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8" yWindow="48" windowWidth="10200" windowHeight="7812" tabRatio="990"/>
  </bookViews>
  <sheets>
    <sheet name="1. LRAMVA 2011-2014" sheetId="16" r:id="rId1"/>
    <sheet name="Tables #1" sheetId="18" r:id="rId2"/>
    <sheet name="Tables #3" sheetId="23" r:id="rId3"/>
    <sheet name="2. Carry Charges by Rate Class" sheetId="21" r:id="rId4"/>
  </sheets>
  <definedNames>
    <definedName name="_xlnm.Print_Area" localSheetId="0">'1. LRAMVA 2011-2014'!$A$1:$AK$593</definedName>
    <definedName name="_xlnm.Print_Area" localSheetId="3">'2. Carry Charges by Rate Class'!$A$1:$AT$85</definedName>
    <definedName name="_xlnm.Print_Area" localSheetId="1">'Tables #1'!$A$1:$I$53</definedName>
    <definedName name="_xlnm.Print_Area" localSheetId="2">'Tables #3'!$A$1:$L$111</definedName>
    <definedName name="_xlnm.Print_Titles" localSheetId="0">'1. LRAMVA 2011-2014'!$A:$C,'1. LRAMVA 2011-2014'!$3:$6</definedName>
    <definedName name="_xlnm.Print_Titles" localSheetId="3">'2. Carry Charges by Rate Class'!$A:$A</definedName>
  </definedNames>
  <calcPr calcId="145621"/>
</workbook>
</file>

<file path=xl/calcChain.xml><?xml version="1.0" encoding="utf-8"?>
<calcChain xmlns="http://schemas.openxmlformats.org/spreadsheetml/2006/main">
  <c r="H48" i="18" l="1"/>
  <c r="H47" i="18"/>
  <c r="H46" i="18"/>
  <c r="H45" i="18"/>
  <c r="P584" i="16"/>
  <c r="O584" i="16"/>
  <c r="P492" i="16"/>
  <c r="O492" i="16"/>
  <c r="P360" i="16"/>
  <c r="O360" i="16"/>
  <c r="P197" i="16"/>
  <c r="O197" i="16"/>
  <c r="F50" i="21" l="1"/>
  <c r="G50" i="21"/>
  <c r="F51" i="21"/>
  <c r="G51" i="21"/>
  <c r="F52" i="21"/>
  <c r="G52" i="21"/>
  <c r="F53" i="21"/>
  <c r="G53" i="21"/>
  <c r="F54" i="21"/>
  <c r="G54" i="21"/>
  <c r="F55" i="21"/>
  <c r="G55" i="21"/>
  <c r="F56" i="21"/>
  <c r="G56" i="21"/>
  <c r="F57" i="21"/>
  <c r="G57" i="21"/>
  <c r="F58" i="21"/>
  <c r="G58" i="21"/>
  <c r="F59" i="21"/>
  <c r="G59" i="21"/>
  <c r="F60" i="21"/>
  <c r="G60" i="21"/>
  <c r="F61" i="21"/>
  <c r="G61" i="21"/>
  <c r="F37" i="21"/>
  <c r="G37" i="21"/>
  <c r="H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F44" i="21"/>
  <c r="G44" i="21"/>
  <c r="F45" i="21"/>
  <c r="G45" i="21"/>
  <c r="F46" i="21"/>
  <c r="G46" i="21"/>
  <c r="F47" i="21"/>
  <c r="G47" i="21"/>
  <c r="F48" i="21"/>
  <c r="G48" i="21"/>
  <c r="F70" i="21" l="1"/>
  <c r="G70" i="21"/>
  <c r="R24" i="21"/>
  <c r="Q24" i="21"/>
  <c r="S24" i="21"/>
  <c r="I71" i="23" l="1"/>
  <c r="BB50" i="21" l="1"/>
  <c r="BA50" i="21"/>
  <c r="AZ50" i="21"/>
  <c r="AY50" i="21"/>
  <c r="AX50" i="21"/>
  <c r="AW50" i="21"/>
  <c r="AV50" i="21"/>
  <c r="AV63" i="21"/>
  <c r="AW63" i="21"/>
  <c r="AX63" i="21"/>
  <c r="AY63" i="21"/>
  <c r="AZ63" i="21"/>
  <c r="BA63" i="21"/>
  <c r="BB63" i="21"/>
  <c r="AW51" i="21"/>
  <c r="AX51" i="21"/>
  <c r="AY51" i="21"/>
  <c r="AZ51" i="21"/>
  <c r="BA51" i="21"/>
  <c r="BB51" i="21"/>
  <c r="AW52" i="21"/>
  <c r="AX52" i="21"/>
  <c r="AY52" i="21"/>
  <c r="AZ52" i="21"/>
  <c r="BA52" i="21"/>
  <c r="BB52" i="21"/>
  <c r="AW53" i="21"/>
  <c r="AX53" i="21"/>
  <c r="AY53" i="21"/>
  <c r="AZ53" i="21"/>
  <c r="BA53" i="21"/>
  <c r="BB53" i="21"/>
  <c r="AW54" i="21"/>
  <c r="AX54" i="21"/>
  <c r="AY54" i="21"/>
  <c r="AZ54" i="21"/>
  <c r="BA54" i="21"/>
  <c r="BB54" i="21"/>
  <c r="AW55" i="21"/>
  <c r="AX55" i="21"/>
  <c r="AY55" i="21"/>
  <c r="AZ55" i="21"/>
  <c r="BA55" i="21"/>
  <c r="BB55" i="21"/>
  <c r="AW56" i="21"/>
  <c r="AX56" i="21"/>
  <c r="AY56" i="21"/>
  <c r="AZ56" i="21"/>
  <c r="BA56" i="21"/>
  <c r="BB56" i="21"/>
  <c r="AW57" i="21"/>
  <c r="AX57" i="21"/>
  <c r="AY57" i="21"/>
  <c r="AZ57" i="21"/>
  <c r="BA57" i="21"/>
  <c r="BB57" i="21"/>
  <c r="AW58" i="21"/>
  <c r="AX58" i="21"/>
  <c r="AY58" i="21"/>
  <c r="AZ58" i="21"/>
  <c r="BA58" i="21"/>
  <c r="BB58" i="21"/>
  <c r="AW59" i="21"/>
  <c r="AX59" i="21"/>
  <c r="AY59" i="21"/>
  <c r="AZ59" i="21"/>
  <c r="BA59" i="21"/>
  <c r="BB59" i="21"/>
  <c r="AW60" i="21"/>
  <c r="AX60" i="21"/>
  <c r="AY60" i="21"/>
  <c r="AZ60" i="21"/>
  <c r="BA60" i="21"/>
  <c r="BB60" i="21"/>
  <c r="AW61" i="21"/>
  <c r="AX61" i="21"/>
  <c r="AY61" i="21"/>
  <c r="AZ61" i="21"/>
  <c r="BA61" i="21"/>
  <c r="BB61" i="21"/>
  <c r="AW62" i="21"/>
  <c r="AX62" i="21"/>
  <c r="AY62" i="21"/>
  <c r="AZ62" i="21"/>
  <c r="BA62" i="21"/>
  <c r="BB62" i="21"/>
  <c r="AV52" i="21"/>
  <c r="AV53" i="21"/>
  <c r="AV54" i="21"/>
  <c r="AV55" i="21"/>
  <c r="AV56" i="21"/>
  <c r="AV57" i="21"/>
  <c r="AV58" i="21"/>
  <c r="AV59" i="21"/>
  <c r="AV60" i="21"/>
  <c r="AV61" i="21"/>
  <c r="AV62" i="21"/>
  <c r="AV51" i="21"/>
  <c r="AV49" i="21" l="1"/>
  <c r="AW49" i="21"/>
  <c r="AX49" i="21"/>
  <c r="AY49" i="21"/>
  <c r="AZ49" i="21"/>
  <c r="BA49" i="21"/>
  <c r="BB49" i="21"/>
  <c r="Q11" i="21"/>
  <c r="R11" i="21"/>
  <c r="S11" i="21"/>
  <c r="AV13" i="21"/>
  <c r="AW13" i="21"/>
  <c r="AX13" i="21"/>
  <c r="AY13" i="21"/>
  <c r="AZ13" i="21"/>
  <c r="BA13" i="21"/>
  <c r="BB13" i="21"/>
  <c r="AV14" i="21"/>
  <c r="AW14" i="21"/>
  <c r="AX14" i="21"/>
  <c r="AY14" i="21"/>
  <c r="AZ14" i="21"/>
  <c r="BA14" i="21"/>
  <c r="BB14" i="21"/>
  <c r="AV15" i="21"/>
  <c r="AW15" i="21"/>
  <c r="AX15" i="21"/>
  <c r="AY15" i="21"/>
  <c r="AZ15" i="21"/>
  <c r="BA15" i="21"/>
  <c r="BB15" i="21"/>
  <c r="AV16" i="21"/>
  <c r="AW16" i="21"/>
  <c r="AX16" i="21"/>
  <c r="AY16" i="21"/>
  <c r="AZ16" i="21"/>
  <c r="BA16" i="21"/>
  <c r="BB16" i="21"/>
  <c r="AV17" i="21"/>
  <c r="AW17" i="21"/>
  <c r="AX17" i="21"/>
  <c r="AY17" i="21"/>
  <c r="AZ17" i="21"/>
  <c r="BA17" i="21"/>
  <c r="BB17" i="21"/>
  <c r="AV18" i="21"/>
  <c r="AW18" i="21"/>
  <c r="AX18" i="21"/>
  <c r="AY18" i="21"/>
  <c r="AZ18" i="21"/>
  <c r="BA18" i="21"/>
  <c r="BB18" i="21"/>
  <c r="AV19" i="21"/>
  <c r="AW19" i="21"/>
  <c r="AX19" i="21"/>
  <c r="AY19" i="21"/>
  <c r="AZ19" i="21"/>
  <c r="BA19" i="21"/>
  <c r="BB19" i="21"/>
  <c r="AV20" i="21"/>
  <c r="AW20" i="21"/>
  <c r="AX20" i="21"/>
  <c r="AY20" i="21"/>
  <c r="AZ20" i="21"/>
  <c r="BA20" i="21"/>
  <c r="BB20" i="21"/>
  <c r="AV21" i="21"/>
  <c r="AW21" i="21"/>
  <c r="AX21" i="21"/>
  <c r="AY21" i="21"/>
  <c r="AZ21" i="21"/>
  <c r="BA21" i="21"/>
  <c r="BB21" i="21"/>
  <c r="AV22" i="21"/>
  <c r="AW22" i="21"/>
  <c r="AX22" i="21"/>
  <c r="AY22" i="21"/>
  <c r="AZ22" i="21"/>
  <c r="BA22" i="21"/>
  <c r="BB22" i="21"/>
  <c r="AV23" i="21"/>
  <c r="AW23" i="21"/>
  <c r="AX23" i="21"/>
  <c r="AY23" i="21"/>
  <c r="AZ23" i="21"/>
  <c r="BA23" i="21"/>
  <c r="BB23" i="21"/>
  <c r="AV24" i="21"/>
  <c r="AW24" i="21"/>
  <c r="AX24" i="21"/>
  <c r="AY24" i="21"/>
  <c r="AZ24" i="21"/>
  <c r="BA24" i="21"/>
  <c r="BB24" i="21"/>
  <c r="AV25" i="21"/>
  <c r="AW25" i="21"/>
  <c r="AX25" i="21"/>
  <c r="AY25" i="21"/>
  <c r="AZ25" i="21"/>
  <c r="BA25" i="21"/>
  <c r="BB25" i="21"/>
  <c r="AV26" i="21"/>
  <c r="AW26" i="21"/>
  <c r="AX26" i="21"/>
  <c r="AY26" i="21"/>
  <c r="AZ26" i="21"/>
  <c r="BA26" i="21"/>
  <c r="BB26" i="21"/>
  <c r="AV27" i="21"/>
  <c r="AW27" i="21"/>
  <c r="AX27" i="21"/>
  <c r="AY27" i="21"/>
  <c r="AZ27" i="21"/>
  <c r="BA27" i="21"/>
  <c r="BB27" i="21"/>
  <c r="AV28" i="21"/>
  <c r="AW28" i="21"/>
  <c r="AX28" i="21"/>
  <c r="AY28" i="21"/>
  <c r="AZ28" i="21"/>
  <c r="BA28" i="21"/>
  <c r="BB28" i="21"/>
  <c r="AV29" i="21"/>
  <c r="AW29" i="21"/>
  <c r="AX29" i="21"/>
  <c r="AY29" i="21"/>
  <c r="AZ29" i="21"/>
  <c r="BA29" i="21"/>
  <c r="BB29" i="21"/>
  <c r="AV30" i="21"/>
  <c r="AW30" i="21"/>
  <c r="AX30" i="21"/>
  <c r="AY30" i="21"/>
  <c r="AZ30" i="21"/>
  <c r="BA30" i="21"/>
  <c r="BB30" i="21"/>
  <c r="AV31" i="21"/>
  <c r="AW31" i="21"/>
  <c r="AX31" i="21"/>
  <c r="AY31" i="21"/>
  <c r="AZ31" i="21"/>
  <c r="BA31" i="21"/>
  <c r="BB31" i="21"/>
  <c r="AV32" i="21"/>
  <c r="AW32" i="21"/>
  <c r="AX32" i="21"/>
  <c r="AY32" i="21"/>
  <c r="AZ32" i="21"/>
  <c r="BA32" i="21"/>
  <c r="BB32" i="21"/>
  <c r="AV33" i="21"/>
  <c r="AW33" i="21"/>
  <c r="AX33" i="21"/>
  <c r="AY33" i="21"/>
  <c r="AZ33" i="21"/>
  <c r="BA33" i="21"/>
  <c r="BB33" i="21"/>
  <c r="AV34" i="21"/>
  <c r="AW34" i="21"/>
  <c r="AX34" i="21"/>
  <c r="AY34" i="21"/>
  <c r="AZ34" i="21"/>
  <c r="BA34" i="21"/>
  <c r="BB34" i="21"/>
  <c r="AV35" i="21"/>
  <c r="AW35" i="21"/>
  <c r="AX35" i="21"/>
  <c r="AY35" i="21"/>
  <c r="AZ35" i="21"/>
  <c r="BA35" i="21"/>
  <c r="BB35" i="21"/>
  <c r="AV36" i="21"/>
  <c r="AW36" i="21"/>
  <c r="AX36" i="21"/>
  <c r="AY36" i="21"/>
  <c r="AZ36" i="21"/>
  <c r="BA36" i="21"/>
  <c r="BB36" i="21"/>
  <c r="AV37" i="21"/>
  <c r="AW37" i="21"/>
  <c r="AX37" i="21"/>
  <c r="AY37" i="21"/>
  <c r="AZ37" i="21"/>
  <c r="BA37" i="21"/>
  <c r="BB37" i="21"/>
  <c r="AV38" i="21"/>
  <c r="AW38" i="21"/>
  <c r="AX38" i="21"/>
  <c r="AY38" i="21"/>
  <c r="AZ38" i="21"/>
  <c r="BA38" i="21"/>
  <c r="BB38" i="21"/>
  <c r="AV39" i="21"/>
  <c r="AW39" i="21"/>
  <c r="AX39" i="21"/>
  <c r="AY39" i="21"/>
  <c r="AZ39" i="21"/>
  <c r="BA39" i="21"/>
  <c r="BB39" i="21"/>
  <c r="AV40" i="21"/>
  <c r="AW40" i="21"/>
  <c r="AX40" i="21"/>
  <c r="AY40" i="21"/>
  <c r="AZ40" i="21"/>
  <c r="BA40" i="21"/>
  <c r="BB40" i="21"/>
  <c r="AV41" i="21"/>
  <c r="AW41" i="21"/>
  <c r="AX41" i="21"/>
  <c r="AY41" i="21"/>
  <c r="AZ41" i="21"/>
  <c r="BA41" i="21"/>
  <c r="BB41" i="21"/>
  <c r="AV42" i="21"/>
  <c r="AW42" i="21"/>
  <c r="AX42" i="21"/>
  <c r="AY42" i="21"/>
  <c r="AZ42" i="21"/>
  <c r="BA42" i="21"/>
  <c r="BB42" i="21"/>
  <c r="AV43" i="21"/>
  <c r="AW43" i="21"/>
  <c r="AX43" i="21"/>
  <c r="AY43" i="21"/>
  <c r="AZ43" i="21"/>
  <c r="BA43" i="21"/>
  <c r="BB43" i="21"/>
  <c r="AV44" i="21"/>
  <c r="AW44" i="21"/>
  <c r="AX44" i="21"/>
  <c r="AY44" i="21"/>
  <c r="AZ44" i="21"/>
  <c r="BA44" i="21"/>
  <c r="BB44" i="21"/>
  <c r="AV45" i="21"/>
  <c r="AW45" i="21"/>
  <c r="AX45" i="21"/>
  <c r="AY45" i="21"/>
  <c r="AZ45" i="21"/>
  <c r="BA45" i="21"/>
  <c r="BB45" i="21"/>
  <c r="AV46" i="21"/>
  <c r="AW46" i="21"/>
  <c r="AX46" i="21"/>
  <c r="AY46" i="21"/>
  <c r="AZ46" i="21"/>
  <c r="BA46" i="21"/>
  <c r="BB46" i="21"/>
  <c r="AV47" i="21"/>
  <c r="AW47" i="21"/>
  <c r="AX47" i="21"/>
  <c r="AY47" i="21"/>
  <c r="AZ47" i="21"/>
  <c r="BA47" i="21"/>
  <c r="BB47" i="21"/>
  <c r="AV48" i="21"/>
  <c r="AW48" i="21"/>
  <c r="AX48" i="21"/>
  <c r="AY48" i="21"/>
  <c r="AZ48" i="21"/>
  <c r="BA48" i="21"/>
  <c r="BB48" i="21"/>
  <c r="AW12" i="21"/>
  <c r="AX12" i="21"/>
  <c r="AY12" i="21"/>
  <c r="AZ12" i="21"/>
  <c r="BA12" i="21"/>
  <c r="BB12" i="21"/>
  <c r="AV12" i="21"/>
  <c r="AD14" i="21" l="1"/>
  <c r="AD16" i="21"/>
  <c r="AD18" i="21"/>
  <c r="AD20" i="21"/>
  <c r="AD22" i="21"/>
  <c r="AD13" i="21"/>
  <c r="AD15" i="21"/>
  <c r="AD17" i="21"/>
  <c r="AD19" i="21"/>
  <c r="AD21" i="21"/>
  <c r="AD23" i="21"/>
  <c r="AD12" i="21"/>
  <c r="AC20" i="21"/>
  <c r="AC15" i="21"/>
  <c r="AC17" i="21"/>
  <c r="AC19" i="21"/>
  <c r="AC21" i="21"/>
  <c r="AC23" i="21"/>
  <c r="AC13" i="21"/>
  <c r="AC14" i="21"/>
  <c r="AC16" i="21"/>
  <c r="AC18" i="21"/>
  <c r="AC22" i="21"/>
  <c r="AC12" i="21"/>
  <c r="AE13" i="21"/>
  <c r="AE14" i="21"/>
  <c r="AE16" i="21"/>
  <c r="AE18" i="21"/>
  <c r="AE20" i="21"/>
  <c r="AE22" i="21"/>
  <c r="AE12" i="21"/>
  <c r="AE15" i="21"/>
  <c r="AE17" i="21"/>
  <c r="AE19" i="21"/>
  <c r="AE21" i="21"/>
  <c r="AE23" i="21"/>
  <c r="AR19" i="21" l="1"/>
  <c r="H19" i="21" s="1"/>
  <c r="AR22" i="21"/>
  <c r="H22" i="21" s="1"/>
  <c r="AP18" i="21"/>
  <c r="F18" i="21" s="1"/>
  <c r="AP15" i="21"/>
  <c r="F15" i="21" s="1"/>
  <c r="AQ21" i="21"/>
  <c r="G21" i="21" s="1"/>
  <c r="AQ16" i="21"/>
  <c r="G16" i="21" s="1"/>
  <c r="AR23" i="21"/>
  <c r="H24" i="21" s="1"/>
  <c r="AR15" i="21"/>
  <c r="H15" i="21" s="1"/>
  <c r="AR18" i="21"/>
  <c r="H18" i="21" s="1"/>
  <c r="AP12" i="21"/>
  <c r="F12" i="21" s="1"/>
  <c r="AP14" i="21"/>
  <c r="F14" i="21" s="1"/>
  <c r="AP19" i="21"/>
  <c r="F19" i="21" s="1"/>
  <c r="AQ12" i="21"/>
  <c r="G12" i="21" s="1"/>
  <c r="AQ17" i="21"/>
  <c r="G17" i="21" s="1"/>
  <c r="AQ20" i="21"/>
  <c r="G20" i="21" s="1"/>
  <c r="AR21" i="21"/>
  <c r="H21" i="21" s="1"/>
  <c r="AR12" i="21"/>
  <c r="H12" i="21" s="1"/>
  <c r="AR16" i="21"/>
  <c r="H16" i="21" s="1"/>
  <c r="AP22" i="21"/>
  <c r="F22" i="21" s="1"/>
  <c r="AP13" i="21"/>
  <c r="F13" i="21" s="1"/>
  <c r="AP17" i="21"/>
  <c r="F17" i="21" s="1"/>
  <c r="AQ23" i="21"/>
  <c r="G24" i="21" s="1"/>
  <c r="AQ15" i="21"/>
  <c r="G15" i="21" s="1"/>
  <c r="AQ18" i="21"/>
  <c r="G18" i="21" s="1"/>
  <c r="AR14" i="21"/>
  <c r="H14" i="21" s="1"/>
  <c r="AP23" i="21"/>
  <c r="F24" i="21" s="1"/>
  <c r="AQ13" i="21"/>
  <c r="G13" i="21" s="1"/>
  <c r="AR17" i="21"/>
  <c r="H17" i="21" s="1"/>
  <c r="AR20" i="21"/>
  <c r="H20" i="21" s="1"/>
  <c r="AR13" i="21"/>
  <c r="H13" i="21" s="1"/>
  <c r="AP16" i="21"/>
  <c r="F16" i="21" s="1"/>
  <c r="AP21" i="21"/>
  <c r="F21" i="21" s="1"/>
  <c r="AP20" i="21"/>
  <c r="F20" i="21" s="1"/>
  <c r="AQ19" i="21"/>
  <c r="G19" i="21" s="1"/>
  <c r="AQ22" i="21"/>
  <c r="G22" i="21" s="1"/>
  <c r="AQ14" i="21"/>
  <c r="G14" i="21" s="1"/>
  <c r="F39" i="18"/>
  <c r="H39" i="18" s="1"/>
  <c r="F40" i="18"/>
  <c r="G40" i="18" s="1"/>
  <c r="H40" i="18" s="1"/>
  <c r="F41" i="18"/>
  <c r="G42" i="18" s="1"/>
  <c r="H42" i="18" s="1"/>
  <c r="D43" i="18"/>
  <c r="E43" i="18"/>
  <c r="E29" i="18"/>
  <c r="AK516" i="16"/>
  <c r="AK392" i="16"/>
  <c r="AK204" i="16"/>
  <c r="AK128" i="16"/>
  <c r="G41" i="18" l="1"/>
  <c r="G43" i="18" s="1"/>
  <c r="F43" i="18"/>
  <c r="H41" i="18" l="1"/>
  <c r="H43" i="18" s="1"/>
  <c r="H99" i="23" l="1"/>
  <c r="E99" i="23"/>
  <c r="F99" i="23"/>
  <c r="G99" i="23"/>
  <c r="I99" i="23"/>
  <c r="J99" i="23"/>
  <c r="D99" i="23"/>
  <c r="K108" i="23"/>
  <c r="K105" i="23"/>
  <c r="K102" i="23"/>
  <c r="K98" i="23"/>
  <c r="K97" i="23"/>
  <c r="J100" i="23"/>
  <c r="I100" i="23"/>
  <c r="H100" i="23"/>
  <c r="G100" i="23"/>
  <c r="F100" i="23"/>
  <c r="E100" i="23"/>
  <c r="D100" i="23"/>
  <c r="U191" i="16"/>
  <c r="U190" i="16"/>
  <c r="U189" i="16"/>
  <c r="U188" i="16"/>
  <c r="U187" i="16"/>
  <c r="U186" i="16"/>
  <c r="U185" i="16"/>
  <c r="U184" i="16"/>
  <c r="U183" i="16"/>
  <c r="U182" i="16"/>
  <c r="U181" i="16"/>
  <c r="U174" i="16"/>
  <c r="U173" i="16"/>
  <c r="U172" i="16"/>
  <c r="U171" i="16"/>
  <c r="U170" i="16"/>
  <c r="U169" i="16"/>
  <c r="U168" i="16"/>
  <c r="U167" i="16"/>
  <c r="U166" i="16"/>
  <c r="U165" i="16"/>
  <c r="U164" i="16"/>
  <c r="U157" i="16"/>
  <c r="U156" i="16"/>
  <c r="U155" i="16"/>
  <c r="U154" i="16"/>
  <c r="U153" i="16"/>
  <c r="U152" i="16"/>
  <c r="U151" i="16"/>
  <c r="U150" i="16"/>
  <c r="U149" i="16"/>
  <c r="U148" i="16"/>
  <c r="U147" i="16"/>
  <c r="U140" i="16"/>
  <c r="U139" i="16"/>
  <c r="U138" i="16"/>
  <c r="U137" i="16"/>
  <c r="U136" i="16"/>
  <c r="U135" i="16"/>
  <c r="U134" i="16"/>
  <c r="U133" i="16"/>
  <c r="U132" i="16"/>
  <c r="U131" i="16"/>
  <c r="U99" i="16"/>
  <c r="U95" i="16"/>
  <c r="U94" i="16"/>
  <c r="U93" i="16"/>
  <c r="U92" i="16"/>
  <c r="U91" i="16"/>
  <c r="U90" i="16"/>
  <c r="U89" i="16"/>
  <c r="U88" i="16"/>
  <c r="U87" i="16"/>
  <c r="U80" i="16"/>
  <c r="U76" i="16"/>
  <c r="U75" i="16"/>
  <c r="U74" i="16"/>
  <c r="U73" i="16"/>
  <c r="U72" i="16"/>
  <c r="U71" i="16"/>
  <c r="U70" i="16"/>
  <c r="U69" i="16"/>
  <c r="U68" i="16"/>
  <c r="U61" i="16"/>
  <c r="U57" i="16"/>
  <c r="U56" i="16"/>
  <c r="U55" i="16"/>
  <c r="U54" i="16"/>
  <c r="U53" i="16"/>
  <c r="U52" i="16"/>
  <c r="U51" i="16"/>
  <c r="U50" i="16"/>
  <c r="U49" i="16"/>
  <c r="U42" i="16"/>
  <c r="U38" i="16"/>
  <c r="U37" i="16"/>
  <c r="U36" i="16"/>
  <c r="U35" i="16"/>
  <c r="U34" i="16"/>
  <c r="U33" i="16"/>
  <c r="U32" i="16"/>
  <c r="U31" i="16"/>
  <c r="U578" i="16"/>
  <c r="U577" i="16"/>
  <c r="U576" i="16"/>
  <c r="U575" i="16"/>
  <c r="U574" i="16"/>
  <c r="U573" i="16"/>
  <c r="U572" i="16"/>
  <c r="U571" i="16"/>
  <c r="U570" i="16"/>
  <c r="U569" i="16"/>
  <c r="U568" i="16"/>
  <c r="U561" i="16"/>
  <c r="U560" i="16"/>
  <c r="U559" i="16"/>
  <c r="U558" i="16"/>
  <c r="U557" i="16"/>
  <c r="U556" i="16"/>
  <c r="U555" i="16"/>
  <c r="U554" i="16"/>
  <c r="U553" i="16"/>
  <c r="U552" i="16"/>
  <c r="U551" i="16"/>
  <c r="U544" i="16"/>
  <c r="U543" i="16"/>
  <c r="U542" i="16"/>
  <c r="U541" i="16"/>
  <c r="U540" i="16"/>
  <c r="U539" i="16"/>
  <c r="U538" i="16"/>
  <c r="U537" i="16"/>
  <c r="U536" i="16"/>
  <c r="U535" i="16"/>
  <c r="U534" i="16"/>
  <c r="U519" i="16"/>
  <c r="U520" i="16"/>
  <c r="U521" i="16"/>
  <c r="U522" i="16"/>
  <c r="U523" i="16"/>
  <c r="U524" i="16"/>
  <c r="U525" i="16"/>
  <c r="U526" i="16"/>
  <c r="U527" i="16"/>
  <c r="U518" i="16"/>
  <c r="U486" i="16"/>
  <c r="U485" i="16"/>
  <c r="U484" i="16"/>
  <c r="U483" i="16"/>
  <c r="U482" i="16"/>
  <c r="U478" i="16"/>
  <c r="U477" i="16"/>
  <c r="U476" i="16"/>
  <c r="U475" i="16"/>
  <c r="U474" i="16"/>
  <c r="U473" i="16"/>
  <c r="U472" i="16"/>
  <c r="U471" i="16"/>
  <c r="U470" i="16"/>
  <c r="U469" i="16"/>
  <c r="U468" i="16"/>
  <c r="U461" i="16"/>
  <c r="U460" i="16"/>
  <c r="U459" i="16"/>
  <c r="U458" i="16"/>
  <c r="U457" i="16"/>
  <c r="U453" i="16"/>
  <c r="U452" i="16"/>
  <c r="U451" i="16"/>
  <c r="U450" i="16"/>
  <c r="U449" i="16"/>
  <c r="U448" i="16"/>
  <c r="U447" i="16"/>
  <c r="U446" i="16"/>
  <c r="U445" i="16"/>
  <c r="U444" i="16"/>
  <c r="U443" i="16"/>
  <c r="U436" i="16"/>
  <c r="U435" i="16"/>
  <c r="U434" i="16"/>
  <c r="U433" i="16"/>
  <c r="U432" i="16"/>
  <c r="U428" i="16"/>
  <c r="U427" i="16"/>
  <c r="U426" i="16"/>
  <c r="U425" i="16"/>
  <c r="U424" i="16"/>
  <c r="U423" i="16"/>
  <c r="U422" i="16"/>
  <c r="U421" i="16"/>
  <c r="U420" i="16"/>
  <c r="U419" i="16"/>
  <c r="U418" i="16"/>
  <c r="U411" i="16"/>
  <c r="U410" i="16"/>
  <c r="U409" i="16"/>
  <c r="U408" i="16"/>
  <c r="U407" i="16"/>
  <c r="U403" i="16"/>
  <c r="U402" i="16"/>
  <c r="U401" i="16"/>
  <c r="U400" i="16"/>
  <c r="U399" i="16"/>
  <c r="U398" i="16"/>
  <c r="U397" i="16"/>
  <c r="U396" i="16"/>
  <c r="U395" i="16"/>
  <c r="U394" i="16"/>
  <c r="U354" i="16"/>
  <c r="U353" i="16"/>
  <c r="U352" i="16"/>
  <c r="U348" i="16"/>
  <c r="U347" i="16"/>
  <c r="U346" i="16"/>
  <c r="U345" i="16"/>
  <c r="U344" i="16"/>
  <c r="U340" i="16"/>
  <c r="U339" i="16"/>
  <c r="U338" i="16"/>
  <c r="U337" i="16"/>
  <c r="U336" i="16"/>
  <c r="U335" i="16"/>
  <c r="U334" i="16"/>
  <c r="U333" i="16"/>
  <c r="U332" i="16"/>
  <c r="U331" i="16"/>
  <c r="U330" i="16"/>
  <c r="U323" i="16"/>
  <c r="U322" i="16"/>
  <c r="U321" i="16"/>
  <c r="U317" i="16"/>
  <c r="U316" i="16"/>
  <c r="U315" i="16"/>
  <c r="U314" i="16"/>
  <c r="U313" i="16"/>
  <c r="U309" i="16"/>
  <c r="U308" i="16"/>
  <c r="U307" i="16"/>
  <c r="U306" i="16"/>
  <c r="U305" i="16"/>
  <c r="U304" i="16"/>
  <c r="U303" i="16"/>
  <c r="U302" i="16"/>
  <c r="U301" i="16"/>
  <c r="U300" i="16"/>
  <c r="U299" i="16"/>
  <c r="U292" i="16"/>
  <c r="U291" i="16"/>
  <c r="U290" i="16"/>
  <c r="U286" i="16"/>
  <c r="U285" i="16"/>
  <c r="U284" i="16"/>
  <c r="U283" i="16"/>
  <c r="U282" i="16"/>
  <c r="U278" i="16"/>
  <c r="U277" i="16"/>
  <c r="U276" i="16"/>
  <c r="U275" i="16"/>
  <c r="U274" i="16"/>
  <c r="U273" i="16"/>
  <c r="U272" i="16"/>
  <c r="U271" i="16"/>
  <c r="U270" i="16"/>
  <c r="U269" i="16"/>
  <c r="U268" i="16"/>
  <c r="U261" i="16"/>
  <c r="U260" i="16"/>
  <c r="U259" i="16"/>
  <c r="U255" i="16"/>
  <c r="U254" i="16"/>
  <c r="U253" i="16"/>
  <c r="U252" i="16"/>
  <c r="U251" i="16"/>
  <c r="U239" i="16"/>
  <c r="U240" i="16"/>
  <c r="U241" i="16"/>
  <c r="U242" i="16"/>
  <c r="U243" i="16"/>
  <c r="U244" i="16"/>
  <c r="U245" i="16"/>
  <c r="U246" i="16"/>
  <c r="U247" i="16"/>
  <c r="U238" i="16"/>
  <c r="J68" i="23"/>
  <c r="J107" i="23" s="1"/>
  <c r="J67" i="23"/>
  <c r="J104" i="23" s="1"/>
  <c r="J66" i="23"/>
  <c r="J101" i="23" s="1"/>
  <c r="J58" i="23"/>
  <c r="I107" i="23" s="1"/>
  <c r="J57" i="23"/>
  <c r="I104" i="23" s="1"/>
  <c r="J56" i="23"/>
  <c r="I101" i="23" s="1"/>
  <c r="C65" i="23"/>
  <c r="C55" i="23"/>
  <c r="C45" i="23"/>
  <c r="C35" i="23"/>
  <c r="C25" i="23"/>
  <c r="C15" i="23"/>
  <c r="C5" i="23"/>
  <c r="K26" i="18"/>
  <c r="C16" i="23" s="1"/>
  <c r="L26" i="18"/>
  <c r="C17" i="23" s="1"/>
  <c r="M26" i="18"/>
  <c r="C18" i="23" s="1"/>
  <c r="K27" i="18"/>
  <c r="C26" i="23" s="1"/>
  <c r="O25" i="23" s="1"/>
  <c r="L27" i="18"/>
  <c r="C27" i="23" s="1"/>
  <c r="M27" i="18"/>
  <c r="C28" i="23" s="1"/>
  <c r="K28" i="18"/>
  <c r="C36" i="23" s="1"/>
  <c r="L28" i="18"/>
  <c r="C37" i="23" s="1"/>
  <c r="M28" i="18"/>
  <c r="C38" i="23" s="1"/>
  <c r="K29" i="18"/>
  <c r="C56" i="23" s="1"/>
  <c r="L29" i="18"/>
  <c r="AB588" i="16" s="1"/>
  <c r="M29" i="18"/>
  <c r="AF588" i="16" s="1"/>
  <c r="I58" i="23" s="1"/>
  <c r="I106" i="23" s="1"/>
  <c r="K30" i="18"/>
  <c r="C66" i="23" s="1"/>
  <c r="T65" i="23" s="1"/>
  <c r="L30" i="18"/>
  <c r="AB590" i="16" s="1"/>
  <c r="M30" i="18"/>
  <c r="AF590" i="16" s="1"/>
  <c r="I68" i="23" s="1"/>
  <c r="K31" i="18"/>
  <c r="C46" i="23" s="1"/>
  <c r="T45" i="23" s="1"/>
  <c r="L31" i="18"/>
  <c r="C47" i="23" s="1"/>
  <c r="M31" i="18"/>
  <c r="C48" i="23" s="1"/>
  <c r="L25" i="18"/>
  <c r="C7" i="23" s="1"/>
  <c r="M25" i="18"/>
  <c r="C8" i="23" s="1"/>
  <c r="K25" i="18"/>
  <c r="C6" i="23" s="1"/>
  <c r="O5" i="23" s="1"/>
  <c r="K56" i="23" l="1"/>
  <c r="R55" i="23" s="1"/>
  <c r="C57" i="23"/>
  <c r="N56" i="23" s="1"/>
  <c r="I67" i="23"/>
  <c r="J103" i="23" s="1"/>
  <c r="I57" i="23"/>
  <c r="I103" i="23" s="1"/>
  <c r="K100" i="23"/>
  <c r="K68" i="23"/>
  <c r="J59" i="23"/>
  <c r="O82" i="23" s="1"/>
  <c r="J106" i="23"/>
  <c r="K99" i="23"/>
  <c r="N55" i="23"/>
  <c r="O55" i="23"/>
  <c r="T15" i="23"/>
  <c r="O15" i="23"/>
  <c r="T25" i="23"/>
  <c r="C58" i="23"/>
  <c r="C67" i="23"/>
  <c r="C68" i="23"/>
  <c r="U67" i="23" s="1"/>
  <c r="T5" i="23"/>
  <c r="T55" i="23"/>
  <c r="K58" i="23"/>
  <c r="U65" i="23"/>
  <c r="N65" i="23"/>
  <c r="J69" i="23"/>
  <c r="O83" i="23" s="1"/>
  <c r="O65" i="23"/>
  <c r="K66" i="23"/>
  <c r="U55" i="23"/>
  <c r="O45" i="23"/>
  <c r="O35" i="23"/>
  <c r="T35" i="23"/>
  <c r="K67" i="23" l="1"/>
  <c r="K69" i="23" s="1"/>
  <c r="AE26" i="21"/>
  <c r="AE29" i="21"/>
  <c r="AE24" i="21"/>
  <c r="AE32" i="21"/>
  <c r="AE28" i="21"/>
  <c r="AE25" i="21"/>
  <c r="AE30" i="21"/>
  <c r="AE27" i="21"/>
  <c r="AE35" i="21"/>
  <c r="AE34" i="21"/>
  <c r="AE31" i="21"/>
  <c r="AE33" i="21"/>
  <c r="J109" i="23"/>
  <c r="U56" i="23"/>
  <c r="AD34" i="21"/>
  <c r="AD31" i="21"/>
  <c r="AD28" i="21"/>
  <c r="AD33" i="21"/>
  <c r="AD35" i="21"/>
  <c r="AD29" i="21"/>
  <c r="AD26" i="21"/>
  <c r="AD24" i="21"/>
  <c r="AD25" i="21"/>
  <c r="AD30" i="21"/>
  <c r="AD27" i="21"/>
  <c r="AD32" i="21"/>
  <c r="I109" i="23"/>
  <c r="K57" i="23"/>
  <c r="K59" i="23" s="1"/>
  <c r="I59" i="23"/>
  <c r="N82" i="23" s="1"/>
  <c r="P82" i="23" s="1"/>
  <c r="I69" i="23"/>
  <c r="N83" i="23" s="1"/>
  <c r="P83" i="23" s="1"/>
  <c r="P55" i="23"/>
  <c r="Q55" i="23" s="1"/>
  <c r="G23" i="21"/>
  <c r="F23" i="21"/>
  <c r="N67" i="23"/>
  <c r="N57" i="23"/>
  <c r="U57" i="23"/>
  <c r="N66" i="23"/>
  <c r="U66" i="23"/>
  <c r="P65" i="23"/>
  <c r="Q65" i="23" s="1"/>
  <c r="R65" i="23"/>
  <c r="AG590" i="16"/>
  <c r="R37" i="21" s="1"/>
  <c r="R50" i="21" s="1"/>
  <c r="AG588" i="16"/>
  <c r="Q37" i="21" s="1"/>
  <c r="J437" i="16"/>
  <c r="K437" i="16"/>
  <c r="M437" i="16"/>
  <c r="N437" i="16"/>
  <c r="H429" i="16"/>
  <c r="N429" i="16"/>
  <c r="N439" i="16" s="1"/>
  <c r="G429" i="16"/>
  <c r="J429" i="16"/>
  <c r="K429" i="16"/>
  <c r="M429" i="16"/>
  <c r="W578" i="16"/>
  <c r="V578" i="16"/>
  <c r="T578" i="16"/>
  <c r="S578" i="16"/>
  <c r="R578" i="16"/>
  <c r="W577" i="16"/>
  <c r="V577" i="16"/>
  <c r="T577" i="16"/>
  <c r="S577" i="16"/>
  <c r="R577" i="16"/>
  <c r="W576" i="16"/>
  <c r="V576" i="16"/>
  <c r="T576" i="16"/>
  <c r="S576" i="16"/>
  <c r="R576" i="16"/>
  <c r="W575" i="16"/>
  <c r="V575" i="16"/>
  <c r="T575" i="16"/>
  <c r="S575" i="16"/>
  <c r="R575" i="16"/>
  <c r="W574" i="16"/>
  <c r="V574" i="16"/>
  <c r="T574" i="16"/>
  <c r="S574" i="16"/>
  <c r="R574" i="16"/>
  <c r="W573" i="16"/>
  <c r="V573" i="16"/>
  <c r="T573" i="16"/>
  <c r="S573" i="16"/>
  <c r="R573" i="16"/>
  <c r="W572" i="16"/>
  <c r="V572" i="16"/>
  <c r="T572" i="16"/>
  <c r="S572" i="16"/>
  <c r="R572" i="16"/>
  <c r="W571" i="16"/>
  <c r="V571" i="16"/>
  <c r="T571" i="16"/>
  <c r="S571" i="16"/>
  <c r="R571" i="16"/>
  <c r="W570" i="16"/>
  <c r="V570" i="16"/>
  <c r="T570" i="16"/>
  <c r="S570" i="16"/>
  <c r="R570" i="16"/>
  <c r="W569" i="16"/>
  <c r="V569" i="16"/>
  <c r="T569" i="16"/>
  <c r="S569" i="16"/>
  <c r="R569" i="16"/>
  <c r="W568" i="16"/>
  <c r="V568" i="16"/>
  <c r="T568" i="16"/>
  <c r="S568" i="16"/>
  <c r="R568" i="16"/>
  <c r="W561" i="16"/>
  <c r="V561" i="16"/>
  <c r="T561" i="16"/>
  <c r="S561" i="16"/>
  <c r="R561" i="16"/>
  <c r="W560" i="16"/>
  <c r="V560" i="16"/>
  <c r="T560" i="16"/>
  <c r="S560" i="16"/>
  <c r="R560" i="16"/>
  <c r="W559" i="16"/>
  <c r="V559" i="16"/>
  <c r="T559" i="16"/>
  <c r="S559" i="16"/>
  <c r="R559" i="16"/>
  <c r="W558" i="16"/>
  <c r="V558" i="16"/>
  <c r="T558" i="16"/>
  <c r="S558" i="16"/>
  <c r="R558" i="16"/>
  <c r="W557" i="16"/>
  <c r="V557" i="16"/>
  <c r="T557" i="16"/>
  <c r="S557" i="16"/>
  <c r="R557" i="16"/>
  <c r="W556" i="16"/>
  <c r="V556" i="16"/>
  <c r="T556" i="16"/>
  <c r="S556" i="16"/>
  <c r="R556" i="16"/>
  <c r="W555" i="16"/>
  <c r="V555" i="16"/>
  <c r="T555" i="16"/>
  <c r="S555" i="16"/>
  <c r="R555" i="16"/>
  <c r="W554" i="16"/>
  <c r="V554" i="16"/>
  <c r="T554" i="16"/>
  <c r="S554" i="16"/>
  <c r="R554" i="16"/>
  <c r="W553" i="16"/>
  <c r="V553" i="16"/>
  <c r="T553" i="16"/>
  <c r="S553" i="16"/>
  <c r="R553" i="16"/>
  <c r="W552" i="16"/>
  <c r="V552" i="16"/>
  <c r="T552" i="16"/>
  <c r="S552" i="16"/>
  <c r="R552" i="16"/>
  <c r="W551" i="16"/>
  <c r="V551" i="16"/>
  <c r="T551" i="16"/>
  <c r="S551" i="16"/>
  <c r="R551" i="16"/>
  <c r="W544" i="16"/>
  <c r="V544" i="16"/>
  <c r="T544" i="16"/>
  <c r="S544" i="16"/>
  <c r="R544" i="16"/>
  <c r="W543" i="16"/>
  <c r="V543" i="16"/>
  <c r="T543" i="16"/>
  <c r="S543" i="16"/>
  <c r="R543" i="16"/>
  <c r="W542" i="16"/>
  <c r="V542" i="16"/>
  <c r="T542" i="16"/>
  <c r="S542" i="16"/>
  <c r="R542" i="16"/>
  <c r="W541" i="16"/>
  <c r="V541" i="16"/>
  <c r="T541" i="16"/>
  <c r="S541" i="16"/>
  <c r="R541" i="16"/>
  <c r="W540" i="16"/>
  <c r="V540" i="16"/>
  <c r="T540" i="16"/>
  <c r="S540" i="16"/>
  <c r="R540" i="16"/>
  <c r="W539" i="16"/>
  <c r="V539" i="16"/>
  <c r="T539" i="16"/>
  <c r="S539" i="16"/>
  <c r="R539" i="16"/>
  <c r="W538" i="16"/>
  <c r="V538" i="16"/>
  <c r="T538" i="16"/>
  <c r="S538" i="16"/>
  <c r="R538" i="16"/>
  <c r="W537" i="16"/>
  <c r="V537" i="16"/>
  <c r="T537" i="16"/>
  <c r="S537" i="16"/>
  <c r="R537" i="16"/>
  <c r="W536" i="16"/>
  <c r="V536" i="16"/>
  <c r="T536" i="16"/>
  <c r="S536" i="16"/>
  <c r="R536" i="16"/>
  <c r="W535" i="16"/>
  <c r="V535" i="16"/>
  <c r="T535" i="16"/>
  <c r="S535" i="16"/>
  <c r="R535" i="16"/>
  <c r="W534" i="16"/>
  <c r="V534" i="16"/>
  <c r="T534" i="16"/>
  <c r="S534" i="16"/>
  <c r="R534" i="16"/>
  <c r="W527" i="16"/>
  <c r="V527" i="16"/>
  <c r="T527" i="16"/>
  <c r="S527" i="16"/>
  <c r="R527" i="16"/>
  <c r="W526" i="16"/>
  <c r="V526" i="16"/>
  <c r="T526" i="16"/>
  <c r="S526" i="16"/>
  <c r="R526" i="16"/>
  <c r="W525" i="16"/>
  <c r="V525" i="16"/>
  <c r="T525" i="16"/>
  <c r="S525" i="16"/>
  <c r="R525" i="16"/>
  <c r="W524" i="16"/>
  <c r="V524" i="16"/>
  <c r="T524" i="16"/>
  <c r="S524" i="16"/>
  <c r="R524" i="16"/>
  <c r="W523" i="16"/>
  <c r="V523" i="16"/>
  <c r="T523" i="16"/>
  <c r="S523" i="16"/>
  <c r="R523" i="16"/>
  <c r="W522" i="16"/>
  <c r="V522" i="16"/>
  <c r="T522" i="16"/>
  <c r="S522" i="16"/>
  <c r="R522" i="16"/>
  <c r="W521" i="16"/>
  <c r="V521" i="16"/>
  <c r="T521" i="16"/>
  <c r="S521" i="16"/>
  <c r="R521" i="16"/>
  <c r="W520" i="16"/>
  <c r="V520" i="16"/>
  <c r="T520" i="16"/>
  <c r="S520" i="16"/>
  <c r="R520" i="16"/>
  <c r="W519" i="16"/>
  <c r="V519" i="16"/>
  <c r="T519" i="16"/>
  <c r="S519" i="16"/>
  <c r="R519" i="16"/>
  <c r="W518" i="16"/>
  <c r="V518" i="16"/>
  <c r="T518" i="16"/>
  <c r="S518" i="16"/>
  <c r="R518" i="16"/>
  <c r="AF584" i="16"/>
  <c r="I48" i="23" s="1"/>
  <c r="H106" i="23" s="1"/>
  <c r="AB584" i="16"/>
  <c r="N562" i="16"/>
  <c r="N564" i="16" s="1"/>
  <c r="M562" i="16"/>
  <c r="M564" i="16" s="1"/>
  <c r="K562" i="16"/>
  <c r="K564" i="16" s="1"/>
  <c r="N545" i="16"/>
  <c r="N547" i="16" s="1"/>
  <c r="K545" i="16"/>
  <c r="K547" i="16" s="1"/>
  <c r="J545" i="16"/>
  <c r="J547" i="16" s="1"/>
  <c r="H545" i="16"/>
  <c r="H547" i="16" s="1"/>
  <c r="G545" i="16"/>
  <c r="G547" i="16" s="1"/>
  <c r="N528" i="16"/>
  <c r="N530" i="16" s="1"/>
  <c r="M528" i="16"/>
  <c r="M530" i="16" s="1"/>
  <c r="K528" i="16"/>
  <c r="K530" i="16" s="1"/>
  <c r="J528" i="16"/>
  <c r="J530" i="16" s="1"/>
  <c r="H528" i="16"/>
  <c r="H530" i="16" s="1"/>
  <c r="G528" i="16"/>
  <c r="G530" i="16" s="1"/>
  <c r="K510" i="16"/>
  <c r="K512" i="16" s="1"/>
  <c r="J510" i="16"/>
  <c r="J512" i="16" s="1"/>
  <c r="H510" i="16"/>
  <c r="H512" i="16" s="1"/>
  <c r="G510" i="16"/>
  <c r="G512" i="16" s="1"/>
  <c r="E510" i="16"/>
  <c r="E512" i="16" s="1"/>
  <c r="D510" i="16"/>
  <c r="D512" i="16" s="1"/>
  <c r="I584" i="16"/>
  <c r="L581" i="16"/>
  <c r="L584" i="16" s="1"/>
  <c r="AE517" i="16"/>
  <c r="AA517" i="16"/>
  <c r="Y517" i="16"/>
  <c r="B516" i="16"/>
  <c r="B533" i="16" s="1"/>
  <c r="B550" i="16" s="1"/>
  <c r="B567" i="16" s="1"/>
  <c r="AF492" i="16"/>
  <c r="I38" i="23" s="1"/>
  <c r="G106" i="23" s="1"/>
  <c r="AB492" i="16"/>
  <c r="W486" i="16"/>
  <c r="V486" i="16"/>
  <c r="T486" i="16"/>
  <c r="S486" i="16"/>
  <c r="R486" i="16"/>
  <c r="W485" i="16"/>
  <c r="V485" i="16"/>
  <c r="T485" i="16"/>
  <c r="S485" i="16"/>
  <c r="R485" i="16"/>
  <c r="W484" i="16"/>
  <c r="V484" i="16"/>
  <c r="T484" i="16"/>
  <c r="S484" i="16"/>
  <c r="R484" i="16"/>
  <c r="W483" i="16"/>
  <c r="V483" i="16"/>
  <c r="T483" i="16"/>
  <c r="S483" i="16"/>
  <c r="R483" i="16"/>
  <c r="W482" i="16"/>
  <c r="V482" i="16"/>
  <c r="T482" i="16"/>
  <c r="S482" i="16"/>
  <c r="R482" i="16"/>
  <c r="W478" i="16"/>
  <c r="V478" i="16"/>
  <c r="T478" i="16"/>
  <c r="S478" i="16"/>
  <c r="R478" i="16"/>
  <c r="W477" i="16"/>
  <c r="V477" i="16"/>
  <c r="T477" i="16"/>
  <c r="S477" i="16"/>
  <c r="R477" i="16"/>
  <c r="W476" i="16"/>
  <c r="V476" i="16"/>
  <c r="T476" i="16"/>
  <c r="S476" i="16"/>
  <c r="R476" i="16"/>
  <c r="W475" i="16"/>
  <c r="V475" i="16"/>
  <c r="T475" i="16"/>
  <c r="S475" i="16"/>
  <c r="R475" i="16"/>
  <c r="W474" i="16"/>
  <c r="V474" i="16"/>
  <c r="T474" i="16"/>
  <c r="S474" i="16"/>
  <c r="R474" i="16"/>
  <c r="W473" i="16"/>
  <c r="V473" i="16"/>
  <c r="T473" i="16"/>
  <c r="S473" i="16"/>
  <c r="R473" i="16"/>
  <c r="W472" i="16"/>
  <c r="V472" i="16"/>
  <c r="T472" i="16"/>
  <c r="S472" i="16"/>
  <c r="R472" i="16"/>
  <c r="W471" i="16"/>
  <c r="V471" i="16"/>
  <c r="T471" i="16"/>
  <c r="S471" i="16"/>
  <c r="R471" i="16"/>
  <c r="W470" i="16"/>
  <c r="V470" i="16"/>
  <c r="T470" i="16"/>
  <c r="S470" i="16"/>
  <c r="R470" i="16"/>
  <c r="W469" i="16"/>
  <c r="V469" i="16"/>
  <c r="T469" i="16"/>
  <c r="S469" i="16"/>
  <c r="R469" i="16"/>
  <c r="W468" i="16"/>
  <c r="V468" i="16"/>
  <c r="T468" i="16"/>
  <c r="S468" i="16"/>
  <c r="R468" i="16"/>
  <c r="W461" i="16"/>
  <c r="V461" i="16"/>
  <c r="T461" i="16"/>
  <c r="S461" i="16"/>
  <c r="R461" i="16"/>
  <c r="W460" i="16"/>
  <c r="V460" i="16"/>
  <c r="T460" i="16"/>
  <c r="S460" i="16"/>
  <c r="R460" i="16"/>
  <c r="W459" i="16"/>
  <c r="V459" i="16"/>
  <c r="T459" i="16"/>
  <c r="S459" i="16"/>
  <c r="R459" i="16"/>
  <c r="W458" i="16"/>
  <c r="V458" i="16"/>
  <c r="T458" i="16"/>
  <c r="S458" i="16"/>
  <c r="R458" i="16"/>
  <c r="W457" i="16"/>
  <c r="V457" i="16"/>
  <c r="T457" i="16"/>
  <c r="S457" i="16"/>
  <c r="R457" i="16"/>
  <c r="W453" i="16"/>
  <c r="V453" i="16"/>
  <c r="T453" i="16"/>
  <c r="S453" i="16"/>
  <c r="R453" i="16"/>
  <c r="W452" i="16"/>
  <c r="V452" i="16"/>
  <c r="T452" i="16"/>
  <c r="S452" i="16"/>
  <c r="R452" i="16"/>
  <c r="W451" i="16"/>
  <c r="V451" i="16"/>
  <c r="T451" i="16"/>
  <c r="S451" i="16"/>
  <c r="R451" i="16"/>
  <c r="W450" i="16"/>
  <c r="V450" i="16"/>
  <c r="T450" i="16"/>
  <c r="S450" i="16"/>
  <c r="R450" i="16"/>
  <c r="W449" i="16"/>
  <c r="V449" i="16"/>
  <c r="T449" i="16"/>
  <c r="S449" i="16"/>
  <c r="R449" i="16"/>
  <c r="W448" i="16"/>
  <c r="V448" i="16"/>
  <c r="T448" i="16"/>
  <c r="S448" i="16"/>
  <c r="R448" i="16"/>
  <c r="W447" i="16"/>
  <c r="V447" i="16"/>
  <c r="T447" i="16"/>
  <c r="S447" i="16"/>
  <c r="R447" i="16"/>
  <c r="W446" i="16"/>
  <c r="V446" i="16"/>
  <c r="T446" i="16"/>
  <c r="S446" i="16"/>
  <c r="R446" i="16"/>
  <c r="W445" i="16"/>
  <c r="V445" i="16"/>
  <c r="T445" i="16"/>
  <c r="S445" i="16"/>
  <c r="R445" i="16"/>
  <c r="W444" i="16"/>
  <c r="V444" i="16"/>
  <c r="T444" i="16"/>
  <c r="S444" i="16"/>
  <c r="R444" i="16"/>
  <c r="W443" i="16"/>
  <c r="V443" i="16"/>
  <c r="T443" i="16"/>
  <c r="S443" i="16"/>
  <c r="R443" i="16"/>
  <c r="W436" i="16"/>
  <c r="V436" i="16"/>
  <c r="T436" i="16"/>
  <c r="S436" i="16"/>
  <c r="R436" i="16"/>
  <c r="W435" i="16"/>
  <c r="V435" i="16"/>
  <c r="T435" i="16"/>
  <c r="S435" i="16"/>
  <c r="R435" i="16"/>
  <c r="W434" i="16"/>
  <c r="V434" i="16"/>
  <c r="T434" i="16"/>
  <c r="S434" i="16"/>
  <c r="R434" i="16"/>
  <c r="W433" i="16"/>
  <c r="V433" i="16"/>
  <c r="T433" i="16"/>
  <c r="S433" i="16"/>
  <c r="R433" i="16"/>
  <c r="W432" i="16"/>
  <c r="V432" i="16"/>
  <c r="T432" i="16"/>
  <c r="S432" i="16"/>
  <c r="R432" i="16"/>
  <c r="W428" i="16"/>
  <c r="V428" i="16"/>
  <c r="T428" i="16"/>
  <c r="S428" i="16"/>
  <c r="R428" i="16"/>
  <c r="W427" i="16"/>
  <c r="V427" i="16"/>
  <c r="T427" i="16"/>
  <c r="S427" i="16"/>
  <c r="R427" i="16"/>
  <c r="W426" i="16"/>
  <c r="V426" i="16"/>
  <c r="T426" i="16"/>
  <c r="S426" i="16"/>
  <c r="R426" i="16"/>
  <c r="W425" i="16"/>
  <c r="V425" i="16"/>
  <c r="T425" i="16"/>
  <c r="S425" i="16"/>
  <c r="R425" i="16"/>
  <c r="W424" i="16"/>
  <c r="V424" i="16"/>
  <c r="T424" i="16"/>
  <c r="S424" i="16"/>
  <c r="R424" i="16"/>
  <c r="W423" i="16"/>
  <c r="V423" i="16"/>
  <c r="T423" i="16"/>
  <c r="S423" i="16"/>
  <c r="R423" i="16"/>
  <c r="W422" i="16"/>
  <c r="V422" i="16"/>
  <c r="T422" i="16"/>
  <c r="S422" i="16"/>
  <c r="R422" i="16"/>
  <c r="W421" i="16"/>
  <c r="V421" i="16"/>
  <c r="T421" i="16"/>
  <c r="S421" i="16"/>
  <c r="R421" i="16"/>
  <c r="W420" i="16"/>
  <c r="V420" i="16"/>
  <c r="T420" i="16"/>
  <c r="S420" i="16"/>
  <c r="R420" i="16"/>
  <c r="W419" i="16"/>
  <c r="V419" i="16"/>
  <c r="T419" i="16"/>
  <c r="S419" i="16"/>
  <c r="R419" i="16"/>
  <c r="W418" i="16"/>
  <c r="V418" i="16"/>
  <c r="T418" i="16"/>
  <c r="S418" i="16"/>
  <c r="R418" i="16"/>
  <c r="W411" i="16"/>
  <c r="V411" i="16"/>
  <c r="T411" i="16"/>
  <c r="S411" i="16"/>
  <c r="R411" i="16"/>
  <c r="W410" i="16"/>
  <c r="V410" i="16"/>
  <c r="T410" i="16"/>
  <c r="S410" i="16"/>
  <c r="R410" i="16"/>
  <c r="W409" i="16"/>
  <c r="V409" i="16"/>
  <c r="T409" i="16"/>
  <c r="S409" i="16"/>
  <c r="R409" i="16"/>
  <c r="W408" i="16"/>
  <c r="V408" i="16"/>
  <c r="T408" i="16"/>
  <c r="S408" i="16"/>
  <c r="R408" i="16"/>
  <c r="W407" i="16"/>
  <c r="V407" i="16"/>
  <c r="T407" i="16"/>
  <c r="S407" i="16"/>
  <c r="R407" i="16"/>
  <c r="W403" i="16"/>
  <c r="V403" i="16"/>
  <c r="T403" i="16"/>
  <c r="S403" i="16"/>
  <c r="R403" i="16"/>
  <c r="W402" i="16"/>
  <c r="V402" i="16"/>
  <c r="T402" i="16"/>
  <c r="S402" i="16"/>
  <c r="R402" i="16"/>
  <c r="W401" i="16"/>
  <c r="V401" i="16"/>
  <c r="T401" i="16"/>
  <c r="S401" i="16"/>
  <c r="R401" i="16"/>
  <c r="W400" i="16"/>
  <c r="V400" i="16"/>
  <c r="T400" i="16"/>
  <c r="S400" i="16"/>
  <c r="R400" i="16"/>
  <c r="W399" i="16"/>
  <c r="V399" i="16"/>
  <c r="T399" i="16"/>
  <c r="S399" i="16"/>
  <c r="R399" i="16"/>
  <c r="W398" i="16"/>
  <c r="V398" i="16"/>
  <c r="T398" i="16"/>
  <c r="S398" i="16"/>
  <c r="R398" i="16"/>
  <c r="W397" i="16"/>
  <c r="V397" i="16"/>
  <c r="T397" i="16"/>
  <c r="S397" i="16"/>
  <c r="R397" i="16"/>
  <c r="W396" i="16"/>
  <c r="V396" i="16"/>
  <c r="T396" i="16"/>
  <c r="S396" i="16"/>
  <c r="R396" i="16"/>
  <c r="W395" i="16"/>
  <c r="V395" i="16"/>
  <c r="T395" i="16"/>
  <c r="S395" i="16"/>
  <c r="R395" i="16"/>
  <c r="W394" i="16"/>
  <c r="V394" i="16"/>
  <c r="T394" i="16"/>
  <c r="S394" i="16"/>
  <c r="R394" i="16"/>
  <c r="B408" i="16"/>
  <c r="B433" i="16" s="1"/>
  <c r="B458" i="16" s="1"/>
  <c r="B483" i="16" s="1"/>
  <c r="B409" i="16"/>
  <c r="B434" i="16" s="1"/>
  <c r="B459" i="16" s="1"/>
  <c r="B484" i="16" s="1"/>
  <c r="B410" i="16"/>
  <c r="B435" i="16" s="1"/>
  <c r="B460" i="16" s="1"/>
  <c r="B485" i="16" s="1"/>
  <c r="B411" i="16"/>
  <c r="B436" i="16" s="1"/>
  <c r="B461" i="16" s="1"/>
  <c r="B486" i="16" s="1"/>
  <c r="B407" i="16"/>
  <c r="B432" i="16" s="1"/>
  <c r="B457" i="16" s="1"/>
  <c r="B482" i="16" s="1"/>
  <c r="B131" i="16"/>
  <c r="B148" i="16" s="1"/>
  <c r="B165" i="16" s="1"/>
  <c r="B182" i="16" s="1"/>
  <c r="B205" i="16" s="1"/>
  <c r="B238" i="16" s="1"/>
  <c r="B269" i="16" s="1"/>
  <c r="B300" i="16" s="1"/>
  <c r="B331" i="16" s="1"/>
  <c r="B368" i="16" s="1"/>
  <c r="B394" i="16" s="1"/>
  <c r="B419" i="16" s="1"/>
  <c r="B444" i="16" s="1"/>
  <c r="B469" i="16" s="1"/>
  <c r="B500" i="16" s="1"/>
  <c r="B518" i="16" s="1"/>
  <c r="B535" i="16" s="1"/>
  <c r="B552" i="16" s="1"/>
  <c r="B569" i="16" s="1"/>
  <c r="B132" i="16"/>
  <c r="B149" i="16" s="1"/>
  <c r="B166" i="16" s="1"/>
  <c r="B183" i="16" s="1"/>
  <c r="B206" i="16" s="1"/>
  <c r="B239" i="16" s="1"/>
  <c r="B270" i="16" s="1"/>
  <c r="B301" i="16" s="1"/>
  <c r="B332" i="16" s="1"/>
  <c r="B369" i="16" s="1"/>
  <c r="B395" i="16" s="1"/>
  <c r="B420" i="16" s="1"/>
  <c r="B445" i="16" s="1"/>
  <c r="B470" i="16" s="1"/>
  <c r="B501" i="16" s="1"/>
  <c r="B519" i="16" s="1"/>
  <c r="B536" i="16" s="1"/>
  <c r="B553" i="16" s="1"/>
  <c r="B570" i="16" s="1"/>
  <c r="B133" i="16"/>
  <c r="B150" i="16" s="1"/>
  <c r="B167" i="16" s="1"/>
  <c r="B184" i="16" s="1"/>
  <c r="B207" i="16" s="1"/>
  <c r="B240" i="16" s="1"/>
  <c r="B271" i="16" s="1"/>
  <c r="B302" i="16" s="1"/>
  <c r="B333" i="16" s="1"/>
  <c r="B370" i="16" s="1"/>
  <c r="B396" i="16" s="1"/>
  <c r="B421" i="16" s="1"/>
  <c r="B446" i="16" s="1"/>
  <c r="B471" i="16" s="1"/>
  <c r="B502" i="16" s="1"/>
  <c r="B520" i="16" s="1"/>
  <c r="B537" i="16" s="1"/>
  <c r="B554" i="16" s="1"/>
  <c r="B571" i="16" s="1"/>
  <c r="B134" i="16"/>
  <c r="B151" i="16" s="1"/>
  <c r="B168" i="16" s="1"/>
  <c r="B185" i="16" s="1"/>
  <c r="B208" i="16" s="1"/>
  <c r="B241" i="16" s="1"/>
  <c r="B272" i="16" s="1"/>
  <c r="B303" i="16" s="1"/>
  <c r="B334" i="16" s="1"/>
  <c r="B371" i="16" s="1"/>
  <c r="B397" i="16" s="1"/>
  <c r="B422" i="16" s="1"/>
  <c r="B447" i="16" s="1"/>
  <c r="B472" i="16" s="1"/>
  <c r="B503" i="16" s="1"/>
  <c r="B521" i="16" s="1"/>
  <c r="B538" i="16" s="1"/>
  <c r="B555" i="16" s="1"/>
  <c r="B572" i="16" s="1"/>
  <c r="B135" i="16"/>
  <c r="B152" i="16" s="1"/>
  <c r="B169" i="16" s="1"/>
  <c r="B186" i="16" s="1"/>
  <c r="B209" i="16" s="1"/>
  <c r="B242" i="16" s="1"/>
  <c r="B273" i="16" s="1"/>
  <c r="B304" i="16" s="1"/>
  <c r="B335" i="16" s="1"/>
  <c r="B372" i="16" s="1"/>
  <c r="B398" i="16" s="1"/>
  <c r="B423" i="16" s="1"/>
  <c r="B448" i="16" s="1"/>
  <c r="B473" i="16" s="1"/>
  <c r="B504" i="16" s="1"/>
  <c r="B522" i="16" s="1"/>
  <c r="B539" i="16" s="1"/>
  <c r="B556" i="16" s="1"/>
  <c r="B573" i="16" s="1"/>
  <c r="B136" i="16"/>
  <c r="B153" i="16" s="1"/>
  <c r="B170" i="16" s="1"/>
  <c r="B187" i="16" s="1"/>
  <c r="B210" i="16" s="1"/>
  <c r="B243" i="16" s="1"/>
  <c r="B274" i="16" s="1"/>
  <c r="B305" i="16" s="1"/>
  <c r="B336" i="16" s="1"/>
  <c r="B373" i="16" s="1"/>
  <c r="B399" i="16" s="1"/>
  <c r="B424" i="16" s="1"/>
  <c r="B449" i="16" s="1"/>
  <c r="B474" i="16" s="1"/>
  <c r="B505" i="16" s="1"/>
  <c r="B523" i="16" s="1"/>
  <c r="B540" i="16" s="1"/>
  <c r="B557" i="16" s="1"/>
  <c r="B574" i="16" s="1"/>
  <c r="B137" i="16"/>
  <c r="B154" i="16" s="1"/>
  <c r="B171" i="16" s="1"/>
  <c r="B188" i="16" s="1"/>
  <c r="B211" i="16" s="1"/>
  <c r="B244" i="16" s="1"/>
  <c r="B275" i="16" s="1"/>
  <c r="B306" i="16" s="1"/>
  <c r="B337" i="16" s="1"/>
  <c r="B374" i="16" s="1"/>
  <c r="B400" i="16" s="1"/>
  <c r="B425" i="16" s="1"/>
  <c r="B450" i="16" s="1"/>
  <c r="B475" i="16" s="1"/>
  <c r="B506" i="16" s="1"/>
  <c r="B524" i="16" s="1"/>
  <c r="B541" i="16" s="1"/>
  <c r="B558" i="16" s="1"/>
  <c r="B575" i="16" s="1"/>
  <c r="B138" i="16"/>
  <c r="B155" i="16" s="1"/>
  <c r="B172" i="16" s="1"/>
  <c r="B189" i="16" s="1"/>
  <c r="B212" i="16" s="1"/>
  <c r="B245" i="16" s="1"/>
  <c r="B276" i="16" s="1"/>
  <c r="B307" i="16" s="1"/>
  <c r="B338" i="16" s="1"/>
  <c r="B375" i="16" s="1"/>
  <c r="B401" i="16" s="1"/>
  <c r="B426" i="16" s="1"/>
  <c r="B451" i="16" s="1"/>
  <c r="B476" i="16" s="1"/>
  <c r="B507" i="16" s="1"/>
  <c r="B525" i="16" s="1"/>
  <c r="B542" i="16" s="1"/>
  <c r="B559" i="16" s="1"/>
  <c r="B576" i="16" s="1"/>
  <c r="B139" i="16"/>
  <c r="B156" i="16" s="1"/>
  <c r="B173" i="16" s="1"/>
  <c r="B190" i="16" s="1"/>
  <c r="B213" i="16" s="1"/>
  <c r="B246" i="16" s="1"/>
  <c r="B277" i="16" s="1"/>
  <c r="B308" i="16" s="1"/>
  <c r="B339" i="16" s="1"/>
  <c r="B376" i="16" s="1"/>
  <c r="B402" i="16" s="1"/>
  <c r="B427" i="16" s="1"/>
  <c r="B452" i="16" s="1"/>
  <c r="B477" i="16" s="1"/>
  <c r="B508" i="16" s="1"/>
  <c r="B526" i="16" s="1"/>
  <c r="B543" i="16" s="1"/>
  <c r="B560" i="16" s="1"/>
  <c r="B577" i="16" s="1"/>
  <c r="B140" i="16"/>
  <c r="B157" i="16" s="1"/>
  <c r="B174" i="16" s="1"/>
  <c r="B191" i="16" s="1"/>
  <c r="B214" i="16" s="1"/>
  <c r="B247" i="16" s="1"/>
  <c r="B278" i="16" s="1"/>
  <c r="B309" i="16" s="1"/>
  <c r="B340" i="16" s="1"/>
  <c r="B377" i="16" s="1"/>
  <c r="B403" i="16" s="1"/>
  <c r="B428" i="16" s="1"/>
  <c r="B453" i="16" s="1"/>
  <c r="B478" i="16" s="1"/>
  <c r="B509" i="16" s="1"/>
  <c r="B527" i="16" s="1"/>
  <c r="B544" i="16" s="1"/>
  <c r="B561" i="16" s="1"/>
  <c r="B578" i="16" s="1"/>
  <c r="B130" i="16"/>
  <c r="H378" i="16"/>
  <c r="L489" i="16"/>
  <c r="B406" i="16"/>
  <c r="B431" i="16" s="1"/>
  <c r="B456" i="16" s="1"/>
  <c r="B481" i="16" s="1"/>
  <c r="AE393" i="16"/>
  <c r="AA393" i="16"/>
  <c r="Y393" i="16"/>
  <c r="B392" i="16"/>
  <c r="B417" i="16" s="1"/>
  <c r="B442" i="16" s="1"/>
  <c r="B467" i="16" s="1"/>
  <c r="AF360" i="16"/>
  <c r="I28" i="23" s="1"/>
  <c r="F106" i="23" s="1"/>
  <c r="AB360" i="16"/>
  <c r="AE237" i="16"/>
  <c r="AA237" i="16"/>
  <c r="Y237" i="16"/>
  <c r="W354" i="16"/>
  <c r="V354" i="16"/>
  <c r="T354" i="16"/>
  <c r="S354" i="16"/>
  <c r="R354" i="16"/>
  <c r="W353" i="16"/>
  <c r="V353" i="16"/>
  <c r="T353" i="16"/>
  <c r="S353" i="16"/>
  <c r="R353" i="16"/>
  <c r="W352" i="16"/>
  <c r="V352" i="16"/>
  <c r="T352" i="16"/>
  <c r="S352" i="16"/>
  <c r="R352" i="16"/>
  <c r="W348" i="16"/>
  <c r="V348" i="16"/>
  <c r="T348" i="16"/>
  <c r="S348" i="16"/>
  <c r="R348" i="16"/>
  <c r="W347" i="16"/>
  <c r="V347" i="16"/>
  <c r="T347" i="16"/>
  <c r="S347" i="16"/>
  <c r="R347" i="16"/>
  <c r="W346" i="16"/>
  <c r="V346" i="16"/>
  <c r="T346" i="16"/>
  <c r="S346" i="16"/>
  <c r="R346" i="16"/>
  <c r="W345" i="16"/>
  <c r="V345" i="16"/>
  <c r="T345" i="16"/>
  <c r="S345" i="16"/>
  <c r="R345" i="16"/>
  <c r="W344" i="16"/>
  <c r="V344" i="16"/>
  <c r="T344" i="16"/>
  <c r="S344" i="16"/>
  <c r="R344" i="16"/>
  <c r="W323" i="16"/>
  <c r="V323" i="16"/>
  <c r="T323" i="16"/>
  <c r="S323" i="16"/>
  <c r="R323" i="16"/>
  <c r="W322" i="16"/>
  <c r="V322" i="16"/>
  <c r="T322" i="16"/>
  <c r="S322" i="16"/>
  <c r="R322" i="16"/>
  <c r="W321" i="16"/>
  <c r="V321" i="16"/>
  <c r="T321" i="16"/>
  <c r="S321" i="16"/>
  <c r="R321" i="16"/>
  <c r="W317" i="16"/>
  <c r="V317" i="16"/>
  <c r="T317" i="16"/>
  <c r="S317" i="16"/>
  <c r="R317" i="16"/>
  <c r="W316" i="16"/>
  <c r="V316" i="16"/>
  <c r="T316" i="16"/>
  <c r="S316" i="16"/>
  <c r="R316" i="16"/>
  <c r="W315" i="16"/>
  <c r="V315" i="16"/>
  <c r="T315" i="16"/>
  <c r="S315" i="16"/>
  <c r="R315" i="16"/>
  <c r="W314" i="16"/>
  <c r="V314" i="16"/>
  <c r="T314" i="16"/>
  <c r="S314" i="16"/>
  <c r="R314" i="16"/>
  <c r="W313" i="16"/>
  <c r="V313" i="16"/>
  <c r="T313" i="16"/>
  <c r="S313" i="16"/>
  <c r="R313" i="16"/>
  <c r="W292" i="16"/>
  <c r="V292" i="16"/>
  <c r="T292" i="16"/>
  <c r="S292" i="16"/>
  <c r="R292" i="16"/>
  <c r="W291" i="16"/>
  <c r="V291" i="16"/>
  <c r="T291" i="16"/>
  <c r="S291" i="16"/>
  <c r="R291" i="16"/>
  <c r="W290" i="16"/>
  <c r="V290" i="16"/>
  <c r="T290" i="16"/>
  <c r="S290" i="16"/>
  <c r="R290" i="16"/>
  <c r="W286" i="16"/>
  <c r="V286" i="16"/>
  <c r="T286" i="16"/>
  <c r="S286" i="16"/>
  <c r="R286" i="16"/>
  <c r="W285" i="16"/>
  <c r="V285" i="16"/>
  <c r="T285" i="16"/>
  <c r="S285" i="16"/>
  <c r="R285" i="16"/>
  <c r="W284" i="16"/>
  <c r="V284" i="16"/>
  <c r="T284" i="16"/>
  <c r="S284" i="16"/>
  <c r="R284" i="16"/>
  <c r="W283" i="16"/>
  <c r="V283" i="16"/>
  <c r="T283" i="16"/>
  <c r="S283" i="16"/>
  <c r="R283" i="16"/>
  <c r="W282" i="16"/>
  <c r="V282" i="16"/>
  <c r="T282" i="16"/>
  <c r="S282" i="16"/>
  <c r="R282" i="16"/>
  <c r="W261" i="16"/>
  <c r="V261" i="16"/>
  <c r="T261" i="16"/>
  <c r="S261" i="16"/>
  <c r="R261" i="16"/>
  <c r="W260" i="16"/>
  <c r="V260" i="16"/>
  <c r="T260" i="16"/>
  <c r="S260" i="16"/>
  <c r="R260" i="16"/>
  <c r="W259" i="16"/>
  <c r="V259" i="16"/>
  <c r="T259" i="16"/>
  <c r="S259" i="16"/>
  <c r="R259" i="16"/>
  <c r="W255" i="16"/>
  <c r="V255" i="16"/>
  <c r="T255" i="16"/>
  <c r="S255" i="16"/>
  <c r="R255" i="16"/>
  <c r="W254" i="16"/>
  <c r="V254" i="16"/>
  <c r="T254" i="16"/>
  <c r="S254" i="16"/>
  <c r="R254" i="16"/>
  <c r="W253" i="16"/>
  <c r="V253" i="16"/>
  <c r="T253" i="16"/>
  <c r="S253" i="16"/>
  <c r="R253" i="16"/>
  <c r="W252" i="16"/>
  <c r="V252" i="16"/>
  <c r="T252" i="16"/>
  <c r="S252" i="16"/>
  <c r="R252" i="16"/>
  <c r="W251" i="16"/>
  <c r="V251" i="16"/>
  <c r="T251" i="16"/>
  <c r="S251" i="16"/>
  <c r="R251" i="16"/>
  <c r="L326" i="16"/>
  <c r="B292" i="16"/>
  <c r="B323" i="16" s="1"/>
  <c r="B354" i="16" s="1"/>
  <c r="B291" i="16"/>
  <c r="B322" i="16" s="1"/>
  <c r="B353" i="16" s="1"/>
  <c r="B290" i="16"/>
  <c r="B321" i="16" s="1"/>
  <c r="B352" i="16" s="1"/>
  <c r="B284" i="16"/>
  <c r="B315" i="16" s="1"/>
  <c r="B346" i="16" s="1"/>
  <c r="B285" i="16"/>
  <c r="B316" i="16" s="1"/>
  <c r="B347" i="16" s="1"/>
  <c r="B286" i="16"/>
  <c r="B317" i="16" s="1"/>
  <c r="B348" i="16" s="1"/>
  <c r="M262" i="16"/>
  <c r="K262" i="16"/>
  <c r="B252" i="16"/>
  <c r="B283" i="16" s="1"/>
  <c r="B314" i="16" s="1"/>
  <c r="B345" i="16" s="1"/>
  <c r="B251" i="16"/>
  <c r="B282" i="16" s="1"/>
  <c r="B313" i="16" s="1"/>
  <c r="B344" i="16" s="1"/>
  <c r="B250" i="16"/>
  <c r="B281" i="16" s="1"/>
  <c r="B312" i="16" s="1"/>
  <c r="B343" i="16" s="1"/>
  <c r="W340" i="16"/>
  <c r="V340" i="16"/>
  <c r="T340" i="16"/>
  <c r="S340" i="16"/>
  <c r="R340" i="16"/>
  <c r="W339" i="16"/>
  <c r="V339" i="16"/>
  <c r="T339" i="16"/>
  <c r="S339" i="16"/>
  <c r="R339" i="16"/>
  <c r="W338" i="16"/>
  <c r="V338" i="16"/>
  <c r="T338" i="16"/>
  <c r="S338" i="16"/>
  <c r="R338" i="16"/>
  <c r="W337" i="16"/>
  <c r="V337" i="16"/>
  <c r="T337" i="16"/>
  <c r="S337" i="16"/>
  <c r="R337" i="16"/>
  <c r="W336" i="16"/>
  <c r="V336" i="16"/>
  <c r="T336" i="16"/>
  <c r="S336" i="16"/>
  <c r="R336" i="16"/>
  <c r="W335" i="16"/>
  <c r="V335" i="16"/>
  <c r="T335" i="16"/>
  <c r="S335" i="16"/>
  <c r="R335" i="16"/>
  <c r="W334" i="16"/>
  <c r="V334" i="16"/>
  <c r="T334" i="16"/>
  <c r="S334" i="16"/>
  <c r="R334" i="16"/>
  <c r="W333" i="16"/>
  <c r="V333" i="16"/>
  <c r="T333" i="16"/>
  <c r="S333" i="16"/>
  <c r="R333" i="16"/>
  <c r="W332" i="16"/>
  <c r="V332" i="16"/>
  <c r="T332" i="16"/>
  <c r="S332" i="16"/>
  <c r="R332" i="16"/>
  <c r="W331" i="16"/>
  <c r="V331" i="16"/>
  <c r="T331" i="16"/>
  <c r="S331" i="16"/>
  <c r="R331" i="16"/>
  <c r="W330" i="16"/>
  <c r="V330" i="16"/>
  <c r="T330" i="16"/>
  <c r="S330" i="16"/>
  <c r="R330" i="16"/>
  <c r="W309" i="16"/>
  <c r="V309" i="16"/>
  <c r="T309" i="16"/>
  <c r="S309" i="16"/>
  <c r="R309" i="16"/>
  <c r="W308" i="16"/>
  <c r="V308" i="16"/>
  <c r="T308" i="16"/>
  <c r="S308" i="16"/>
  <c r="R308" i="16"/>
  <c r="W307" i="16"/>
  <c r="V307" i="16"/>
  <c r="T307" i="16"/>
  <c r="S307" i="16"/>
  <c r="R307" i="16"/>
  <c r="W306" i="16"/>
  <c r="V306" i="16"/>
  <c r="T306" i="16"/>
  <c r="S306" i="16"/>
  <c r="R306" i="16"/>
  <c r="W305" i="16"/>
  <c r="V305" i="16"/>
  <c r="T305" i="16"/>
  <c r="S305" i="16"/>
  <c r="R305" i="16"/>
  <c r="W304" i="16"/>
  <c r="V304" i="16"/>
  <c r="T304" i="16"/>
  <c r="S304" i="16"/>
  <c r="R304" i="16"/>
  <c r="W303" i="16"/>
  <c r="V303" i="16"/>
  <c r="T303" i="16"/>
  <c r="S303" i="16"/>
  <c r="R303" i="16"/>
  <c r="W302" i="16"/>
  <c r="V302" i="16"/>
  <c r="T302" i="16"/>
  <c r="S302" i="16"/>
  <c r="R302" i="16"/>
  <c r="W301" i="16"/>
  <c r="V301" i="16"/>
  <c r="T301" i="16"/>
  <c r="S301" i="16"/>
  <c r="R301" i="16"/>
  <c r="W300" i="16"/>
  <c r="V300" i="16"/>
  <c r="T300" i="16"/>
  <c r="S300" i="16"/>
  <c r="R300" i="16"/>
  <c r="W299" i="16"/>
  <c r="V299" i="16"/>
  <c r="T299" i="16"/>
  <c r="S299" i="16"/>
  <c r="R299" i="16"/>
  <c r="W278" i="16"/>
  <c r="V278" i="16"/>
  <c r="T278" i="16"/>
  <c r="S278" i="16"/>
  <c r="R278" i="16"/>
  <c r="W277" i="16"/>
  <c r="V277" i="16"/>
  <c r="T277" i="16"/>
  <c r="S277" i="16"/>
  <c r="R277" i="16"/>
  <c r="W276" i="16"/>
  <c r="V276" i="16"/>
  <c r="T276" i="16"/>
  <c r="S276" i="16"/>
  <c r="R276" i="16"/>
  <c r="W275" i="16"/>
  <c r="V275" i="16"/>
  <c r="T275" i="16"/>
  <c r="S275" i="16"/>
  <c r="R275" i="16"/>
  <c r="W274" i="16"/>
  <c r="V274" i="16"/>
  <c r="T274" i="16"/>
  <c r="S274" i="16"/>
  <c r="R274" i="16"/>
  <c r="W273" i="16"/>
  <c r="V273" i="16"/>
  <c r="T273" i="16"/>
  <c r="S273" i="16"/>
  <c r="R273" i="16"/>
  <c r="W272" i="16"/>
  <c r="V272" i="16"/>
  <c r="T272" i="16"/>
  <c r="S272" i="16"/>
  <c r="R272" i="16"/>
  <c r="W271" i="16"/>
  <c r="V271" i="16"/>
  <c r="T271" i="16"/>
  <c r="S271" i="16"/>
  <c r="R271" i="16"/>
  <c r="W270" i="16"/>
  <c r="V270" i="16"/>
  <c r="T270" i="16"/>
  <c r="S270" i="16"/>
  <c r="R270" i="16"/>
  <c r="W269" i="16"/>
  <c r="V269" i="16"/>
  <c r="T269" i="16"/>
  <c r="S269" i="16"/>
  <c r="R269" i="16"/>
  <c r="W268" i="16"/>
  <c r="V268" i="16"/>
  <c r="T268" i="16"/>
  <c r="S268" i="16"/>
  <c r="R268" i="16"/>
  <c r="R239" i="16"/>
  <c r="S239" i="16"/>
  <c r="T239" i="16"/>
  <c r="V239" i="16"/>
  <c r="W239" i="16"/>
  <c r="R240" i="16"/>
  <c r="S240" i="16"/>
  <c r="T240" i="16"/>
  <c r="V240" i="16"/>
  <c r="W240" i="16"/>
  <c r="R241" i="16"/>
  <c r="S241" i="16"/>
  <c r="T241" i="16"/>
  <c r="V241" i="16"/>
  <c r="W241" i="16"/>
  <c r="R242" i="16"/>
  <c r="S242" i="16"/>
  <c r="T242" i="16"/>
  <c r="V242" i="16"/>
  <c r="W242" i="16"/>
  <c r="R243" i="16"/>
  <c r="S243" i="16"/>
  <c r="T243" i="16"/>
  <c r="V243" i="16"/>
  <c r="W243" i="16"/>
  <c r="R244" i="16"/>
  <c r="S244" i="16"/>
  <c r="T244" i="16"/>
  <c r="V244" i="16"/>
  <c r="W244" i="16"/>
  <c r="R245" i="16"/>
  <c r="S245" i="16"/>
  <c r="T245" i="16"/>
  <c r="V245" i="16"/>
  <c r="W245" i="16"/>
  <c r="R246" i="16"/>
  <c r="S246" i="16"/>
  <c r="T246" i="16"/>
  <c r="V246" i="16"/>
  <c r="W246" i="16"/>
  <c r="R247" i="16"/>
  <c r="S247" i="16"/>
  <c r="T247" i="16"/>
  <c r="V247" i="16"/>
  <c r="W247" i="16"/>
  <c r="W238" i="16"/>
  <c r="V238" i="16"/>
  <c r="T238" i="16"/>
  <c r="S238" i="16"/>
  <c r="R238" i="16"/>
  <c r="L357" i="16"/>
  <c r="L295" i="16"/>
  <c r="I295" i="16"/>
  <c r="L264" i="16"/>
  <c r="I264" i="16"/>
  <c r="B236" i="16"/>
  <c r="B267" i="16" s="1"/>
  <c r="B298" i="16" s="1"/>
  <c r="B329" i="16" s="1"/>
  <c r="L177" i="16"/>
  <c r="L194" i="16"/>
  <c r="L160" i="16"/>
  <c r="I160" i="16"/>
  <c r="I143" i="16"/>
  <c r="L143" i="16"/>
  <c r="AF197" i="16"/>
  <c r="I18" i="23" s="1"/>
  <c r="E106" i="23" s="1"/>
  <c r="AB197" i="16"/>
  <c r="R185" i="16"/>
  <c r="S185" i="16"/>
  <c r="T185" i="16"/>
  <c r="V185" i="16"/>
  <c r="W185" i="16"/>
  <c r="R186" i="16"/>
  <c r="S186" i="16"/>
  <c r="T186" i="16"/>
  <c r="V186" i="16"/>
  <c r="W186" i="16"/>
  <c r="R187" i="16"/>
  <c r="S187" i="16"/>
  <c r="T187" i="16"/>
  <c r="V187" i="16"/>
  <c r="W187" i="16"/>
  <c r="R188" i="16"/>
  <c r="S188" i="16"/>
  <c r="T188" i="16"/>
  <c r="V188" i="16"/>
  <c r="W188" i="16"/>
  <c r="R167" i="16"/>
  <c r="S167" i="16"/>
  <c r="T167" i="16"/>
  <c r="V167" i="16"/>
  <c r="W167" i="16"/>
  <c r="R168" i="16"/>
  <c r="S168" i="16"/>
  <c r="T168" i="16"/>
  <c r="V168" i="16"/>
  <c r="W168" i="16"/>
  <c r="R169" i="16"/>
  <c r="S169" i="16"/>
  <c r="T169" i="16"/>
  <c r="V169" i="16"/>
  <c r="W169" i="16"/>
  <c r="R170" i="16"/>
  <c r="S170" i="16"/>
  <c r="T170" i="16"/>
  <c r="V170" i="16"/>
  <c r="W170" i="16"/>
  <c r="R171" i="16"/>
  <c r="S171" i="16"/>
  <c r="T171" i="16"/>
  <c r="V171" i="16"/>
  <c r="W171" i="16"/>
  <c r="R150" i="16"/>
  <c r="S150" i="16"/>
  <c r="T150" i="16"/>
  <c r="V150" i="16"/>
  <c r="W150" i="16"/>
  <c r="R151" i="16"/>
  <c r="S151" i="16"/>
  <c r="T151" i="16"/>
  <c r="V151" i="16"/>
  <c r="W151" i="16"/>
  <c r="R152" i="16"/>
  <c r="S152" i="16"/>
  <c r="T152" i="16"/>
  <c r="V152" i="16"/>
  <c r="W152" i="16"/>
  <c r="R153" i="16"/>
  <c r="S153" i="16"/>
  <c r="T153" i="16"/>
  <c r="V153" i="16"/>
  <c r="W153" i="16"/>
  <c r="R154" i="16"/>
  <c r="S154" i="16"/>
  <c r="T154" i="16"/>
  <c r="V154" i="16"/>
  <c r="W154" i="16"/>
  <c r="R155" i="16"/>
  <c r="S155" i="16"/>
  <c r="T155" i="16"/>
  <c r="V155" i="16"/>
  <c r="W155" i="16"/>
  <c r="R135" i="16"/>
  <c r="S135" i="16"/>
  <c r="T135" i="16"/>
  <c r="V135" i="16"/>
  <c r="W135" i="16"/>
  <c r="R136" i="16"/>
  <c r="S136" i="16"/>
  <c r="T136" i="16"/>
  <c r="V136" i="16"/>
  <c r="W136" i="16"/>
  <c r="R137" i="16"/>
  <c r="S137" i="16"/>
  <c r="T137" i="16"/>
  <c r="V137" i="16"/>
  <c r="W137" i="16"/>
  <c r="R138" i="16"/>
  <c r="S138" i="16"/>
  <c r="T138" i="16"/>
  <c r="V138" i="16"/>
  <c r="W138" i="16"/>
  <c r="R89" i="16"/>
  <c r="S89" i="16"/>
  <c r="T89" i="16"/>
  <c r="V89" i="16"/>
  <c r="W89" i="16"/>
  <c r="R90" i="16"/>
  <c r="S90" i="16"/>
  <c r="T90" i="16"/>
  <c r="V90" i="16"/>
  <c r="W90" i="16"/>
  <c r="R91" i="16"/>
  <c r="S91" i="16"/>
  <c r="T91" i="16"/>
  <c r="V91" i="16"/>
  <c r="W91" i="16"/>
  <c r="R92" i="16"/>
  <c r="S92" i="16"/>
  <c r="T92" i="16"/>
  <c r="V92" i="16"/>
  <c r="W92" i="16"/>
  <c r="R71" i="16"/>
  <c r="S71" i="16"/>
  <c r="T71" i="16"/>
  <c r="V71" i="16"/>
  <c r="W71" i="16"/>
  <c r="R72" i="16"/>
  <c r="S72" i="16"/>
  <c r="T72" i="16"/>
  <c r="V72" i="16"/>
  <c r="W72" i="16"/>
  <c r="R73" i="16"/>
  <c r="S73" i="16"/>
  <c r="T73" i="16"/>
  <c r="V73" i="16"/>
  <c r="W73" i="16"/>
  <c r="R74" i="16"/>
  <c r="S74" i="16"/>
  <c r="T74" i="16"/>
  <c r="V74" i="16"/>
  <c r="W74" i="16"/>
  <c r="R75" i="16"/>
  <c r="S75" i="16"/>
  <c r="T75" i="16"/>
  <c r="V75" i="16"/>
  <c r="W75" i="16"/>
  <c r="R52" i="16"/>
  <c r="S52" i="16"/>
  <c r="T52" i="16"/>
  <c r="V52" i="16"/>
  <c r="W52" i="16"/>
  <c r="R53" i="16"/>
  <c r="S53" i="16"/>
  <c r="T53" i="16"/>
  <c r="V53" i="16"/>
  <c r="W53" i="16"/>
  <c r="R54" i="16"/>
  <c r="S54" i="16"/>
  <c r="T54" i="16"/>
  <c r="V54" i="16"/>
  <c r="W54" i="16"/>
  <c r="R55" i="16"/>
  <c r="S55" i="16"/>
  <c r="T55" i="16"/>
  <c r="V55" i="16"/>
  <c r="W55" i="16"/>
  <c r="R33" i="16"/>
  <c r="S33" i="16"/>
  <c r="T33" i="16"/>
  <c r="V33" i="16"/>
  <c r="W33" i="16"/>
  <c r="R34" i="16"/>
  <c r="S34" i="16"/>
  <c r="T34" i="16"/>
  <c r="V34" i="16"/>
  <c r="W34" i="16"/>
  <c r="R35" i="16"/>
  <c r="S35" i="16"/>
  <c r="T35" i="16"/>
  <c r="V35" i="16"/>
  <c r="W35" i="16"/>
  <c r="R36" i="16"/>
  <c r="S36" i="16"/>
  <c r="T36" i="16"/>
  <c r="V36" i="16"/>
  <c r="W36" i="16"/>
  <c r="R37" i="16"/>
  <c r="S37" i="16"/>
  <c r="T37" i="16"/>
  <c r="V37" i="16"/>
  <c r="W37" i="16"/>
  <c r="G62" i="16"/>
  <c r="H62" i="16"/>
  <c r="J62" i="16"/>
  <c r="K62" i="16"/>
  <c r="M62" i="16"/>
  <c r="N62" i="16"/>
  <c r="B129" i="16"/>
  <c r="B146" i="16" s="1"/>
  <c r="B163" i="16" s="1"/>
  <c r="B180" i="16" s="1"/>
  <c r="W191" i="16"/>
  <c r="V191" i="16"/>
  <c r="T191" i="16"/>
  <c r="S191" i="16"/>
  <c r="R191" i="16"/>
  <c r="W190" i="16"/>
  <c r="V190" i="16"/>
  <c r="T190" i="16"/>
  <c r="S190" i="16"/>
  <c r="R190" i="16"/>
  <c r="W189" i="16"/>
  <c r="V189" i="16"/>
  <c r="T189" i="16"/>
  <c r="S189" i="16"/>
  <c r="R189" i="16"/>
  <c r="W184" i="16"/>
  <c r="V184" i="16"/>
  <c r="T184" i="16"/>
  <c r="S184" i="16"/>
  <c r="R184" i="16"/>
  <c r="W183" i="16"/>
  <c r="V183" i="16"/>
  <c r="T183" i="16"/>
  <c r="S183" i="16"/>
  <c r="R183" i="16"/>
  <c r="W182" i="16"/>
  <c r="V182" i="16"/>
  <c r="T182" i="16"/>
  <c r="S182" i="16"/>
  <c r="R182" i="16"/>
  <c r="W181" i="16"/>
  <c r="V181" i="16"/>
  <c r="T181" i="16"/>
  <c r="S181" i="16"/>
  <c r="R181" i="16"/>
  <c r="W174" i="16"/>
  <c r="V174" i="16"/>
  <c r="T174" i="16"/>
  <c r="S174" i="16"/>
  <c r="R174" i="16"/>
  <c r="W173" i="16"/>
  <c r="V173" i="16"/>
  <c r="T173" i="16"/>
  <c r="S173" i="16"/>
  <c r="R173" i="16"/>
  <c r="W172" i="16"/>
  <c r="V172" i="16"/>
  <c r="T172" i="16"/>
  <c r="S172" i="16"/>
  <c r="R172" i="16"/>
  <c r="W166" i="16"/>
  <c r="V166" i="16"/>
  <c r="T166" i="16"/>
  <c r="S166" i="16"/>
  <c r="R166" i="16"/>
  <c r="W165" i="16"/>
  <c r="V165" i="16"/>
  <c r="T165" i="16"/>
  <c r="S165" i="16"/>
  <c r="R165" i="16"/>
  <c r="W164" i="16"/>
  <c r="V164" i="16"/>
  <c r="T164" i="16"/>
  <c r="S164" i="16"/>
  <c r="R164" i="16"/>
  <c r="W157" i="16"/>
  <c r="V157" i="16"/>
  <c r="T157" i="16"/>
  <c r="S157" i="16"/>
  <c r="R157" i="16"/>
  <c r="W156" i="16"/>
  <c r="V156" i="16"/>
  <c r="T156" i="16"/>
  <c r="S156" i="16"/>
  <c r="R156" i="16"/>
  <c r="W149" i="16"/>
  <c r="V149" i="16"/>
  <c r="T149" i="16"/>
  <c r="S149" i="16"/>
  <c r="R149" i="16"/>
  <c r="W148" i="16"/>
  <c r="V148" i="16"/>
  <c r="T148" i="16"/>
  <c r="S148" i="16"/>
  <c r="R148" i="16"/>
  <c r="W147" i="16"/>
  <c r="V147" i="16"/>
  <c r="T147" i="16"/>
  <c r="S147" i="16"/>
  <c r="R147" i="16"/>
  <c r="R132" i="16"/>
  <c r="S132" i="16"/>
  <c r="T132" i="16"/>
  <c r="V132" i="16"/>
  <c r="W132" i="16"/>
  <c r="R133" i="16"/>
  <c r="S133" i="16"/>
  <c r="T133" i="16"/>
  <c r="V133" i="16"/>
  <c r="W133" i="16"/>
  <c r="R134" i="16"/>
  <c r="S134" i="16"/>
  <c r="T134" i="16"/>
  <c r="V134" i="16"/>
  <c r="W134" i="16"/>
  <c r="R139" i="16"/>
  <c r="S139" i="16"/>
  <c r="T139" i="16"/>
  <c r="V139" i="16"/>
  <c r="W139" i="16"/>
  <c r="R140" i="16"/>
  <c r="S140" i="16"/>
  <c r="T140" i="16"/>
  <c r="V140" i="16"/>
  <c r="W140" i="16"/>
  <c r="W131" i="16"/>
  <c r="V131" i="16"/>
  <c r="T131" i="16"/>
  <c r="S131" i="16"/>
  <c r="R131" i="16"/>
  <c r="E197" i="16"/>
  <c r="D197" i="16"/>
  <c r="B31" i="16"/>
  <c r="B50" i="16" s="1"/>
  <c r="B69" i="16" s="1"/>
  <c r="B88" i="16" s="1"/>
  <c r="B32" i="16"/>
  <c r="B51" i="16" s="1"/>
  <c r="B70" i="16" s="1"/>
  <c r="B89" i="16" s="1"/>
  <c r="B33" i="16"/>
  <c r="B52" i="16" s="1"/>
  <c r="B71" i="16" s="1"/>
  <c r="B90" i="16" s="1"/>
  <c r="B34" i="16"/>
  <c r="B53" i="16" s="1"/>
  <c r="B72" i="16" s="1"/>
  <c r="B91" i="16" s="1"/>
  <c r="B35" i="16"/>
  <c r="B54" i="16" s="1"/>
  <c r="B73" i="16" s="1"/>
  <c r="B92" i="16" s="1"/>
  <c r="B36" i="16"/>
  <c r="B55" i="16" s="1"/>
  <c r="B74" i="16" s="1"/>
  <c r="B93" i="16" s="1"/>
  <c r="B37" i="16"/>
  <c r="B56" i="16" s="1"/>
  <c r="B75" i="16" s="1"/>
  <c r="B94" i="16" s="1"/>
  <c r="B38" i="16"/>
  <c r="B57" i="16" s="1"/>
  <c r="B76" i="16" s="1"/>
  <c r="B95" i="16" s="1"/>
  <c r="B30" i="16"/>
  <c r="B49" i="16" s="1"/>
  <c r="B68" i="16" s="1"/>
  <c r="B87" i="16" s="1"/>
  <c r="E105" i="16"/>
  <c r="D105" i="16"/>
  <c r="AF105" i="16"/>
  <c r="I8" i="23" s="1"/>
  <c r="D106" i="23" s="1"/>
  <c r="AB105" i="16"/>
  <c r="AQ25" i="21" l="1"/>
  <c r="G26" i="21" s="1"/>
  <c r="AQ34" i="21"/>
  <c r="G35" i="21" s="1"/>
  <c r="AR30" i="21"/>
  <c r="H31" i="21" s="1"/>
  <c r="AR25" i="21"/>
  <c r="H26" i="21" s="1"/>
  <c r="AQ30" i="21"/>
  <c r="G31" i="21" s="1"/>
  <c r="AQ29" i="21"/>
  <c r="G30" i="21" s="1"/>
  <c r="AQ31" i="21"/>
  <c r="G32" i="21" s="1"/>
  <c r="AR33" i="21"/>
  <c r="H34" i="21" s="1"/>
  <c r="AR27" i="21"/>
  <c r="H28" i="21" s="1"/>
  <c r="AR32" i="21"/>
  <c r="H33" i="21" s="1"/>
  <c r="AQ35" i="21"/>
  <c r="AR31" i="21"/>
  <c r="H32" i="21" s="1"/>
  <c r="AR24" i="21"/>
  <c r="H25" i="21" s="1"/>
  <c r="AQ32" i="21"/>
  <c r="G33" i="21" s="1"/>
  <c r="AQ24" i="21"/>
  <c r="G25" i="21" s="1"/>
  <c r="AQ33" i="21"/>
  <c r="G34" i="21" s="1"/>
  <c r="AR34" i="21"/>
  <c r="H35" i="21" s="1"/>
  <c r="AR29" i="21"/>
  <c r="H30" i="21" s="1"/>
  <c r="AQ27" i="21"/>
  <c r="G28" i="21" s="1"/>
  <c r="AQ26" i="21"/>
  <c r="G27" i="21" s="1"/>
  <c r="AQ28" i="21"/>
  <c r="G29" i="21" s="1"/>
  <c r="AR35" i="21"/>
  <c r="AR28" i="21"/>
  <c r="H29" i="21" s="1"/>
  <c r="AR26" i="21"/>
  <c r="H27" i="21" s="1"/>
  <c r="AC39" i="21"/>
  <c r="AC43" i="21"/>
  <c r="AC47" i="21"/>
  <c r="AC38" i="21"/>
  <c r="AC41" i="21"/>
  <c r="AC44" i="21"/>
  <c r="AC40" i="21"/>
  <c r="AC36" i="21"/>
  <c r="AC37" i="21"/>
  <c r="AC42" i="21"/>
  <c r="AC45" i="21"/>
  <c r="AC46" i="21"/>
  <c r="AD40" i="21"/>
  <c r="AD44" i="21"/>
  <c r="AD36" i="21"/>
  <c r="AD39" i="21"/>
  <c r="AD37" i="21"/>
  <c r="AD47" i="21"/>
  <c r="AD41" i="21"/>
  <c r="AD42" i="21"/>
  <c r="AD43" i="21"/>
  <c r="AD45" i="21"/>
  <c r="AD38" i="21"/>
  <c r="AD46" i="21"/>
  <c r="I17" i="23"/>
  <c r="E103" i="23" s="1"/>
  <c r="I7" i="23"/>
  <c r="D103" i="23" s="1"/>
  <c r="I27" i="23"/>
  <c r="F103" i="23" s="1"/>
  <c r="I37" i="23"/>
  <c r="G103" i="23" s="1"/>
  <c r="I47" i="23"/>
  <c r="H103" i="23" s="1"/>
  <c r="M439" i="16"/>
  <c r="K439" i="16"/>
  <c r="K106" i="23"/>
  <c r="AE557" i="16"/>
  <c r="AE561" i="16"/>
  <c r="N45" i="23"/>
  <c r="P45" i="23" s="1"/>
  <c r="AE552" i="16"/>
  <c r="J439" i="16"/>
  <c r="AC588" i="16"/>
  <c r="AC590" i="16"/>
  <c r="AF592" i="16"/>
  <c r="AB592" i="16"/>
  <c r="AA536" i="16"/>
  <c r="AA538" i="16"/>
  <c r="AE575" i="16"/>
  <c r="AE577" i="16"/>
  <c r="AE394" i="16"/>
  <c r="AE396" i="16"/>
  <c r="AE398" i="16"/>
  <c r="AE400" i="16"/>
  <c r="AE402" i="16"/>
  <c r="AE419" i="16"/>
  <c r="AE421" i="16"/>
  <c r="AE423" i="16"/>
  <c r="AE427" i="16"/>
  <c r="AE432" i="16"/>
  <c r="AE446" i="16"/>
  <c r="AE448" i="16"/>
  <c r="AE452" i="16"/>
  <c r="AE471" i="16"/>
  <c r="AE473" i="16"/>
  <c r="AE475" i="16"/>
  <c r="AE477" i="16"/>
  <c r="AE518" i="16"/>
  <c r="AE536" i="16"/>
  <c r="Y544" i="16"/>
  <c r="AE556" i="16"/>
  <c r="AA557" i="16"/>
  <c r="AE558" i="16"/>
  <c r="AE560" i="16"/>
  <c r="AA561" i="16"/>
  <c r="AE578" i="16"/>
  <c r="Y519" i="16"/>
  <c r="AE520" i="16"/>
  <c r="AA521" i="16"/>
  <c r="AA523" i="16"/>
  <c r="AA525" i="16"/>
  <c r="AE526" i="16"/>
  <c r="AA527" i="16"/>
  <c r="AE534" i="16"/>
  <c r="AA535" i="16"/>
  <c r="AE551" i="16"/>
  <c r="AA552" i="16"/>
  <c r="AA554" i="16"/>
  <c r="Y522" i="16"/>
  <c r="AE554" i="16"/>
  <c r="Y521" i="16"/>
  <c r="AE521" i="16"/>
  <c r="AA522" i="16"/>
  <c r="AA524" i="16"/>
  <c r="AE525" i="16"/>
  <c r="AA526" i="16"/>
  <c r="Y527" i="16"/>
  <c r="AE527" i="16"/>
  <c r="AE553" i="16"/>
  <c r="AE555" i="16"/>
  <c r="AA558" i="16"/>
  <c r="AE573" i="16"/>
  <c r="AA518" i="16"/>
  <c r="Y535" i="16"/>
  <c r="AE559" i="16"/>
  <c r="AE572" i="16"/>
  <c r="Y534" i="16"/>
  <c r="AA542" i="16"/>
  <c r="AE519" i="16"/>
  <c r="Y520" i="16"/>
  <c r="AE524" i="16"/>
  <c r="AE538" i="16"/>
  <c r="AA544" i="16"/>
  <c r="AA551" i="16"/>
  <c r="AA556" i="16"/>
  <c r="AA560" i="16"/>
  <c r="AE569" i="16"/>
  <c r="AE576" i="16"/>
  <c r="AA519" i="16"/>
  <c r="Y518" i="16"/>
  <c r="Y525" i="16"/>
  <c r="Y526" i="16"/>
  <c r="AE537" i="16"/>
  <c r="AA540" i="16"/>
  <c r="AA520" i="16"/>
  <c r="AE522" i="16"/>
  <c r="Y523" i="16"/>
  <c r="AE523" i="16"/>
  <c r="Y524" i="16"/>
  <c r="AA537" i="16"/>
  <c r="AA539" i="16"/>
  <c r="Y540" i="16"/>
  <c r="AA541" i="16"/>
  <c r="AA543" i="16"/>
  <c r="AA555" i="16"/>
  <c r="AA559" i="16"/>
  <c r="AA534" i="16"/>
  <c r="Y538" i="16"/>
  <c r="Y542" i="16"/>
  <c r="Y536" i="16"/>
  <c r="M545" i="16"/>
  <c r="M547" i="16" s="1"/>
  <c r="AE570" i="16"/>
  <c r="Y539" i="16"/>
  <c r="AE539" i="16"/>
  <c r="AE540" i="16"/>
  <c r="Y541" i="16"/>
  <c r="AE541" i="16"/>
  <c r="AE542" i="16"/>
  <c r="Y543" i="16"/>
  <c r="AE543" i="16"/>
  <c r="AE544" i="16"/>
  <c r="AA553" i="16"/>
  <c r="J562" i="16"/>
  <c r="J564" i="16" s="1"/>
  <c r="N46" i="23" s="1"/>
  <c r="AE568" i="16"/>
  <c r="AE574" i="16"/>
  <c r="AE535" i="16"/>
  <c r="Y537" i="16"/>
  <c r="N462" i="16"/>
  <c r="Y397" i="16"/>
  <c r="AE397" i="16"/>
  <c r="AE399" i="16"/>
  <c r="AE401" i="16"/>
  <c r="AE403" i="16"/>
  <c r="AE408" i="16"/>
  <c r="AE418" i="16"/>
  <c r="AE422" i="16"/>
  <c r="AE424" i="16"/>
  <c r="AE428" i="16"/>
  <c r="AE433" i="16"/>
  <c r="AE443" i="16"/>
  <c r="AE447" i="16"/>
  <c r="AA448" i="16"/>
  <c r="AE449" i="16"/>
  <c r="AA450" i="16"/>
  <c r="AA452" i="16"/>
  <c r="AE453" i="16"/>
  <c r="AE458" i="16"/>
  <c r="AE472" i="16"/>
  <c r="AE478" i="16"/>
  <c r="AE483" i="16"/>
  <c r="AE485" i="16"/>
  <c r="AE486" i="16"/>
  <c r="Y420" i="16"/>
  <c r="Y435" i="16"/>
  <c r="AE435" i="16"/>
  <c r="AE460" i="16"/>
  <c r="Y408" i="16"/>
  <c r="AA418" i="16"/>
  <c r="Y421" i="16"/>
  <c r="AA422" i="16"/>
  <c r="Y425" i="16"/>
  <c r="AA425" i="16"/>
  <c r="AA426" i="16"/>
  <c r="Y427" i="16"/>
  <c r="AA428" i="16"/>
  <c r="AE345" i="16"/>
  <c r="Y255" i="16"/>
  <c r="Y315" i="16"/>
  <c r="Y399" i="16"/>
  <c r="AA402" i="16"/>
  <c r="Y247" i="16"/>
  <c r="Y243" i="16"/>
  <c r="AE241" i="16"/>
  <c r="AA240" i="16"/>
  <c r="Y239" i="16"/>
  <c r="AE245" i="16"/>
  <c r="I360" i="16"/>
  <c r="Y276" i="16"/>
  <c r="AE306" i="16"/>
  <c r="AE434" i="16"/>
  <c r="AA394" i="16"/>
  <c r="AA396" i="16"/>
  <c r="AA398" i="16"/>
  <c r="AA400" i="16"/>
  <c r="Y268" i="16"/>
  <c r="AE268" i="16"/>
  <c r="Y270" i="16"/>
  <c r="AE270" i="16"/>
  <c r="AA271" i="16"/>
  <c r="Y272" i="16"/>
  <c r="AE272" i="16"/>
  <c r="AA273" i="16"/>
  <c r="AA277" i="16"/>
  <c r="Y278" i="16"/>
  <c r="AE278" i="16"/>
  <c r="AA299" i="16"/>
  <c r="Y300" i="16"/>
  <c r="AA301" i="16"/>
  <c r="Y302" i="16"/>
  <c r="AE302" i="16"/>
  <c r="AA303" i="16"/>
  <c r="Y304" i="16"/>
  <c r="AE304" i="16"/>
  <c r="AA305" i="16"/>
  <c r="Y306" i="16"/>
  <c r="Y308" i="16"/>
  <c r="AE308" i="16"/>
  <c r="AA309" i="16"/>
  <c r="AE330" i="16"/>
  <c r="AE332" i="16"/>
  <c r="AE334" i="16"/>
  <c r="AE340" i="16"/>
  <c r="AE274" i="16"/>
  <c r="M318" i="16"/>
  <c r="AA284" i="16"/>
  <c r="AE285" i="16"/>
  <c r="AA291" i="16"/>
  <c r="AE292" i="16"/>
  <c r="AA322" i="16"/>
  <c r="AE323" i="16"/>
  <c r="AE347" i="16"/>
  <c r="AE354" i="16"/>
  <c r="I197" i="16"/>
  <c r="AE247" i="16"/>
  <c r="AA246" i="16"/>
  <c r="Y245" i="16"/>
  <c r="AE243" i="16"/>
  <c r="AA242" i="16"/>
  <c r="Y241" i="16"/>
  <c r="AE239" i="16"/>
  <c r="AE271" i="16"/>
  <c r="AE273" i="16"/>
  <c r="AE277" i="16"/>
  <c r="AE299" i="16"/>
  <c r="AE301" i="16"/>
  <c r="AE303" i="16"/>
  <c r="AE309" i="16"/>
  <c r="AE333" i="16"/>
  <c r="AE335" i="16"/>
  <c r="AE339" i="16"/>
  <c r="Y282" i="16"/>
  <c r="AA282" i="16"/>
  <c r="AE282" i="16"/>
  <c r="Y253" i="16"/>
  <c r="AE253" i="16"/>
  <c r="AA254" i="16"/>
  <c r="AE255" i="16"/>
  <c r="AE260" i="16"/>
  <c r="AA316" i="16"/>
  <c r="AE317" i="16"/>
  <c r="AA268" i="16"/>
  <c r="AA270" i="16"/>
  <c r="Y271" i="16"/>
  <c r="AA272" i="16"/>
  <c r="Y273" i="16"/>
  <c r="Y277" i="16"/>
  <c r="AA278" i="16"/>
  <c r="Y299" i="16"/>
  <c r="Y301" i="16"/>
  <c r="AA302" i="16"/>
  <c r="Y303" i="16"/>
  <c r="AA304" i="16"/>
  <c r="Y305" i="16"/>
  <c r="Y307" i="16"/>
  <c r="AA308" i="16"/>
  <c r="Y309" i="16"/>
  <c r="AE276" i="16"/>
  <c r="J318" i="16"/>
  <c r="AA313" i="16"/>
  <c r="AE313" i="16"/>
  <c r="AA245" i="16"/>
  <c r="Y259" i="16"/>
  <c r="AE305" i="16"/>
  <c r="K318" i="16"/>
  <c r="N318" i="16"/>
  <c r="AE344" i="16"/>
  <c r="Y260" i="16"/>
  <c r="AA261" i="16"/>
  <c r="Y284" i="16"/>
  <c r="AE284" i="16"/>
  <c r="AA285" i="16"/>
  <c r="Y286" i="16"/>
  <c r="AE286" i="16"/>
  <c r="Y291" i="16"/>
  <c r="AE291" i="16"/>
  <c r="AA292" i="16"/>
  <c r="Y313" i="16"/>
  <c r="AE315" i="16"/>
  <c r="Y317" i="16"/>
  <c r="Y322" i="16"/>
  <c r="AE322" i="16"/>
  <c r="AA323" i="16"/>
  <c r="AE346" i="16"/>
  <c r="AE348" i="16"/>
  <c r="AE353" i="16"/>
  <c r="AA247" i="16"/>
  <c r="AE246" i="16"/>
  <c r="Y246" i="16"/>
  <c r="AA243" i="16"/>
  <c r="AE242" i="16"/>
  <c r="Y242" i="16"/>
  <c r="AA241" i="16"/>
  <c r="AE240" i="16"/>
  <c r="Y240" i="16"/>
  <c r="AA239" i="16"/>
  <c r="AA259" i="16"/>
  <c r="Y274" i="16"/>
  <c r="AA276" i="16"/>
  <c r="AA274" i="16"/>
  <c r="AA306" i="16"/>
  <c r="AA314" i="16"/>
  <c r="AE314" i="16"/>
  <c r="AE338" i="16"/>
  <c r="AA253" i="16"/>
  <c r="Y254" i="16"/>
  <c r="AE254" i="16"/>
  <c r="AA255" i="16"/>
  <c r="AA260" i="16"/>
  <c r="Y285" i="16"/>
  <c r="AA286" i="16"/>
  <c r="Y292" i="16"/>
  <c r="Y323" i="16"/>
  <c r="AE259" i="16"/>
  <c r="Y261" i="16"/>
  <c r="AE261" i="16"/>
  <c r="Y314" i="16"/>
  <c r="AA315" i="16"/>
  <c r="Y316" i="16"/>
  <c r="AE316" i="16"/>
  <c r="AA317" i="16"/>
  <c r="Y321" i="16"/>
  <c r="AA397" i="16"/>
  <c r="AA399" i="16"/>
  <c r="Y400" i="16"/>
  <c r="AA401" i="16"/>
  <c r="AA403" i="16"/>
  <c r="AA408" i="16"/>
  <c r="AE409" i="16"/>
  <c r="Y418" i="16"/>
  <c r="AA423" i="16"/>
  <c r="Y424" i="16"/>
  <c r="Y426" i="16"/>
  <c r="Y433" i="16"/>
  <c r="AA451" i="16"/>
  <c r="AA453" i="16"/>
  <c r="AE459" i="16"/>
  <c r="AA411" i="16"/>
  <c r="Y434" i="16"/>
  <c r="AE337" i="16"/>
  <c r="I492" i="16"/>
  <c r="AA459" i="16"/>
  <c r="AE461" i="16"/>
  <c r="AE436" i="16"/>
  <c r="AE420" i="16"/>
  <c r="AA409" i="16"/>
  <c r="Y402" i="16"/>
  <c r="AE407" i="16"/>
  <c r="Y407" i="16"/>
  <c r="AA457" i="16"/>
  <c r="AE469" i="16"/>
  <c r="Y396" i="16"/>
  <c r="Y401" i="16"/>
  <c r="Y423" i="16"/>
  <c r="AE482" i="16"/>
  <c r="G378" i="16"/>
  <c r="Y398" i="16"/>
  <c r="Y411" i="16"/>
  <c r="Y403" i="16"/>
  <c r="Y409" i="16"/>
  <c r="AA419" i="16"/>
  <c r="Y428" i="16"/>
  <c r="AA407" i="16"/>
  <c r="AE411" i="16"/>
  <c r="AA421" i="16"/>
  <c r="AE425" i="16"/>
  <c r="AA427" i="16"/>
  <c r="AA434" i="16"/>
  <c r="AA436" i="16"/>
  <c r="L492" i="16"/>
  <c r="AA443" i="16"/>
  <c r="AA447" i="16"/>
  <c r="AA449" i="16"/>
  <c r="AE451" i="16"/>
  <c r="M462" i="16"/>
  <c r="AE457" i="16"/>
  <c r="AE476" i="16"/>
  <c r="Y422" i="16"/>
  <c r="AE444" i="16"/>
  <c r="Y394" i="16"/>
  <c r="Y419" i="16"/>
  <c r="AA420" i="16"/>
  <c r="AA424" i="16"/>
  <c r="AE426" i="16"/>
  <c r="AA444" i="16"/>
  <c r="AA446" i="16"/>
  <c r="AE450" i="16"/>
  <c r="AA458" i="16"/>
  <c r="AA460" i="16"/>
  <c r="Y432" i="16"/>
  <c r="AA433" i="16"/>
  <c r="AA435" i="16"/>
  <c r="AA432" i="16"/>
  <c r="AE468" i="16"/>
  <c r="AE474" i="16"/>
  <c r="N349" i="16"/>
  <c r="G262" i="16"/>
  <c r="H262" i="16"/>
  <c r="N262" i="16"/>
  <c r="M349" i="16"/>
  <c r="J262" i="16"/>
  <c r="L197" i="16"/>
  <c r="D229" i="16"/>
  <c r="E229" i="16"/>
  <c r="N223" i="16"/>
  <c r="J223" i="16"/>
  <c r="M223" i="16"/>
  <c r="K223" i="16"/>
  <c r="AE137" i="16"/>
  <c r="AE135" i="16"/>
  <c r="AE154" i="16"/>
  <c r="AE152" i="16"/>
  <c r="AE150" i="16"/>
  <c r="AE170" i="16"/>
  <c r="AE188" i="16"/>
  <c r="AE186" i="16"/>
  <c r="L360" i="16"/>
  <c r="Y35" i="16"/>
  <c r="AE92" i="16"/>
  <c r="AE132" i="16"/>
  <c r="AE73" i="16"/>
  <c r="AE133" i="16"/>
  <c r="AE55" i="16"/>
  <c r="Y55" i="16"/>
  <c r="AA54" i="16"/>
  <c r="AA73" i="16"/>
  <c r="Y132" i="16"/>
  <c r="Y149" i="16"/>
  <c r="AA149" i="16"/>
  <c r="AA172" i="16"/>
  <c r="AE54" i="16"/>
  <c r="Y133" i="16"/>
  <c r="AA138" i="16"/>
  <c r="Y138" i="16"/>
  <c r="AA136" i="16"/>
  <c r="Y136" i="16"/>
  <c r="Y135" i="16"/>
  <c r="AA155" i="16"/>
  <c r="Y155" i="16"/>
  <c r="AA153" i="16"/>
  <c r="Y153" i="16"/>
  <c r="Y152" i="16"/>
  <c r="AA171" i="16"/>
  <c r="AA170" i="16"/>
  <c r="AA169" i="16"/>
  <c r="AA167" i="16"/>
  <c r="AE35" i="16"/>
  <c r="AA133" i="16"/>
  <c r="AA35" i="16"/>
  <c r="AA55" i="16"/>
  <c r="Y54" i="16"/>
  <c r="Y137" i="16"/>
  <c r="Y154" i="16"/>
  <c r="Y150" i="16"/>
  <c r="AA166" i="16"/>
  <c r="AA137" i="16"/>
  <c r="AA135" i="16"/>
  <c r="AA154" i="16"/>
  <c r="AA152" i="16"/>
  <c r="AA150" i="16"/>
  <c r="AA132" i="16"/>
  <c r="AE149" i="16"/>
  <c r="AE172" i="16"/>
  <c r="AE184" i="16"/>
  <c r="AE166" i="16"/>
  <c r="AE183" i="16"/>
  <c r="AE189" i="16"/>
  <c r="AE138" i="16"/>
  <c r="AE136" i="16"/>
  <c r="AE155" i="16"/>
  <c r="AE153" i="16"/>
  <c r="AE171" i="16"/>
  <c r="AE169" i="16"/>
  <c r="AE167" i="16"/>
  <c r="AE187" i="16"/>
  <c r="AE156" i="16"/>
  <c r="AE173" i="16"/>
  <c r="AE131" i="16"/>
  <c r="Y139" i="16"/>
  <c r="AA148" i="16"/>
  <c r="AE157" i="16"/>
  <c r="AE165" i="16"/>
  <c r="AE190" i="16"/>
  <c r="B147" i="16"/>
  <c r="B164" i="16" s="1"/>
  <c r="B181" i="16" s="1"/>
  <c r="B204" i="16" s="1"/>
  <c r="B237" i="16" s="1"/>
  <c r="B268" i="16" s="1"/>
  <c r="B299" i="16" s="1"/>
  <c r="B330" i="16" s="1"/>
  <c r="B367" i="16" s="1"/>
  <c r="B393" i="16" s="1"/>
  <c r="B418" i="16" s="1"/>
  <c r="B443" i="16" s="1"/>
  <c r="B468" i="16" s="1"/>
  <c r="B499" i="16" s="1"/>
  <c r="B517" i="16" s="1"/>
  <c r="B534" i="16" s="1"/>
  <c r="B551" i="16" s="1"/>
  <c r="B568" i="16" s="1"/>
  <c r="AA139" i="16"/>
  <c r="Y140" i="16"/>
  <c r="AE140" i="16"/>
  <c r="AE191" i="16"/>
  <c r="Y157" i="16"/>
  <c r="AA165" i="16"/>
  <c r="AE174" i="16"/>
  <c r="AE139" i="16"/>
  <c r="AE148" i="16"/>
  <c r="Y156" i="16"/>
  <c r="AE182" i="16"/>
  <c r="AA173" i="16"/>
  <c r="AA174" i="16"/>
  <c r="AA156" i="16"/>
  <c r="AA157" i="16"/>
  <c r="Y148" i="16"/>
  <c r="AA140" i="16"/>
  <c r="AA131" i="16"/>
  <c r="Y131" i="16"/>
  <c r="K324" i="16"/>
  <c r="H287" i="16"/>
  <c r="N229" i="16"/>
  <c r="K386" i="16"/>
  <c r="H386" i="16"/>
  <c r="H388" i="16" s="1"/>
  <c r="N386" i="16"/>
  <c r="AE74" i="16"/>
  <c r="AE72" i="16"/>
  <c r="AA52" i="16"/>
  <c r="AQ37" i="21" l="1"/>
  <c r="I49" i="23"/>
  <c r="N84" i="23" s="1"/>
  <c r="G36" i="21"/>
  <c r="AQ45" i="21"/>
  <c r="AQ47" i="21"/>
  <c r="AQ44" i="21"/>
  <c r="AQ43" i="21"/>
  <c r="AQ46" i="21"/>
  <c r="AQ42" i="21"/>
  <c r="AQ39" i="21"/>
  <c r="AQ40" i="21"/>
  <c r="AQ38" i="21"/>
  <c r="AQ41" i="21"/>
  <c r="AQ36" i="21"/>
  <c r="I39" i="23"/>
  <c r="N81" i="23" s="1"/>
  <c r="I19" i="23"/>
  <c r="N79" i="23" s="1"/>
  <c r="K103" i="23"/>
  <c r="I9" i="23"/>
  <c r="N78" i="23" s="1"/>
  <c r="I29" i="23"/>
  <c r="N80" i="23" s="1"/>
  <c r="K229" i="16"/>
  <c r="N579" i="16"/>
  <c r="N581" i="16" s="1"/>
  <c r="N584" i="16" s="1"/>
  <c r="N215" i="16"/>
  <c r="N232" i="16" s="1"/>
  <c r="N378" i="16"/>
  <c r="N388" i="16" s="1"/>
  <c r="Y52" i="16"/>
  <c r="D123" i="16"/>
  <c r="D125" i="16" s="1"/>
  <c r="Y53" i="16"/>
  <c r="AA72" i="16"/>
  <c r="H437" i="16"/>
  <c r="H439" i="16" s="1"/>
  <c r="AA168" i="16"/>
  <c r="AE90" i="16"/>
  <c r="N355" i="16"/>
  <c r="Y151" i="16"/>
  <c r="AA71" i="16"/>
  <c r="AA74" i="16"/>
  <c r="AA307" i="16"/>
  <c r="N487" i="16"/>
  <c r="AE307" i="16"/>
  <c r="H293" i="16"/>
  <c r="K462" i="16"/>
  <c r="AE91" i="16"/>
  <c r="AE185" i="16"/>
  <c r="AI590" i="16"/>
  <c r="AI588" i="16"/>
  <c r="AE562" i="16"/>
  <c r="AE564" i="16" s="1"/>
  <c r="AE528" i="16"/>
  <c r="AE530" i="16" s="1"/>
  <c r="G584" i="16"/>
  <c r="AL568" i="16" s="1"/>
  <c r="AL571" i="16" s="1"/>
  <c r="AN573" i="16" s="1"/>
  <c r="AA562" i="16"/>
  <c r="AA564" i="16" s="1"/>
  <c r="H584" i="16"/>
  <c r="AA528" i="16"/>
  <c r="AA530" i="16" s="1"/>
  <c r="Y528" i="16"/>
  <c r="Y530" i="16" s="1"/>
  <c r="AA545" i="16"/>
  <c r="AA547" i="16" s="1"/>
  <c r="AE545" i="16"/>
  <c r="AE547" i="16" s="1"/>
  <c r="Y545" i="16"/>
  <c r="Y547" i="16" s="1"/>
  <c r="K584" i="16"/>
  <c r="J584" i="16"/>
  <c r="AE318" i="16"/>
  <c r="Y318" i="16"/>
  <c r="Y262" i="16"/>
  <c r="AE462" i="16"/>
  <c r="AE437" i="16"/>
  <c r="AE262" i="16"/>
  <c r="AE349" i="16"/>
  <c r="Y324" i="16"/>
  <c r="Y310" i="16"/>
  <c r="AA262" i="16"/>
  <c r="AA318" i="16"/>
  <c r="AE429" i="16"/>
  <c r="AA429" i="16"/>
  <c r="AA437" i="16"/>
  <c r="Y429" i="16"/>
  <c r="K293" i="16"/>
  <c r="AA151" i="16"/>
  <c r="AA53" i="16"/>
  <c r="H412" i="16"/>
  <c r="E123" i="16"/>
  <c r="E125" i="16" s="1"/>
  <c r="AE53" i="16"/>
  <c r="F13" i="18"/>
  <c r="F12" i="18"/>
  <c r="F10" i="18"/>
  <c r="F9" i="18"/>
  <c r="E14" i="18"/>
  <c r="D14" i="18"/>
  <c r="AQ48" i="21" l="1"/>
  <c r="N85" i="23"/>
  <c r="G49" i="21"/>
  <c r="AQ49" i="21"/>
  <c r="J175" i="16"/>
  <c r="J177" i="16" s="1"/>
  <c r="G158" i="16"/>
  <c r="G160" i="16" s="1"/>
  <c r="M58" i="23"/>
  <c r="M68" i="23"/>
  <c r="K310" i="16"/>
  <c r="K326" i="16" s="1"/>
  <c r="N324" i="16"/>
  <c r="AE71" i="16"/>
  <c r="K287" i="16"/>
  <c r="M123" i="16"/>
  <c r="M125" i="16" s="1"/>
  <c r="Y33" i="16"/>
  <c r="M192" i="16"/>
  <c r="M194" i="16" s="1"/>
  <c r="Y134" i="16"/>
  <c r="H256" i="16"/>
  <c r="N123" i="16"/>
  <c r="N125" i="16" s="1"/>
  <c r="N510" i="16"/>
  <c r="N512" i="16" s="1"/>
  <c r="N341" i="16"/>
  <c r="N357" i="16" s="1"/>
  <c r="N479" i="16"/>
  <c r="N489" i="16" s="1"/>
  <c r="Y244" i="16"/>
  <c r="Y584" i="16"/>
  <c r="AA584" i="16"/>
  <c r="AO568" i="16"/>
  <c r="AO571" i="16" s="1"/>
  <c r="AP573" i="16" s="1"/>
  <c r="AL572" i="16"/>
  <c r="AN574" i="16" s="1"/>
  <c r="AN576" i="16" s="1"/>
  <c r="AA439" i="16"/>
  <c r="AE439" i="16"/>
  <c r="Y326" i="16"/>
  <c r="G8" i="18"/>
  <c r="G12" i="18"/>
  <c r="G14" i="18"/>
  <c r="G7" i="18"/>
  <c r="G9" i="18"/>
  <c r="G13" i="18"/>
  <c r="G10" i="18"/>
  <c r="G11" i="18"/>
  <c r="N293" i="16"/>
  <c r="J158" i="16"/>
  <c r="J160" i="16" s="1"/>
  <c r="AA244" i="16"/>
  <c r="AE244" i="16"/>
  <c r="K256" i="16"/>
  <c r="K412" i="16"/>
  <c r="AE134" i="16"/>
  <c r="K454" i="16"/>
  <c r="K464" i="16" s="1"/>
  <c r="H279" i="16"/>
  <c r="H295" i="16" s="1"/>
  <c r="K215" i="16"/>
  <c r="K232" i="16" s="1"/>
  <c r="M158" i="16" l="1"/>
  <c r="M160" i="16" s="1"/>
  <c r="M141" i="16"/>
  <c r="M143" i="16" s="1"/>
  <c r="J141" i="16"/>
  <c r="J143" i="16" s="1"/>
  <c r="J197" i="16" s="1"/>
  <c r="H404" i="16"/>
  <c r="H414" i="16" s="1"/>
  <c r="H492" i="16" s="1"/>
  <c r="G123" i="16"/>
  <c r="G125" i="16" s="1"/>
  <c r="J123" i="16"/>
  <c r="J125" i="16" s="1"/>
  <c r="AQ50" i="21"/>
  <c r="H248" i="16"/>
  <c r="H264" i="16" s="1"/>
  <c r="H360" i="16" s="1"/>
  <c r="AA147" i="16"/>
  <c r="AA158" i="16" s="1"/>
  <c r="AA160" i="16" s="1"/>
  <c r="AA130" i="16"/>
  <c r="G141" i="16"/>
  <c r="G143" i="16" s="1"/>
  <c r="G197" i="16" s="1"/>
  <c r="AE151" i="16"/>
  <c r="H223" i="16"/>
  <c r="N287" i="16"/>
  <c r="AE52" i="16"/>
  <c r="H229" i="16"/>
  <c r="AA33" i="16"/>
  <c r="Y34" i="16"/>
  <c r="AA134" i="16"/>
  <c r="AE168" i="16"/>
  <c r="AC584" i="16"/>
  <c r="J47" i="23"/>
  <c r="H104" i="23" s="1"/>
  <c r="J46" i="23"/>
  <c r="H101" i="23" s="1"/>
  <c r="N412" i="16"/>
  <c r="K123" i="16"/>
  <c r="K125" i="16" s="1"/>
  <c r="N310" i="16"/>
  <c r="N326" i="16" s="1"/>
  <c r="Y130" i="16"/>
  <c r="Y141" i="16" s="1"/>
  <c r="Y143" i="16" s="1"/>
  <c r="H141" i="16"/>
  <c r="H143" i="16" s="1"/>
  <c r="N192" i="16"/>
  <c r="N194" i="16" s="1"/>
  <c r="AE181" i="16"/>
  <c r="AE192" i="16" s="1"/>
  <c r="AE194" i="16" s="1"/>
  <c r="H123" i="16"/>
  <c r="H125" i="16" s="1"/>
  <c r="Y252" i="16"/>
  <c r="J412" i="16"/>
  <c r="AA410" i="16"/>
  <c r="AA412" i="16" s="1"/>
  <c r="AA251" i="16"/>
  <c r="AE571" i="16"/>
  <c r="AE579" i="16" s="1"/>
  <c r="AE581" i="16" s="1"/>
  <c r="AE584" i="16" s="1"/>
  <c r="M579" i="16"/>
  <c r="AN577" i="16"/>
  <c r="AO572" i="16"/>
  <c r="AP574" i="16" s="1"/>
  <c r="AP576" i="16" s="1"/>
  <c r="AP577" i="16" s="1"/>
  <c r="M378" i="16"/>
  <c r="AE336" i="16"/>
  <c r="M386" i="16"/>
  <c r="K378" i="16"/>
  <c r="K388" i="16" s="1"/>
  <c r="N279" i="16"/>
  <c r="E386" i="16"/>
  <c r="J378" i="16"/>
  <c r="K404" i="16" l="1"/>
  <c r="K414" i="16" s="1"/>
  <c r="K492" i="16" s="1"/>
  <c r="E223" i="16"/>
  <c r="M175" i="16"/>
  <c r="M177" i="16" s="1"/>
  <c r="M197" i="16" s="1"/>
  <c r="Q50" i="21"/>
  <c r="AC26" i="21"/>
  <c r="AC27" i="21"/>
  <c r="AC33" i="21"/>
  <c r="AC32" i="21"/>
  <c r="AC28" i="21"/>
  <c r="AC29" i="21"/>
  <c r="AC30" i="21"/>
  <c r="AC25" i="21"/>
  <c r="AC35" i="21"/>
  <c r="AC31" i="21"/>
  <c r="AC24" i="21"/>
  <c r="AC34" i="21"/>
  <c r="AQ51" i="21"/>
  <c r="J48" i="23"/>
  <c r="H107" i="23" s="1"/>
  <c r="H109" i="23" s="1"/>
  <c r="K248" i="16"/>
  <c r="K264" i="16" s="1"/>
  <c r="K158" i="16"/>
  <c r="K160" i="16" s="1"/>
  <c r="AA141" i="16"/>
  <c r="AA143" i="16" s="1"/>
  <c r="N295" i="16"/>
  <c r="K141" i="16"/>
  <c r="K143" i="16" s="1"/>
  <c r="AA34" i="16"/>
  <c r="H215" i="16"/>
  <c r="H232" i="16" s="1"/>
  <c r="M581" i="16"/>
  <c r="M584" i="16" s="1"/>
  <c r="AR568" i="16" s="1"/>
  <c r="AR571" i="16" s="1"/>
  <c r="AT573" i="16" s="1"/>
  <c r="K46" i="23"/>
  <c r="U45" i="23"/>
  <c r="U46" i="23"/>
  <c r="K47" i="23"/>
  <c r="N256" i="16"/>
  <c r="AG584" i="16"/>
  <c r="S37" i="21" s="1"/>
  <c r="S50" i="21" s="1"/>
  <c r="K279" i="16"/>
  <c r="K295" i="16" s="1"/>
  <c r="N454" i="16"/>
  <c r="N464" i="16" s="1"/>
  <c r="H158" i="16"/>
  <c r="H160" i="16" s="1"/>
  <c r="Y147" i="16"/>
  <c r="Y158" i="16" s="1"/>
  <c r="Y160" i="16" s="1"/>
  <c r="Y197" i="16" s="1"/>
  <c r="N11" i="21" s="1"/>
  <c r="AA164" i="16"/>
  <c r="AA175" i="16" s="1"/>
  <c r="AA177" i="16" s="1"/>
  <c r="K175" i="16"/>
  <c r="K177" i="16" s="1"/>
  <c r="AE164" i="16"/>
  <c r="AE175" i="16" s="1"/>
  <c r="AE177" i="16" s="1"/>
  <c r="N175" i="16"/>
  <c r="N177" i="16" s="1"/>
  <c r="J386" i="16"/>
  <c r="J388" i="16" s="1"/>
  <c r="Y275" i="16"/>
  <c r="M215" i="16"/>
  <c r="M510" i="16"/>
  <c r="M512" i="16" s="1"/>
  <c r="Y410" i="16"/>
  <c r="Y412" i="16" s="1"/>
  <c r="G412" i="16"/>
  <c r="Y269" i="16"/>
  <c r="AA445" i="16"/>
  <c r="AA454" i="16" s="1"/>
  <c r="J454" i="16"/>
  <c r="Y290" i="16"/>
  <c r="Y293" i="16" s="1"/>
  <c r="G293" i="16"/>
  <c r="J324" i="16"/>
  <c r="AA321" i="16"/>
  <c r="AA324" i="16" s="1"/>
  <c r="AA300" i="16"/>
  <c r="AA310" i="16" s="1"/>
  <c r="J310" i="16"/>
  <c r="AE470" i="16"/>
  <c r="AE479" i="16" s="1"/>
  <c r="M479" i="16"/>
  <c r="AE445" i="16"/>
  <c r="AE454" i="16" s="1"/>
  <c r="AE464" i="16" s="1"/>
  <c r="M454" i="16"/>
  <c r="M464" i="16" s="1"/>
  <c r="AA269" i="16"/>
  <c r="M487" i="16"/>
  <c r="AE484" i="16"/>
  <c r="AE487" i="16" s="1"/>
  <c r="M229" i="16"/>
  <c r="M341" i="16"/>
  <c r="AE331" i="16"/>
  <c r="AE341" i="16" s="1"/>
  <c r="Y238" i="16"/>
  <c r="Y248" i="16" s="1"/>
  <c r="G248" i="16"/>
  <c r="J229" i="16"/>
  <c r="Y251" i="16"/>
  <c r="Y256" i="16" s="1"/>
  <c r="G256" i="16"/>
  <c r="AA461" i="16"/>
  <c r="AA462" i="16" s="1"/>
  <c r="J462" i="16"/>
  <c r="AE352" i="16"/>
  <c r="AE355" i="16" s="1"/>
  <c r="M355" i="16"/>
  <c r="M388" i="16"/>
  <c r="AE252" i="16"/>
  <c r="AE33" i="16"/>
  <c r="D386" i="16"/>
  <c r="AP24" i="21" l="1"/>
  <c r="F25" i="21" s="1"/>
  <c r="AP33" i="21"/>
  <c r="F34" i="21" s="1"/>
  <c r="AP35" i="21"/>
  <c r="AP28" i="21"/>
  <c r="F29" i="21" s="1"/>
  <c r="AP26" i="21"/>
  <c r="F27" i="21" s="1"/>
  <c r="AP30" i="21"/>
  <c r="F31" i="21" s="1"/>
  <c r="AP31" i="21"/>
  <c r="F32" i="21" s="1"/>
  <c r="AP29" i="21"/>
  <c r="F30" i="21" s="1"/>
  <c r="AP27" i="21"/>
  <c r="F28" i="21" s="1"/>
  <c r="AP34" i="21"/>
  <c r="F35" i="21" s="1"/>
  <c r="AP25" i="21"/>
  <c r="F26" i="21" s="1"/>
  <c r="AP32" i="21"/>
  <c r="F33" i="21" s="1"/>
  <c r="AQ52" i="21"/>
  <c r="Z19" i="21"/>
  <c r="Z16" i="21"/>
  <c r="Z13" i="21"/>
  <c r="Z21" i="21"/>
  <c r="Z18" i="21"/>
  <c r="Z15" i="21"/>
  <c r="Z23" i="21"/>
  <c r="Z20" i="21"/>
  <c r="Z17" i="21"/>
  <c r="Z12" i="21"/>
  <c r="Z14" i="21"/>
  <c r="Z22" i="21"/>
  <c r="AE37" i="21"/>
  <c r="AR37" i="21" s="1"/>
  <c r="H39" i="21" s="1"/>
  <c r="AE41" i="21"/>
  <c r="AE45" i="21"/>
  <c r="AE38" i="21"/>
  <c r="AE40" i="21"/>
  <c r="AE43" i="21"/>
  <c r="AE46" i="21"/>
  <c r="AE44" i="21"/>
  <c r="AE47" i="21"/>
  <c r="AE39" i="21"/>
  <c r="AE42" i="21"/>
  <c r="AE36" i="21"/>
  <c r="AE238" i="16"/>
  <c r="AE248" i="16" s="1"/>
  <c r="N248" i="16"/>
  <c r="N264" i="16" s="1"/>
  <c r="N360" i="16" s="1"/>
  <c r="E215" i="16"/>
  <c r="E232" i="16" s="1"/>
  <c r="J49" i="23"/>
  <c r="K48" i="23"/>
  <c r="K49" i="23" s="1"/>
  <c r="G279" i="16"/>
  <c r="AA197" i="16"/>
  <c r="J17" i="23" s="1"/>
  <c r="E104" i="23" s="1"/>
  <c r="N24" i="21" s="1"/>
  <c r="AE34" i="16"/>
  <c r="H197" i="16"/>
  <c r="AL181" i="16" s="1"/>
  <c r="AL184" i="16" s="1"/>
  <c r="AN186" i="16" s="1"/>
  <c r="N15" i="23"/>
  <c r="P15" i="23" s="1"/>
  <c r="K197" i="16"/>
  <c r="AO181" i="16" s="1"/>
  <c r="AO184" i="16" s="1"/>
  <c r="AP186" i="16" s="1"/>
  <c r="N16" i="23"/>
  <c r="AR572" i="16"/>
  <c r="AT574" i="16" s="1"/>
  <c r="AT576" i="16" s="1"/>
  <c r="AT577" i="16" s="1"/>
  <c r="M49" i="23"/>
  <c r="N47" i="23"/>
  <c r="U47" i="23"/>
  <c r="J16" i="23"/>
  <c r="E101" i="23" s="1"/>
  <c r="H23" i="21"/>
  <c r="H36" i="21" s="1"/>
  <c r="R45" i="23"/>
  <c r="Q45" i="23"/>
  <c r="K360" i="16"/>
  <c r="AI584" i="16"/>
  <c r="AE357" i="16"/>
  <c r="Y264" i="16"/>
  <c r="M232" i="16"/>
  <c r="J326" i="16"/>
  <c r="AE130" i="16"/>
  <c r="AE141" i="16" s="1"/>
  <c r="AE143" i="16" s="1"/>
  <c r="N141" i="16"/>
  <c r="N143" i="16" s="1"/>
  <c r="AE147" i="16"/>
  <c r="AE158" i="16" s="1"/>
  <c r="AE160" i="16" s="1"/>
  <c r="N158" i="16"/>
  <c r="N160" i="16" s="1"/>
  <c r="AE489" i="16"/>
  <c r="AA283" i="16"/>
  <c r="AA287" i="16" s="1"/>
  <c r="J287" i="16"/>
  <c r="AA290" i="16"/>
  <c r="AA293" i="16" s="1"/>
  <c r="J293" i="16"/>
  <c r="J215" i="16"/>
  <c r="J232" i="16" s="1"/>
  <c r="G287" i="16"/>
  <c r="Y283" i="16"/>
  <c r="Y287" i="16" s="1"/>
  <c r="Y279" i="16"/>
  <c r="G404" i="16"/>
  <c r="G414" i="16" s="1"/>
  <c r="Y395" i="16"/>
  <c r="Y404" i="16" s="1"/>
  <c r="Y414" i="16" s="1"/>
  <c r="D223" i="16"/>
  <c r="AA464" i="16"/>
  <c r="G264" i="16"/>
  <c r="M357" i="16"/>
  <c r="M489" i="16"/>
  <c r="AA326" i="16"/>
  <c r="J464" i="16"/>
  <c r="M412" i="16"/>
  <c r="AE410" i="16"/>
  <c r="AE412" i="16" s="1"/>
  <c r="M256" i="16"/>
  <c r="AE251" i="16"/>
  <c r="AE256" i="16" s="1"/>
  <c r="AA252" i="16"/>
  <c r="AA256" i="16" s="1"/>
  <c r="J256" i="16"/>
  <c r="O84" i="23" l="1"/>
  <c r="P84" i="23" s="1"/>
  <c r="AP44" i="21"/>
  <c r="AP38" i="21"/>
  <c r="AP45" i="21"/>
  <c r="AP41" i="21"/>
  <c r="AP36" i="21"/>
  <c r="AP42" i="21"/>
  <c r="AP46" i="21"/>
  <c r="AP43" i="21"/>
  <c r="AP40" i="21"/>
  <c r="AP47" i="21"/>
  <c r="AP37" i="21"/>
  <c r="AP39" i="21"/>
  <c r="F36" i="21"/>
  <c r="M248" i="16"/>
  <c r="M264" i="16" s="1"/>
  <c r="AM22" i="21"/>
  <c r="C22" i="21" s="1"/>
  <c r="AM20" i="21"/>
  <c r="C20" i="21" s="1"/>
  <c r="AM21" i="21"/>
  <c r="C21" i="21" s="1"/>
  <c r="AM14" i="21"/>
  <c r="C14" i="21" s="1"/>
  <c r="AM12" i="21"/>
  <c r="C12" i="21" s="1"/>
  <c r="AM15" i="21"/>
  <c r="C15" i="21" s="1"/>
  <c r="AM16" i="21"/>
  <c r="C16" i="21" s="1"/>
  <c r="AM13" i="21"/>
  <c r="C13" i="21" s="1"/>
  <c r="AM17" i="21"/>
  <c r="C17" i="21" s="1"/>
  <c r="AM18" i="21"/>
  <c r="C18" i="21" s="1"/>
  <c r="AM19" i="21"/>
  <c r="C19" i="21" s="1"/>
  <c r="AR36" i="21"/>
  <c r="H38" i="21" s="1"/>
  <c r="AR38" i="21"/>
  <c r="H40" i="21" s="1"/>
  <c r="AR46" i="21"/>
  <c r="H48" i="21" s="1"/>
  <c r="AR39" i="21"/>
  <c r="H41" i="21" s="1"/>
  <c r="AR43" i="21"/>
  <c r="H45" i="21" s="1"/>
  <c r="AR41" i="21"/>
  <c r="H43" i="21" s="1"/>
  <c r="AR44" i="21"/>
  <c r="H46" i="21" s="1"/>
  <c r="AR42" i="21"/>
  <c r="H44" i="21" s="1"/>
  <c r="AR45" i="21"/>
  <c r="H47" i="21" s="1"/>
  <c r="AR47" i="21"/>
  <c r="H50" i="21" s="1"/>
  <c r="AR40" i="21"/>
  <c r="H42" i="21" s="1"/>
  <c r="AQ53" i="21"/>
  <c r="AM23" i="21"/>
  <c r="C24" i="21" s="1"/>
  <c r="Z30" i="21"/>
  <c r="Z27" i="21"/>
  <c r="Z35" i="21"/>
  <c r="Z32" i="21"/>
  <c r="Z29" i="21"/>
  <c r="Z26" i="21"/>
  <c r="Z34" i="21"/>
  <c r="Z31" i="21"/>
  <c r="Z28" i="21"/>
  <c r="Z24" i="21"/>
  <c r="Z25" i="21"/>
  <c r="Z33" i="21"/>
  <c r="G295" i="16"/>
  <c r="N25" i="23" s="1"/>
  <c r="P25" i="23" s="1"/>
  <c r="AC197" i="16"/>
  <c r="N17" i="23"/>
  <c r="K17" i="23"/>
  <c r="U16" i="23"/>
  <c r="U15" i="23"/>
  <c r="K16" i="23"/>
  <c r="M48" i="23"/>
  <c r="Y295" i="16"/>
  <c r="AE264" i="16"/>
  <c r="AE197" i="16"/>
  <c r="N197" i="16"/>
  <c r="M19" i="23" s="1"/>
  <c r="AL185" i="16"/>
  <c r="AN187" i="16" s="1"/>
  <c r="AN189" i="16" s="1"/>
  <c r="AN190" i="16" s="1"/>
  <c r="AO185" i="16"/>
  <c r="AP187" i="16" s="1"/>
  <c r="AP189" i="16" s="1"/>
  <c r="AP190" i="16" s="1"/>
  <c r="E378" i="16"/>
  <c r="E388" i="16" s="1"/>
  <c r="G215" i="16"/>
  <c r="AA275" i="16"/>
  <c r="AA279" i="16" s="1"/>
  <c r="AA295" i="16" s="1"/>
  <c r="J279" i="16"/>
  <c r="J295" i="16" s="1"/>
  <c r="J404" i="16"/>
  <c r="J414" i="16" s="1"/>
  <c r="AA395" i="16"/>
  <c r="AA404" i="16" s="1"/>
  <c r="AA414" i="16" s="1"/>
  <c r="AA492" i="16" s="1"/>
  <c r="AE269" i="16"/>
  <c r="M324" i="16"/>
  <c r="AE321" i="16"/>
  <c r="AE324" i="16" s="1"/>
  <c r="G229" i="16"/>
  <c r="J248" i="16"/>
  <c r="J264" i="16" s="1"/>
  <c r="AA238" i="16"/>
  <c r="AA248" i="16" s="1"/>
  <c r="AA264" i="16" s="1"/>
  <c r="AE300" i="16"/>
  <c r="AE310" i="16" s="1"/>
  <c r="M310" i="16"/>
  <c r="N404" i="16"/>
  <c r="N414" i="16" s="1"/>
  <c r="N492" i="16" s="1"/>
  <c r="AE290" i="16"/>
  <c r="AE293" i="16" s="1"/>
  <c r="M293" i="16"/>
  <c r="AE275" i="16"/>
  <c r="G223" i="16"/>
  <c r="D215" i="16" l="1"/>
  <c r="D232" i="16" s="1"/>
  <c r="AR48" i="21"/>
  <c r="H51" i="21" s="1"/>
  <c r="F49" i="21"/>
  <c r="AP48" i="21"/>
  <c r="AP49" i="21"/>
  <c r="AM34" i="21"/>
  <c r="C35" i="21" s="1"/>
  <c r="AM35" i="21"/>
  <c r="C37" i="21" s="1"/>
  <c r="AM26" i="21"/>
  <c r="C27" i="21" s="1"/>
  <c r="AM28" i="21"/>
  <c r="C29" i="21" s="1"/>
  <c r="AM29" i="21"/>
  <c r="C30" i="21" s="1"/>
  <c r="AM30" i="21"/>
  <c r="C31" i="21" s="1"/>
  <c r="H49" i="21"/>
  <c r="AM25" i="21"/>
  <c r="C26" i="21" s="1"/>
  <c r="AM27" i="21"/>
  <c r="C28" i="21" s="1"/>
  <c r="AM33" i="21"/>
  <c r="C34" i="21" s="1"/>
  <c r="AM31" i="21"/>
  <c r="C32" i="21" s="1"/>
  <c r="AM32" i="21"/>
  <c r="C33" i="21" s="1"/>
  <c r="AM24" i="21"/>
  <c r="C25" i="21" s="1"/>
  <c r="AQ54" i="21"/>
  <c r="AR49" i="21"/>
  <c r="H52" i="21" s="1"/>
  <c r="G360" i="16"/>
  <c r="AL330" i="16" s="1"/>
  <c r="AL333" i="16" s="1"/>
  <c r="AN335" i="16" s="1"/>
  <c r="N26" i="23"/>
  <c r="AG197" i="16"/>
  <c r="AI197" i="16" s="1"/>
  <c r="J18" i="23"/>
  <c r="J492" i="16"/>
  <c r="AO468" i="16" s="1"/>
  <c r="AO471" i="16" s="1"/>
  <c r="AP473" i="16" s="1"/>
  <c r="N36" i="23"/>
  <c r="R15" i="23"/>
  <c r="Q15" i="23"/>
  <c r="AC492" i="16"/>
  <c r="J37" i="23"/>
  <c r="G104" i="23" s="1"/>
  <c r="P24" i="21" s="1"/>
  <c r="Y360" i="16"/>
  <c r="O11" i="21" s="1"/>
  <c r="M326" i="16"/>
  <c r="AE326" i="16"/>
  <c r="M279" i="16"/>
  <c r="J360" i="16"/>
  <c r="AO330" i="16" s="1"/>
  <c r="AO333" i="16" s="1"/>
  <c r="AP335" i="16" s="1"/>
  <c r="AR181" i="16"/>
  <c r="AR184" i="16" s="1"/>
  <c r="AT186" i="16" s="1"/>
  <c r="AA360" i="16"/>
  <c r="J27" i="23" s="1"/>
  <c r="F104" i="23" s="1"/>
  <c r="O24" i="21" s="1"/>
  <c r="M287" i="16"/>
  <c r="AE283" i="16"/>
  <c r="AE287" i="16" s="1"/>
  <c r="D378" i="16"/>
  <c r="D388" i="16" s="1"/>
  <c r="AE279" i="16"/>
  <c r="AE395" i="16"/>
  <c r="AE404" i="16" s="1"/>
  <c r="AE414" i="16" s="1"/>
  <c r="AE492" i="16" s="1"/>
  <c r="J38" i="23" s="1"/>
  <c r="G107" i="23" s="1"/>
  <c r="M404" i="16"/>
  <c r="M414" i="16" s="1"/>
  <c r="G232" i="16"/>
  <c r="AP50" i="21" l="1"/>
  <c r="AQ55" i="21"/>
  <c r="AA30" i="21"/>
  <c r="AA24" i="21"/>
  <c r="AA34" i="21"/>
  <c r="AA31" i="21"/>
  <c r="AA26" i="21"/>
  <c r="AA25" i="21"/>
  <c r="AA33" i="21"/>
  <c r="AA28" i="21"/>
  <c r="AA27" i="21"/>
  <c r="AA35" i="21"/>
  <c r="AA32" i="21"/>
  <c r="AA29" i="21"/>
  <c r="AA14" i="21"/>
  <c r="AA22" i="21"/>
  <c r="AA19" i="21"/>
  <c r="AA16" i="21"/>
  <c r="AA12" i="21"/>
  <c r="AA21" i="21"/>
  <c r="AA18" i="21"/>
  <c r="AA15" i="21"/>
  <c r="AA23" i="21"/>
  <c r="AA13" i="21"/>
  <c r="AA20" i="21"/>
  <c r="AA17" i="21"/>
  <c r="AB28" i="21"/>
  <c r="AB24" i="21"/>
  <c r="AB31" i="21"/>
  <c r="AB30" i="21"/>
  <c r="AB25" i="21"/>
  <c r="AB33" i="21"/>
  <c r="AB32" i="21"/>
  <c r="AB27" i="21"/>
  <c r="AB35" i="21"/>
  <c r="AB26" i="21"/>
  <c r="AB34" i="21"/>
  <c r="AB29" i="21"/>
  <c r="AR50" i="21"/>
  <c r="H53" i="21" s="1"/>
  <c r="J26" i="23"/>
  <c r="F101" i="23" s="1"/>
  <c r="AL334" i="16"/>
  <c r="AN336" i="16" s="1"/>
  <c r="AN338" i="16" s="1"/>
  <c r="AN339" i="16" s="1"/>
  <c r="N37" i="21"/>
  <c r="N50" i="21" s="1"/>
  <c r="E107" i="23"/>
  <c r="U17" i="23"/>
  <c r="K18" i="23"/>
  <c r="J19" i="23"/>
  <c r="O79" i="23" s="1"/>
  <c r="P79" i="23" s="1"/>
  <c r="K38" i="23"/>
  <c r="M492" i="16"/>
  <c r="N37" i="23"/>
  <c r="K37" i="23"/>
  <c r="U36" i="23"/>
  <c r="U26" i="23"/>
  <c r="K27" i="23"/>
  <c r="AE295" i="16"/>
  <c r="M295" i="16"/>
  <c r="AG492" i="16"/>
  <c r="P37" i="21" s="1"/>
  <c r="AR185" i="16"/>
  <c r="AT187" i="16" s="1"/>
  <c r="AT189" i="16" s="1"/>
  <c r="AT190" i="16" s="1"/>
  <c r="AO472" i="16"/>
  <c r="AP474" i="16" s="1"/>
  <c r="AP476" i="16" s="1"/>
  <c r="AP477" i="16" s="1"/>
  <c r="AO334" i="16"/>
  <c r="AP336" i="16" s="1"/>
  <c r="AP338" i="16" s="1"/>
  <c r="AP339" i="16" s="1"/>
  <c r="AC360" i="16"/>
  <c r="AP51" i="21" l="1"/>
  <c r="K26" i="23"/>
  <c r="Q25" i="23" s="1"/>
  <c r="AN22" i="21"/>
  <c r="D22" i="21" s="1"/>
  <c r="AN17" i="21"/>
  <c r="D17" i="21" s="1"/>
  <c r="AN15" i="21"/>
  <c r="D15" i="21" s="1"/>
  <c r="AN16" i="21"/>
  <c r="D16" i="21" s="1"/>
  <c r="AN21" i="21"/>
  <c r="D21" i="21" s="1"/>
  <c r="AN20" i="21"/>
  <c r="D20" i="21" s="1"/>
  <c r="AN18" i="21"/>
  <c r="D18" i="21" s="1"/>
  <c r="AN19" i="21"/>
  <c r="D19" i="21" s="1"/>
  <c r="AN13" i="21"/>
  <c r="D13" i="21" s="1"/>
  <c r="AN12" i="21"/>
  <c r="D12" i="21" s="1"/>
  <c r="AN14" i="21"/>
  <c r="D14" i="21" s="1"/>
  <c r="AR51" i="21"/>
  <c r="H54" i="21" s="1"/>
  <c r="AQ56" i="21"/>
  <c r="AN23" i="21"/>
  <c r="AB38" i="21"/>
  <c r="AB42" i="21"/>
  <c r="AB46" i="21"/>
  <c r="AB37" i="21"/>
  <c r="AB45" i="21"/>
  <c r="AB36" i="21"/>
  <c r="AB39" i="21"/>
  <c r="AB40" i="21"/>
  <c r="AB41" i="21"/>
  <c r="AB43" i="21"/>
  <c r="AB44" i="21"/>
  <c r="AB47" i="21"/>
  <c r="Z40" i="21"/>
  <c r="Z44" i="21"/>
  <c r="Z36" i="21"/>
  <c r="Z38" i="21"/>
  <c r="Z43" i="21"/>
  <c r="Z46" i="21"/>
  <c r="Z47" i="21"/>
  <c r="Z37" i="21"/>
  <c r="Z41" i="21"/>
  <c r="Z42" i="21"/>
  <c r="Z45" i="21"/>
  <c r="Z39" i="21"/>
  <c r="U25" i="23"/>
  <c r="K19" i="23"/>
  <c r="M18" i="23" s="1"/>
  <c r="E109" i="23"/>
  <c r="AR468" i="16"/>
  <c r="AR471" i="16" s="1"/>
  <c r="AT473" i="16" s="1"/>
  <c r="M360" i="16"/>
  <c r="AR330" i="16" s="1"/>
  <c r="AR333" i="16" s="1"/>
  <c r="AT335" i="16" s="1"/>
  <c r="U37" i="23"/>
  <c r="AE360" i="16"/>
  <c r="W99" i="16"/>
  <c r="V99" i="16"/>
  <c r="T99" i="16"/>
  <c r="S99" i="16"/>
  <c r="R99" i="16"/>
  <c r="W95" i="16"/>
  <c r="V95" i="16"/>
  <c r="T95" i="16"/>
  <c r="S95" i="16"/>
  <c r="R95" i="16"/>
  <c r="W94" i="16"/>
  <c r="V94" i="16"/>
  <c r="T94" i="16"/>
  <c r="S94" i="16"/>
  <c r="R94" i="16"/>
  <c r="W93" i="16"/>
  <c r="V93" i="16"/>
  <c r="T93" i="16"/>
  <c r="S93" i="16"/>
  <c r="R93" i="16"/>
  <c r="W88" i="16"/>
  <c r="V88" i="16"/>
  <c r="T88" i="16"/>
  <c r="S88" i="16"/>
  <c r="R88" i="16"/>
  <c r="W87" i="16"/>
  <c r="V87" i="16"/>
  <c r="T87" i="16"/>
  <c r="S87" i="16"/>
  <c r="R87" i="16"/>
  <c r="W80" i="16"/>
  <c r="V80" i="16"/>
  <c r="T80" i="16"/>
  <c r="S80" i="16"/>
  <c r="R80" i="16"/>
  <c r="W76" i="16"/>
  <c r="V76" i="16"/>
  <c r="T76" i="16"/>
  <c r="S76" i="16"/>
  <c r="R76" i="16"/>
  <c r="W70" i="16"/>
  <c r="V70" i="16"/>
  <c r="T70" i="16"/>
  <c r="S70" i="16"/>
  <c r="R70" i="16"/>
  <c r="W69" i="16"/>
  <c r="V69" i="16"/>
  <c r="T69" i="16"/>
  <c r="S69" i="16"/>
  <c r="R69" i="16"/>
  <c r="W68" i="16"/>
  <c r="V68" i="16"/>
  <c r="T68" i="16"/>
  <c r="S68" i="16"/>
  <c r="R68" i="16"/>
  <c r="W61" i="16"/>
  <c r="V61" i="16"/>
  <c r="T61" i="16"/>
  <c r="S61" i="16"/>
  <c r="R61" i="16"/>
  <c r="W57" i="16"/>
  <c r="V57" i="16"/>
  <c r="T57" i="16"/>
  <c r="S57" i="16"/>
  <c r="R57" i="16"/>
  <c r="W56" i="16"/>
  <c r="V56" i="16"/>
  <c r="T56" i="16"/>
  <c r="S56" i="16"/>
  <c r="R56" i="16"/>
  <c r="W51" i="16"/>
  <c r="V51" i="16"/>
  <c r="T51" i="16"/>
  <c r="S51" i="16"/>
  <c r="R51" i="16"/>
  <c r="W50" i="16"/>
  <c r="V50" i="16"/>
  <c r="T50" i="16"/>
  <c r="S50" i="16"/>
  <c r="R50" i="16"/>
  <c r="W49" i="16"/>
  <c r="V49" i="16"/>
  <c r="T49" i="16"/>
  <c r="S49" i="16"/>
  <c r="R49" i="16"/>
  <c r="W42" i="16"/>
  <c r="V42" i="16"/>
  <c r="T42" i="16"/>
  <c r="S42" i="16"/>
  <c r="R42" i="16"/>
  <c r="M100" i="16"/>
  <c r="W38" i="16"/>
  <c r="V38" i="16"/>
  <c r="T38" i="16"/>
  <c r="S38" i="16"/>
  <c r="R38" i="16"/>
  <c r="N19" i="16"/>
  <c r="M19" i="16"/>
  <c r="J19" i="16"/>
  <c r="G19" i="16"/>
  <c r="D19" i="16"/>
  <c r="G43" i="16"/>
  <c r="Y30" i="16"/>
  <c r="R32" i="16"/>
  <c r="S32" i="16"/>
  <c r="T32" i="16"/>
  <c r="V32" i="16"/>
  <c r="W32" i="16"/>
  <c r="W31" i="16"/>
  <c r="V31" i="16"/>
  <c r="T31" i="16"/>
  <c r="S31" i="16"/>
  <c r="R31" i="16"/>
  <c r="N23" i="16"/>
  <c r="M23" i="16"/>
  <c r="J23" i="16"/>
  <c r="H23" i="16"/>
  <c r="G23" i="16"/>
  <c r="E23" i="16"/>
  <c r="D23" i="16"/>
  <c r="AN24" i="21" l="1"/>
  <c r="D25" i="21" s="1"/>
  <c r="D24" i="21"/>
  <c r="AP52" i="21"/>
  <c r="R25" i="23"/>
  <c r="AN34" i="21"/>
  <c r="D35" i="21" s="1"/>
  <c r="AN32" i="21"/>
  <c r="D33" i="21" s="1"/>
  <c r="AN28" i="21"/>
  <c r="D29" i="21" s="1"/>
  <c r="AN35" i="21"/>
  <c r="D37" i="21" s="1"/>
  <c r="AN25" i="21"/>
  <c r="D26" i="21" s="1"/>
  <c r="AN29" i="21"/>
  <c r="D30" i="21" s="1"/>
  <c r="AM43" i="21"/>
  <c r="C45" i="21" s="1"/>
  <c r="AM39" i="21"/>
  <c r="C41" i="21" s="1"/>
  <c r="AM38" i="21"/>
  <c r="C40" i="21" s="1"/>
  <c r="AM45" i="21"/>
  <c r="C47" i="21" s="1"/>
  <c r="AM47" i="21"/>
  <c r="C50" i="21" s="1"/>
  <c r="AM36" i="21"/>
  <c r="C38" i="21" s="1"/>
  <c r="AN27" i="21"/>
  <c r="D28" i="21" s="1"/>
  <c r="AN26" i="21"/>
  <c r="D27" i="21" s="1"/>
  <c r="AM41" i="21"/>
  <c r="C43" i="21" s="1"/>
  <c r="AM40" i="21"/>
  <c r="C42" i="21" s="1"/>
  <c r="AM37" i="21"/>
  <c r="C39" i="21" s="1"/>
  <c r="AM42" i="21"/>
  <c r="C44" i="21" s="1"/>
  <c r="AM46" i="21"/>
  <c r="C48" i="21" s="1"/>
  <c r="AM44" i="21"/>
  <c r="C46" i="21" s="1"/>
  <c r="AN30" i="21"/>
  <c r="D31" i="21" s="1"/>
  <c r="AN33" i="21"/>
  <c r="D34" i="21" s="1"/>
  <c r="AN31" i="21"/>
  <c r="D32" i="21" s="1"/>
  <c r="AR52" i="21"/>
  <c r="H55" i="21" s="1"/>
  <c r="AQ57" i="21"/>
  <c r="AR334" i="16"/>
  <c r="AT336" i="16" s="1"/>
  <c r="AT338" i="16" s="1"/>
  <c r="AT339" i="16" s="1"/>
  <c r="AR472" i="16"/>
  <c r="AT474" i="16" s="1"/>
  <c r="AT476" i="16" s="1"/>
  <c r="AT477" i="16" s="1"/>
  <c r="N27" i="23"/>
  <c r="M29" i="23"/>
  <c r="J28" i="23"/>
  <c r="F107" i="23" s="1"/>
  <c r="AG360" i="16"/>
  <c r="O37" i="21" s="1"/>
  <c r="O50" i="21" s="1"/>
  <c r="AE70" i="16"/>
  <c r="AE32" i="16"/>
  <c r="AA70" i="16"/>
  <c r="AE93" i="16"/>
  <c r="Y32" i="16"/>
  <c r="AA32" i="16"/>
  <c r="AA42" i="16"/>
  <c r="AA43" i="16" s="1"/>
  <c r="AA76" i="16"/>
  <c r="AA57" i="16"/>
  <c r="G25" i="16"/>
  <c r="Y37" i="16"/>
  <c r="AE68" i="16"/>
  <c r="AE36" i="16"/>
  <c r="Y38" i="16"/>
  <c r="AE99" i="16"/>
  <c r="AE100" i="16" s="1"/>
  <c r="AA49" i="16"/>
  <c r="Y50" i="16"/>
  <c r="AE50" i="16"/>
  <c r="N100" i="16"/>
  <c r="AE49" i="16"/>
  <c r="AE95" i="16"/>
  <c r="Y42" i="16"/>
  <c r="Y43" i="16" s="1"/>
  <c r="AE89" i="16"/>
  <c r="AA56" i="16"/>
  <c r="Y49" i="16"/>
  <c r="Y61" i="16"/>
  <c r="Y62" i="16" s="1"/>
  <c r="AE31" i="16"/>
  <c r="AA61" i="16"/>
  <c r="AA62" i="16" s="1"/>
  <c r="Y51" i="16"/>
  <c r="Y57" i="16"/>
  <c r="AE88" i="16"/>
  <c r="AE94" i="16"/>
  <c r="AE87" i="16"/>
  <c r="M25" i="16"/>
  <c r="AA68" i="16"/>
  <c r="AA75" i="16"/>
  <c r="AE69" i="16"/>
  <c r="AE75" i="16"/>
  <c r="AA69" i="16"/>
  <c r="J25" i="16"/>
  <c r="AA51" i="16"/>
  <c r="Y56" i="16"/>
  <c r="AA50" i="16"/>
  <c r="Y36" i="16"/>
  <c r="AA36" i="16"/>
  <c r="Y31" i="16"/>
  <c r="AA31" i="16"/>
  <c r="G39" i="16"/>
  <c r="G45" i="16" s="1"/>
  <c r="M96" i="16"/>
  <c r="M102" i="16" s="1"/>
  <c r="AE76" i="16"/>
  <c r="H39" i="16"/>
  <c r="E19" i="16"/>
  <c r="J77" i="16"/>
  <c r="K77" i="16"/>
  <c r="H43" i="16"/>
  <c r="H19" i="16"/>
  <c r="H25" i="16" s="1"/>
  <c r="G58" i="16"/>
  <c r="AE38" i="16"/>
  <c r="K19" i="16"/>
  <c r="N96" i="16"/>
  <c r="H58" i="16"/>
  <c r="AE57" i="16"/>
  <c r="AA38" i="16"/>
  <c r="N25" i="16"/>
  <c r="D25" i="16"/>
  <c r="AA80" i="16"/>
  <c r="AA81" i="16" s="1"/>
  <c r="K23" i="16"/>
  <c r="AE51" i="16"/>
  <c r="K43" i="16"/>
  <c r="N43" i="16"/>
  <c r="AP53" i="21" l="1"/>
  <c r="AR53" i="21"/>
  <c r="H56" i="21" s="1"/>
  <c r="AQ58" i="21"/>
  <c r="AA37" i="21"/>
  <c r="AA41" i="21"/>
  <c r="AA45" i="21"/>
  <c r="AA39" i="21"/>
  <c r="AA42" i="21"/>
  <c r="AA38" i="21"/>
  <c r="AA40" i="21"/>
  <c r="AA43" i="21"/>
  <c r="AA44" i="21"/>
  <c r="AA46" i="21"/>
  <c r="AA47" i="21"/>
  <c r="AA36" i="21"/>
  <c r="F109" i="23"/>
  <c r="K28" i="23"/>
  <c r="U27" i="23"/>
  <c r="J29" i="23"/>
  <c r="O80" i="23" s="1"/>
  <c r="P80" i="23" s="1"/>
  <c r="AI360" i="16"/>
  <c r="G64" i="16"/>
  <c r="G105" i="16" s="1"/>
  <c r="N102" i="16"/>
  <c r="AA58" i="16"/>
  <c r="AA64" i="16" s="1"/>
  <c r="H64" i="16"/>
  <c r="N5" i="23" s="1"/>
  <c r="P5" i="23" s="1"/>
  <c r="Y39" i="16"/>
  <c r="Y45" i="16" s="1"/>
  <c r="N77" i="16"/>
  <c r="Y58" i="16"/>
  <c r="Y64" i="16" s="1"/>
  <c r="AE61" i="16"/>
  <c r="AE62" i="16" s="1"/>
  <c r="AE96" i="16"/>
  <c r="AE102" i="16" s="1"/>
  <c r="AA77" i="16"/>
  <c r="AA83" i="16" s="1"/>
  <c r="AE77" i="16"/>
  <c r="AE56" i="16"/>
  <c r="AE42" i="16"/>
  <c r="AE43" i="16" s="1"/>
  <c r="AA37" i="16"/>
  <c r="H45" i="16"/>
  <c r="AA30" i="16"/>
  <c r="M58" i="16"/>
  <c r="N58" i="16"/>
  <c r="J58" i="16"/>
  <c r="J64" i="16" s="1"/>
  <c r="M77" i="16"/>
  <c r="K58" i="16"/>
  <c r="K39" i="16"/>
  <c r="J39" i="16"/>
  <c r="K25" i="16"/>
  <c r="K81" i="16"/>
  <c r="K83" i="16" s="1"/>
  <c r="E25" i="16"/>
  <c r="J81" i="16"/>
  <c r="J83" i="16" s="1"/>
  <c r="M81" i="16"/>
  <c r="M43" i="16"/>
  <c r="J43" i="16"/>
  <c r="AP54" i="21" l="1"/>
  <c r="AQ59" i="21"/>
  <c r="AN36" i="21"/>
  <c r="D38" i="21" s="1"/>
  <c r="AN39" i="21"/>
  <c r="D41" i="21" s="1"/>
  <c r="AN40" i="21"/>
  <c r="D42" i="21" s="1"/>
  <c r="AN46" i="21"/>
  <c r="D48" i="21" s="1"/>
  <c r="AN38" i="21"/>
  <c r="D40" i="21" s="1"/>
  <c r="AN41" i="21"/>
  <c r="D43" i="21" s="1"/>
  <c r="AN43" i="21"/>
  <c r="D45" i="21" s="1"/>
  <c r="AN47" i="21"/>
  <c r="AN45" i="21"/>
  <c r="D47" i="21" s="1"/>
  <c r="AN44" i="21"/>
  <c r="D46" i="21" s="1"/>
  <c r="AN42" i="21"/>
  <c r="D44" i="21" s="1"/>
  <c r="AN37" i="21"/>
  <c r="D39" i="21" s="1"/>
  <c r="AR54" i="21"/>
  <c r="H57" i="21" s="1"/>
  <c r="C23" i="21"/>
  <c r="C36" i="21" s="1"/>
  <c r="C49" i="21" s="1"/>
  <c r="K45" i="16"/>
  <c r="K64" i="16"/>
  <c r="K29" i="23"/>
  <c r="H105" i="16"/>
  <c r="Y105" i="16"/>
  <c r="AA39" i="16"/>
  <c r="AA45" i="16" s="1"/>
  <c r="N64" i="16"/>
  <c r="N81" i="16"/>
  <c r="N83" i="16" s="1"/>
  <c r="AE80" i="16"/>
  <c r="AE81" i="16" s="1"/>
  <c r="AE58" i="16"/>
  <c r="AE30" i="16"/>
  <c r="N39" i="16"/>
  <c r="AE37" i="16"/>
  <c r="M83" i="16"/>
  <c r="M39" i="16"/>
  <c r="M45" i="16" s="1"/>
  <c r="M64" i="16"/>
  <c r="J45" i="16"/>
  <c r="J105" i="16" s="1"/>
  <c r="D50" i="21" l="1"/>
  <c r="M11" i="21"/>
  <c r="AP55" i="21"/>
  <c r="G62" i="21"/>
  <c r="AQ60" i="21"/>
  <c r="G63" i="21"/>
  <c r="AR55" i="21"/>
  <c r="H58" i="21" s="1"/>
  <c r="M28" i="23"/>
  <c r="AL89" i="16"/>
  <c r="AL92" i="16" s="1"/>
  <c r="AN96" i="16" s="1"/>
  <c r="N6" i="23"/>
  <c r="K105" i="16"/>
  <c r="AO89" i="16" s="1"/>
  <c r="AO92" i="16" s="1"/>
  <c r="AP96" i="16" s="1"/>
  <c r="N45" i="16"/>
  <c r="N105" i="16" s="1"/>
  <c r="N7" i="23"/>
  <c r="AA105" i="16"/>
  <c r="J6" i="23"/>
  <c r="D101" i="23" s="1"/>
  <c r="M105" i="16"/>
  <c r="O105" i="16" s="1"/>
  <c r="AE83" i="16"/>
  <c r="AE64" i="16"/>
  <c r="AE39" i="16"/>
  <c r="Y19" i="21" l="1"/>
  <c r="AL19" i="21" s="1"/>
  <c r="B19" i="21" s="1"/>
  <c r="Y13" i="21"/>
  <c r="AL13" i="21" s="1"/>
  <c r="B13" i="21" s="1"/>
  <c r="Y12" i="21"/>
  <c r="AL12" i="21" s="1"/>
  <c r="B12" i="21" s="1"/>
  <c r="Y23" i="21"/>
  <c r="Y17" i="21"/>
  <c r="AL17" i="21" s="1"/>
  <c r="B17" i="21" s="1"/>
  <c r="Y18" i="21"/>
  <c r="AL18" i="21" s="1"/>
  <c r="B18" i="21" s="1"/>
  <c r="Y16" i="21"/>
  <c r="AL16" i="21" s="1"/>
  <c r="B16" i="21" s="1"/>
  <c r="Y21" i="21"/>
  <c r="AL21" i="21" s="1"/>
  <c r="B21" i="21" s="1"/>
  <c r="Y22" i="21"/>
  <c r="AL22" i="21" s="1"/>
  <c r="B22" i="21" s="1"/>
  <c r="Y15" i="21"/>
  <c r="AL15" i="21" s="1"/>
  <c r="B15" i="21" s="1"/>
  <c r="Y20" i="21"/>
  <c r="AL20" i="21" s="1"/>
  <c r="B20" i="21" s="1"/>
  <c r="Y14" i="21"/>
  <c r="AL14" i="21" s="1"/>
  <c r="B14" i="21" s="1"/>
  <c r="AP56" i="21"/>
  <c r="G64" i="21"/>
  <c r="AQ61" i="21"/>
  <c r="AR56" i="21"/>
  <c r="H59" i="21" s="1"/>
  <c r="AL93" i="16"/>
  <c r="AN97" i="16" s="1"/>
  <c r="AN99" i="16" s="1"/>
  <c r="AN100" i="16" s="1"/>
  <c r="P105" i="16"/>
  <c r="AO93" i="16"/>
  <c r="AP97" i="16" s="1"/>
  <c r="AP99" i="16" s="1"/>
  <c r="AP100" i="16" s="1"/>
  <c r="AR89" i="16"/>
  <c r="AR92" i="16" s="1"/>
  <c r="AT96" i="16" s="1"/>
  <c r="M9" i="23"/>
  <c r="AC105" i="16"/>
  <c r="J7" i="23"/>
  <c r="D104" i="23" s="1"/>
  <c r="AA592" i="16"/>
  <c r="K6" i="23"/>
  <c r="U5" i="23"/>
  <c r="AE45" i="16"/>
  <c r="AL23" i="21" l="1"/>
  <c r="B24" i="21" s="1"/>
  <c r="AP57" i="21"/>
  <c r="K104" i="23"/>
  <c r="M24" i="21"/>
  <c r="G65" i="21"/>
  <c r="AQ62" i="21"/>
  <c r="AR57" i="21"/>
  <c r="H60" i="21" s="1"/>
  <c r="D23" i="21"/>
  <c r="D36" i="21" s="1"/>
  <c r="D49" i="21" s="1"/>
  <c r="AR93" i="16"/>
  <c r="AT97" i="16" s="1"/>
  <c r="AT99" i="16" s="1"/>
  <c r="AC592" i="16"/>
  <c r="R5" i="23"/>
  <c r="Q5" i="23"/>
  <c r="B23" i="21"/>
  <c r="U6" i="23"/>
  <c r="K7" i="23"/>
  <c r="AE105" i="16"/>
  <c r="Y34" i="21" l="1"/>
  <c r="Y27" i="21"/>
  <c r="Y30" i="21"/>
  <c r="Y29" i="21"/>
  <c r="Y31" i="21"/>
  <c r="Y28" i="21"/>
  <c r="Y25" i="21"/>
  <c r="Y32" i="21"/>
  <c r="Y35" i="21"/>
  <c r="Y26" i="21"/>
  <c r="Y24" i="21"/>
  <c r="Y33" i="21"/>
  <c r="AP58" i="21"/>
  <c r="G66" i="21"/>
  <c r="AQ63" i="21"/>
  <c r="G67" i="21" s="1"/>
  <c r="AR58" i="21"/>
  <c r="H61" i="21" s="1"/>
  <c r="AG105" i="16"/>
  <c r="M37" i="21" s="1"/>
  <c r="M50" i="21" s="1"/>
  <c r="J8" i="23"/>
  <c r="AE592" i="16"/>
  <c r="T24" i="21"/>
  <c r="AT100" i="16"/>
  <c r="AL33" i="21" l="1"/>
  <c r="B34" i="21" s="1"/>
  <c r="AL32" i="21"/>
  <c r="B33" i="21" s="1"/>
  <c r="AP59" i="21"/>
  <c r="AL24" i="21"/>
  <c r="B25" i="21" s="1"/>
  <c r="AL25" i="21"/>
  <c r="B26" i="21" s="1"/>
  <c r="AL30" i="21"/>
  <c r="B31" i="21" s="1"/>
  <c r="F62" i="21"/>
  <c r="AL26" i="21"/>
  <c r="B27" i="21" s="1"/>
  <c r="AL28" i="21"/>
  <c r="B29" i="21" s="1"/>
  <c r="AL27" i="21"/>
  <c r="B28" i="21" s="1"/>
  <c r="AL29" i="21"/>
  <c r="B30" i="21" s="1"/>
  <c r="AL35" i="21"/>
  <c r="B37" i="21" s="1"/>
  <c r="AF35" i="21"/>
  <c r="AL31" i="21"/>
  <c r="B32" i="21" s="1"/>
  <c r="AL34" i="21"/>
  <c r="B35" i="21" s="1"/>
  <c r="G68" i="21"/>
  <c r="AR59" i="21"/>
  <c r="Y39" i="21"/>
  <c r="Y43" i="21"/>
  <c r="Y47" i="21"/>
  <c r="Y37" i="21"/>
  <c r="Y40" i="21"/>
  <c r="Y38" i="21"/>
  <c r="Y41" i="21"/>
  <c r="Y42" i="21"/>
  <c r="Y44" i="21"/>
  <c r="Y45" i="21"/>
  <c r="Y46" i="21"/>
  <c r="Y36" i="21"/>
  <c r="U24" i="21"/>
  <c r="AG35" i="21"/>
  <c r="AG592" i="16"/>
  <c r="AI105" i="16"/>
  <c r="T37" i="21"/>
  <c r="D107" i="23"/>
  <c r="U7" i="23"/>
  <c r="K8" i="23"/>
  <c r="K9" i="23" s="1"/>
  <c r="J9" i="23"/>
  <c r="O78" i="23" s="1"/>
  <c r="P78" i="23" l="1"/>
  <c r="B36" i="21"/>
  <c r="F63" i="21"/>
  <c r="AP60" i="21"/>
  <c r="H62" i="21"/>
  <c r="AL36" i="21"/>
  <c r="B38" i="21" s="1"/>
  <c r="AL42" i="21"/>
  <c r="B44" i="21" s="1"/>
  <c r="AL37" i="21"/>
  <c r="B39" i="21" s="1"/>
  <c r="AL46" i="21"/>
  <c r="B48" i="21" s="1"/>
  <c r="AL41" i="21"/>
  <c r="B43" i="21" s="1"/>
  <c r="AL47" i="21"/>
  <c r="B50" i="21" s="1"/>
  <c r="AF47" i="21"/>
  <c r="AL45" i="21"/>
  <c r="B47" i="21" s="1"/>
  <c r="AL38" i="21"/>
  <c r="B40" i="21" s="1"/>
  <c r="AL43" i="21"/>
  <c r="B45" i="21" s="1"/>
  <c r="AL44" i="21"/>
  <c r="B46" i="21" s="1"/>
  <c r="AL40" i="21"/>
  <c r="B42" i="21" s="1"/>
  <c r="AL39" i="21"/>
  <c r="B41" i="21" s="1"/>
  <c r="AR60" i="21"/>
  <c r="H63" i="21"/>
  <c r="AG47" i="21"/>
  <c r="U37" i="21"/>
  <c r="M8" i="23"/>
  <c r="D109" i="23"/>
  <c r="K107" i="23"/>
  <c r="F64" i="21" l="1"/>
  <c r="AP61" i="21"/>
  <c r="B49" i="21"/>
  <c r="H64" i="21"/>
  <c r="AR61" i="21"/>
  <c r="F65" i="21" l="1"/>
  <c r="AP62" i="21"/>
  <c r="H65" i="21"/>
  <c r="AR62" i="21"/>
  <c r="AP63" i="21" l="1"/>
  <c r="F67" i="21" s="1"/>
  <c r="F66" i="21"/>
  <c r="H66" i="21"/>
  <c r="AR63" i="21"/>
  <c r="H67" i="21" s="1"/>
  <c r="H70" i="21" s="1"/>
  <c r="F68" i="21" l="1"/>
  <c r="H68" i="21"/>
  <c r="G386" i="16" l="1"/>
  <c r="G388" i="16" s="1"/>
  <c r="G437" i="16" l="1"/>
  <c r="G439" i="16" s="1"/>
  <c r="Y436" i="16"/>
  <c r="Y437" i="16" s="1"/>
  <c r="Y439" i="16" s="1"/>
  <c r="Y492" i="16" l="1"/>
  <c r="N35" i="23"/>
  <c r="P35" i="23" s="1"/>
  <c r="G492" i="16"/>
  <c r="E49" i="18"/>
  <c r="F49" i="18"/>
  <c r="P11" i="21" l="1"/>
  <c r="J36" i="23"/>
  <c r="AI492" i="16"/>
  <c r="Y592" i="16"/>
  <c r="AI592" i="16" s="1"/>
  <c r="AL468" i="16"/>
  <c r="AL471" i="16" s="1"/>
  <c r="AN473" i="16" s="1"/>
  <c r="M39" i="23"/>
  <c r="G101" i="23" l="1"/>
  <c r="K36" i="23"/>
  <c r="U35" i="23"/>
  <c r="J39" i="23"/>
  <c r="AB17" i="21"/>
  <c r="AO17" i="21" s="1"/>
  <c r="E17" i="21" s="1"/>
  <c r="AB14" i="21"/>
  <c r="AO14" i="21" s="1"/>
  <c r="E14" i="21" s="1"/>
  <c r="AB13" i="21"/>
  <c r="AO13" i="21" s="1"/>
  <c r="E13" i="21" s="1"/>
  <c r="AB22" i="21"/>
  <c r="AO22" i="21" s="1"/>
  <c r="E22" i="21" s="1"/>
  <c r="AB21" i="21"/>
  <c r="AO21" i="21" s="1"/>
  <c r="E21" i="21" s="1"/>
  <c r="AB19" i="21"/>
  <c r="AO19" i="21" s="1"/>
  <c r="E19" i="21" s="1"/>
  <c r="AB16" i="21"/>
  <c r="AO16" i="21" s="1"/>
  <c r="E16" i="21" s="1"/>
  <c r="AB18" i="21"/>
  <c r="AO18" i="21" s="1"/>
  <c r="E18" i="21" s="1"/>
  <c r="AB12" i="21"/>
  <c r="AO12" i="21" s="1"/>
  <c r="E12" i="21" s="1"/>
  <c r="AB15" i="21"/>
  <c r="AO15" i="21" s="1"/>
  <c r="E15" i="21" s="1"/>
  <c r="AB20" i="21"/>
  <c r="AO20" i="21" s="1"/>
  <c r="E20" i="21" s="1"/>
  <c r="AB23" i="21"/>
  <c r="P50" i="21"/>
  <c r="T11" i="21"/>
  <c r="AL472" i="16"/>
  <c r="AN474" i="16" s="1"/>
  <c r="AN476" i="16" s="1"/>
  <c r="AN477" i="16" s="1"/>
  <c r="O81" i="23" l="1"/>
  <c r="O85" i="23" s="1"/>
  <c r="P89" i="23" s="1"/>
  <c r="J71" i="23"/>
  <c r="I16" i="21"/>
  <c r="I13" i="21"/>
  <c r="I15" i="21"/>
  <c r="I14" i="21"/>
  <c r="R35" i="23"/>
  <c r="K39" i="23"/>
  <c r="Q35" i="23"/>
  <c r="AO23" i="21"/>
  <c r="E24" i="21" s="1"/>
  <c r="I24" i="21" s="1"/>
  <c r="AF23" i="21"/>
  <c r="AF63" i="21" s="1"/>
  <c r="I18" i="21"/>
  <c r="I22" i="21"/>
  <c r="I20" i="21"/>
  <c r="AG23" i="21"/>
  <c r="U9" i="21"/>
  <c r="T50" i="21"/>
  <c r="I19" i="21"/>
  <c r="E23" i="21"/>
  <c r="I12" i="21"/>
  <c r="I21" i="21"/>
  <c r="I17" i="21"/>
  <c r="G109" i="23"/>
  <c r="K101" i="23"/>
  <c r="K109" i="23" s="1"/>
  <c r="P81" i="23" l="1"/>
  <c r="P85" i="23" s="1"/>
  <c r="M110" i="23"/>
  <c r="M109" i="23"/>
  <c r="I23" i="21"/>
  <c r="M38" i="23"/>
  <c r="N100" i="23"/>
  <c r="N101" i="23" s="1"/>
  <c r="K71" i="23"/>
  <c r="AO26" i="21"/>
  <c r="AO29" i="21"/>
  <c r="AO35" i="21"/>
  <c r="E37" i="21" s="1"/>
  <c r="AO33" i="21"/>
  <c r="AO24" i="21"/>
  <c r="AO34" i="21"/>
  <c r="AO27" i="21"/>
  <c r="AO32" i="21"/>
  <c r="AO25" i="21"/>
  <c r="AO28" i="21"/>
  <c r="AO30" i="21"/>
  <c r="AO31" i="21"/>
  <c r="AS23" i="21"/>
  <c r="AT23" i="21" s="1"/>
  <c r="AL48" i="21"/>
  <c r="B51" i="21" s="1"/>
  <c r="AS25" i="21" l="1"/>
  <c r="E26" i="21"/>
  <c r="AS24" i="21"/>
  <c r="AT24" i="21" s="1"/>
  <c r="E25" i="21"/>
  <c r="AS26" i="21"/>
  <c r="E27" i="21"/>
  <c r="AS31" i="21"/>
  <c r="E32" i="21"/>
  <c r="AS32" i="21"/>
  <c r="E33" i="21"/>
  <c r="AS33" i="21"/>
  <c r="E34" i="21"/>
  <c r="AS30" i="21"/>
  <c r="E31" i="21"/>
  <c r="AS27" i="21"/>
  <c r="E28" i="21"/>
  <c r="I37" i="21"/>
  <c r="AS28" i="21"/>
  <c r="E29" i="21"/>
  <c r="AS34" i="21"/>
  <c r="AT34" i="21" s="1"/>
  <c r="E35" i="21"/>
  <c r="AS29" i="21"/>
  <c r="AT29" i="21" s="1"/>
  <c r="E30" i="21"/>
  <c r="P88" i="23"/>
  <c r="AO38" i="21"/>
  <c r="E40" i="21" s="1"/>
  <c r="AO37" i="21"/>
  <c r="E39" i="21" s="1"/>
  <c r="AO46" i="21"/>
  <c r="AO42" i="21"/>
  <c r="E44" i="21" s="1"/>
  <c r="AO39" i="21"/>
  <c r="E41" i="21" s="1"/>
  <c r="AO40" i="21"/>
  <c r="E42" i="21" s="1"/>
  <c r="AO47" i="21"/>
  <c r="E50" i="21" s="1"/>
  <c r="AO44" i="21"/>
  <c r="E46" i="21" s="1"/>
  <c r="AO41" i="21"/>
  <c r="E43" i="21" s="1"/>
  <c r="AO45" i="21"/>
  <c r="E47" i="21" s="1"/>
  <c r="AO36" i="21"/>
  <c r="E38" i="21" s="1"/>
  <c r="AO43" i="21"/>
  <c r="E45" i="21" s="1"/>
  <c r="AS35" i="21"/>
  <c r="AL49" i="21"/>
  <c r="B52" i="21" s="1"/>
  <c r="AM48" i="21"/>
  <c r="C51" i="21" s="1"/>
  <c r="AT26" i="21" l="1"/>
  <c r="AT31" i="21"/>
  <c r="AT28" i="21"/>
  <c r="AT30" i="21"/>
  <c r="AT32" i="21"/>
  <c r="AT27" i="21"/>
  <c r="E48" i="21"/>
  <c r="I48" i="21" s="1"/>
  <c r="AT25" i="21"/>
  <c r="AS45" i="21"/>
  <c r="AS40" i="21"/>
  <c r="AS37" i="21"/>
  <c r="AT33" i="21"/>
  <c r="AT35" i="21"/>
  <c r="AS41" i="21"/>
  <c r="AS39" i="21"/>
  <c r="AS38" i="21"/>
  <c r="I35" i="21"/>
  <c r="I28" i="21"/>
  <c r="I33" i="21"/>
  <c r="I27" i="21"/>
  <c r="I26" i="21"/>
  <c r="AS36" i="21"/>
  <c r="AT36" i="21" s="1"/>
  <c r="I50" i="21"/>
  <c r="I30" i="21"/>
  <c r="I29" i="21"/>
  <c r="I31" i="21"/>
  <c r="I34" i="21"/>
  <c r="I32" i="21"/>
  <c r="I25" i="21"/>
  <c r="E36" i="21"/>
  <c r="AS43" i="21"/>
  <c r="AS44" i="21"/>
  <c r="AS42" i="21"/>
  <c r="AS46" i="21"/>
  <c r="AL50" i="21"/>
  <c r="B53" i="21" s="1"/>
  <c r="AM49" i="21"/>
  <c r="C52" i="21" s="1"/>
  <c r="AO48" i="21"/>
  <c r="E51" i="21" s="1"/>
  <c r="AT45" i="21" l="1"/>
  <c r="AT40" i="21"/>
  <c r="AT42" i="21"/>
  <c r="AT39" i="21"/>
  <c r="AT41" i="21"/>
  <c r="I36" i="21"/>
  <c r="AT37" i="21"/>
  <c r="AT43" i="21"/>
  <c r="AT38" i="21"/>
  <c r="AT44" i="21"/>
  <c r="I46" i="21"/>
  <c r="I41" i="21"/>
  <c r="I39" i="21"/>
  <c r="I47" i="21"/>
  <c r="I38" i="21"/>
  <c r="I44" i="21"/>
  <c r="I45" i="21"/>
  <c r="E49" i="21"/>
  <c r="I40" i="21"/>
  <c r="I43" i="21"/>
  <c r="I42" i="21"/>
  <c r="AT46" i="21"/>
  <c r="AS47" i="21"/>
  <c r="AL51" i="21"/>
  <c r="B54" i="21" s="1"/>
  <c r="AM50" i="21"/>
  <c r="C53" i="21" s="1"/>
  <c r="AN48" i="21"/>
  <c r="D51" i="21" s="1"/>
  <c r="AO49" i="21"/>
  <c r="E52" i="21" s="1"/>
  <c r="I51" i="21" l="1"/>
  <c r="I49" i="21"/>
  <c r="AT47" i="21"/>
  <c r="AL52" i="21"/>
  <c r="B55" i="21" s="1"/>
  <c r="AS48" i="21"/>
  <c r="AO50" i="21"/>
  <c r="E53" i="21" s="1"/>
  <c r="AM51" i="21"/>
  <c r="C54" i="21" s="1"/>
  <c r="AN49" i="21"/>
  <c r="D52" i="21" l="1"/>
  <c r="I52" i="21" s="1"/>
  <c r="AL53" i="21"/>
  <c r="B56" i="21" s="1"/>
  <c r="AS49" i="21"/>
  <c r="AO51" i="21"/>
  <c r="E54" i="21" s="1"/>
  <c r="AN50" i="21"/>
  <c r="AM52" i="21"/>
  <c r="C55" i="21" s="1"/>
  <c r="D53" i="21" l="1"/>
  <c r="I53" i="21" s="1"/>
  <c r="AL54" i="21"/>
  <c r="B57" i="21" s="1"/>
  <c r="AS50" i="21"/>
  <c r="AM53" i="21"/>
  <c r="C56" i="21" s="1"/>
  <c r="AO52" i="21"/>
  <c r="E55" i="21" s="1"/>
  <c r="AN51" i="21"/>
  <c r="D54" i="21" s="1"/>
  <c r="I54" i="21" l="1"/>
  <c r="AL55" i="21"/>
  <c r="B58" i="21" s="1"/>
  <c r="AM54" i="21"/>
  <c r="C57" i="21" s="1"/>
  <c r="AN52" i="21"/>
  <c r="D55" i="21" s="1"/>
  <c r="AS51" i="21"/>
  <c r="AO53" i="21"/>
  <c r="E56" i="21" s="1"/>
  <c r="I55" i="21" l="1"/>
  <c r="AL56" i="21"/>
  <c r="B59" i="21" s="1"/>
  <c r="AN53" i="21"/>
  <c r="D56" i="21" s="1"/>
  <c r="AS52" i="21"/>
  <c r="AM55" i="21"/>
  <c r="C58" i="21" s="1"/>
  <c r="AO54" i="21"/>
  <c r="E57" i="21" s="1"/>
  <c r="I56" i="21" l="1"/>
  <c r="AL57" i="21"/>
  <c r="B60" i="21" s="1"/>
  <c r="AO55" i="21"/>
  <c r="E58" i="21" s="1"/>
  <c r="AM56" i="21"/>
  <c r="C59" i="21" s="1"/>
  <c r="AN54" i="21"/>
  <c r="D57" i="21" s="1"/>
  <c r="AS53" i="21"/>
  <c r="D49" i="18"/>
  <c r="I57" i="21" l="1"/>
  <c r="AL58" i="21"/>
  <c r="B61" i="21" s="1"/>
  <c r="AM57" i="21"/>
  <c r="C60" i="21" s="1"/>
  <c r="AN55" i="21"/>
  <c r="D58" i="21" s="1"/>
  <c r="AS54" i="21"/>
  <c r="AO56" i="21"/>
  <c r="E59" i="21" s="1"/>
  <c r="I58" i="21" l="1"/>
  <c r="AL59" i="21"/>
  <c r="AM58" i="21"/>
  <c r="C61" i="21" s="1"/>
  <c r="AO57" i="21"/>
  <c r="E60" i="21" s="1"/>
  <c r="AN56" i="21"/>
  <c r="D59" i="21" s="1"/>
  <c r="AS55" i="21"/>
  <c r="T16" i="23"/>
  <c r="R16" i="23"/>
  <c r="O16" i="23"/>
  <c r="P16" i="23" s="1"/>
  <c r="Q16" i="23" s="1"/>
  <c r="O56" i="23"/>
  <c r="P56" i="23" s="1"/>
  <c r="Q56" i="23" s="1"/>
  <c r="R56" i="23"/>
  <c r="T56" i="23"/>
  <c r="O36" i="23"/>
  <c r="P36" i="23" s="1"/>
  <c r="Q36" i="23" s="1"/>
  <c r="T36" i="23"/>
  <c r="R36" i="23"/>
  <c r="O46" i="23"/>
  <c r="P46" i="23" s="1"/>
  <c r="Q46" i="23" s="1"/>
  <c r="T46" i="23"/>
  <c r="R46" i="23"/>
  <c r="O66" i="23"/>
  <c r="P66" i="23" s="1"/>
  <c r="Q66" i="23" s="1"/>
  <c r="R66" i="23"/>
  <c r="T66" i="23"/>
  <c r="I59" i="21" l="1"/>
  <c r="B62" i="21"/>
  <c r="AL60" i="21"/>
  <c r="B63" i="21"/>
  <c r="AO58" i="21"/>
  <c r="E61" i="21" s="1"/>
  <c r="AN57" i="21"/>
  <c r="D60" i="21" s="1"/>
  <c r="AS56" i="21"/>
  <c r="AM59" i="21"/>
  <c r="C63" i="21" s="1"/>
  <c r="T17" i="23"/>
  <c r="R17" i="23"/>
  <c r="O17" i="23"/>
  <c r="P17" i="23" s="1"/>
  <c r="Q17" i="23" s="1"/>
  <c r="O6" i="23"/>
  <c r="P6" i="23" s="1"/>
  <c r="Q6" i="23" s="1"/>
  <c r="T6" i="23"/>
  <c r="R6" i="23"/>
  <c r="R57" i="23"/>
  <c r="T57" i="23"/>
  <c r="O57" i="23"/>
  <c r="P57" i="23" s="1"/>
  <c r="Q57" i="23" s="1"/>
  <c r="O7" i="23"/>
  <c r="P7" i="23" s="1"/>
  <c r="Q7" i="23" s="1"/>
  <c r="T7" i="23"/>
  <c r="R7" i="23"/>
  <c r="O47" i="23"/>
  <c r="P47" i="23" s="1"/>
  <c r="Q47" i="23" s="1"/>
  <c r="T47" i="23"/>
  <c r="R47" i="23"/>
  <c r="O26" i="23"/>
  <c r="P26" i="23" s="1"/>
  <c r="Q26" i="23" s="1"/>
  <c r="T26" i="23"/>
  <c r="R26" i="23"/>
  <c r="O27" i="23"/>
  <c r="P27" i="23" s="1"/>
  <c r="Q27" i="23" s="1"/>
  <c r="T27" i="23"/>
  <c r="R27" i="23"/>
  <c r="T67" i="23"/>
  <c r="O67" i="23"/>
  <c r="P67" i="23" s="1"/>
  <c r="Q67" i="23" s="1"/>
  <c r="R67" i="23"/>
  <c r="O37" i="23"/>
  <c r="P37" i="23" s="1"/>
  <c r="Q37" i="23" s="1"/>
  <c r="T37" i="23"/>
  <c r="R37" i="23"/>
  <c r="I60" i="21" l="1"/>
  <c r="AL61" i="21"/>
  <c r="B64" i="21"/>
  <c r="AO59" i="21"/>
  <c r="E63" i="21" s="1"/>
  <c r="AN58" i="21"/>
  <c r="D61" i="21" s="1"/>
  <c r="AS57" i="21"/>
  <c r="AM60" i="21"/>
  <c r="C64" i="21" s="1"/>
  <c r="I61" i="21" l="1"/>
  <c r="AO60" i="21"/>
  <c r="E64" i="21" s="1"/>
  <c r="E62" i="21"/>
  <c r="AL62" i="21"/>
  <c r="B65" i="21"/>
  <c r="AM61" i="21"/>
  <c r="C65" i="21" s="1"/>
  <c r="AN59" i="21"/>
  <c r="D63" i="21" s="1"/>
  <c r="AS58" i="21"/>
  <c r="C62" i="21"/>
  <c r="AO61" i="21" l="1"/>
  <c r="E65" i="21" s="1"/>
  <c r="I63" i="21"/>
  <c r="B66" i="21"/>
  <c r="AL63" i="21"/>
  <c r="B67" i="21" s="1"/>
  <c r="B70" i="21" s="1"/>
  <c r="AN60" i="21"/>
  <c r="D64" i="21" s="1"/>
  <c r="AS59" i="21"/>
  <c r="AM62" i="21"/>
  <c r="C66" i="21" s="1"/>
  <c r="AO62" i="21" l="1"/>
  <c r="E66" i="21" s="1"/>
  <c r="I64" i="21"/>
  <c r="B68" i="21"/>
  <c r="D62" i="21"/>
  <c r="I62" i="21"/>
  <c r="AN61" i="21"/>
  <c r="D65" i="21" s="1"/>
  <c r="AS60" i="21"/>
  <c r="AM63" i="21"/>
  <c r="C67" i="21" s="1"/>
  <c r="C70" i="21" s="1"/>
  <c r="AO63" i="21" l="1"/>
  <c r="E67" i="21" s="1"/>
  <c r="C68" i="21"/>
  <c r="I65" i="21"/>
  <c r="AN62" i="21"/>
  <c r="D66" i="21" s="1"/>
  <c r="AS61" i="21"/>
  <c r="E68" i="21" l="1"/>
  <c r="E70" i="21"/>
  <c r="I66" i="21"/>
  <c r="AN63" i="21"/>
  <c r="D67" i="21" s="1"/>
  <c r="AS62" i="21"/>
  <c r="D70" i="21" l="1"/>
  <c r="I70" i="21" s="1"/>
  <c r="I67" i="21"/>
  <c r="I68" i="21" s="1"/>
  <c r="D68" i="21"/>
  <c r="AS63" i="21"/>
  <c r="H49" i="18" l="1"/>
  <c r="G49" i="18"/>
</calcChain>
</file>

<file path=xl/sharedStrings.xml><?xml version="1.0" encoding="utf-8"?>
<sst xmlns="http://schemas.openxmlformats.org/spreadsheetml/2006/main" count="743" uniqueCount="225">
  <si>
    <t>Rate Class</t>
  </si>
  <si>
    <t>EB-2011-0197 Board Approved Variable Distribution Charge (2012)</t>
  </si>
  <si>
    <t>EB-2011-0197 Board Approved Tax Change Rate Rider (2012)</t>
  </si>
  <si>
    <t>Total</t>
  </si>
  <si>
    <t xml:space="preserve">Residential </t>
  </si>
  <si>
    <t>kWh</t>
  </si>
  <si>
    <t>General Service &lt;50 kW</t>
  </si>
  <si>
    <t>General Service &gt; 50 to 999 kW</t>
  </si>
  <si>
    <t>kW</t>
  </si>
  <si>
    <t>General Service &gt; 1000kW</t>
  </si>
  <si>
    <t>Sentinel Lights</t>
  </si>
  <si>
    <t>EB-2010-0115 Board Approved Variable Distribution Charge (2011)</t>
  </si>
  <si>
    <t>EB-2010-0115 Board Approved Tax Change Rate Rider (2011)</t>
  </si>
  <si>
    <t>High Performance New Construction</t>
  </si>
  <si>
    <t>Appliance Retirement</t>
  </si>
  <si>
    <t>Appliance Exchange</t>
  </si>
  <si>
    <t>Conservation Instant Coupon Booklet</t>
  </si>
  <si>
    <t>Bi-Annual Retailer Event</t>
  </si>
  <si>
    <t>Electricity Retrofit Incentive Program</t>
  </si>
  <si>
    <t>EB-2012-0167 Board Approved Variable Distribution Charge (2013)</t>
  </si>
  <si>
    <t>EB-2013-0172 Board Approved Tax Change Rate Rider (2014)</t>
  </si>
  <si>
    <t>Target</t>
  </si>
  <si>
    <t>Streetlights</t>
  </si>
  <si>
    <t>Actual</t>
  </si>
  <si>
    <t>May</t>
  </si>
  <si>
    <t>Home Assistance Program</t>
  </si>
  <si>
    <t>GS &lt; 50</t>
  </si>
  <si>
    <t>Program Enabled Savings</t>
  </si>
  <si>
    <t>Residential</t>
  </si>
  <si>
    <t>Consumer Program</t>
  </si>
  <si>
    <t>HVAC Incentives</t>
  </si>
  <si>
    <t>Residential Demand Response</t>
  </si>
  <si>
    <t>Consumer Program Total</t>
  </si>
  <si>
    <t>Home Assistance Program Total</t>
  </si>
  <si>
    <t>Total Residential</t>
  </si>
  <si>
    <t>Distribution Volumetric Rates</t>
  </si>
  <si>
    <t>LRAMVA</t>
  </si>
  <si>
    <t>Business Program</t>
  </si>
  <si>
    <t>Retrofit</t>
  </si>
  <si>
    <t>Direct Install Lighting</t>
  </si>
  <si>
    <t>Building Commissioning</t>
  </si>
  <si>
    <t>New Construction</t>
  </si>
  <si>
    <t>Energy Audit</t>
  </si>
  <si>
    <t>Small Commercial Demand Response</t>
  </si>
  <si>
    <t>Small Commercial Demand Response (IHD)</t>
  </si>
  <si>
    <t>Demand Response 3</t>
  </si>
  <si>
    <t>Business Program Total</t>
  </si>
  <si>
    <t>Retailer Co-op</t>
  </si>
  <si>
    <t>Residential Demand Response (IHD)</t>
  </si>
  <si>
    <t>Residential New Construction</t>
  </si>
  <si>
    <t>Industrial Program</t>
  </si>
  <si>
    <t>Process &amp; System Upgrades</t>
  </si>
  <si>
    <t>Monitoring &amp; Targeting</t>
  </si>
  <si>
    <t>Energy Manager</t>
  </si>
  <si>
    <t>Industrial Program Total</t>
  </si>
  <si>
    <t>Pre-2011 Programs completed in 2011</t>
  </si>
  <si>
    <t>Toronto Comprehensive</t>
  </si>
  <si>
    <t>Multifamily Energy Efficiency Rebates</t>
  </si>
  <si>
    <t>LDC Custom Programs</t>
  </si>
  <si>
    <t>Pre-2011 Programs completed in 2011 Total</t>
  </si>
  <si>
    <t>Other</t>
  </si>
  <si>
    <t>Time-of-Use Savings</t>
  </si>
  <si>
    <t>LDC Pilots</t>
  </si>
  <si>
    <t>Other Total</t>
  </si>
  <si>
    <t>s/b 0</t>
  </si>
  <si>
    <t>kW\kWh</t>
  </si>
  <si>
    <t>Ratio</t>
  </si>
  <si>
    <t>Source:  Settlement Agreement EB-2012-0167, Pg 21 of 79</t>
  </si>
  <si>
    <t>Incremental Peak Demand Savings (kW)</t>
  </si>
  <si>
    <t>Incremental Energy Savings (kWh)</t>
  </si>
  <si>
    <t>Grand Total</t>
  </si>
  <si>
    <t>2011 Persistence</t>
  </si>
  <si>
    <t>Units</t>
  </si>
  <si>
    <t>Total Residential - 2011</t>
  </si>
  <si>
    <t>Total Residential - 2012</t>
  </si>
  <si>
    <t>Total Residential - 2013</t>
  </si>
  <si>
    <t>Total Residential - 2014</t>
  </si>
  <si>
    <t>Double Ck</t>
  </si>
  <si>
    <t>checks</t>
  </si>
  <si>
    <t xml:space="preserve">Residential Total Verified LRAMVA </t>
  </si>
  <si>
    <t>Total GS &lt; 50</t>
  </si>
  <si>
    <t>GS &lt; 50 - 2012</t>
  </si>
  <si>
    <t>GS &lt; 50 - 2013</t>
  </si>
  <si>
    <t>GS &lt; 50 - 2014</t>
  </si>
  <si>
    <t xml:space="preserve">GS &lt; 50 Total Verified LRAMVA </t>
  </si>
  <si>
    <t>GS &lt; 50 - 2011</t>
  </si>
  <si>
    <t>GS  50 - 999</t>
  </si>
  <si>
    <t>Total GS 50 - 999</t>
  </si>
  <si>
    <t xml:space="preserve"> GS 50 - 999 - Total Verified LRAMVA </t>
  </si>
  <si>
    <t>Total GS 50 - 999   2011</t>
  </si>
  <si>
    <t>GS  50 - 999    2012</t>
  </si>
  <si>
    <t>GS 50 - 999    2014</t>
  </si>
  <si>
    <t>GS 50 - 999    2013</t>
  </si>
  <si>
    <t>GS  &gt;1000</t>
  </si>
  <si>
    <t>Total GS   &gt;1000</t>
  </si>
  <si>
    <t>GS   &gt;1000   2012</t>
  </si>
  <si>
    <t>GS   &gt;1000    2013</t>
  </si>
  <si>
    <t>GS  &gt;1000  2014</t>
  </si>
  <si>
    <t xml:space="preserve"> GS   &gt;1000 - Total Verified LRAMVA </t>
  </si>
  <si>
    <t>Total GS   &gt;1000   2011</t>
  </si>
  <si>
    <t>Retrofit GS &lt; 50</t>
  </si>
  <si>
    <t>Retrofit GS 50-999</t>
  </si>
  <si>
    <t>Retrofit GS &gt; 1000</t>
  </si>
  <si>
    <t>Retrofit  ST</t>
  </si>
  <si>
    <t>Industrial Program 2011 Total</t>
  </si>
  <si>
    <t>Total Streetlights</t>
  </si>
  <si>
    <t xml:space="preserve">Streetlights - Total Verified LRAMVA </t>
  </si>
  <si>
    <t>Total Streetlights  2011</t>
  </si>
  <si>
    <t>Total  Streetlights  2012</t>
  </si>
  <si>
    <t>Total  Streetlights    2013</t>
  </si>
  <si>
    <t>2012 Persistence</t>
  </si>
  <si>
    <t>2013 Persistence</t>
  </si>
  <si>
    <t>Unmetered Scattered Load</t>
  </si>
  <si>
    <t>% kWh by class</t>
  </si>
  <si>
    <t>Month</t>
  </si>
  <si>
    <t>GS &lt;50 kW</t>
  </si>
  <si>
    <t>GS &gt; 50 to 999 kW</t>
  </si>
  <si>
    <t>GS &gt; 1000kW</t>
  </si>
  <si>
    <t>Unmetered scattered load</t>
  </si>
  <si>
    <t>http://www.ontarioenergyboard.ca/OEB/Industry/Rules+and+Requirements/Rules+Codes+Guidelines+and+Forms/Prescribed+Interest+Rates</t>
  </si>
  <si>
    <t>Rate:</t>
  </si>
  <si>
    <t>Q1</t>
  </si>
  <si>
    <t>Q2</t>
  </si>
  <si>
    <t>Q3</t>
  </si>
  <si>
    <t>Q4</t>
  </si>
  <si>
    <t>Note 1: Carrying charges are simple interest calculated using rate specified by he OEB at:</t>
  </si>
  <si>
    <t>Note 2: Annual savings are assumed to be distributed equally over the year and carrying charges are applied to the balance in the account each month.</t>
  </si>
  <si>
    <t>CDM Program</t>
  </si>
  <si>
    <t>2011 CDM Programs</t>
  </si>
  <si>
    <t>2012 CDM Programs</t>
  </si>
  <si>
    <t>2013 CDM Programs</t>
  </si>
  <si>
    <t>2014 CDM Programs</t>
  </si>
  <si>
    <t>Actual Net Energy Savings (net kWh)</t>
  </si>
  <si>
    <t>Source: TBHEDI Settlement Agreement, EB-2012-0167, Page 21 of 79 and IESO Final 2014 CDM Report</t>
  </si>
  <si>
    <t>Forecast Load Reduction (net kWh)</t>
  </si>
  <si>
    <t>Rate</t>
  </si>
  <si>
    <t>Load Reduction (kW)</t>
  </si>
  <si>
    <t>Forecast</t>
  </si>
  <si>
    <t>Actual (including persistence)</t>
  </si>
  <si>
    <t>Difference</t>
  </si>
  <si>
    <t>Lost Revenue $</t>
  </si>
  <si>
    <t>act</t>
  </si>
  <si>
    <t>Fst</t>
  </si>
  <si>
    <t>diff</t>
  </si>
  <si>
    <t>Forecast 
(no persistence)</t>
  </si>
  <si>
    <t>Load Reduction (kWh)</t>
  </si>
  <si>
    <t>GS &gt; 1000 kW</t>
  </si>
  <si>
    <t>Street Lighting</t>
  </si>
  <si>
    <t>Unmetered Scattered Loads</t>
  </si>
  <si>
    <t>check</t>
  </si>
  <si>
    <t xml:space="preserve">Average Rates - using 4/8 month </t>
  </si>
  <si>
    <t>2011 forecast</t>
  </si>
  <si>
    <t>2011 actual</t>
  </si>
  <si>
    <t>2011 cleared</t>
  </si>
  <si>
    <t>2012 forecast</t>
  </si>
  <si>
    <t>2012 actual</t>
  </si>
  <si>
    <t>2012 cleared</t>
  </si>
  <si>
    <t>2013 forecast</t>
  </si>
  <si>
    <t>2013 actual</t>
  </si>
  <si>
    <t>2013 cleared</t>
  </si>
  <si>
    <t>2014 forecast</t>
  </si>
  <si>
    <t>2014 actual</t>
  </si>
  <si>
    <t>2014 cleared</t>
  </si>
  <si>
    <t>LRAMVA $$</t>
  </si>
  <si>
    <t>Table: Lost Revenue Calculation</t>
  </si>
  <si>
    <t>R - 2</t>
  </si>
  <si>
    <t>R - 3</t>
  </si>
  <si>
    <t>R - 4</t>
  </si>
  <si>
    <t>R - 5</t>
  </si>
  <si>
    <t>Actual Results    kWh \ kW</t>
  </si>
  <si>
    <t>Savings  $$</t>
  </si>
  <si>
    <t>2012 Actual</t>
  </si>
  <si>
    <t>2013 Actual</t>
  </si>
  <si>
    <t>2014 Actual</t>
  </si>
  <si>
    <t>Total Lost Revenue
Asset \ (Liability)</t>
  </si>
  <si>
    <t>2011 Actual cleared</t>
  </si>
  <si>
    <t>in 2013 CoS</t>
  </si>
  <si>
    <t>Residential Rate Class Total</t>
  </si>
  <si>
    <t>RESIDENTIAL</t>
  </si>
  <si>
    <t>GS &lt; 50 Total</t>
  </si>
  <si>
    <t>GS &gt; 1000  Total</t>
  </si>
  <si>
    <t>Streetlight Total</t>
  </si>
  <si>
    <t>Sentinel</t>
  </si>
  <si>
    <t>Total Streetlight  2014</t>
  </si>
  <si>
    <t>GS 50 - 999  Total</t>
  </si>
  <si>
    <t>Note: 2011 and 2012 Net of Tax Rate Rider</t>
  </si>
  <si>
    <t>A 11</t>
  </si>
  <si>
    <t>A 10</t>
  </si>
  <si>
    <t>Total Lost Revenue</t>
  </si>
  <si>
    <t>Table : Distribution Rates impacting lost revenue for each rate class</t>
  </si>
  <si>
    <t>Table : Settlement Table #7: LRAMVA Allocation per Customer Class</t>
  </si>
  <si>
    <t>A . 4</t>
  </si>
  <si>
    <t>R2 - R5</t>
  </si>
  <si>
    <t>L 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</si>
  <si>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</si>
  <si>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</si>
  <si>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</si>
  <si>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</si>
  <si>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</si>
  <si>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</si>
  <si>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</si>
  <si>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</si>
  <si>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</si>
  <si>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</si>
  <si>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</si>
  <si>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LTD Net Revenue Balance - used to determine carry charges</t>
  </si>
  <si>
    <t>Table : Monthly carrying charges by rate class</t>
  </si>
  <si>
    <t>Monthly Allocation of Principal balances - using yearly amount and / by 12 to simulate a monthly change in net revenue</t>
  </si>
  <si>
    <t>Table 4 : Lost Revenue - Residential Customer Class</t>
  </si>
  <si>
    <t>Table 5 : Lost Revenue - General Service less than 50 kW</t>
  </si>
  <si>
    <t>Table 6 : Lost Revenue - General Service 50 to 999 kW</t>
  </si>
  <si>
    <t>Table 7 : Lost Revenue - General Service &gt; 1000 kW</t>
  </si>
  <si>
    <t>Table 8 : Lost Revenue - Street Lighting</t>
  </si>
  <si>
    <t>Table 9 : Lost Revenue - Unmetered Scattered Load</t>
  </si>
  <si>
    <t>Table 10 : Lost Revenue - Sentinel Lights</t>
  </si>
  <si>
    <t>Table : Forecast Load Reduction vs. Actual Incremental Energy Savings</t>
  </si>
  <si>
    <t>Table 11 : Lost Revenue - Summary</t>
  </si>
  <si>
    <t>Lost Revenue $ Summary</t>
  </si>
  <si>
    <t>Table 12 : Lost Revenue by Customer Class, by Year</t>
  </si>
  <si>
    <t>Note 3: Interest rate assumed for Q3 &amp; Q4 2015, Q1 &amp; Q2 2016 at 1.10%</t>
  </si>
  <si>
    <t>LTD 2012</t>
  </si>
  <si>
    <t>LTD 2013</t>
  </si>
  <si>
    <t>LTD 2014</t>
  </si>
  <si>
    <t>LTD 2015</t>
  </si>
  <si>
    <t>LTD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</si>
</sst>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0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&quot;$&quot;#,##0.00"/>
    <numFmt numFmtId="168" formatCode="0.0000"/>
    <numFmt numFmtId="169" formatCode="#,##0.0000"/>
    <numFmt numFmtId="170" formatCode="_-* #,##0_-;\-* #,##0_-;_-* &quot;-&quot;??_-;_-@_-"/>
    <numFmt numFmtId="171" formatCode="0.0%"/>
    <numFmt numFmtId="172" formatCode="&quot;$&quot;#,##0.00;[Red]\(&quot;$&quot;#,##0.00\)"/>
    <numFmt numFmtId="173" formatCode="0.0"/>
    <numFmt numFmtId="174" formatCode="#,##0.0_);[Red]\(#,##0.0\)"/>
    <numFmt numFmtId="175" formatCode="#,##0.0_);\(#,##0.0\)"/>
    <numFmt numFmtId="176" formatCode="&quot;$&quot;_(#,##0.00_);&quot;$&quot;\(#,##0.00\)"/>
    <numFmt numFmtId="177" formatCode="_(* #,##0.0_);_(* \(#,##0.0\);_(* &quot;-&quot;??_);_(@_)"/>
    <numFmt numFmtId="178" formatCode="_(&quot;$&quot;* #,##0.00000000000000000_);_(&quot;$&quot;* \(#,##0.00000000000000000\);_(&quot;$&quot;* &quot;-&quot;??_);_(@_)"/>
    <numFmt numFmtId="179" formatCode="_-&quot;£&quot;* #,##0.00_-;\-&quot;£&quot;* #,##0.00_-;_-&quot;£&quot;* &quot;-&quot;??_-;_-@_-"/>
    <numFmt numFmtId="180" formatCode="#,##0.0_)\x;\(#,##0.0\)\x"/>
    <numFmt numFmtId="181" formatCode="_(&quot;$&quot;* #,##0.00000000_);_(&quot;$&quot;* \(#,##0.00000000\);_(&quot;$&quot;* &quot;-&quot;??_);_(@_)"/>
    <numFmt numFmtId="182" formatCode="_(&quot;$&quot;* #,##0.00000000000_);_(&quot;$&quot;* \(#,##0.00000000000\);_(&quot;$&quot;* &quot;-&quot;??_);_(@_)"/>
    <numFmt numFmtId="183" formatCode="_(&quot;$&quot;* #,##0.000000000000_);_(&quot;$&quot;* \(#,##0.000000000000\);_(&quot;$&quot;* &quot;-&quot;??_);_(@_)"/>
    <numFmt numFmtId="184" formatCode="_-&quot;£&quot;* #,##0_-;\-&quot;£&quot;* #,##0_-;_-&quot;£&quot;* &quot;-&quot;_-;_-@_-"/>
    <numFmt numFmtId="185" formatCode="#,##0.0_)_x;\(#,##0.0\)_x"/>
    <numFmt numFmtId="186" formatCode="_(* #,##0.0_);_(* \(#,##0.0\);_(* &quot;-&quot;?_);_(@_)"/>
    <numFmt numFmtId="187" formatCode="#,##0.0_)_x;\(#,##0.0\)_x;0.0_)_x;@_)_x"/>
    <numFmt numFmtId="188" formatCode="_(&quot;$&quot;* #,##0.00000000000000_);_(&quot;$&quot;* \(#,##0.00000000000000\);_(&quot;$&quot;* &quot;-&quot;??_);_(@_)"/>
    <numFmt numFmtId="189" formatCode="0.0_)\%;\(0.0\)\%"/>
    <numFmt numFmtId="190" formatCode="_(&quot;$&quot;* #,##0.000000000000000_);_(&quot;$&quot;* \(#,##0.000000000000000\);_(&quot;$&quot;* &quot;-&quot;??_);_(@_)"/>
    <numFmt numFmtId="191" formatCode="#,##0.0_)_%;\(#,##0.0\)_%"/>
    <numFmt numFmtId="192" formatCode="_(* #,##0.000_);_(* \(#,##0.000\);_(* &quot;-&quot;??_);_(@_)"/>
    <numFmt numFmtId="193" formatCode="#,##0.0_);\(#,##0.0\);0_._0_)"/>
    <numFmt numFmtId="194" formatCode="\¥\ #,##0_);[Red]\(\¥\ #,##0\)"/>
    <numFmt numFmtId="195" formatCode="0.000000"/>
    <numFmt numFmtId="196" formatCode="[&gt;1]&quot;10Q: &quot;0&quot; qtrs&quot;;&quot;10Q: &quot;0&quot; qtr&quot;"/>
    <numFmt numFmtId="197" formatCode="0.0%;[Red]\(0.0%\)"/>
    <numFmt numFmtId="198" formatCode="#,##0.0\ \ \ _);\(#,##0.0\)\ \ "/>
    <numFmt numFmtId="199" formatCode="#,##0.00;[Red]\(#,##0.00\)"/>
    <numFmt numFmtId="200" formatCode="_-* #,##0.00\ _F_-;\-* #,##0.00\ _F_-;_-* &quot;-&quot;??\ _F_-;_-@_-"/>
    <numFmt numFmtId="201" formatCode="m\-d\-yy"/>
    <numFmt numFmtId="202" formatCode="&quot;£&quot;#,##0.00_);[Red]\(&quot;£&quot;#,##0.00\)"/>
    <numFmt numFmtId="203" formatCode="0.0_)"/>
    <numFmt numFmtId="204" formatCode="m/yy"/>
    <numFmt numFmtId="205" formatCode="#,###.0#"/>
    <numFmt numFmtId="206" formatCode="#,###.#"/>
    <numFmt numFmtId="207" formatCode="0000\ \-\ 0000"/>
    <numFmt numFmtId="208" formatCode="[Red][&gt;0.0000001]\+#,##0.?#;[Red][&lt;-0.0000001]\-#,##0.?#;[Green]&quot;=  &quot;"/>
    <numFmt numFmtId="209" formatCode="#.#######\x"/>
    <numFmt numFmtId="210" formatCode="0.00000E+00"/>
    <numFmt numFmtId="211" formatCode="_(* #,##0.0_);_(* \(#,##0.0\);_(* &quot;-&quot;_);_(@_)"/>
    <numFmt numFmtId="212" formatCode="_-* #,##0.00\ _D_M_-;\-* #,##0.00\ _D_M_-;_-* &quot;-&quot;??\ _D_M_-;_-@_-"/>
    <numFmt numFmtId="213" formatCode="#,##0_%_);\(#,##0\)_%;#,##0_%_);@_%_)"/>
    <numFmt numFmtId="214" formatCode="_(* #,##0_);_(* \(#,##0\);_(* &quot;-&quot;??_);_(@_)"/>
    <numFmt numFmtId="215" formatCode="#,##0.00_%_);\(#,##0.00\)_%;**;@_%_)"/>
    <numFmt numFmtId="216" formatCode="0.000\x"/>
    <numFmt numFmtId="217" formatCode="&quot;$&quot;#,##0.00_);[Red]\(&quot;$&quot;#,##0.00\);&quot;--  &quot;;_(@_)"/>
    <numFmt numFmtId="218" formatCode="_(&quot;$&quot;* #,##0.0_);_(&quot;$&quot;* \(#,##0.0\);_(&quot;$&quot;* &quot;-&quot;_);_(@_)"/>
    <numFmt numFmtId="219" formatCode="_(&quot;$&quot;* #,##0_);_(&quot;$&quot;* \(#,##0\);_(&quot;$&quot;* &quot;-&quot;??_);_(@_)"/>
    <numFmt numFmtId="220" formatCode="&quot;$&quot;#,##0.00_%_);\(&quot;$&quot;#,##0.00\)_%;**;@_%_)"/>
    <numFmt numFmtId="221" formatCode="&quot;$&quot;#,##0.00_%_);\(&quot;$&quot;#,##0.00\)_%;&quot;$&quot;###0.00_%_);@_%_)"/>
    <numFmt numFmtId="222" formatCode="_(\§\ #,##0_)\ ;[Red]\(\§\ #,##0\)\ ;&quot; - &quot;;_(@\ _)"/>
    <numFmt numFmtId="223" formatCode="_(\§\ #,##0.00_);[Red]\(\§\ #,##0.00\);&quot; - &quot;_0_0;_(@_)"/>
    <numFmt numFmtId="224" formatCode="###0.00_)"/>
    <numFmt numFmtId="225" formatCode="m/d/yy_%_)"/>
    <numFmt numFmtId="226" formatCode="mmm\-dd\-yyyy"/>
    <numFmt numFmtId="227" formatCode="mmm\-d\-yyyy"/>
    <numFmt numFmtId="228" formatCode="mmm\-yyyy"/>
    <numFmt numFmtId="229" formatCode="m/d/yy_%_);;**"/>
    <numFmt numFmtId="230" formatCode="_([$€-2]* #,##0.00_);_([$€-2]* \(#,##0.00\);_([$€-2]* &quot;-&quot;??_)"/>
    <numFmt numFmtId="231" formatCode="&quot;$&quot;#,##0.000_);[Red]\(&quot;$&quot;#,##0.000\)"/>
    <numFmt numFmtId="232" formatCode="0.0000000000000"/>
    <numFmt numFmtId="233" formatCode="0_)"/>
    <numFmt numFmtId="234" formatCode="[$-409]d\-mmm\-yy;@"/>
    <numFmt numFmtId="235" formatCode="#,##0.00_);[Red]\(#,##0.00\);\-\-\ \ \ "/>
    <numFmt numFmtId="236" formatCode="General_)"/>
    <numFmt numFmtId="237" formatCode="&quot;&quot;"/>
    <numFmt numFmtId="238" formatCode="#,##0.0\ ;\(#,##0.0\ \)"/>
    <numFmt numFmtId="239" formatCode="0.0%;0.0%;\-\ "/>
    <numFmt numFmtId="240" formatCode="0.0%\ ;\(0.0%\)"/>
    <numFmt numFmtId="241" formatCode="_ * #,##0.00_)\ _$_ ;_ * \(#,##0.00\)\ _$_ ;_ * &quot;-&quot;??_)\ _$_ ;_ @_ "/>
    <numFmt numFmtId="242" formatCode="#,##0.00000\ ;\(#,##0.00000\ \)"/>
    <numFmt numFmtId="243" formatCode="0.000000000000"/>
    <numFmt numFmtId="244" formatCode="_ * #,##0.00_)\ &quot;$&quot;_ ;_ * \(#,##0.00\)\ &quot;$&quot;_ ;_ * &quot;-&quot;??_)\ &quot;$&quot;_ ;_ @_ "/>
    <numFmt numFmtId="245" formatCode="#,##0.0000\ ;\(#,##0.0000\ \)"/>
    <numFmt numFmtId="246" formatCode="0.000%\ ;\(0.000%\)"/>
    <numFmt numFmtId="247" formatCode="#,##0.0\x_)_);\(#,##0.0\x\)_);#,##0.0\x_)_);@_%_)"/>
    <numFmt numFmtId="248" formatCode="_(* #,##0.00000_);_(* \(#,##0.00000\);_(* &quot;-&quot;?_);_(@_)"/>
    <numFmt numFmtId="249" formatCode="#,##0.0_);[Red]\(#,##0.0\);&quot;--  &quot;"/>
    <numFmt numFmtId="250" formatCode="0.00_)"/>
    <numFmt numFmtId="251" formatCode="#,##0.000_);[Red]\(#,##0.000\)"/>
    <numFmt numFmtId="252" formatCode="0_);\(0\)"/>
    <numFmt numFmtId="253" formatCode="[$-1009]d\-mmm\-yy;@"/>
    <numFmt numFmtId="254" formatCode="#,##0.00&quot;x&quot;_);[Red]\(#,##0.00&quot;x&quot;\)"/>
    <numFmt numFmtId="255" formatCode="#,##0_);\(#,##0\);&quot;-  &quot;"/>
    <numFmt numFmtId="256" formatCode="#,##0.0_);\(#,##0.0\);&quot;-  &quot;"/>
    <numFmt numFmtId="257" formatCode="#,##0.0_);\(#,##0.0\);\-_)"/>
    <numFmt numFmtId="258" formatCode="0.00000000"/>
    <numFmt numFmtId="259" formatCode="#,##0.0%_);[Red]\(#,##0.0%\)"/>
    <numFmt numFmtId="260" formatCode="#,##0.00%_);[Red]\(#,##0.00%\)"/>
    <numFmt numFmtId="261" formatCode="0.0%_);\(0.0%\);&quot;-  &quot;"/>
    <numFmt numFmtId="262" formatCode="#,##0.0\%_);\(#,##0.0\%\);#,##0.0\%_);@_%_)"/>
    <numFmt numFmtId="263" formatCode="mm/dd/yy"/>
    <numFmt numFmtId="264" formatCode="0.00\ ;\-0.00\ ;&quot;- &quot;"/>
    <numFmt numFmtId="265" formatCode="#,##0\ ;[Red]\(#,##0\);\ \-\ "/>
    <numFmt numFmtId="266" formatCode="#,##0.00_);\(#,##0.00\);#,##0.00_);@_)"/>
    <numFmt numFmtId="267" formatCode="[White]General"/>
    <numFmt numFmtId="268" formatCode="#,###.##"/>
    <numFmt numFmtId="269" formatCode="&quot;$&quot;#,##0.000000_);[Red]\(&quot;$&quot;#,##0.000000\)"/>
    <numFmt numFmtId="270" formatCode="&quot;Table &quot;0"/>
    <numFmt numFmtId="271" formatCode="_(General_)"/>
    <numFmt numFmtId="272" formatCode="0.00\ "/>
    <numFmt numFmtId="273" formatCode="_-&quot;L.&quot;\ * #,##0.00_-;\-&quot;L.&quot;\ * #,##0.00_-;_-&quot;L.&quot;\ * &quot;-&quot;??_-;_-@_-"/>
    <numFmt numFmtId="274" formatCode="0_%_);\(0\)_%;0_%_);@_%_)"/>
    <numFmt numFmtId="275" formatCode="0,000\x"/>
    <numFmt numFmtId="276" formatCode="yyyy&quot;A&quot;"/>
    <numFmt numFmtId="277" formatCode="_-* #,##0\ _D_M_-;\-* #,##0\ _D_M_-;_-* &quot;-&quot;\ _D_M_-;_-@_-"/>
    <numFmt numFmtId="278" formatCode="&quot;@ &quot;0.00"/>
    <numFmt numFmtId="279" formatCode="&quot;Yes&quot;_%_);&quot;Error&quot;_%_);&quot;No&quot;_%_);&quot;--&quot;_%_)"/>
    <numFmt numFmtId="280" formatCode="&quot;$&quot;#,##0.0000_);[Red]\(&quot;$&quot;#,##0.0000\)"/>
    <numFmt numFmtId="281" formatCode="#,##0.000000"/>
    <numFmt numFmtId="282" formatCode="#,##0.000"/>
    <numFmt numFmtId="283" formatCode="#,##0.00000"/>
    <numFmt numFmtId="284" formatCode="[$-409]mmm\-yy;@"/>
    <numFmt numFmtId="285" formatCode="0_);[Red]\(0\)"/>
    <numFmt numFmtId="286" formatCode="#,##0.0"/>
  </numFmts>
  <fonts count="19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b/>
      <sz val="26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Arial"/>
      <family val="2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b/>
      <sz val="8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10"/>
      <color indexed="8"/>
      <name val="Arial"/>
      <family val="2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9.35"/>
      <color theme="10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indexed="52"/>
      <name val="Calibri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indexed="10"/>
      <name val="Calibri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sz val="20"/>
      <color theme="1"/>
      <name val="Arial"/>
      <family val="2"/>
    </font>
    <font>
      <b/>
      <sz val="16"/>
      <color rgb="FFFF0000"/>
      <name val="Arial"/>
      <family val="2"/>
    </font>
  </fonts>
  <fills count="9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5A5A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51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9" fontId="38" fillId="0" borderId="0">
      <alignment horizontal="right"/>
    </xf>
    <xf numFmtId="5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40" fillId="43" borderId="45" applyNumberFormat="0">
      <alignment horizontal="centerContinuous" vertical="center" wrapText="1"/>
    </xf>
    <xf numFmtId="0" fontId="40" fillId="44" borderId="45" applyNumberFormat="0">
      <alignment horizontal="left" vertical="center"/>
    </xf>
    <xf numFmtId="43" fontId="41" fillId="0" borderId="0" applyFont="0" applyFill="0" applyBorder="0" applyAlignment="0" applyProtection="0"/>
    <xf numFmtId="0" fontId="40" fillId="0" borderId="0"/>
    <xf numFmtId="0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42" fillId="0" borderId="0"/>
    <xf numFmtId="0" fontId="43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39" fontId="40" fillId="0" borderId="0" applyFont="0" applyFill="0" applyBorder="0" applyAlignment="0" applyProtection="0"/>
    <xf numFmtId="0" fontId="42" fillId="0" borderId="0"/>
    <xf numFmtId="0" fontId="40" fillId="0" borderId="0">
      <alignment vertical="top"/>
    </xf>
    <xf numFmtId="9" fontId="43" fillId="0" borderId="0">
      <alignment horizontal="right"/>
    </xf>
    <xf numFmtId="0" fontId="45" fillId="0" borderId="0" applyNumberFormat="0" applyFill="0">
      <alignment horizontal="left" vertical="center" wrapText="1"/>
    </xf>
    <xf numFmtId="180" fontId="40" fillId="0" borderId="0" applyFont="0" applyFill="0" applyBorder="0" applyAlignment="0" applyProtection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187" fontId="40" fillId="0" borderId="0" applyFont="0" applyFill="0" applyBorder="0" applyProtection="0">
      <alignment horizontal="right"/>
    </xf>
    <xf numFmtId="18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89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3" fontId="40" fillId="0" borderId="0" applyFont="0" applyFill="0" applyBorder="0" applyAlignment="0" applyProtection="0"/>
    <xf numFmtId="0" fontId="40" fillId="0" borderId="0"/>
    <xf numFmtId="0" fontId="40" fillId="0" borderId="0"/>
    <xf numFmtId="0" fontId="46" fillId="0" borderId="0" applyFont="0" applyFill="0" applyBorder="0" applyAlignment="0" applyProtection="0"/>
    <xf numFmtId="194" fontId="4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5" fontId="45" fillId="0" borderId="0" applyNumberFormat="0" applyFill="0">
      <alignment horizontal="left" vertical="center" wrapText="1"/>
    </xf>
    <xf numFmtId="0" fontId="45" fillId="45" borderId="0" applyFont="0" applyFill="0" applyProtection="0"/>
    <xf numFmtId="175" fontId="40" fillId="0" borderId="0"/>
    <xf numFmtId="196" fontId="47" fillId="0" borderId="0" applyFill="0" applyBorder="0" applyAlignment="0" applyProtection="0">
      <alignment horizontal="right"/>
    </xf>
    <xf numFmtId="0" fontId="48" fillId="46" borderId="0" applyNumberFormat="0" applyBorder="0" applyAlignment="0" applyProtection="0"/>
    <xf numFmtId="0" fontId="6" fillId="19" borderId="0" applyNumberFormat="0" applyBorder="0" applyAlignment="0" applyProtection="0"/>
    <xf numFmtId="0" fontId="1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" fillId="19" borderId="0" applyNumberFormat="0" applyBorder="0" applyAlignment="0" applyProtection="0"/>
    <xf numFmtId="0" fontId="6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9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8" fillId="47" borderId="0" applyNumberFormat="0" applyBorder="0" applyAlignment="0" applyProtection="0"/>
    <xf numFmtId="0" fontId="6" fillId="23" borderId="0" applyNumberFormat="0" applyBorder="0" applyAlignment="0" applyProtection="0"/>
    <xf numFmtId="0" fontId="1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" fillId="23" borderId="0" applyNumberFormat="0" applyBorder="0" applyAlignment="0" applyProtection="0"/>
    <xf numFmtId="0" fontId="6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9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48" fillId="48" borderId="0" applyNumberFormat="0" applyBorder="0" applyAlignment="0" applyProtection="0"/>
    <xf numFmtId="0" fontId="6" fillId="27" borderId="0" applyNumberFormat="0" applyBorder="0" applyAlignment="0" applyProtection="0"/>
    <xf numFmtId="0" fontId="1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1" fillId="27" borderId="0" applyNumberFormat="0" applyBorder="0" applyAlignment="0" applyProtection="0"/>
    <xf numFmtId="0" fontId="6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9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48" fillId="49" borderId="0" applyNumberFormat="0" applyBorder="0" applyAlignment="0" applyProtection="0"/>
    <xf numFmtId="0" fontId="6" fillId="31" borderId="0" applyNumberFormat="0" applyBorder="0" applyAlignment="0" applyProtection="0"/>
    <xf numFmtId="0" fontId="1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1" fillId="31" borderId="0" applyNumberFormat="0" applyBorder="0" applyAlignment="0" applyProtection="0"/>
    <xf numFmtId="0" fontId="6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9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48" fillId="50" borderId="0" applyNumberFormat="0" applyBorder="0" applyAlignment="0" applyProtection="0"/>
    <xf numFmtId="0" fontId="6" fillId="35" borderId="0" applyNumberFormat="0" applyBorder="0" applyAlignment="0" applyProtection="0"/>
    <xf numFmtId="0" fontId="1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1" fillId="35" borderId="0" applyNumberFormat="0" applyBorder="0" applyAlignment="0" applyProtection="0"/>
    <xf numFmtId="0" fontId="6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9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48" fillId="51" borderId="0" applyNumberFormat="0" applyBorder="0" applyAlignment="0" applyProtection="0"/>
    <xf numFmtId="0" fontId="6" fillId="39" borderId="0" applyNumberFormat="0" applyBorder="0" applyAlignment="0" applyProtection="0"/>
    <xf numFmtId="0" fontId="1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1" fillId="39" borderId="0" applyNumberFormat="0" applyBorder="0" applyAlignment="0" applyProtection="0"/>
    <xf numFmtId="0" fontId="6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9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48" fillId="52" borderId="0" applyNumberFormat="0" applyBorder="0" applyAlignment="0" applyProtection="0"/>
    <xf numFmtId="0" fontId="6" fillId="20" borderId="0" applyNumberFormat="0" applyBorder="0" applyAlignment="0" applyProtection="0"/>
    <xf numFmtId="0" fontId="1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" fillId="20" borderId="0" applyNumberFormat="0" applyBorder="0" applyAlignment="0" applyProtection="0"/>
    <xf numFmtId="0" fontId="6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9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48" fillId="53" borderId="0" applyNumberFormat="0" applyBorder="0" applyAlignment="0" applyProtection="0"/>
    <xf numFmtId="0" fontId="6" fillId="24" borderId="0" applyNumberFormat="0" applyBorder="0" applyAlignment="0" applyProtection="0"/>
    <xf numFmtId="0" fontId="1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" fillId="24" borderId="0" applyNumberFormat="0" applyBorder="0" applyAlignment="0" applyProtection="0"/>
    <xf numFmtId="0" fontId="6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9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48" fillId="54" borderId="0" applyNumberFormat="0" applyBorder="0" applyAlignment="0" applyProtection="0"/>
    <xf numFmtId="0" fontId="6" fillId="28" borderId="0" applyNumberFormat="0" applyBorder="0" applyAlignment="0" applyProtection="0"/>
    <xf numFmtId="0" fontId="1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" fillId="28" borderId="0" applyNumberFormat="0" applyBorder="0" applyAlignment="0" applyProtection="0"/>
    <xf numFmtId="0" fontId="6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9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48" fillId="49" borderId="0" applyNumberFormat="0" applyBorder="0" applyAlignment="0" applyProtection="0"/>
    <xf numFmtId="0" fontId="6" fillId="32" borderId="0" applyNumberFormat="0" applyBorder="0" applyAlignment="0" applyProtection="0"/>
    <xf numFmtId="0" fontId="1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" fillId="32" borderId="0" applyNumberFormat="0" applyBorder="0" applyAlignment="0" applyProtection="0"/>
    <xf numFmtId="0" fontId="6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9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48" fillId="52" borderId="0" applyNumberFormat="0" applyBorder="0" applyAlignment="0" applyProtection="0"/>
    <xf numFmtId="0" fontId="6" fillId="36" borderId="0" applyNumberFormat="0" applyBorder="0" applyAlignment="0" applyProtection="0"/>
    <xf numFmtId="0" fontId="1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1" fillId="36" borderId="0" applyNumberFormat="0" applyBorder="0" applyAlignment="0" applyProtection="0"/>
    <xf numFmtId="0" fontId="6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9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48" fillId="55" borderId="0" applyNumberFormat="0" applyBorder="0" applyAlignment="0" applyProtection="0"/>
    <xf numFmtId="0" fontId="6" fillId="40" borderId="0" applyNumberFormat="0" applyBorder="0" applyAlignment="0" applyProtection="0"/>
    <xf numFmtId="0" fontId="1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1" fillId="40" borderId="0" applyNumberFormat="0" applyBorder="0" applyAlignment="0" applyProtection="0"/>
    <xf numFmtId="0" fontId="6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9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50" fillId="56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30" fillId="21" borderId="0" applyNumberFormat="0" applyBorder="0" applyAlignment="0" applyProtection="0"/>
    <xf numFmtId="0" fontId="50" fillId="53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51" fillId="25" borderId="0" applyNumberFormat="0" applyBorder="0" applyAlignment="0" applyProtection="0"/>
    <xf numFmtId="0" fontId="30" fillId="25" borderId="0" applyNumberFormat="0" applyBorder="0" applyAlignment="0" applyProtection="0"/>
    <xf numFmtId="0" fontId="50" fillId="54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51" fillId="29" borderId="0" applyNumberFormat="0" applyBorder="0" applyAlignment="0" applyProtection="0"/>
    <xf numFmtId="0" fontId="30" fillId="29" borderId="0" applyNumberFormat="0" applyBorder="0" applyAlignment="0" applyProtection="0"/>
    <xf numFmtId="0" fontId="50" fillId="57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30" fillId="33" borderId="0" applyNumberFormat="0" applyBorder="0" applyAlignment="0" applyProtection="0"/>
    <xf numFmtId="0" fontId="50" fillId="58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30" fillId="37" borderId="0" applyNumberFormat="0" applyBorder="0" applyAlignment="0" applyProtection="0"/>
    <xf numFmtId="0" fontId="50" fillId="59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51" fillId="41" borderId="0" applyNumberFormat="0" applyBorder="0" applyAlignment="0" applyProtection="0"/>
    <xf numFmtId="0" fontId="30" fillId="41" borderId="0" applyNumberFormat="0" applyBorder="0" applyAlignment="0" applyProtection="0"/>
    <xf numFmtId="197" fontId="40" fillId="0" borderId="12">
      <alignment horizontal="right"/>
    </xf>
    <xf numFmtId="0" fontId="50" fillId="60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30" fillId="18" borderId="0" applyNumberFormat="0" applyBorder="0" applyAlignment="0" applyProtection="0"/>
    <xf numFmtId="0" fontId="50" fillId="61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30" fillId="22" borderId="0" applyNumberFormat="0" applyBorder="0" applyAlignment="0" applyProtection="0"/>
    <xf numFmtId="0" fontId="50" fillId="62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30" fillId="26" borderId="0" applyNumberFormat="0" applyBorder="0" applyAlignment="0" applyProtection="0"/>
    <xf numFmtId="0" fontId="50" fillId="57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30" fillId="30" borderId="0" applyNumberFormat="0" applyBorder="0" applyAlignment="0" applyProtection="0"/>
    <xf numFmtId="0" fontId="50" fillId="58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30" fillId="34" borderId="0" applyNumberFormat="0" applyBorder="0" applyAlignment="0" applyProtection="0"/>
    <xf numFmtId="0" fontId="50" fillId="63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30" fillId="38" borderId="0" applyNumberFormat="0" applyBorder="0" applyAlignment="0" applyProtection="0"/>
    <xf numFmtId="42" fontId="52" fillId="0" borderId="0" applyFont="0"/>
    <xf numFmtId="42" fontId="52" fillId="0" borderId="2" applyFont="0"/>
    <xf numFmtId="41" fontId="52" fillId="0" borderId="0" applyFont="0"/>
    <xf numFmtId="198" fontId="53" fillId="0" borderId="12">
      <alignment horizontal="right"/>
    </xf>
    <xf numFmtId="198" fontId="53" fillId="0" borderId="12" applyFill="0">
      <alignment horizontal="right"/>
    </xf>
    <xf numFmtId="199" fontId="40" fillId="0" borderId="12">
      <alignment horizontal="right"/>
    </xf>
    <xf numFmtId="3" fontId="40" fillId="0" borderId="12" applyFill="0">
      <alignment horizontal="right"/>
    </xf>
    <xf numFmtId="200" fontId="53" fillId="0" borderId="12" applyFill="0">
      <alignment horizontal="right"/>
    </xf>
    <xf numFmtId="3" fontId="54" fillId="0" borderId="12" applyFill="0">
      <alignment horizontal="right"/>
    </xf>
    <xf numFmtId="201" fontId="35" fillId="64" borderId="46">
      <alignment horizontal="center" vertical="center"/>
    </xf>
    <xf numFmtId="0" fontId="40" fillId="0" borderId="0"/>
    <xf numFmtId="175" fontId="55" fillId="0" borderId="0"/>
    <xf numFmtId="0" fontId="40" fillId="0" borderId="0"/>
    <xf numFmtId="202" fontId="40" fillId="0" borderId="12">
      <alignment horizontal="right"/>
      <protection locked="0"/>
    </xf>
    <xf numFmtId="6" fontId="53" fillId="0" borderId="12" applyNumberFormat="0" applyFont="0" applyBorder="0" applyProtection="0">
      <alignment horizontal="right"/>
    </xf>
    <xf numFmtId="203" fontId="56" fillId="65" borderId="47"/>
    <xf numFmtId="0" fontId="4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/>
    <xf numFmtId="0" fontId="59" fillId="47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25" fillId="15" borderId="0" applyNumberFormat="0" applyBorder="0" applyAlignment="0" applyProtection="0"/>
    <xf numFmtId="1" fontId="61" fillId="66" borderId="32" applyNumberFormat="0" applyBorder="0" applyAlignment="0">
      <alignment horizontal="center" vertical="top" wrapText="1"/>
      <protection hidden="1"/>
    </xf>
    <xf numFmtId="0" fontId="62" fillId="67" borderId="0"/>
    <xf numFmtId="0" fontId="63" fillId="0" borderId="0" applyAlignment="0"/>
    <xf numFmtId="0" fontId="64" fillId="0" borderId="22" applyNumberFormat="0" applyFill="0" applyAlignment="0" applyProtection="0"/>
    <xf numFmtId="0" fontId="54" fillId="0" borderId="5" applyNumberFormat="0" applyFont="0" applyFill="0" applyAlignment="0" applyProtection="0"/>
    <xf numFmtId="0" fontId="65" fillId="0" borderId="48" applyNumberFormat="0" applyFont="0" applyFill="0" applyAlignment="0" applyProtection="0">
      <alignment horizontal="centerContinuous"/>
    </xf>
    <xf numFmtId="0" fontId="39" fillId="0" borderId="22" applyNumberFormat="0" applyFont="0" applyFill="0" applyAlignment="0" applyProtection="0"/>
    <xf numFmtId="0" fontId="39" fillId="0" borderId="32" applyNumberFormat="0" applyFont="0" applyFill="0" applyAlignment="0" applyProtection="0"/>
    <xf numFmtId="0" fontId="39" fillId="0" borderId="33" applyNumberFormat="0" applyFont="0" applyFill="0" applyAlignment="0" applyProtection="0"/>
    <xf numFmtId="0" fontId="39" fillId="0" borderId="24" applyNumberFormat="0" applyFont="0" applyFill="0" applyAlignment="0" applyProtection="0"/>
    <xf numFmtId="204" fontId="40" fillId="0" borderId="0" applyFont="0" applyFill="0" applyBorder="0" applyAlignment="0" applyProtection="0"/>
    <xf numFmtId="0" fontId="44" fillId="0" borderId="0">
      <alignment horizontal="right"/>
    </xf>
    <xf numFmtId="0" fontId="46" fillId="0" borderId="0" applyFont="0" applyFill="0" applyBorder="0" applyAlignment="0" applyProtection="0"/>
    <xf numFmtId="205" fontId="44" fillId="0" borderId="0" applyFill="0" applyBorder="0" applyAlignment="0"/>
    <xf numFmtId="206" fontId="44" fillId="0" borderId="0" applyFill="0" applyBorder="0" applyAlignment="0"/>
    <xf numFmtId="167" fontId="44" fillId="0" borderId="0" applyFill="0" applyBorder="0" applyAlignment="0"/>
    <xf numFmtId="207" fontId="44" fillId="0" borderId="0" applyFill="0" applyBorder="0" applyAlignment="0"/>
    <xf numFmtId="167" fontId="40" fillId="0" borderId="0" applyFill="0" applyBorder="0" applyAlignment="0"/>
    <xf numFmtId="205" fontId="44" fillId="0" borderId="0" applyFill="0" applyBorder="0" applyAlignment="0"/>
    <xf numFmtId="207" fontId="40" fillId="0" borderId="0" applyFill="0" applyBorder="0" applyAlignment="0"/>
    <xf numFmtId="206" fontId="44" fillId="0" borderId="0" applyFill="0" applyBorder="0" applyAlignment="0"/>
    <xf numFmtId="0" fontId="66" fillId="68" borderId="45" applyNumberFormat="0" applyAlignment="0" applyProtection="0"/>
    <xf numFmtId="0" fontId="66" fillId="68" borderId="45" applyNumberFormat="0" applyAlignment="0" applyProtection="0"/>
    <xf numFmtId="0" fontId="8" fillId="6" borderId="19" applyNumberFormat="0" applyAlignment="0" applyProtection="0"/>
    <xf numFmtId="0" fontId="8" fillId="6" borderId="19" applyNumberFormat="0" applyAlignment="0" applyProtection="0"/>
    <xf numFmtId="0" fontId="8" fillId="6" borderId="19" applyNumberFormat="0" applyAlignment="0" applyProtection="0"/>
    <xf numFmtId="0" fontId="8" fillId="6" borderId="19" applyNumberFormat="0" applyAlignment="0" applyProtection="0"/>
    <xf numFmtId="0" fontId="8" fillId="6" borderId="19" applyNumberFormat="0" applyAlignment="0" applyProtection="0"/>
    <xf numFmtId="0" fontId="8" fillId="6" borderId="19" applyNumberFormat="0" applyAlignment="0" applyProtection="0"/>
    <xf numFmtId="0" fontId="8" fillId="6" borderId="19" applyNumberFormat="0" applyAlignment="0" applyProtection="0"/>
    <xf numFmtId="0" fontId="32" fillId="6" borderId="19" applyNumberFormat="0" applyAlignment="0" applyProtection="0"/>
    <xf numFmtId="175" fontId="54" fillId="69" borderId="0" applyNumberFormat="0" applyFont="0" applyBorder="0" applyAlignment="0">
      <alignment horizontal="left"/>
    </xf>
    <xf numFmtId="208" fontId="40" fillId="0" borderId="0" applyFont="0" applyFill="0" applyBorder="0" applyProtection="0">
      <alignment horizontal="center" vertical="center"/>
    </xf>
    <xf numFmtId="0" fontId="67" fillId="70" borderId="49" applyNumberFormat="0" applyAlignment="0" applyProtection="0"/>
    <xf numFmtId="0" fontId="17" fillId="12" borderId="35" applyNumberFormat="0" applyAlignment="0" applyProtection="0"/>
    <xf numFmtId="0" fontId="17" fillId="12" borderId="35" applyNumberFormat="0" applyAlignment="0" applyProtection="0"/>
    <xf numFmtId="0" fontId="17" fillId="12" borderId="35" applyNumberFormat="0" applyAlignment="0" applyProtection="0"/>
    <xf numFmtId="0" fontId="17" fillId="12" borderId="35" applyNumberFormat="0" applyAlignment="0" applyProtection="0"/>
    <xf numFmtId="0" fontId="17" fillId="12" borderId="35" applyNumberFormat="0" applyAlignment="0" applyProtection="0"/>
    <xf numFmtId="0" fontId="17" fillId="12" borderId="35" applyNumberFormat="0" applyAlignment="0" applyProtection="0"/>
    <xf numFmtId="0" fontId="17" fillId="12" borderId="35" applyNumberFormat="0" applyAlignment="0" applyProtection="0"/>
    <xf numFmtId="0" fontId="34" fillId="12" borderId="35" applyNumberFormat="0" applyAlignment="0" applyProtection="0"/>
    <xf numFmtId="209" fontId="40" fillId="0" borderId="0" applyNumberFormat="0" applyFont="0" applyFill="0" applyAlignment="0" applyProtection="0"/>
    <xf numFmtId="0" fontId="64" fillId="0" borderId="22" applyNumberFormat="0" applyFill="0" applyProtection="0">
      <alignment horizontal="left" vertical="center"/>
    </xf>
    <xf numFmtId="0" fontId="68" fillId="0" borderId="0">
      <alignment horizontal="center" wrapText="1"/>
      <protection hidden="1"/>
    </xf>
    <xf numFmtId="0" fontId="69" fillId="0" borderId="0">
      <alignment horizontal="right"/>
    </xf>
    <xf numFmtId="173" fontId="47" fillId="0" borderId="0" applyBorder="0">
      <alignment horizontal="right"/>
    </xf>
    <xf numFmtId="173" fontId="47" fillId="0" borderId="5" applyAlignment="0">
      <alignment horizontal="right"/>
    </xf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41" fontId="70" fillId="0" borderId="0" applyFont="0" applyBorder="0">
      <alignment horizontal="right"/>
    </xf>
    <xf numFmtId="205" fontId="44" fillId="0" borderId="0" applyFont="0" applyFill="0" applyBorder="0" applyAlignment="0" applyProtection="0"/>
    <xf numFmtId="211" fontId="40" fillId="0" borderId="0" applyFont="0"/>
    <xf numFmtId="0" fontId="71" fillId="0" borderId="0" applyFont="0" applyFill="0" applyBorder="0" applyProtection="0">
      <alignment horizontal="right"/>
    </xf>
    <xf numFmtId="0" fontId="71" fillId="0" borderId="0" applyFont="0" applyFill="0" applyBorder="0" applyProtection="0">
      <alignment horizontal="right"/>
    </xf>
    <xf numFmtId="168" fontId="40" fillId="0" borderId="0" applyFont="0" applyFill="0" applyBorder="0" applyAlignment="0" applyProtection="0">
      <alignment horizontal="right"/>
    </xf>
    <xf numFmtId="212" fontId="40" fillId="0" borderId="0" applyFont="0" applyFill="0" applyBorder="0" applyAlignment="0" applyProtection="0"/>
    <xf numFmtId="213" fontId="72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214" fontId="40" fillId="0" borderId="0" applyFont="0" applyFill="0" applyBorder="0" applyAlignment="0" applyProtection="0">
      <alignment horizontal="right"/>
    </xf>
    <xf numFmtId="214" fontId="40" fillId="0" borderId="0" applyFont="0" applyFill="0" applyBorder="0" applyAlignment="0" applyProtection="0">
      <alignment horizontal="right"/>
    </xf>
    <xf numFmtId="214" fontId="40" fillId="0" borderId="0" applyFont="0" applyFill="0" applyBorder="0" applyAlignment="0" applyProtection="0">
      <alignment horizontal="right"/>
    </xf>
    <xf numFmtId="214" fontId="40" fillId="0" borderId="0" applyFont="0" applyFill="0" applyBorder="0" applyAlignment="0" applyProtection="0">
      <alignment horizontal="right"/>
    </xf>
    <xf numFmtId="43" fontId="40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214" fontId="40" fillId="0" borderId="0" applyFont="0" applyFill="0" applyBorder="0" applyAlignment="0" applyProtection="0">
      <alignment horizontal="right"/>
    </xf>
    <xf numFmtId="214" fontId="40" fillId="0" borderId="0" applyFont="0" applyFill="0" applyBorder="0" applyAlignment="0" applyProtection="0">
      <alignment horizontal="right"/>
    </xf>
    <xf numFmtId="214" fontId="40" fillId="0" borderId="0" applyFont="0" applyFill="0" applyBorder="0" applyAlignment="0" applyProtection="0">
      <alignment horizontal="right"/>
    </xf>
    <xf numFmtId="214" fontId="40" fillId="0" borderId="0" applyFont="0" applyFill="0" applyBorder="0" applyAlignment="0" applyProtection="0">
      <alignment horizontal="right"/>
    </xf>
    <xf numFmtId="43" fontId="6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15" fontId="7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8" fillId="0" borderId="0" applyFont="0" applyFill="0" applyBorder="0" applyAlignment="0" applyProtection="0"/>
    <xf numFmtId="175" fontId="79" fillId="0" borderId="0"/>
    <xf numFmtId="0" fontId="80" fillId="0" borderId="0"/>
    <xf numFmtId="0" fontId="81" fillId="71" borderId="0">
      <alignment horizontal="center" vertical="center" wrapText="1"/>
    </xf>
    <xf numFmtId="216" fontId="40" fillId="0" borderId="0" applyFill="0" applyBorder="0">
      <alignment horizontal="right"/>
      <protection locked="0"/>
    </xf>
    <xf numFmtId="217" fontId="16" fillId="0" borderId="50" applyFont="0" applyFill="0" applyBorder="0" applyAlignment="0" applyProtection="0"/>
    <xf numFmtId="206" fontId="44" fillId="0" borderId="0" applyFont="0" applyFill="0" applyBorder="0" applyAlignment="0" applyProtection="0"/>
    <xf numFmtId="218" fontId="82" fillId="0" borderId="0">
      <alignment horizontal="right"/>
    </xf>
    <xf numFmtId="8" fontId="83" fillId="0" borderId="51">
      <protection locked="0"/>
    </xf>
    <xf numFmtId="0" fontId="71" fillId="0" borderId="0" applyFont="0" applyFill="0" applyBorder="0" applyProtection="0">
      <alignment horizontal="right"/>
    </xf>
    <xf numFmtId="185" fontId="40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76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219" fontId="40" fillId="0" borderId="0" applyFont="0" applyFill="0" applyBorder="0" applyAlignment="0" applyProtection="0">
      <alignment horizontal="right"/>
    </xf>
    <xf numFmtId="219" fontId="40" fillId="0" borderId="0" applyFont="0" applyFill="0" applyBorder="0" applyAlignment="0" applyProtection="0">
      <alignment horizontal="right"/>
    </xf>
    <xf numFmtId="219" fontId="40" fillId="0" borderId="0" applyFont="0" applyFill="0" applyBorder="0" applyAlignment="0" applyProtection="0">
      <alignment horizontal="right"/>
    </xf>
    <xf numFmtId="219" fontId="40" fillId="0" borderId="0" applyFont="0" applyFill="0" applyBorder="0" applyAlignment="0" applyProtection="0">
      <alignment horizontal="right"/>
    </xf>
    <xf numFmtId="44" fontId="40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219" fontId="40" fillId="0" borderId="0" applyFont="0" applyFill="0" applyBorder="0" applyAlignment="0" applyProtection="0">
      <alignment horizontal="right"/>
    </xf>
    <xf numFmtId="219" fontId="40" fillId="0" borderId="0" applyFont="0" applyFill="0" applyBorder="0" applyAlignment="0" applyProtection="0">
      <alignment horizontal="right"/>
    </xf>
    <xf numFmtId="219" fontId="40" fillId="0" borderId="0" applyFont="0" applyFill="0" applyBorder="0" applyAlignment="0" applyProtection="0">
      <alignment horizontal="right"/>
    </xf>
    <xf numFmtId="219" fontId="40" fillId="0" borderId="0" applyFont="0" applyFill="0" applyBorder="0" applyAlignment="0" applyProtection="0">
      <alignment horizontal="right"/>
    </xf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40" fillId="0" borderId="0" applyFont="0" applyFill="0" applyBorder="0" applyAlignment="0" applyProtection="0"/>
    <xf numFmtId="220" fontId="85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21" fontId="44" fillId="0" borderId="0" applyFont="0" applyFill="0" applyBorder="0" applyProtection="0">
      <alignment horizontal="right"/>
    </xf>
    <xf numFmtId="222" fontId="53" fillId="0" borderId="0" applyFont="0" applyFill="0" applyBorder="0" applyAlignment="0" applyProtection="0">
      <alignment vertical="center"/>
    </xf>
    <xf numFmtId="223" fontId="53" fillId="0" borderId="0" applyFont="0" applyFill="0" applyBorder="0" applyAlignment="0" applyProtection="0">
      <alignment vertical="center"/>
    </xf>
    <xf numFmtId="0" fontId="68" fillId="0" borderId="0" applyFont="0" applyFill="0" applyBorder="0" applyAlignment="0">
      <protection locked="0"/>
    </xf>
    <xf numFmtId="0" fontId="46" fillId="0" borderId="0" applyFont="0" applyFill="0" applyBorder="0" applyAlignment="0" applyProtection="0"/>
    <xf numFmtId="224" fontId="86" fillId="0" borderId="52" applyNumberFormat="0" applyFill="0">
      <alignment horizontal="right"/>
    </xf>
    <xf numFmtId="224" fontId="86" fillId="0" borderId="52" applyNumberFormat="0" applyFill="0">
      <alignment horizontal="right"/>
    </xf>
    <xf numFmtId="1" fontId="87" fillId="0" borderId="0"/>
    <xf numFmtId="225" fontId="54" fillId="0" borderId="0" applyFont="0" applyFill="0" applyBorder="0" applyProtection="0">
      <alignment horizontal="right"/>
    </xf>
    <xf numFmtId="226" fontId="16" fillId="0" borderId="0" applyFont="0" applyFill="0" applyBorder="0" applyAlignment="0" applyProtection="0"/>
    <xf numFmtId="226" fontId="16" fillId="0" borderId="0" applyFont="0" applyFill="0" applyBorder="0" applyAlignment="0" applyProtection="0"/>
    <xf numFmtId="227" fontId="38" fillId="67" borderId="13" applyFont="0" applyFill="0" applyBorder="0" applyAlignment="0" applyProtection="0"/>
    <xf numFmtId="228" fontId="47" fillId="0" borderId="22" applyFont="0" applyFill="0" applyBorder="0" applyAlignment="0" applyProtection="0"/>
    <xf numFmtId="176" fontId="40" fillId="0" borderId="0" applyFont="0" applyFill="0" applyBorder="0" applyAlignment="0" applyProtection="0"/>
    <xf numFmtId="229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84" fillId="0" borderId="0" applyFill="0" applyBorder="0" applyAlignment="0"/>
    <xf numFmtId="0" fontId="40" fillId="0" borderId="0">
      <alignment horizontal="left" vertical="top"/>
    </xf>
    <xf numFmtId="42" fontId="88" fillId="0" borderId="0"/>
    <xf numFmtId="0" fontId="16" fillId="0" borderId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89" fillId="0" borderId="0">
      <protection locked="0"/>
    </xf>
    <xf numFmtId="0" fontId="40" fillId="0" borderId="0"/>
    <xf numFmtId="42" fontId="44" fillId="0" borderId="0"/>
    <xf numFmtId="173" fontId="40" fillId="0" borderId="53" applyNumberFormat="0" applyFont="0" applyFill="0" applyAlignment="0" applyProtection="0"/>
    <xf numFmtId="173" fontId="40" fillId="0" borderId="53" applyNumberFormat="0" applyFont="0" applyFill="0" applyAlignment="0" applyProtection="0"/>
    <xf numFmtId="173" fontId="40" fillId="0" borderId="53" applyNumberFormat="0" applyFont="0" applyFill="0" applyAlignment="0" applyProtection="0"/>
    <xf numFmtId="42" fontId="90" fillId="0" borderId="0" applyFill="0" applyBorder="0" applyAlignment="0" applyProtection="0"/>
    <xf numFmtId="1" fontId="54" fillId="0" borderId="0"/>
    <xf numFmtId="174" fontId="91" fillId="0" borderId="0">
      <protection locked="0"/>
    </xf>
    <xf numFmtId="174" fontId="91" fillId="0" borderId="0">
      <protection locked="0"/>
    </xf>
    <xf numFmtId="205" fontId="44" fillId="0" borderId="0" applyFill="0" applyBorder="0" applyAlignment="0"/>
    <xf numFmtId="206" fontId="44" fillId="0" borderId="0" applyFill="0" applyBorder="0" applyAlignment="0"/>
    <xf numFmtId="205" fontId="44" fillId="0" borderId="0" applyFill="0" applyBorder="0" applyAlignment="0"/>
    <xf numFmtId="207" fontId="40" fillId="0" borderId="0" applyFill="0" applyBorder="0" applyAlignment="0"/>
    <xf numFmtId="206" fontId="44" fillId="0" borderId="0" applyFill="0" applyBorder="0" applyAlignment="0"/>
    <xf numFmtId="230" fontId="43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231" fontId="68" fillId="72" borderId="32">
      <alignment horizontal="left"/>
    </xf>
    <xf numFmtId="1" fontId="94" fillId="73" borderId="17" applyNumberFormat="0" applyBorder="0" applyAlignment="0">
      <alignment horizontal="centerContinuous" vertical="center"/>
      <protection locked="0"/>
    </xf>
    <xf numFmtId="232" fontId="40" fillId="0" borderId="0">
      <protection locked="0"/>
    </xf>
    <xf numFmtId="209" fontId="40" fillId="0" borderId="0">
      <protection locked="0"/>
    </xf>
    <xf numFmtId="2" fontId="78" fillId="0" borderId="0" applyFont="0" applyFill="0" applyBorder="0" applyAlignment="0" applyProtection="0"/>
    <xf numFmtId="0" fontId="95" fillId="0" borderId="0" applyFill="0" applyBorder="0" applyProtection="0">
      <alignment horizontal="left"/>
    </xf>
    <xf numFmtId="0" fontId="96" fillId="48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97" fillId="14" borderId="0" applyNumberFormat="0" applyBorder="0" applyAlignment="0" applyProtection="0"/>
    <xf numFmtId="0" fontId="24" fillId="14" borderId="0" applyNumberFormat="0" applyBorder="0" applyAlignment="0" applyProtection="0"/>
    <xf numFmtId="38" fontId="16" fillId="74" borderId="0" applyNumberFormat="0" applyBorder="0" applyAlignment="0" applyProtection="0"/>
    <xf numFmtId="0" fontId="98" fillId="0" borderId="0" applyNumberFormat="0">
      <alignment horizontal="right"/>
    </xf>
    <xf numFmtId="0" fontId="40" fillId="0" borderId="0"/>
    <xf numFmtId="0" fontId="40" fillId="0" borderId="0"/>
    <xf numFmtId="0" fontId="40" fillId="0" borderId="0"/>
    <xf numFmtId="0" fontId="40" fillId="0" borderId="0"/>
    <xf numFmtId="171" fontId="40" fillId="75" borderId="1" applyNumberFormat="0" applyFont="0" applyBorder="0" applyAlignment="0" applyProtection="0"/>
    <xf numFmtId="180" fontId="40" fillId="0" borderId="0" applyFont="0" applyFill="0" applyBorder="0" applyAlignment="0" applyProtection="0">
      <alignment horizontal="right"/>
    </xf>
    <xf numFmtId="175" fontId="99" fillId="75" borderId="0" applyNumberFormat="0" applyFont="0" applyAlignment="0"/>
    <xf numFmtId="0" fontId="100" fillId="0" borderId="0" applyProtection="0">
      <alignment horizontal="right"/>
    </xf>
    <xf numFmtId="0" fontId="15" fillId="0" borderId="54" applyNumberFormat="0" applyAlignment="0" applyProtection="0">
      <alignment horizontal="left" vertical="center"/>
    </xf>
    <xf numFmtId="0" fontId="15" fillId="0" borderId="16">
      <alignment horizontal="left" vertical="center"/>
    </xf>
    <xf numFmtId="49" fontId="101" fillId="0" borderId="0">
      <alignment horizontal="centerContinuous"/>
    </xf>
    <xf numFmtId="0" fontId="102" fillId="0" borderId="55" applyNumberFormat="0" applyFill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1" fillId="0" borderId="36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56" applyNumberFormat="0" applyFill="0" applyAlignment="0" applyProtection="0"/>
    <xf numFmtId="0" fontId="105" fillId="0" borderId="0" applyProtection="0">
      <alignment horizontal="left"/>
    </xf>
    <xf numFmtId="0" fontId="105" fillId="0" borderId="0" applyProtection="0">
      <alignment horizontal="left"/>
    </xf>
    <xf numFmtId="0" fontId="105" fillId="0" borderId="0" applyProtection="0">
      <alignment horizontal="left"/>
    </xf>
    <xf numFmtId="0" fontId="105" fillId="0" borderId="0" applyProtection="0">
      <alignment horizontal="left"/>
    </xf>
    <xf numFmtId="0" fontId="22" fillId="0" borderId="37" applyNumberFormat="0" applyFill="0" applyAlignment="0" applyProtection="0"/>
    <xf numFmtId="0" fontId="105" fillId="0" borderId="0" applyProtection="0">
      <alignment horizontal="left"/>
    </xf>
    <xf numFmtId="0" fontId="106" fillId="0" borderId="57" applyNumberFormat="0" applyFill="0" applyAlignment="0" applyProtection="0"/>
    <xf numFmtId="0" fontId="107" fillId="0" borderId="0" applyProtection="0">
      <alignment horizontal="left"/>
    </xf>
    <xf numFmtId="0" fontId="107" fillId="0" borderId="0" applyProtection="0">
      <alignment horizontal="left"/>
    </xf>
    <xf numFmtId="0" fontId="107" fillId="0" borderId="0" applyProtection="0">
      <alignment horizontal="left"/>
    </xf>
    <xf numFmtId="0" fontId="107" fillId="0" borderId="0" applyProtection="0">
      <alignment horizontal="left"/>
    </xf>
    <xf numFmtId="0" fontId="108" fillId="0" borderId="38" applyNumberFormat="0" applyFill="0" applyAlignment="0" applyProtection="0"/>
    <xf numFmtId="0" fontId="23" fillId="0" borderId="38" applyNumberFormat="0" applyFill="0" applyAlignment="0" applyProtection="0"/>
    <xf numFmtId="0" fontId="107" fillId="0" borderId="0" applyProtection="0">
      <alignment horizontal="left"/>
    </xf>
    <xf numFmtId="0" fontId="10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9" fillId="0" borderId="0"/>
    <xf numFmtId="0" fontId="58" fillId="0" borderId="0"/>
    <xf numFmtId="233" fontId="52" fillId="0" borderId="0">
      <alignment horizontal="centerContinuous"/>
    </xf>
    <xf numFmtId="0" fontId="110" fillId="0" borderId="58" applyNumberFormat="0" applyFill="0" applyBorder="0" applyAlignment="0" applyProtection="0">
      <alignment horizontal="left"/>
    </xf>
    <xf numFmtId="233" fontId="52" fillId="0" borderId="59">
      <alignment horizontal="center"/>
    </xf>
    <xf numFmtId="0" fontId="40" fillId="0" borderId="0" applyNumberFormat="0" applyFill="0" applyBorder="0" applyProtection="0">
      <alignment wrapText="1"/>
    </xf>
    <xf numFmtId="0" fontId="40" fillId="0" borderId="0" applyNumberFormat="0" applyFill="0" applyBorder="0" applyProtection="0">
      <alignment horizontal="justify" vertical="top" wrapText="1"/>
    </xf>
    <xf numFmtId="0" fontId="111" fillId="0" borderId="44">
      <alignment horizontal="left" vertical="center"/>
    </xf>
    <xf numFmtId="0" fontId="111" fillId="76" borderId="0">
      <alignment horizontal="centerContinuous" wrapText="1"/>
    </xf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234" fontId="113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40" fillId="0" borderId="0">
      <alignment horizontal="right"/>
    </xf>
    <xf numFmtId="10" fontId="16" fillId="67" borderId="1" applyNumberFormat="0" applyBorder="0" applyAlignment="0" applyProtection="0"/>
    <xf numFmtId="0" fontId="117" fillId="51" borderId="45" applyNumberFormat="0" applyAlignment="0" applyProtection="0"/>
    <xf numFmtId="0" fontId="117" fillId="51" borderId="45" applyNumberFormat="0" applyAlignment="0" applyProtection="0"/>
    <xf numFmtId="0" fontId="7" fillId="5" borderId="19" applyNumberFormat="0" applyAlignment="0" applyProtection="0"/>
    <xf numFmtId="0" fontId="7" fillId="5" borderId="19" applyNumberFormat="0" applyAlignment="0" applyProtection="0"/>
    <xf numFmtId="0" fontId="7" fillId="5" borderId="19" applyNumberFormat="0" applyAlignment="0" applyProtection="0"/>
    <xf numFmtId="0" fontId="7" fillId="5" borderId="19" applyNumberFormat="0" applyAlignment="0" applyProtection="0"/>
    <xf numFmtId="0" fontId="7" fillId="5" borderId="19" applyNumberFormat="0" applyAlignment="0" applyProtection="0"/>
    <xf numFmtId="0" fontId="7" fillId="5" borderId="19" applyNumberFormat="0" applyAlignment="0" applyProtection="0"/>
    <xf numFmtId="0" fontId="7" fillId="5" borderId="19" applyNumberFormat="0" applyAlignment="0" applyProtection="0"/>
    <xf numFmtId="0" fontId="31" fillId="5" borderId="19" applyNumberFormat="0" applyAlignment="0" applyProtection="0"/>
    <xf numFmtId="235" fontId="68" fillId="0" borderId="0" applyNumberFormat="0" applyFill="0" applyBorder="0" applyAlignment="0" applyProtection="0"/>
    <xf numFmtId="0" fontId="40" fillId="0" borderId="0" applyNumberFormat="0" applyFill="0" applyBorder="0" applyAlignment="0">
      <protection locked="0"/>
    </xf>
    <xf numFmtId="0" fontId="118" fillId="67" borderId="0" applyNumberFormat="0" applyFont="0" applyBorder="0" applyAlignment="0">
      <alignment horizontal="right"/>
      <protection locked="0"/>
    </xf>
    <xf numFmtId="0" fontId="119" fillId="77" borderId="0" applyNumberFormat="0" applyFont="0" applyBorder="0" applyAlignment="0">
      <alignment horizontal="right" vertical="top"/>
      <protection locked="0"/>
    </xf>
    <xf numFmtId="236" fontId="40" fillId="67" borderId="43" applyNumberFormat="0" applyFont="0" applyBorder="0" applyAlignment="0">
      <alignment horizontal="right" vertical="center"/>
      <protection locked="0"/>
    </xf>
    <xf numFmtId="0" fontId="119" fillId="77" borderId="0" applyNumberFormat="0" applyFont="0" applyBorder="0" applyAlignment="0">
      <alignment horizontal="right" vertical="top"/>
      <protection locked="0"/>
    </xf>
    <xf numFmtId="0" fontId="68" fillId="0" borderId="0" applyFill="0" applyBorder="0">
      <alignment horizontal="right"/>
      <protection locked="0"/>
    </xf>
    <xf numFmtId="237" fontId="120" fillId="0" borderId="60" applyFont="0" applyFill="0" applyBorder="0" applyAlignment="0" applyProtection="0"/>
    <xf numFmtId="238" fontId="40" fillId="0" borderId="0" applyFill="0" applyBorder="0">
      <alignment horizontal="right"/>
      <protection locked="0"/>
    </xf>
    <xf numFmtId="0" fontId="121" fillId="0" borderId="0" applyFill="0" applyBorder="0"/>
    <xf numFmtId="0" fontId="122" fillId="78" borderId="61">
      <alignment horizontal="left" vertical="center" wrapText="1"/>
    </xf>
    <xf numFmtId="0" fontId="46" fillId="0" borderId="0" applyNumberFormat="0" applyFill="0" applyBorder="0" applyProtection="0">
      <alignment horizontal="left" vertical="center"/>
    </xf>
    <xf numFmtId="0" fontId="12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44" fillId="79" borderId="0" applyNumberFormat="0" applyFont="0" applyBorder="0" applyProtection="0"/>
    <xf numFmtId="2" fontId="124" fillId="0" borderId="22"/>
    <xf numFmtId="205" fontId="44" fillId="0" borderId="0" applyFill="0" applyBorder="0" applyAlignment="0"/>
    <xf numFmtId="206" fontId="44" fillId="0" borderId="0" applyFill="0" applyBorder="0" applyAlignment="0"/>
    <xf numFmtId="205" fontId="44" fillId="0" borderId="0" applyFill="0" applyBorder="0" applyAlignment="0"/>
    <xf numFmtId="207" fontId="40" fillId="0" borderId="0" applyFill="0" applyBorder="0" applyAlignment="0"/>
    <xf numFmtId="206" fontId="44" fillId="0" borderId="0" applyFill="0" applyBorder="0" applyAlignment="0"/>
    <xf numFmtId="0" fontId="125" fillId="0" borderId="62" applyNumberFormat="0" applyFill="0" applyAlignment="0" applyProtection="0"/>
    <xf numFmtId="0" fontId="9" fillId="0" borderId="20" applyNumberFormat="0" applyFill="0" applyAlignment="0" applyProtection="0"/>
    <xf numFmtId="0" fontId="9" fillId="0" borderId="20" applyNumberFormat="0" applyFill="0" applyAlignment="0" applyProtection="0"/>
    <xf numFmtId="0" fontId="9" fillId="0" borderId="20" applyNumberFormat="0" applyFill="0" applyAlignment="0" applyProtection="0"/>
    <xf numFmtId="0" fontId="9" fillId="0" borderId="20" applyNumberFormat="0" applyFill="0" applyAlignment="0" applyProtection="0"/>
    <xf numFmtId="0" fontId="9" fillId="0" borderId="20" applyNumberFormat="0" applyFill="0" applyAlignment="0" applyProtection="0"/>
    <xf numFmtId="0" fontId="9" fillId="0" borderId="20" applyNumberFormat="0" applyFill="0" applyAlignment="0" applyProtection="0"/>
    <xf numFmtId="0" fontId="9" fillId="0" borderId="20" applyNumberFormat="0" applyFill="0" applyAlignment="0" applyProtection="0"/>
    <xf numFmtId="0" fontId="33" fillId="0" borderId="20" applyNumberFormat="0" applyFill="0" applyAlignment="0" applyProtection="0"/>
    <xf numFmtId="14" fontId="47" fillId="0" borderId="22" applyFont="0" applyFill="0" applyBorder="0" applyAlignment="0" applyProtection="0"/>
    <xf numFmtId="3" fontId="40" fillId="0" borderId="0"/>
    <xf numFmtId="1" fontId="126" fillId="0" borderId="0"/>
    <xf numFmtId="239" fontId="127" fillId="80" borderId="0" applyBorder="0" applyAlignment="0">
      <alignment horizontal="right"/>
    </xf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240" fontId="40" fillId="0" borderId="0" applyFont="0" applyFill="0" applyBorder="0" applyAlignment="0" applyProtection="0"/>
    <xf numFmtId="241" fontId="6" fillId="0" borderId="0" applyFont="0" applyFill="0" applyBorder="0" applyAlignment="0" applyProtection="0"/>
    <xf numFmtId="242" fontId="40" fillId="0" borderId="0" applyFont="0" applyFill="0" applyBorder="0" applyAlignment="0" applyProtection="0"/>
    <xf numFmtId="14" fontId="39" fillId="0" borderId="0" applyFont="0" applyFill="0" applyBorder="0" applyAlignment="0" applyProtection="0"/>
    <xf numFmtId="3" fontId="46" fillId="0" borderId="0"/>
    <xf numFmtId="3" fontId="46" fillId="0" borderId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243" fontId="40" fillId="0" borderId="0" applyFont="0" applyFill="0" applyBorder="0" applyAlignment="0" applyProtection="0"/>
    <xf numFmtId="244" fontId="6" fillId="0" borderId="0" applyFont="0" applyFill="0" applyBorder="0" applyAlignment="0" applyProtection="0"/>
    <xf numFmtId="245" fontId="40" fillId="0" borderId="0" applyFont="0" applyFill="0" applyBorder="0" applyAlignment="0" applyProtection="0"/>
    <xf numFmtId="246" fontId="40" fillId="0" borderId="0">
      <protection locked="0"/>
    </xf>
    <xf numFmtId="228" fontId="16" fillId="67" borderId="0">
      <alignment horizontal="center"/>
    </xf>
    <xf numFmtId="247" fontId="72" fillId="0" borderId="0" applyFont="0" applyFill="0" applyBorder="0" applyProtection="0">
      <alignment horizontal="right"/>
    </xf>
    <xf numFmtId="248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71" fillId="0" borderId="0" applyFont="0" applyFill="0" applyBorder="0" applyProtection="0">
      <alignment horizontal="right"/>
    </xf>
    <xf numFmtId="0" fontId="71" fillId="0" borderId="0" applyFont="0" applyFill="0" applyBorder="0" applyProtection="0">
      <alignment horizontal="right"/>
    </xf>
    <xf numFmtId="0" fontId="71" fillId="0" borderId="0" applyFont="0" applyFill="0" applyBorder="0" applyProtection="0">
      <alignment horizontal="right"/>
    </xf>
    <xf numFmtId="0" fontId="40" fillId="0" borderId="0" applyFont="0" applyFill="0" applyBorder="0" applyProtection="0">
      <alignment horizontal="right"/>
    </xf>
    <xf numFmtId="173" fontId="40" fillId="0" borderId="0" applyFont="0" applyFill="0" applyBorder="0" applyProtection="0">
      <alignment horizontal="right"/>
    </xf>
    <xf numFmtId="0" fontId="40" fillId="0" borderId="42" applyBorder="0" applyAlignment="0" applyProtection="0">
      <alignment horizontal="center"/>
    </xf>
    <xf numFmtId="0" fontId="128" fillId="77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26" fillId="16" borderId="0" applyNumberFormat="0" applyBorder="0" applyAlignment="0" applyProtection="0"/>
    <xf numFmtId="0" fontId="63" fillId="0" borderId="0"/>
    <xf numFmtId="236" fontId="53" fillId="0" borderId="0" applyNumberFormat="0" applyFont="0" applyFill="0" applyBorder="0" applyAlignment="0" applyProtection="0">
      <alignment vertical="center"/>
    </xf>
    <xf numFmtId="37" fontId="130" fillId="0" borderId="0"/>
    <xf numFmtId="0" fontId="131" fillId="0" borderId="0"/>
    <xf numFmtId="0" fontId="82" fillId="81" borderId="0" applyNumberFormat="0" applyBorder="0" applyAlignment="0">
      <alignment horizontal="right"/>
      <protection hidden="1"/>
    </xf>
    <xf numFmtId="236" fontId="132" fillId="0" borderId="0" applyNumberFormat="0" applyFill="0" applyBorder="0" applyAlignment="0" applyProtection="0">
      <alignment vertical="center"/>
    </xf>
    <xf numFmtId="1" fontId="46" fillId="0" borderId="0"/>
    <xf numFmtId="249" fontId="16" fillId="0" borderId="0" applyFont="0" applyFill="0" applyBorder="0" applyAlignment="0" applyProtection="0">
      <alignment horizontal="right"/>
    </xf>
    <xf numFmtId="250" fontId="133" fillId="0" borderId="0"/>
    <xf numFmtId="37" fontId="38" fillId="82" borderId="0" applyFont="0" applyFill="0" applyBorder="0" applyAlignment="0" applyProtection="0"/>
    <xf numFmtId="174" fontId="40" fillId="0" borderId="0" applyFont="0" applyFill="0" applyBorder="0" applyAlignment="0"/>
    <xf numFmtId="251" fontId="16" fillId="0" borderId="0" applyFont="0" applyFill="0" applyBorder="0" applyAlignment="0"/>
    <xf numFmtId="252" fontId="16" fillId="0" borderId="0" applyFont="0" applyFill="0" applyBorder="0" applyAlignment="0"/>
    <xf numFmtId="251" fontId="16" fillId="0" borderId="0" applyFont="0" applyFill="0" applyBorder="0" applyAlignment="0"/>
    <xf numFmtId="0" fontId="4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8" fillId="0" borderId="0"/>
    <xf numFmtId="0" fontId="6" fillId="0" borderId="0"/>
    <xf numFmtId="0" fontId="77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84" fillId="0" borderId="0">
      <alignment vertical="top"/>
    </xf>
    <xf numFmtId="0" fontId="84" fillId="0" borderId="0">
      <alignment vertical="top"/>
    </xf>
    <xf numFmtId="0" fontId="68" fillId="0" borderId="0"/>
    <xf numFmtId="0" fontId="40" fillId="0" borderId="0"/>
    <xf numFmtId="0" fontId="40" fillId="0" borderId="0"/>
    <xf numFmtId="0" fontId="6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8" fillId="0" borderId="0"/>
    <xf numFmtId="0" fontId="40" fillId="0" borderId="0"/>
    <xf numFmtId="0" fontId="40" fillId="0" borderId="0"/>
    <xf numFmtId="0" fontId="68" fillId="0" borderId="0"/>
    <xf numFmtId="0" fontId="6" fillId="0" borderId="0"/>
    <xf numFmtId="0" fontId="68" fillId="0" borderId="0"/>
    <xf numFmtId="0" fontId="68" fillId="0" borderId="0"/>
    <xf numFmtId="253" fontId="40" fillId="0" borderId="0"/>
    <xf numFmtId="249" fontId="16" fillId="0" borderId="0" applyFont="0" applyFill="0" applyBorder="0" applyAlignment="0" applyProtection="0">
      <alignment horizontal="right"/>
    </xf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84" fillId="0" borderId="0"/>
    <xf numFmtId="0" fontId="68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68" fillId="0" borderId="0"/>
    <xf numFmtId="0" fontId="40" fillId="0" borderId="0"/>
    <xf numFmtId="0" fontId="40" fillId="0" borderId="0"/>
    <xf numFmtId="0" fontId="68" fillId="0" borderId="0"/>
    <xf numFmtId="0" fontId="68" fillId="0" borderId="0"/>
    <xf numFmtId="234" fontId="40" fillId="0" borderId="0"/>
    <xf numFmtId="0" fontId="3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57" fillId="0" borderId="0"/>
    <xf numFmtId="234" fontId="40" fillId="0" borderId="0"/>
    <xf numFmtId="0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40" fillId="0" borderId="0"/>
    <xf numFmtId="0" fontId="40" fillId="0" borderId="0"/>
    <xf numFmtId="0" fontId="40" fillId="0" borderId="0"/>
    <xf numFmtId="234" fontId="40" fillId="0" borderId="0"/>
    <xf numFmtId="0" fontId="40" fillId="0" borderId="0"/>
    <xf numFmtId="0" fontId="6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98" fillId="0" borderId="0"/>
    <xf numFmtId="234" fontId="40" fillId="0" borderId="0"/>
    <xf numFmtId="0" fontId="68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" fillId="0" borderId="0"/>
    <xf numFmtId="249" fontId="16" fillId="0" borderId="0" applyFont="0" applyFill="0" applyBorder="0" applyAlignment="0" applyProtection="0">
      <alignment horizontal="right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0" fillId="0" borderId="0"/>
    <xf numFmtId="0" fontId="98" fillId="0" borderId="0"/>
    <xf numFmtId="0" fontId="40" fillId="0" borderId="0"/>
    <xf numFmtId="0" fontId="75" fillId="0" borderId="0"/>
    <xf numFmtId="0" fontId="75" fillId="0" borderId="0"/>
    <xf numFmtId="0" fontId="68" fillId="0" borderId="0"/>
    <xf numFmtId="0" fontId="68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7" fillId="0" borderId="0"/>
    <xf numFmtId="0" fontId="68" fillId="0" borderId="0"/>
    <xf numFmtId="0" fontId="75" fillId="0" borderId="0"/>
    <xf numFmtId="0" fontId="75" fillId="0" borderId="0"/>
    <xf numFmtId="0" fontId="68" fillId="0" borderId="0"/>
    <xf numFmtId="0" fontId="6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5" fillId="0" borderId="0"/>
    <xf numFmtId="0" fontId="40" fillId="0" borderId="0"/>
    <xf numFmtId="0" fontId="68" fillId="0" borderId="0"/>
    <xf numFmtId="0" fontId="40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5" fillId="0" borderId="0"/>
    <xf numFmtId="0" fontId="98" fillId="0" borderId="0"/>
    <xf numFmtId="0" fontId="68" fillId="0" borderId="0"/>
    <xf numFmtId="0" fontId="75" fillId="0" borderId="0"/>
    <xf numFmtId="0" fontId="40" fillId="0" borderId="0"/>
    <xf numFmtId="0" fontId="40" fillId="0" borderId="0"/>
    <xf numFmtId="0" fontId="57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0" fontId="68" fillId="0" borderId="0"/>
    <xf numFmtId="0" fontId="68" fillId="0" borderId="0"/>
    <xf numFmtId="0" fontId="40" fillId="0" borderId="0"/>
    <xf numFmtId="249" fontId="16" fillId="0" borderId="0" applyFont="0" applyFill="0" applyBorder="0" applyAlignment="0" applyProtection="0">
      <alignment horizontal="right"/>
    </xf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8" fillId="0" borderId="0"/>
    <xf numFmtId="234" fontId="40" fillId="0" borderId="0"/>
    <xf numFmtId="0" fontId="57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7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234" fontId="40" fillId="0" borderId="0"/>
    <xf numFmtId="0" fontId="75" fillId="0" borderId="0"/>
    <xf numFmtId="0" fontId="6" fillId="0" borderId="0"/>
    <xf numFmtId="0" fontId="75" fillId="0" borderId="0"/>
    <xf numFmtId="0" fontId="68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0" fontId="6" fillId="0" borderId="0"/>
    <xf numFmtId="234" fontId="40" fillId="0" borderId="0"/>
    <xf numFmtId="0" fontId="68" fillId="0" borderId="0"/>
    <xf numFmtId="234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234" fontId="40" fillId="0" borderId="0"/>
    <xf numFmtId="0" fontId="40" fillId="0" borderId="0"/>
    <xf numFmtId="0" fontId="68" fillId="0" borderId="0"/>
    <xf numFmtId="0" fontId="40" fillId="0" borderId="0"/>
    <xf numFmtId="234" fontId="40" fillId="0" borderId="0"/>
    <xf numFmtId="0" fontId="40" fillId="0" borderId="0"/>
    <xf numFmtId="234" fontId="40" fillId="0" borderId="0"/>
    <xf numFmtId="0" fontId="40" fillId="0" borderId="0"/>
    <xf numFmtId="234" fontId="40" fillId="0" borderId="0"/>
    <xf numFmtId="0" fontId="6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40" fillId="0" borderId="0"/>
    <xf numFmtId="234" fontId="40" fillId="0" borderId="0"/>
    <xf numFmtId="0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249" fontId="16" fillId="0" borderId="0" applyFont="0" applyFill="0" applyBorder="0" applyAlignment="0" applyProtection="0">
      <alignment horizontal="right"/>
    </xf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0" fontId="3" fillId="0" borderId="0"/>
    <xf numFmtId="0" fontId="40" fillId="0" borderId="0">
      <alignment wrapText="1"/>
    </xf>
    <xf numFmtId="0" fontId="40" fillId="0" borderId="0">
      <alignment wrapText="1"/>
    </xf>
    <xf numFmtId="0" fontId="57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40" fillId="0" borderId="0"/>
    <xf numFmtId="234" fontId="40" fillId="0" borderId="0"/>
    <xf numFmtId="0" fontId="6" fillId="0" borderId="0"/>
    <xf numFmtId="0" fontId="40" fillId="0" borderId="0"/>
    <xf numFmtId="0" fontId="6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40" fillId="0" borderId="0"/>
    <xf numFmtId="234" fontId="40" fillId="0" borderId="0"/>
    <xf numFmtId="0" fontId="40" fillId="0" borderId="0"/>
    <xf numFmtId="234" fontId="40" fillId="0" borderId="0"/>
    <xf numFmtId="0" fontId="40" fillId="0" borderId="0"/>
    <xf numFmtId="234" fontId="40" fillId="0" borderId="0"/>
    <xf numFmtId="0" fontId="40" fillId="0" borderId="0"/>
    <xf numFmtId="234" fontId="40" fillId="0" borderId="0"/>
    <xf numFmtId="0" fontId="40" fillId="0" borderId="0"/>
    <xf numFmtId="234" fontId="40" fillId="0" borderId="0"/>
    <xf numFmtId="0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249" fontId="16" fillId="0" borderId="0" applyFont="0" applyFill="0" applyBorder="0" applyAlignment="0" applyProtection="0">
      <alignment horizontal="right"/>
    </xf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0" fontId="40" fillId="0" borderId="0">
      <alignment wrapText="1"/>
    </xf>
    <xf numFmtId="0" fontId="1" fillId="0" borderId="0"/>
    <xf numFmtId="0" fontId="1" fillId="0" borderId="0"/>
    <xf numFmtId="0" fontId="40" fillId="0" borderId="0">
      <alignment wrapText="1"/>
    </xf>
    <xf numFmtId="0" fontId="40" fillId="0" borderId="0">
      <alignment wrapText="1"/>
    </xf>
    <xf numFmtId="0" fontId="40" fillId="0" borderId="0">
      <alignment wrapText="1"/>
    </xf>
    <xf numFmtId="0" fontId="1" fillId="0" borderId="0"/>
    <xf numFmtId="0" fontId="1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" fillId="0" borderId="0"/>
    <xf numFmtId="234" fontId="40" fillId="0" borderId="0"/>
    <xf numFmtId="0" fontId="40" fillId="0" borderId="0">
      <alignment wrapText="1"/>
    </xf>
    <xf numFmtId="0" fontId="68" fillId="0" borderId="0"/>
    <xf numFmtId="0" fontId="40" fillId="0" borderId="0">
      <alignment wrapText="1"/>
    </xf>
    <xf numFmtId="0" fontId="68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0" fontId="6" fillId="0" borderId="0"/>
    <xf numFmtId="0" fontId="6" fillId="0" borderId="0"/>
    <xf numFmtId="0" fontId="6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68" fillId="0" borderId="0"/>
    <xf numFmtId="234" fontId="40" fillId="0" borderId="0"/>
    <xf numFmtId="0" fontId="40" fillId="0" borderId="0">
      <alignment wrapText="1"/>
    </xf>
    <xf numFmtId="234" fontId="40" fillId="0" borderId="0"/>
    <xf numFmtId="0" fontId="40" fillId="0" borderId="0">
      <alignment wrapText="1"/>
    </xf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8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234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9" fontId="16" fillId="0" borderId="0" applyFont="0" applyFill="0" applyBorder="0" applyAlignment="0" applyProtection="0">
      <alignment horizontal="right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0" fillId="0" borderId="0"/>
    <xf numFmtId="0" fontId="40" fillId="0" borderId="0"/>
    <xf numFmtId="0" fontId="3" fillId="0" borderId="0"/>
    <xf numFmtId="0" fontId="8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4" fillId="0" borderId="0"/>
    <xf numFmtId="0" fontId="84" fillId="0" borderId="0"/>
    <xf numFmtId="234" fontId="4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75" fillId="0" borderId="0"/>
    <xf numFmtId="0" fontId="40" fillId="0" borderId="0"/>
    <xf numFmtId="249" fontId="16" fillId="0" borderId="0" applyFont="0" applyFill="0" applyBorder="0" applyAlignment="0" applyProtection="0">
      <alignment horizontal="right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0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0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134" fillId="0" borderId="0"/>
    <xf numFmtId="0" fontId="40" fillId="0" borderId="0"/>
    <xf numFmtId="0" fontId="135" fillId="0" borderId="0"/>
    <xf numFmtId="254" fontId="16" fillId="0" borderId="0" applyFont="0" applyFill="0" applyBorder="0" applyAlignment="0" applyProtection="0"/>
    <xf numFmtId="0" fontId="48" fillId="83" borderId="63" applyNumberFormat="0" applyFont="0" applyAlignment="0" applyProtection="0"/>
    <xf numFmtId="0" fontId="49" fillId="17" borderId="40" applyNumberFormat="0" applyFont="0" applyAlignment="0" applyProtection="0"/>
    <xf numFmtId="0" fontId="6" fillId="17" borderId="40" applyNumberFormat="0" applyFont="0" applyAlignment="0" applyProtection="0"/>
    <xf numFmtId="0" fontId="48" fillId="83" borderId="63" applyNumberFormat="0" applyFont="0" applyAlignment="0" applyProtection="0"/>
    <xf numFmtId="0" fontId="136" fillId="17" borderId="40" applyNumberFormat="0" applyFont="0" applyAlignment="0" applyProtection="0"/>
    <xf numFmtId="0" fontId="1" fillId="17" borderId="40" applyNumberFormat="0" applyFont="0" applyAlignment="0" applyProtection="0"/>
    <xf numFmtId="0" fontId="6" fillId="17" borderId="40" applyNumberFormat="0" applyFont="0" applyAlignment="0" applyProtection="0"/>
    <xf numFmtId="0" fontId="1" fillId="17" borderId="40" applyNumberFormat="0" applyFont="0" applyAlignment="0" applyProtection="0"/>
    <xf numFmtId="0" fontId="6" fillId="17" borderId="40" applyNumberFormat="0" applyFont="0" applyAlignment="0" applyProtection="0"/>
    <xf numFmtId="0" fontId="136" fillId="17" borderId="40" applyNumberFormat="0" applyFont="0" applyAlignment="0" applyProtection="0"/>
    <xf numFmtId="0" fontId="6" fillId="17" borderId="40" applyNumberFormat="0" applyFont="0" applyAlignment="0" applyProtection="0"/>
    <xf numFmtId="0" fontId="136" fillId="17" borderId="40" applyNumberFormat="0" applyFont="0" applyAlignment="0" applyProtection="0"/>
    <xf numFmtId="0" fontId="136" fillId="17" borderId="40" applyNumberFormat="0" applyFont="0" applyAlignment="0" applyProtection="0"/>
    <xf numFmtId="0" fontId="136" fillId="17" borderId="40" applyNumberFormat="0" applyFont="0" applyAlignment="0" applyProtection="0"/>
    <xf numFmtId="0" fontId="136" fillId="17" borderId="40" applyNumberFormat="0" applyFont="0" applyAlignment="0" applyProtection="0"/>
    <xf numFmtId="0" fontId="136" fillId="17" borderId="40" applyNumberFormat="0" applyFont="0" applyAlignment="0" applyProtection="0"/>
    <xf numFmtId="0" fontId="136" fillId="17" borderId="40" applyNumberFormat="0" applyFont="0" applyAlignment="0" applyProtection="0"/>
    <xf numFmtId="0" fontId="49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49" fillId="17" borderId="40" applyNumberFormat="0" applyFont="0" applyAlignment="0" applyProtection="0"/>
    <xf numFmtId="0" fontId="6" fillId="17" borderId="40" applyNumberFormat="0" applyFont="0" applyAlignment="0" applyProtection="0"/>
    <xf numFmtId="0" fontId="49" fillId="17" borderId="40" applyNumberFormat="0" applyFont="0" applyAlignment="0" applyProtection="0"/>
    <xf numFmtId="0" fontId="6" fillId="17" borderId="40" applyNumberFormat="0" applyFont="0" applyAlignment="0" applyProtection="0"/>
    <xf numFmtId="0" fontId="49" fillId="17" borderId="40" applyNumberFormat="0" applyFont="0" applyAlignment="0" applyProtection="0"/>
    <xf numFmtId="0" fontId="6" fillId="17" borderId="40" applyNumberFormat="0" applyFont="0" applyAlignment="0" applyProtection="0"/>
    <xf numFmtId="0" fontId="49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0" fontId="6" fillId="17" borderId="40" applyNumberFormat="0" applyFont="0" applyAlignment="0" applyProtection="0"/>
    <xf numFmtId="255" fontId="137" fillId="0" borderId="0" applyBorder="0" applyProtection="0">
      <alignment horizontal="right"/>
    </xf>
    <xf numFmtId="255" fontId="138" fillId="84" borderId="0" applyBorder="0" applyProtection="0">
      <alignment horizontal="right"/>
    </xf>
    <xf numFmtId="255" fontId="139" fillId="0" borderId="16" applyBorder="0"/>
    <xf numFmtId="255" fontId="140" fillId="0" borderId="0" applyBorder="0" applyProtection="0">
      <alignment horizontal="right"/>
    </xf>
    <xf numFmtId="256" fontId="140" fillId="0" borderId="0" applyBorder="0" applyProtection="0">
      <alignment horizontal="right"/>
    </xf>
    <xf numFmtId="256" fontId="141" fillId="84" borderId="0" applyProtection="0">
      <alignment horizontal="right"/>
    </xf>
    <xf numFmtId="37" fontId="45" fillId="0" borderId="0" applyFill="0" applyBorder="0" applyProtection="0">
      <alignment horizontal="right"/>
    </xf>
    <xf numFmtId="186" fontId="38" fillId="0" borderId="0" applyFont="0" applyFill="0" applyBorder="0" applyProtection="0">
      <alignment horizontal="right"/>
    </xf>
    <xf numFmtId="257" fontId="137" fillId="0" borderId="0" applyFill="0" applyBorder="0" applyProtection="0"/>
    <xf numFmtId="0" fontId="62" fillId="67" borderId="0">
      <alignment horizontal="right"/>
    </xf>
    <xf numFmtId="0" fontId="40" fillId="0" borderId="0">
      <alignment horizontal="right"/>
    </xf>
    <xf numFmtId="0" fontId="142" fillId="68" borderId="64" applyNumberFormat="0" applyAlignment="0" applyProtection="0"/>
    <xf numFmtId="0" fontId="142" fillId="68" borderId="64" applyNumberFormat="0" applyAlignment="0" applyProtection="0"/>
    <xf numFmtId="0" fontId="143" fillId="6" borderId="39" applyNumberFormat="0" applyAlignment="0" applyProtection="0"/>
    <xf numFmtId="0" fontId="143" fillId="6" borderId="39" applyNumberFormat="0" applyAlignment="0" applyProtection="0"/>
    <xf numFmtId="0" fontId="143" fillId="6" borderId="39" applyNumberFormat="0" applyAlignment="0" applyProtection="0"/>
    <xf numFmtId="0" fontId="143" fillId="6" borderId="39" applyNumberFormat="0" applyAlignment="0" applyProtection="0"/>
    <xf numFmtId="0" fontId="143" fillId="6" borderId="39" applyNumberFormat="0" applyAlignment="0" applyProtection="0"/>
    <xf numFmtId="0" fontId="143" fillId="6" borderId="39" applyNumberFormat="0" applyAlignment="0" applyProtection="0"/>
    <xf numFmtId="0" fontId="143" fillId="6" borderId="39" applyNumberFormat="0" applyAlignment="0" applyProtection="0"/>
    <xf numFmtId="0" fontId="27" fillId="6" borderId="39" applyNumberFormat="0" applyAlignment="0" applyProtection="0"/>
    <xf numFmtId="0" fontId="144" fillId="0" borderId="0" applyProtection="0">
      <alignment horizontal="left"/>
    </xf>
    <xf numFmtId="0" fontId="144" fillId="0" borderId="0" applyFill="0" applyBorder="0" applyProtection="0">
      <alignment horizontal="left"/>
    </xf>
    <xf numFmtId="0" fontId="145" fillId="0" borderId="0" applyFill="0" applyBorder="0" applyProtection="0">
      <alignment horizontal="left"/>
    </xf>
    <xf numFmtId="1" fontId="146" fillId="0" borderId="0" applyProtection="0">
      <alignment horizontal="right" vertical="center"/>
    </xf>
    <xf numFmtId="236" fontId="147" fillId="0" borderId="22">
      <alignment vertical="center"/>
    </xf>
    <xf numFmtId="2" fontId="54" fillId="0" borderId="0"/>
    <xf numFmtId="171" fontId="148" fillId="0" borderId="0" applyFill="0" applyBorder="0" applyAlignment="0" applyProtection="0"/>
    <xf numFmtId="167" fontId="40" fillId="0" borderId="0" applyFont="0" applyFill="0" applyBorder="0" applyAlignment="0" applyProtection="0"/>
    <xf numFmtId="258" fontId="44" fillId="0" borderId="0" applyFont="0" applyFill="0" applyBorder="0" applyAlignment="0" applyProtection="0"/>
    <xf numFmtId="259" fontId="149" fillId="67" borderId="1" applyFill="0" applyBorder="0" applyAlignment="0" applyProtection="0">
      <alignment horizontal="right"/>
      <protection locked="0"/>
    </xf>
    <xf numFmtId="260" fontId="149" fillId="74" borderId="0" applyFill="0" applyBorder="0" applyAlignment="0" applyProtection="0">
      <protection hidden="1"/>
    </xf>
    <xf numFmtId="10" fontId="40" fillId="0" borderId="0" applyFont="0" applyFill="0" applyBorder="0" applyAlignment="0" applyProtection="0"/>
    <xf numFmtId="10" fontId="40" fillId="0" borderId="0" applyFont="0" applyFill="0" applyBorder="0" applyAlignment="0" applyProtection="0"/>
    <xf numFmtId="261" fontId="137" fillId="0" borderId="0" applyBorder="0" applyProtection="0">
      <alignment horizontal="right"/>
    </xf>
    <xf numFmtId="261" fontId="138" fillId="84" borderId="0" applyProtection="0">
      <alignment horizontal="right"/>
    </xf>
    <xf numFmtId="261" fontId="140" fillId="0" borderId="0" applyFont="0" applyBorder="0" applyProtection="0">
      <alignment horizontal="right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62" fontId="54" fillId="0" borderId="0" applyFont="0" applyFill="0" applyBorder="0" applyProtection="0">
      <alignment horizontal="right"/>
    </xf>
    <xf numFmtId="9" fontId="40" fillId="0" borderId="0"/>
    <xf numFmtId="263" fontId="40" fillId="0" borderId="0" applyFill="0" applyBorder="0">
      <alignment horizontal="right"/>
      <protection locked="0"/>
    </xf>
    <xf numFmtId="1" fontId="46" fillId="0" borderId="0"/>
    <xf numFmtId="246" fontId="40" fillId="0" borderId="0">
      <protection locked="0"/>
    </xf>
    <xf numFmtId="171" fontId="40" fillId="0" borderId="0" applyFont="0" applyFill="0" applyBorder="0" applyAlignment="0" applyProtection="0"/>
    <xf numFmtId="205" fontId="44" fillId="0" borderId="0" applyFill="0" applyBorder="0" applyAlignment="0"/>
    <xf numFmtId="206" fontId="44" fillId="0" borderId="0" applyFill="0" applyBorder="0" applyAlignment="0"/>
    <xf numFmtId="205" fontId="44" fillId="0" borderId="0" applyFill="0" applyBorder="0" applyAlignment="0"/>
    <xf numFmtId="207" fontId="40" fillId="0" borderId="0" applyFill="0" applyBorder="0" applyAlignment="0"/>
    <xf numFmtId="206" fontId="44" fillId="0" borderId="0" applyFill="0" applyBorder="0" applyAlignment="0"/>
    <xf numFmtId="10" fontId="54" fillId="0" borderId="0"/>
    <xf numFmtId="10" fontId="54" fillId="78" borderId="0"/>
    <xf numFmtId="9" fontId="54" fillId="0" borderId="0" applyFont="0" applyFill="0" applyBorder="0" applyAlignment="0" applyProtection="0"/>
    <xf numFmtId="173" fontId="84" fillId="0" borderId="0"/>
    <xf numFmtId="264" fontId="150" fillId="74" borderId="0" applyBorder="0" applyAlignment="0">
      <protection hidden="1"/>
    </xf>
    <xf numFmtId="1" fontId="150" fillId="74" borderId="0">
      <alignment horizontal="center"/>
    </xf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122" fillId="0" borderId="5">
      <alignment horizontal="center"/>
    </xf>
    <xf numFmtId="3" fontId="68" fillId="0" borderId="0" applyFont="0" applyFill="0" applyBorder="0" applyAlignment="0" applyProtection="0"/>
    <xf numFmtId="0" fontId="68" fillId="85" borderId="0" applyNumberFormat="0" applyFont="0" applyBorder="0" applyAlignment="0" applyProtection="0"/>
    <xf numFmtId="0" fontId="68" fillId="0" borderId="0">
      <alignment horizontal="right"/>
      <protection locked="0"/>
    </xf>
    <xf numFmtId="174" fontId="151" fillId="0" borderId="0" applyNumberFormat="0" applyFill="0" applyBorder="0" applyAlignment="0" applyProtection="0">
      <alignment horizontal="left"/>
    </xf>
    <xf numFmtId="0" fontId="152" fillId="72" borderId="0"/>
    <xf numFmtId="0" fontId="46" fillId="0" borderId="0" applyNumberFormat="0" applyFill="0" applyBorder="0" applyProtection="0">
      <alignment horizontal="right" vertical="center"/>
    </xf>
    <xf numFmtId="0" fontId="153" fillId="0" borderId="65">
      <alignment vertical="center"/>
    </xf>
    <xf numFmtId="169" fontId="40" fillId="0" borderId="0" applyFill="0" applyBorder="0">
      <alignment horizontal="right"/>
      <protection hidden="1"/>
    </xf>
    <xf numFmtId="0" fontId="154" fillId="71" borderId="1">
      <alignment horizontal="center" vertical="center" wrapText="1"/>
      <protection hidden="1"/>
    </xf>
    <xf numFmtId="0" fontId="68" fillId="86" borderId="66"/>
    <xf numFmtId="0" fontId="44" fillId="87" borderId="0" applyNumberFormat="0" applyFont="0" applyBorder="0" applyAlignment="0" applyProtection="0"/>
    <xf numFmtId="42" fontId="155" fillId="0" borderId="0" applyFill="0" applyBorder="0" applyAlignment="0" applyProtection="0"/>
    <xf numFmtId="41" fontId="156" fillId="0" borderId="0"/>
    <xf numFmtId="0" fontId="16" fillId="0" borderId="0"/>
    <xf numFmtId="0" fontId="157" fillId="0" borderId="0">
      <alignment horizontal="right"/>
    </xf>
    <xf numFmtId="0" fontId="87" fillId="0" borderId="0">
      <alignment horizontal="left"/>
    </xf>
    <xf numFmtId="171" fontId="158" fillId="0" borderId="59"/>
    <xf numFmtId="265" fontId="53" fillId="80" borderId="0" applyFont="0" applyBorder="0"/>
    <xf numFmtId="195" fontId="45" fillId="0" borderId="0" applyNumberFormat="0" applyFill="0">
      <alignment horizontal="left" vertical="center" wrapText="1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0" fillId="0" borderId="0">
      <alignment vertical="top"/>
    </xf>
    <xf numFmtId="41" fontId="40" fillId="0" borderId="0" applyFont="0" applyFill="0" applyBorder="0" applyAlignment="0" applyProtection="0"/>
    <xf numFmtId="0" fontId="82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4" fontId="40" fillId="0" borderId="0" applyFont="0" applyFill="0" applyBorder="0" applyAlignment="0" applyProtection="0"/>
    <xf numFmtId="0" fontId="44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9" fillId="87" borderId="1" applyNumberFormat="0" applyProtection="0">
      <alignment horizontal="center" vertical="center"/>
    </xf>
    <xf numFmtId="0" fontId="44" fillId="0" borderId="0">
      <alignment vertical="top"/>
    </xf>
    <xf numFmtId="0" fontId="35" fillId="87" borderId="1" applyNumberFormat="0" applyProtection="0">
      <alignment horizontal="center" vertical="center"/>
    </xf>
    <xf numFmtId="0" fontId="44" fillId="0" borderId="0">
      <alignment vertical="top"/>
    </xf>
    <xf numFmtId="0" fontId="44" fillId="0" borderId="0">
      <alignment vertical="top"/>
    </xf>
    <xf numFmtId="0" fontId="20" fillId="0" borderId="0" applyNumberFormat="0" applyFill="0" applyBorder="0" applyAlignment="0" applyProtection="0"/>
    <xf numFmtId="0" fontId="40" fillId="45" borderId="1" applyNumberFormat="0" applyProtection="0">
      <alignment horizontal="left" vertical="center"/>
    </xf>
    <xf numFmtId="0" fontId="40" fillId="45" borderId="1" applyNumberFormat="0" applyProtection="0">
      <alignment horizontal="left" vertical="center"/>
    </xf>
    <xf numFmtId="0" fontId="44" fillId="0" borderId="0">
      <alignment vertical="top"/>
    </xf>
    <xf numFmtId="0" fontId="35" fillId="43" borderId="1" applyNumberFormat="0" applyProtection="0">
      <alignment horizontal="left" vertical="center" wrapText="1"/>
    </xf>
    <xf numFmtId="0" fontId="44" fillId="0" borderId="0">
      <alignment vertical="top"/>
    </xf>
    <xf numFmtId="0" fontId="44" fillId="0" borderId="0">
      <alignment vertical="top"/>
    </xf>
    <xf numFmtId="0" fontId="15" fillId="0" borderId="0" applyNumberFormat="0" applyFill="0" applyBorder="0" applyAlignment="0" applyProtection="0"/>
    <xf numFmtId="0" fontId="40" fillId="45" borderId="1" applyNumberFormat="0" applyProtection="0">
      <alignment horizontal="left" vertical="center" wrapText="1"/>
    </xf>
    <xf numFmtId="0" fontId="40" fillId="45" borderId="1" applyNumberFormat="0" applyProtection="0">
      <alignment horizontal="left" vertical="center" wrapText="1"/>
    </xf>
    <xf numFmtId="0" fontId="44" fillId="0" borderId="0">
      <alignment vertical="top"/>
    </xf>
    <xf numFmtId="0" fontId="35" fillId="43" borderId="1" applyNumberFormat="0" applyProtection="0">
      <alignment horizontal="left" vertical="center" wrapText="1"/>
    </xf>
    <xf numFmtId="0" fontId="44" fillId="0" borderId="0">
      <alignment vertical="top"/>
    </xf>
    <xf numFmtId="0" fontId="44" fillId="0" borderId="0">
      <alignment vertical="top"/>
    </xf>
    <xf numFmtId="0" fontId="160" fillId="88" borderId="0" applyNumberFormat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43" fontId="43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179" fontId="40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44" fontId="40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266" fontId="54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266" fontId="54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44" fillId="0" borderId="0">
      <alignment vertical="top"/>
    </xf>
    <xf numFmtId="0" fontId="84" fillId="0" borderId="0" applyNumberFormat="0" applyBorder="0" applyAlignment="0"/>
    <xf numFmtId="0" fontId="161" fillId="0" borderId="0" applyNumberFormat="0" applyBorder="0" applyAlignment="0"/>
    <xf numFmtId="0" fontId="162" fillId="0" borderId="0" applyNumberFormat="0" applyBorder="0" applyAlignment="0"/>
    <xf numFmtId="0" fontId="64" fillId="0" borderId="0" applyNumberFormat="0" applyFill="0" applyBorder="0" applyProtection="0">
      <alignment horizontal="left" vertical="center"/>
    </xf>
    <xf numFmtId="0" fontId="64" fillId="0" borderId="16" applyNumberFormat="0" applyFill="0" applyProtection="0">
      <alignment horizontal="left" vertical="center"/>
    </xf>
    <xf numFmtId="267" fontId="53" fillId="89" borderId="0" applyNumberFormat="0" applyFont="0" applyBorder="0">
      <alignment horizontal="center" vertical="center"/>
      <protection locked="0"/>
    </xf>
    <xf numFmtId="9" fontId="40" fillId="0" borderId="0"/>
    <xf numFmtId="0" fontId="65" fillId="0" borderId="0" applyFill="0" applyBorder="0" applyProtection="0">
      <alignment horizontal="center" vertical="center"/>
    </xf>
    <xf numFmtId="0" fontId="163" fillId="0" borderId="0" applyBorder="0" applyProtection="0">
      <alignment vertical="center"/>
    </xf>
    <xf numFmtId="173" fontId="40" fillId="0" borderId="22" applyBorder="0" applyProtection="0">
      <alignment horizontal="right" vertical="center"/>
    </xf>
    <xf numFmtId="0" fontId="164" fillId="90" borderId="0" applyBorder="0" applyProtection="0">
      <alignment horizontal="centerContinuous" vertical="center"/>
    </xf>
    <xf numFmtId="0" fontId="164" fillId="88" borderId="22" applyBorder="0" applyProtection="0">
      <alignment horizontal="centerContinuous" vertical="center"/>
    </xf>
    <xf numFmtId="0" fontId="165" fillId="0" borderId="0"/>
    <xf numFmtId="0" fontId="65" fillId="0" borderId="0" applyFill="0" applyBorder="0" applyProtection="0"/>
    <xf numFmtId="0" fontId="135" fillId="0" borderId="0"/>
    <xf numFmtId="0" fontId="166" fillId="0" borderId="0" applyFill="0" applyBorder="0" applyProtection="0">
      <alignment horizontal="left"/>
    </xf>
    <xf numFmtId="0" fontId="167" fillId="0" borderId="0" applyFill="0" applyBorder="0" applyProtection="0">
      <alignment horizontal="left" vertical="top"/>
    </xf>
    <xf numFmtId="0" fontId="168" fillId="0" borderId="0">
      <alignment horizontal="centerContinuous"/>
    </xf>
    <xf numFmtId="236" fontId="40" fillId="45" borderId="67" applyNumberFormat="0" applyAlignment="0">
      <alignment vertical="center"/>
    </xf>
    <xf numFmtId="236" fontId="169" fillId="91" borderId="68" applyNumberFormat="0" applyBorder="0" applyAlignment="0" applyProtection="0">
      <alignment vertical="center"/>
    </xf>
    <xf numFmtId="236" fontId="40" fillId="45" borderId="67" applyNumberFormat="0" applyProtection="0">
      <alignment horizontal="centerContinuous" vertical="center"/>
    </xf>
    <xf numFmtId="236" fontId="170" fillId="92" borderId="0" applyNumberFormat="0" applyBorder="0" applyAlignment="0" applyProtection="0">
      <alignment vertical="center"/>
    </xf>
    <xf numFmtId="236" fontId="40" fillId="91" borderId="0" applyBorder="0" applyAlignment="0" applyProtection="0">
      <alignment vertical="center"/>
    </xf>
    <xf numFmtId="49" fontId="45" fillId="0" borderId="22">
      <alignment vertical="center"/>
    </xf>
    <xf numFmtId="0" fontId="171" fillId="0" borderId="0"/>
    <xf numFmtId="0" fontId="172" fillId="0" borderId="0"/>
    <xf numFmtId="49" fontId="84" fillId="0" borderId="0" applyFill="0" applyBorder="0" applyAlignment="0"/>
    <xf numFmtId="268" fontId="44" fillId="0" borderId="0" applyFill="0" applyBorder="0" applyAlignment="0"/>
    <xf numFmtId="269" fontId="44" fillId="0" borderId="0" applyFill="0" applyBorder="0" applyAlignment="0"/>
    <xf numFmtId="0" fontId="39" fillId="0" borderId="0" applyNumberFormat="0" applyFont="0" applyFill="0" applyBorder="0" applyProtection="0">
      <alignment horizontal="left" vertical="top" wrapText="1"/>
    </xf>
    <xf numFmtId="18" fontId="16" fillId="0" borderId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173" fillId="0" borderId="0"/>
    <xf numFmtId="0" fontId="174" fillId="0" borderId="0" applyNumberFormat="0" applyFill="0" applyBorder="0" applyAlignment="0" applyProtection="0"/>
    <xf numFmtId="0" fontId="175" fillId="0" borderId="0" applyNumberFormat="0" applyBorder="0" applyAlignment="0" applyProtection="0"/>
    <xf numFmtId="0" fontId="175" fillId="0" borderId="0" applyNumberFormat="0" applyBorder="0" applyAlignment="0" applyProtection="0"/>
    <xf numFmtId="270" fontId="176" fillId="88" borderId="0" applyNumberFormat="0" applyProtection="0">
      <alignment horizontal="left" vertical="center"/>
    </xf>
    <xf numFmtId="0" fontId="177" fillId="0" borderId="0" applyNumberFormat="0" applyProtection="0">
      <alignment horizontal="left" vertical="center"/>
    </xf>
    <xf numFmtId="0" fontId="178" fillId="0" borderId="0">
      <alignment horizontal="left"/>
    </xf>
    <xf numFmtId="0" fontId="68" fillId="0" borderId="0" applyBorder="0"/>
    <xf numFmtId="1" fontId="44" fillId="76" borderId="0" applyNumberFormat="0" applyFont="0" applyBorder="0" applyProtection="0">
      <alignment horizontal="left"/>
    </xf>
    <xf numFmtId="271" fontId="40" fillId="0" borderId="0" applyNumberFormat="0" applyFill="0" applyBorder="0" applyProtection="0">
      <alignment vertical="top"/>
    </xf>
    <xf numFmtId="0" fontId="179" fillId="0" borderId="69" applyNumberFormat="0" applyFill="0" applyAlignment="0" applyProtection="0"/>
    <xf numFmtId="0" fontId="2" fillId="0" borderId="41" applyNumberFormat="0" applyFill="0" applyAlignment="0" applyProtection="0"/>
    <xf numFmtId="0" fontId="179" fillId="0" borderId="69" applyNumberFormat="0" applyFill="0" applyAlignment="0" applyProtection="0"/>
    <xf numFmtId="0" fontId="5" fillId="0" borderId="41" applyNumberFormat="0" applyFill="0" applyAlignment="0" applyProtection="0"/>
    <xf numFmtId="0" fontId="5" fillId="0" borderId="41" applyNumberFormat="0" applyFill="0" applyAlignment="0" applyProtection="0"/>
    <xf numFmtId="0" fontId="5" fillId="0" borderId="41" applyNumberFormat="0" applyFill="0" applyAlignment="0" applyProtection="0"/>
    <xf numFmtId="0" fontId="5" fillId="0" borderId="41" applyNumberFormat="0" applyFill="0" applyAlignment="0" applyProtection="0"/>
    <xf numFmtId="0" fontId="5" fillId="0" borderId="41" applyNumberFormat="0" applyFill="0" applyAlignment="0" applyProtection="0"/>
    <xf numFmtId="0" fontId="5" fillId="0" borderId="41" applyNumberFormat="0" applyFill="0" applyAlignment="0" applyProtection="0"/>
    <xf numFmtId="0" fontId="5" fillId="0" borderId="41" applyNumberFormat="0" applyFill="0" applyAlignment="0" applyProtection="0"/>
    <xf numFmtId="0" fontId="180" fillId="0" borderId="41" applyNumberFormat="0" applyFill="0" applyAlignment="0" applyProtection="0"/>
    <xf numFmtId="39" fontId="40" fillId="0" borderId="2">
      <protection locked="0"/>
    </xf>
    <xf numFmtId="6" fontId="168" fillId="0" borderId="2" applyFill="0" applyAlignment="0" applyProtection="0"/>
    <xf numFmtId="173" fontId="47" fillId="0" borderId="30"/>
    <xf numFmtId="0" fontId="181" fillId="0" borderId="0">
      <alignment horizontal="fill"/>
    </xf>
    <xf numFmtId="272" fontId="150" fillId="74" borderId="32" applyBorder="0">
      <alignment horizontal="right" vertical="center"/>
      <protection locked="0"/>
    </xf>
    <xf numFmtId="42" fontId="40" fillId="0" borderId="0" applyFont="0" applyFill="0" applyBorder="0" applyAlignment="0" applyProtection="0"/>
    <xf numFmtId="273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271" fontId="182" fillId="91" borderId="0" applyNumberFormat="0" applyBorder="0" applyProtection="0">
      <alignment horizontal="centerContinuous" vertical="center"/>
    </xf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5" fillId="0" borderId="0"/>
    <xf numFmtId="1" fontId="185" fillId="0" borderId="0"/>
    <xf numFmtId="274" fontId="54" fillId="0" borderId="0" applyFont="0" applyFill="0" applyBorder="0" applyProtection="0">
      <alignment horizontal="right"/>
    </xf>
    <xf numFmtId="275" fontId="40" fillId="0" borderId="0"/>
    <xf numFmtId="276" fontId="137" fillId="0" borderId="0" applyFill="0" applyBorder="0" applyProtection="0"/>
    <xf numFmtId="0" fontId="40" fillId="0" borderId="0">
      <alignment horizontal="center"/>
    </xf>
    <xf numFmtId="277" fontId="45" fillId="0" borderId="22">
      <alignment horizontal="right"/>
    </xf>
    <xf numFmtId="278" fontId="40" fillId="0" borderId="0" applyFont="0" applyFill="0" applyBorder="0" applyAlignment="0" applyProtection="0"/>
    <xf numFmtId="279" fontId="56" fillId="0" borderId="0" applyFont="0" applyFill="0" applyBorder="0" applyProtection="0">
      <alignment horizontal="right"/>
    </xf>
    <xf numFmtId="0" fontId="40" fillId="0" borderId="0"/>
    <xf numFmtId="253" fontId="40" fillId="0" borderId="0"/>
    <xf numFmtId="0" fontId="13" fillId="0" borderId="0"/>
    <xf numFmtId="166" fontId="6" fillId="0" borderId="0" applyFont="0" applyFill="0" applyBorder="0" applyAlignment="0" applyProtection="0"/>
    <xf numFmtId="236" fontId="169" fillId="91" borderId="90" applyNumberFormat="0" applyBorder="0" applyAlignment="0" applyProtection="0">
      <alignment vertical="center"/>
    </xf>
    <xf numFmtId="0" fontId="142" fillId="68" borderId="89" applyNumberFormat="0" applyAlignment="0" applyProtection="0"/>
    <xf numFmtId="0" fontId="142" fillId="68" borderId="89" applyNumberFormat="0" applyAlignment="0" applyProtection="0"/>
    <xf numFmtId="0" fontId="48" fillId="83" borderId="88" applyNumberFormat="0" applyFont="0" applyAlignment="0" applyProtection="0"/>
    <xf numFmtId="0" fontId="48" fillId="83" borderId="88" applyNumberFormat="0" applyFont="0" applyAlignment="0" applyProtection="0"/>
    <xf numFmtId="203" fontId="56" fillId="65" borderId="75"/>
    <xf numFmtId="0" fontId="39" fillId="0" borderId="73" applyNumberFormat="0" applyFont="0" applyFill="0" applyAlignment="0" applyProtection="0"/>
    <xf numFmtId="0" fontId="66" fillId="68" borderId="74" applyNumberFormat="0" applyAlignment="0" applyProtection="0"/>
    <xf numFmtId="0" fontId="66" fillId="68" borderId="74" applyNumberFormat="0" applyAlignment="0" applyProtection="0"/>
    <xf numFmtId="8" fontId="83" fillId="0" borderId="76">
      <protection locked="0"/>
    </xf>
    <xf numFmtId="1" fontId="94" fillId="73" borderId="72" applyNumberFormat="0" applyBorder="0" applyAlignment="0">
      <alignment horizontal="centerContinuous" vertical="center"/>
      <protection locked="0"/>
    </xf>
    <xf numFmtId="0" fontId="117" fillId="51" borderId="74" applyNumberFormat="0" applyAlignment="0" applyProtection="0"/>
    <xf numFmtId="0" fontId="117" fillId="51" borderId="74" applyNumberFormat="0" applyAlignment="0" applyProtection="0"/>
    <xf numFmtId="0" fontId="122" fillId="78" borderId="77">
      <alignment horizontal="left" vertical="center" wrapText="1"/>
    </xf>
    <xf numFmtId="0" fontId="122" fillId="78" borderId="87">
      <alignment horizontal="left" vertical="center" wrapText="1"/>
    </xf>
    <xf numFmtId="0" fontId="117" fillId="51" borderId="84" applyNumberFormat="0" applyAlignment="0" applyProtection="0"/>
    <xf numFmtId="0" fontId="117" fillId="51" borderId="84" applyNumberFormat="0" applyAlignment="0" applyProtection="0"/>
    <xf numFmtId="1" fontId="94" fillId="73" borderId="82" applyNumberFormat="0" applyBorder="0" applyAlignment="0">
      <alignment horizontal="centerContinuous" vertical="center"/>
      <protection locked="0"/>
    </xf>
    <xf numFmtId="8" fontId="83" fillId="0" borderId="86">
      <protection locked="0"/>
    </xf>
    <xf numFmtId="0" fontId="66" fillId="68" borderId="84" applyNumberFormat="0" applyAlignment="0" applyProtection="0"/>
    <xf numFmtId="0" fontId="66" fillId="68" borderId="84" applyNumberFormat="0" applyAlignment="0" applyProtection="0"/>
    <xf numFmtId="0" fontId="39" fillId="0" borderId="83" applyNumberFormat="0" applyFont="0" applyFill="0" applyAlignment="0" applyProtection="0"/>
    <xf numFmtId="203" fontId="56" fillId="65" borderId="85"/>
    <xf numFmtId="0" fontId="48" fillId="83" borderId="78" applyNumberFormat="0" applyFont="0" applyAlignment="0" applyProtection="0"/>
    <xf numFmtId="0" fontId="48" fillId="83" borderId="78" applyNumberFormat="0" applyFont="0" applyAlignment="0" applyProtection="0"/>
    <xf numFmtId="0" fontId="142" fillId="68" borderId="79" applyNumberFormat="0" applyAlignment="0" applyProtection="0"/>
    <xf numFmtId="0" fontId="142" fillId="68" borderId="79" applyNumberFormat="0" applyAlignment="0" applyProtection="0"/>
    <xf numFmtId="236" fontId="169" fillId="91" borderId="80" applyNumberFormat="0" applyBorder="0" applyAlignment="0" applyProtection="0">
      <alignment vertical="center"/>
    </xf>
    <xf numFmtId="0" fontId="179" fillId="0" borderId="81" applyNumberFormat="0" applyFill="0" applyAlignment="0" applyProtection="0"/>
    <xf numFmtId="0" fontId="179" fillId="0" borderId="81" applyNumberFormat="0" applyFill="0" applyAlignment="0" applyProtection="0"/>
    <xf numFmtId="0" fontId="40" fillId="44" borderId="84" applyNumberFormat="0">
      <alignment horizontal="left" vertical="center"/>
    </xf>
    <xf numFmtId="0" fontId="40" fillId="43" borderId="84" applyNumberFormat="0">
      <alignment horizontal="centerContinuous" vertical="center" wrapText="1"/>
    </xf>
    <xf numFmtId="166" fontId="6" fillId="0" borderId="0" applyFont="0" applyFill="0" applyBorder="0" applyAlignment="0" applyProtection="0"/>
    <xf numFmtId="0" fontId="179" fillId="0" borderId="91" applyNumberFormat="0" applyFill="0" applyAlignment="0" applyProtection="0"/>
    <xf numFmtId="0" fontId="179" fillId="0" borderId="91" applyNumberFormat="0" applyFill="0" applyAlignment="0" applyProtection="0"/>
    <xf numFmtId="0" fontId="40" fillId="44" borderId="74" applyNumberFormat="0">
      <alignment horizontal="left" vertical="center"/>
    </xf>
    <xf numFmtId="0" fontId="40" fillId="43" borderId="74" applyNumberFormat="0">
      <alignment horizontal="centerContinuous" vertical="center" wrapText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15" fillId="0" borderId="0" applyNumberFormat="0" applyFill="0" applyBorder="0" applyAlignment="0" applyProtection="0"/>
  </cellStyleXfs>
  <cellXfs count="353">
    <xf numFmtId="0" fontId="0" fillId="0" borderId="0" xfId="0"/>
    <xf numFmtId="0" fontId="5" fillId="0" borderId="0" xfId="0" applyFont="1" applyBorder="1"/>
    <xf numFmtId="0" fontId="11" fillId="0" borderId="0" xfId="0" applyFont="1"/>
    <xf numFmtId="0" fontId="1" fillId="0" borderId="0" xfId="0" applyFont="1"/>
    <xf numFmtId="0" fontId="1" fillId="0" borderId="22" xfId="0" applyFont="1" applyBorder="1"/>
    <xf numFmtId="3" fontId="1" fillId="0" borderId="0" xfId="0" applyNumberFormat="1" applyFont="1" applyAlignment="1">
      <alignment vertical="center"/>
    </xf>
    <xf numFmtId="164" fontId="1" fillId="0" borderId="0" xfId="0" applyNumberFormat="1" applyFont="1"/>
    <xf numFmtId="165" fontId="1" fillId="0" borderId="0" xfId="0" applyNumberFormat="1" applyFont="1"/>
    <xf numFmtId="0" fontId="3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0" xfId="0" applyFont="1" applyBorder="1"/>
    <xf numFmtId="0" fontId="1" fillId="0" borderId="27" xfId="0" applyFont="1" applyBorder="1"/>
    <xf numFmtId="0" fontId="5" fillId="0" borderId="26" xfId="0" applyFont="1" applyBorder="1"/>
    <xf numFmtId="0" fontId="1" fillId="0" borderId="26" xfId="0" applyFont="1" applyBorder="1"/>
    <xf numFmtId="0" fontId="1" fillId="0" borderId="0" xfId="0" applyFont="1" applyAlignment="1">
      <alignment horizontal="center"/>
    </xf>
    <xf numFmtId="3" fontId="4" fillId="42" borderId="16" xfId="0" applyNumberFormat="1" applyFont="1" applyFill="1" applyBorder="1" applyAlignment="1">
      <alignment horizontal="center" vertical="center"/>
    </xf>
    <xf numFmtId="3" fontId="4" fillId="42" borderId="93" xfId="0" applyNumberFormat="1" applyFont="1" applyFill="1" applyBorder="1" applyAlignment="1">
      <alignment horizontal="center" vertical="center"/>
    </xf>
    <xf numFmtId="3" fontId="10" fillId="42" borderId="1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" fillId="0" borderId="0" xfId="0" applyNumberFormat="1" applyFont="1"/>
    <xf numFmtId="280" fontId="3" fillId="28" borderId="70" xfId="3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3" fontId="3" fillId="28" borderId="70" xfId="3" applyNumberFormat="1" applyFont="1" applyBorder="1" applyAlignment="1">
      <alignment horizontal="center" vertical="center"/>
    </xf>
    <xf numFmtId="3" fontId="35" fillId="42" borderId="1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Font="1"/>
    <xf numFmtId="0" fontId="1" fillId="0" borderId="5" xfId="0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86" fillId="7" borderId="15" xfId="0" applyNumberFormat="1" applyFont="1" applyFill="1" applyBorder="1" applyAlignment="1">
      <alignment vertical="center"/>
    </xf>
    <xf numFmtId="3" fontId="189" fillId="7" borderId="16" xfId="0" applyNumberFormat="1" applyFont="1" applyFill="1" applyBorder="1" applyAlignment="1">
      <alignment vertical="center"/>
    </xf>
    <xf numFmtId="0" fontId="188" fillId="93" borderId="1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3" fillId="0" borderId="0" xfId="0" applyFont="1" applyBorder="1" applyAlignment="1">
      <alignment horizontal="right" vertical="center"/>
    </xf>
    <xf numFmtId="3" fontId="3" fillId="28" borderId="92" xfId="3" applyNumberFormat="1" applyFont="1" applyBorder="1" applyAlignment="1">
      <alignment horizontal="right" vertical="center"/>
    </xf>
    <xf numFmtId="3" fontId="3" fillId="28" borderId="71" xfId="3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42" borderId="93" xfId="0" applyNumberFormat="1" applyFont="1" applyFill="1" applyBorder="1" applyAlignment="1">
      <alignment horizontal="right" vertical="center"/>
    </xf>
    <xf numFmtId="3" fontId="4" fillId="42" borderId="16" xfId="0" applyNumberFormat="1" applyFont="1" applyFill="1" applyBorder="1" applyAlignment="1">
      <alignment horizontal="right" vertical="center"/>
    </xf>
    <xf numFmtId="3" fontId="3" fillId="7" borderId="93" xfId="0" applyNumberFormat="1" applyFont="1" applyFill="1" applyBorder="1" applyAlignment="1">
      <alignment horizontal="right" vertical="center"/>
    </xf>
    <xf numFmtId="3" fontId="3" fillId="7" borderId="1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13" borderId="0" xfId="0" applyFont="1" applyFill="1"/>
    <xf numFmtId="3" fontId="1" fillId="13" borderId="0" xfId="0" applyNumberFormat="1" applyFont="1" applyFill="1"/>
    <xf numFmtId="164" fontId="1" fillId="13" borderId="0" xfId="0" applyNumberFormat="1" applyFont="1" applyFill="1"/>
    <xf numFmtId="280" fontId="3" fillId="28" borderId="95" xfId="3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164" fontId="1" fillId="42" borderId="16" xfId="0" applyNumberFormat="1" applyFont="1" applyFill="1" applyBorder="1" applyAlignment="1">
      <alignment horizontal="right" vertical="center"/>
    </xf>
    <xf numFmtId="0" fontId="1" fillId="42" borderId="16" xfId="0" applyFont="1" applyFill="1" applyBorder="1"/>
    <xf numFmtId="164" fontId="4" fillId="42" borderId="16" xfId="0" applyNumberFormat="1" applyFont="1" applyFill="1" applyBorder="1" applyAlignment="1">
      <alignment horizontal="right" vertical="center"/>
    </xf>
    <xf numFmtId="0" fontId="1" fillId="42" borderId="16" xfId="0" applyFont="1" applyFill="1" applyBorder="1" applyAlignment="1">
      <alignment horizontal="right"/>
    </xf>
    <xf numFmtId="0" fontId="10" fillId="42" borderId="2" xfId="0" applyFont="1" applyFill="1" applyBorder="1" applyAlignment="1">
      <alignment vertical="center"/>
    </xf>
    <xf numFmtId="164" fontId="10" fillId="42" borderId="2" xfId="0" applyNumberFormat="1" applyFont="1" applyFill="1" applyBorder="1" applyAlignment="1">
      <alignment horizontal="right" vertical="center"/>
    </xf>
    <xf numFmtId="1" fontId="1" fillId="13" borderId="0" xfId="0" applyNumberFormat="1" applyFont="1" applyFill="1"/>
    <xf numFmtId="0" fontId="10" fillId="42" borderId="2" xfId="0" applyFont="1" applyFill="1" applyBorder="1" applyAlignment="1">
      <alignment horizontal="right" vertical="center"/>
    </xf>
    <xf numFmtId="0" fontId="1" fillId="42" borderId="0" xfId="0" applyFont="1" applyFill="1" applyAlignment="1">
      <alignment vertical="center"/>
    </xf>
    <xf numFmtId="3" fontId="40" fillId="42" borderId="93" xfId="0" applyNumberFormat="1" applyFont="1" applyFill="1" applyBorder="1" applyAlignment="1">
      <alignment horizontal="center" vertical="center"/>
    </xf>
    <xf numFmtId="3" fontId="3" fillId="28" borderId="95" xfId="3" applyNumberFormat="1" applyFont="1" applyBorder="1" applyAlignment="1">
      <alignment horizontal="center" vertical="center"/>
    </xf>
    <xf numFmtId="0" fontId="1" fillId="42" borderId="97" xfId="0" applyFont="1" applyFill="1" applyBorder="1"/>
    <xf numFmtId="0" fontId="1" fillId="0" borderId="97" xfId="0" applyFont="1" applyBorder="1"/>
    <xf numFmtId="3" fontId="10" fillId="0" borderId="16" xfId="0" applyNumberFormat="1" applyFont="1" applyFill="1" applyBorder="1" applyAlignment="1">
      <alignment horizontal="center" vertical="center"/>
    </xf>
    <xf numFmtId="0" fontId="190" fillId="93" borderId="0" xfId="0" applyFont="1" applyFill="1" applyBorder="1" applyAlignment="1">
      <alignment horizontal="center" vertical="center" wrapText="1"/>
    </xf>
    <xf numFmtId="3" fontId="10" fillId="42" borderId="2" xfId="0" applyNumberFormat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left" vertical="center" wrapText="1"/>
    </xf>
    <xf numFmtId="3" fontId="3" fillId="28" borderId="94" xfId="3" applyNumberFormat="1" applyFont="1" applyBorder="1" applyAlignment="1">
      <alignment horizontal="right" vertical="center"/>
    </xf>
    <xf numFmtId="0" fontId="1" fillId="7" borderId="16" xfId="0" applyFont="1" applyFill="1" applyBorder="1"/>
    <xf numFmtId="0" fontId="3" fillId="0" borderId="16" xfId="0" applyFont="1" applyBorder="1" applyAlignment="1">
      <alignment horizontal="right" vertical="center"/>
    </xf>
    <xf numFmtId="0" fontId="3" fillId="7" borderId="16" xfId="0" applyFont="1" applyFill="1" applyBorder="1" applyAlignment="1">
      <alignment horizontal="right" vertical="center"/>
    </xf>
    <xf numFmtId="3" fontId="3" fillId="28" borderId="42" xfId="3" applyNumberFormat="1" applyFont="1" applyBorder="1" applyAlignment="1">
      <alignment horizontal="right" vertical="center"/>
    </xf>
    <xf numFmtId="0" fontId="1" fillId="13" borderId="0" xfId="0" applyFont="1" applyFill="1" applyBorder="1" applyAlignment="1">
      <alignment vertical="center"/>
    </xf>
    <xf numFmtId="0" fontId="3" fillId="13" borderId="98" xfId="0" applyFont="1" applyFill="1" applyBorder="1" applyAlignment="1">
      <alignment horizontal="left" vertical="center" wrapText="1"/>
    </xf>
    <xf numFmtId="0" fontId="3" fillId="13" borderId="99" xfId="0" applyFont="1" applyFill="1" applyBorder="1" applyAlignment="1">
      <alignment horizontal="left" vertical="center" wrapText="1"/>
    </xf>
    <xf numFmtId="0" fontId="1" fillId="13" borderId="100" xfId="0" applyFont="1" applyFill="1" applyBorder="1" applyAlignment="1">
      <alignment vertical="center"/>
    </xf>
    <xf numFmtId="0" fontId="1" fillId="13" borderId="101" xfId="0" applyFont="1" applyFill="1" applyBorder="1" applyAlignment="1">
      <alignment vertical="center"/>
    </xf>
    <xf numFmtId="0" fontId="3" fillId="13" borderId="102" xfId="0" applyFont="1" applyFill="1" applyBorder="1" applyAlignment="1">
      <alignment horizontal="left" vertical="center" wrapText="1"/>
    </xf>
    <xf numFmtId="3" fontId="3" fillId="13" borderId="102" xfId="0" applyNumberFormat="1" applyFont="1" applyFill="1" applyBorder="1" applyAlignment="1">
      <alignment horizontal="left" vertical="center" wrapText="1"/>
    </xf>
    <xf numFmtId="3" fontId="189" fillId="7" borderId="15" xfId="0" applyNumberFormat="1" applyFont="1" applyFill="1" applyBorder="1" applyAlignment="1">
      <alignment vertical="center"/>
    </xf>
    <xf numFmtId="170" fontId="1" fillId="13" borderId="0" xfId="1" applyNumberFormat="1" applyFont="1" applyFill="1"/>
    <xf numFmtId="2" fontId="1" fillId="13" borderId="0" xfId="0" applyNumberFormat="1" applyFont="1" applyFill="1"/>
    <xf numFmtId="282" fontId="3" fillId="28" borderId="70" xfId="3" applyNumberFormat="1" applyFont="1" applyBorder="1" applyAlignment="1">
      <alignment horizontal="center" vertical="center"/>
    </xf>
    <xf numFmtId="282" fontId="1" fillId="0" borderId="0" xfId="0" applyNumberFormat="1" applyFont="1"/>
    <xf numFmtId="169" fontId="3" fillId="28" borderId="70" xfId="3" applyNumberFormat="1" applyFont="1" applyBorder="1" applyAlignment="1">
      <alignment horizontal="center" vertical="center"/>
    </xf>
    <xf numFmtId="169" fontId="1" fillId="0" borderId="0" xfId="0" applyNumberFormat="1" applyFont="1"/>
    <xf numFmtId="169" fontId="3" fillId="28" borderId="71" xfId="3" applyNumberFormat="1" applyFont="1" applyBorder="1" applyAlignment="1">
      <alignment horizontal="right" vertical="center"/>
    </xf>
    <xf numFmtId="283" fontId="3" fillId="28" borderId="94" xfId="3" applyNumberFormat="1" applyFont="1" applyBorder="1" applyAlignment="1">
      <alignment horizontal="right" vertical="center"/>
    </xf>
    <xf numFmtId="283" fontId="3" fillId="0" borderId="0" xfId="0" applyNumberFormat="1" applyFont="1" applyBorder="1" applyAlignment="1">
      <alignment horizontal="right" vertical="center"/>
    </xf>
    <xf numFmtId="283" fontId="3" fillId="28" borderId="71" xfId="3" applyNumberFormat="1" applyFont="1" applyBorder="1" applyAlignment="1">
      <alignment horizontal="right" vertical="center"/>
    </xf>
    <xf numFmtId="283" fontId="3" fillId="28" borderId="70" xfId="3" applyNumberFormat="1" applyFont="1" applyBorder="1" applyAlignment="1">
      <alignment horizontal="center" vertical="center"/>
    </xf>
    <xf numFmtId="283" fontId="1" fillId="0" borderId="0" xfId="0" applyNumberFormat="1" applyFont="1"/>
    <xf numFmtId="0" fontId="5" fillId="0" borderId="22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12" fillId="0" borderId="5" xfId="0" applyFont="1" applyBorder="1"/>
    <xf numFmtId="0" fontId="187" fillId="0" borderId="22" xfId="0" applyFont="1" applyBorder="1" applyAlignment="1">
      <alignment vertical="center" wrapText="1"/>
    </xf>
    <xf numFmtId="284" fontId="1" fillId="0" borderId="0" xfId="0" applyNumberFormat="1" applyFont="1"/>
    <xf numFmtId="284" fontId="1" fillId="0" borderId="0" xfId="0" applyNumberFormat="1" applyFont="1" applyBorder="1"/>
    <xf numFmtId="164" fontId="1" fillId="0" borderId="0" xfId="0" applyNumberFormat="1" applyFont="1" applyAlignment="1">
      <alignment vertical="top"/>
    </xf>
    <xf numFmtId="0" fontId="17" fillId="10" borderId="0" xfId="0" applyFont="1" applyFill="1" applyAlignment="1">
      <alignment horizontal="center"/>
    </xf>
    <xf numFmtId="164" fontId="51" fillId="10" borderId="0" xfId="0" applyNumberFormat="1" applyFont="1" applyFill="1"/>
    <xf numFmtId="164" fontId="17" fillId="10" borderId="0" xfId="0" applyNumberFormat="1" applyFont="1" applyFill="1"/>
    <xf numFmtId="0" fontId="187" fillId="0" borderId="22" xfId="0" applyFont="1" applyBorder="1" applyAlignment="1">
      <alignment horizontal="center" vertical="center"/>
    </xf>
    <xf numFmtId="0" fontId="187" fillId="0" borderId="22" xfId="0" applyFont="1" applyBorder="1" applyAlignment="1">
      <alignment horizontal="center" vertical="center" wrapText="1"/>
    </xf>
    <xf numFmtId="10" fontId="1" fillId="0" borderId="0" xfId="2" applyNumberFormat="1" applyFont="1"/>
    <xf numFmtId="0" fontId="17" fillId="10" borderId="0" xfId="0" applyFont="1" applyFill="1" applyAlignment="1">
      <alignment horizontal="left"/>
    </xf>
    <xf numFmtId="172" fontId="5" fillId="4" borderId="30" xfId="0" applyNumberFormat="1" applyFont="1" applyFill="1" applyBorder="1" applyAlignment="1">
      <alignment horizontal="right" vertical="center" wrapText="1"/>
    </xf>
    <xf numFmtId="284" fontId="1" fillId="4" borderId="30" xfId="0" applyNumberFormat="1" applyFont="1" applyFill="1" applyBorder="1" applyAlignment="1">
      <alignment wrapText="1"/>
    </xf>
    <xf numFmtId="0" fontId="187" fillId="4" borderId="22" xfId="0" applyFont="1" applyFill="1" applyBorder="1" applyAlignment="1">
      <alignment horizontal="center" vertical="center" wrapText="1"/>
    </xf>
    <xf numFmtId="3" fontId="3" fillId="0" borderId="0" xfId="3" applyNumberFormat="1" applyFont="1" applyFill="1" applyBorder="1" applyAlignment="1">
      <alignment horizontal="center" vertical="center"/>
    </xf>
    <xf numFmtId="281" fontId="3" fillId="0" borderId="0" xfId="3" applyNumberFormat="1" applyFont="1" applyFill="1" applyBorder="1" applyAlignment="1">
      <alignment horizontal="center" vertical="center"/>
    </xf>
    <xf numFmtId="3" fontId="4" fillId="4" borderId="104" xfId="3" applyNumberFormat="1" applyFont="1" applyFill="1" applyBorder="1" applyAlignment="1">
      <alignment horizontal="center" vertical="center"/>
    </xf>
    <xf numFmtId="0" fontId="1" fillId="0" borderId="28" xfId="0" applyFont="1" applyBorder="1"/>
    <xf numFmtId="0" fontId="3" fillId="0" borderId="27" xfId="0" applyFont="1" applyBorder="1" applyAlignment="1">
      <alignment horizontal="left"/>
    </xf>
    <xf numFmtId="0" fontId="187" fillId="4" borderId="106" xfId="0" applyFont="1" applyFill="1" applyBorder="1" applyAlignment="1">
      <alignment vertical="center"/>
    </xf>
    <xf numFmtId="0" fontId="187" fillId="4" borderId="103" xfId="0" applyFont="1" applyFill="1" applyBorder="1" applyAlignment="1">
      <alignment horizontal="center" vertical="center" wrapText="1"/>
    </xf>
    <xf numFmtId="0" fontId="187" fillId="4" borderId="107" xfId="0" applyFont="1" applyFill="1" applyBorder="1" applyAlignment="1">
      <alignment horizontal="center" vertical="center" wrapText="1"/>
    </xf>
    <xf numFmtId="0" fontId="187" fillId="4" borderId="25" xfId="0" applyFont="1" applyFill="1" applyBorder="1"/>
    <xf numFmtId="0" fontId="187" fillId="4" borderId="26" xfId="0" applyFont="1" applyFill="1" applyBorder="1" applyAlignment="1">
      <alignment horizontal="center" vertical="center"/>
    </xf>
    <xf numFmtId="0" fontId="187" fillId="4" borderId="8" xfId="0" applyFont="1" applyFill="1" applyBorder="1" applyAlignment="1">
      <alignment horizontal="center" vertical="center" wrapText="1"/>
    </xf>
    <xf numFmtId="0" fontId="187" fillId="4" borderId="110" xfId="0" applyFont="1" applyFill="1" applyBorder="1" applyAlignment="1">
      <alignment vertical="center"/>
    </xf>
    <xf numFmtId="0" fontId="187" fillId="4" borderId="11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71" fontId="3" fillId="0" borderId="28" xfId="2" applyNumberFormat="1" applyFont="1" applyFill="1" applyBorder="1" applyAlignment="1">
      <alignment horizontal="center" vertical="center"/>
    </xf>
    <xf numFmtId="3" fontId="4" fillId="4" borderId="112" xfId="3" applyNumberFormat="1" applyFont="1" applyFill="1" applyBorder="1" applyAlignment="1">
      <alignment horizontal="center" vertical="center"/>
    </xf>
    <xf numFmtId="171" fontId="3" fillId="4" borderId="113" xfId="2" applyNumberFormat="1" applyFont="1" applyFill="1" applyBorder="1" applyAlignment="1">
      <alignment horizontal="center" vertical="center"/>
    </xf>
    <xf numFmtId="0" fontId="187" fillId="4" borderId="103" xfId="0" applyFont="1" applyFill="1" applyBorder="1" applyAlignment="1">
      <alignment horizontal="center" vertical="center"/>
    </xf>
    <xf numFmtId="164" fontId="1" fillId="0" borderId="70" xfId="0" applyNumberFormat="1" applyFont="1" applyBorder="1"/>
    <xf numFmtId="0" fontId="1" fillId="0" borderId="0" xfId="0" applyFont="1" applyAlignment="1">
      <alignment wrapText="1"/>
    </xf>
    <xf numFmtId="0" fontId="3" fillId="4" borderId="25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wrapText="1"/>
    </xf>
    <xf numFmtId="38" fontId="3" fillId="0" borderId="70" xfId="0" applyNumberFormat="1" applyFont="1" applyBorder="1" applyAlignment="1">
      <alignment vertical="center"/>
    </xf>
    <xf numFmtId="38" fontId="3" fillId="0" borderId="127" xfId="0" applyNumberFormat="1" applyFont="1" applyBorder="1" applyAlignment="1">
      <alignment vertical="center"/>
    </xf>
    <xf numFmtId="164" fontId="1" fillId="0" borderId="70" xfId="0" applyNumberFormat="1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38" fontId="3" fillId="0" borderId="95" xfId="0" applyNumberFormat="1" applyFont="1" applyBorder="1" applyAlignment="1">
      <alignment vertical="center"/>
    </xf>
    <xf numFmtId="38" fontId="3" fillId="0" borderId="60" xfId="0" applyNumberFormat="1" applyFont="1" applyBorder="1" applyAlignment="1">
      <alignment vertical="center"/>
    </xf>
    <xf numFmtId="164" fontId="1" fillId="0" borderId="95" xfId="0" applyNumberFormat="1" applyFont="1" applyBorder="1" applyAlignment="1">
      <alignment vertical="center"/>
    </xf>
    <xf numFmtId="0" fontId="1" fillId="4" borderId="0" xfId="0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285" fontId="3" fillId="0" borderId="114" xfId="0" applyNumberFormat="1" applyFont="1" applyBorder="1" applyAlignment="1">
      <alignment horizontal="center" vertical="center"/>
    </xf>
    <xf numFmtId="0" fontId="1" fillId="0" borderId="124" xfId="0" applyFont="1" applyBorder="1" applyAlignment="1">
      <alignment vertical="center"/>
    </xf>
    <xf numFmtId="164" fontId="1" fillId="0" borderId="115" xfId="0" applyNumberFormat="1" applyFont="1" applyBorder="1" applyAlignment="1">
      <alignment vertical="center"/>
    </xf>
    <xf numFmtId="285" fontId="3" fillId="0" borderId="118" xfId="0" applyNumberFormat="1" applyFont="1" applyBorder="1" applyAlignment="1">
      <alignment horizontal="center" vertical="center"/>
    </xf>
    <xf numFmtId="164" fontId="1" fillId="0" borderId="119" xfId="0" applyNumberFormat="1" applyFont="1" applyBorder="1" applyAlignment="1">
      <alignment vertical="center"/>
    </xf>
    <xf numFmtId="0" fontId="5" fillId="4" borderId="128" xfId="0" applyFont="1" applyFill="1" applyBorder="1" applyAlignment="1">
      <alignment horizontal="center" vertical="center" wrapText="1"/>
    </xf>
    <xf numFmtId="0" fontId="5" fillId="4" borderId="12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31" xfId="0" applyFont="1" applyFill="1" applyBorder="1" applyAlignment="1">
      <alignment horizontal="center" vertical="center" wrapText="1"/>
    </xf>
    <xf numFmtId="0" fontId="5" fillId="4" borderId="132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164" fontId="5" fillId="4" borderId="104" xfId="0" applyNumberFormat="1" applyFont="1" applyFill="1" applyBorder="1" applyAlignment="1">
      <alignment vertical="center"/>
    </xf>
    <xf numFmtId="164" fontId="5" fillId="4" borderId="113" xfId="0" applyNumberFormat="1" applyFont="1" applyFill="1" applyBorder="1" applyAlignment="1">
      <alignment vertical="center"/>
    </xf>
    <xf numFmtId="38" fontId="1" fillId="4" borderId="0" xfId="0" applyNumberFormat="1" applyFont="1" applyFill="1"/>
    <xf numFmtId="0" fontId="1" fillId="4" borderId="0" xfId="0" applyFont="1" applyFill="1"/>
    <xf numFmtId="1" fontId="1" fillId="4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vertical="center"/>
    </xf>
    <xf numFmtId="1" fontId="1" fillId="3" borderId="0" xfId="0" applyNumberFormat="1" applyFont="1" applyFill="1" applyAlignment="1">
      <alignment vertical="center"/>
    </xf>
    <xf numFmtId="280" fontId="3" fillId="0" borderId="70" xfId="0" applyNumberFormat="1" applyFont="1" applyBorder="1" applyAlignment="1">
      <alignment vertical="center"/>
    </xf>
    <xf numFmtId="0" fontId="1" fillId="11" borderId="0" xfId="0" applyFont="1" applyFill="1" applyAlignment="1">
      <alignment horizontal="left"/>
    </xf>
    <xf numFmtId="0" fontId="1" fillId="11" borderId="0" xfId="0" applyFont="1" applyFill="1" applyAlignment="1">
      <alignment horizontal="center"/>
    </xf>
    <xf numFmtId="0" fontId="1" fillId="11" borderId="0" xfId="0" applyFont="1" applyFill="1"/>
    <xf numFmtId="280" fontId="1" fillId="11" borderId="0" xfId="0" applyNumberFormat="1" applyFont="1" applyFill="1"/>
    <xf numFmtId="164" fontId="1" fillId="0" borderId="127" xfId="0" applyNumberFormat="1" applyFont="1" applyBorder="1"/>
    <xf numFmtId="164" fontId="5" fillId="4" borderId="133" xfId="0" applyNumberFormat="1" applyFont="1" applyFill="1" applyBorder="1" applyAlignment="1">
      <alignment vertical="center"/>
    </xf>
    <xf numFmtId="164" fontId="5" fillId="4" borderId="134" xfId="0" applyNumberFormat="1" applyFont="1" applyFill="1" applyBorder="1" applyAlignment="1">
      <alignment vertical="center"/>
    </xf>
    <xf numFmtId="0" fontId="1" fillId="0" borderId="95" xfId="0" applyFont="1" applyBorder="1"/>
    <xf numFmtId="0" fontId="1" fillId="0" borderId="60" xfId="0" applyFont="1" applyBorder="1"/>
    <xf numFmtId="164" fontId="5" fillId="4" borderId="135" xfId="0" applyNumberFormat="1" applyFont="1" applyFill="1" applyBorder="1" applyAlignment="1">
      <alignment vertical="center"/>
    </xf>
    <xf numFmtId="164" fontId="5" fillId="4" borderId="122" xfId="0" applyNumberFormat="1" applyFont="1" applyFill="1" applyBorder="1" applyAlignment="1">
      <alignment vertical="center"/>
    </xf>
    <xf numFmtId="164" fontId="5" fillId="4" borderId="105" xfId="0" applyNumberFormat="1" applyFont="1" applyFill="1" applyBorder="1" applyAlignment="1">
      <alignment vertical="center"/>
    </xf>
    <xf numFmtId="164" fontId="1" fillId="0" borderId="136" xfId="0" applyNumberFormat="1" applyFont="1" applyBorder="1"/>
    <xf numFmtId="0" fontId="1" fillId="0" borderId="137" xfId="0" applyFont="1" applyBorder="1"/>
    <xf numFmtId="164" fontId="5" fillId="4" borderId="138" xfId="0" applyNumberFormat="1" applyFont="1" applyFill="1" applyBorder="1" applyAlignment="1">
      <alignment vertical="center"/>
    </xf>
    <xf numFmtId="164" fontId="5" fillId="4" borderId="123" xfId="0" applyNumberFormat="1" applyFont="1" applyFill="1" applyBorder="1" applyAlignment="1">
      <alignment vertical="center"/>
    </xf>
    <xf numFmtId="0" fontId="1" fillId="0" borderId="8" xfId="0" applyFont="1" applyBorder="1"/>
    <xf numFmtId="164" fontId="1" fillId="0" borderId="139" xfId="0" applyNumberFormat="1" applyFont="1" applyBorder="1"/>
    <xf numFmtId="164" fontId="1" fillId="0" borderId="96" xfId="0" applyNumberFormat="1" applyFont="1" applyBorder="1"/>
    <xf numFmtId="164" fontId="1" fillId="0" borderId="140" xfId="0" applyNumberFormat="1" applyFont="1" applyBorder="1"/>
    <xf numFmtId="0" fontId="1" fillId="0" borderId="141" xfId="0" applyFont="1" applyBorder="1"/>
    <xf numFmtId="0" fontId="1" fillId="0" borderId="142" xfId="0" applyFont="1" applyBorder="1"/>
    <xf numFmtId="0" fontId="1" fillId="9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4" fillId="42" borderId="2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42" borderId="16" xfId="0" applyFont="1" applyFill="1" applyBorder="1"/>
    <xf numFmtId="0" fontId="193" fillId="0" borderId="0" xfId="0" applyFont="1" applyAlignment="1">
      <alignment horizontal="center" vertical="center"/>
    </xf>
    <xf numFmtId="0" fontId="191" fillId="93" borderId="25" xfId="0" applyFont="1" applyFill="1" applyBorder="1"/>
    <xf numFmtId="0" fontId="1" fillId="93" borderId="26" xfId="0" applyFont="1" applyFill="1" applyBorder="1"/>
    <xf numFmtId="0" fontId="186" fillId="93" borderId="0" xfId="0" applyFont="1" applyFill="1" applyBorder="1"/>
    <xf numFmtId="0" fontId="3" fillId="93" borderId="0" xfId="0" applyFont="1" applyFill="1" applyBorder="1"/>
    <xf numFmtId="0" fontId="4" fillId="93" borderId="0" xfId="0" applyFont="1" applyFill="1" applyBorder="1"/>
    <xf numFmtId="0" fontId="1" fillId="0" borderId="9" xfId="0" applyFont="1" applyBorder="1" applyAlignment="1">
      <alignment horizontal="center" vertical="center"/>
    </xf>
    <xf numFmtId="0" fontId="190" fillId="93" borderId="12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165" fontId="1" fillId="0" borderId="12" xfId="0" applyNumberFormat="1" applyFont="1" applyBorder="1"/>
    <xf numFmtId="164" fontId="1" fillId="0" borderId="12" xfId="0" applyNumberFormat="1" applyFont="1" applyBorder="1" applyAlignment="1">
      <alignment horizontal="right" vertical="center"/>
    </xf>
    <xf numFmtId="164" fontId="3" fillId="42" borderId="1" xfId="0" applyNumberFormat="1" applyFont="1" applyFill="1" applyBorder="1" applyAlignment="1">
      <alignment horizontal="right" vertical="center"/>
    </xf>
    <xf numFmtId="0" fontId="1" fillId="0" borderId="12" xfId="0" applyFont="1" applyBorder="1" applyAlignment="1">
      <alignment horizontal="right"/>
    </xf>
    <xf numFmtId="164" fontId="4" fillId="42" borderId="1" xfId="0" applyNumberFormat="1" applyFont="1" applyFill="1" applyBorder="1" applyAlignment="1">
      <alignment horizontal="right" vertical="center"/>
    </xf>
    <xf numFmtId="0" fontId="1" fillId="0" borderId="9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" fillId="0" borderId="82" xfId="0" applyFont="1" applyBorder="1"/>
    <xf numFmtId="0" fontId="1" fillId="0" borderId="83" xfId="0" applyFont="1" applyBorder="1"/>
    <xf numFmtId="0" fontId="1" fillId="0" borderId="29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164" fontId="1" fillId="0" borderId="32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33" xfId="0" applyNumberFormat="1" applyFont="1" applyBorder="1" applyAlignment="1">
      <alignment horizontal="right" vertical="center"/>
    </xf>
    <xf numFmtId="164" fontId="3" fillId="42" borderId="15" xfId="0" applyNumberFormat="1" applyFont="1" applyFill="1" applyBorder="1" applyAlignment="1">
      <alignment horizontal="right" vertical="center"/>
    </xf>
    <xf numFmtId="164" fontId="1" fillId="42" borderId="14" xfId="0" applyNumberFormat="1" applyFont="1" applyFill="1" applyBorder="1" applyAlignment="1">
      <alignment horizontal="right" vertical="center"/>
    </xf>
    <xf numFmtId="0" fontId="1" fillId="0" borderId="32" xfId="0" applyFont="1" applyBorder="1" applyAlignment="1">
      <alignment horizontal="right"/>
    </xf>
    <xf numFmtId="164" fontId="4" fillId="42" borderId="15" xfId="0" applyNumberFormat="1" applyFont="1" applyFill="1" applyBorder="1" applyAlignment="1">
      <alignment horizontal="right" vertical="center"/>
    </xf>
    <xf numFmtId="164" fontId="4" fillId="42" borderId="14" xfId="0" applyNumberFormat="1" applyFont="1" applyFill="1" applyBorder="1" applyAlignment="1">
      <alignment horizontal="right" vertical="center"/>
    </xf>
    <xf numFmtId="164" fontId="10" fillId="42" borderId="23" xfId="0" applyNumberFormat="1" applyFont="1" applyFill="1" applyBorder="1" applyAlignment="1">
      <alignment horizontal="right" vertical="center"/>
    </xf>
    <xf numFmtId="164" fontId="10" fillId="42" borderId="31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164" fontId="10" fillId="42" borderId="21" xfId="0" applyNumberFormat="1" applyFont="1" applyFill="1" applyBorder="1" applyAlignment="1">
      <alignment horizontal="right" vertical="center"/>
    </xf>
    <xf numFmtId="164" fontId="10" fillId="42" borderId="143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/>
    <xf numFmtId="0" fontId="1" fillId="0" borderId="13" xfId="0" applyFont="1" applyBorder="1"/>
    <xf numFmtId="0" fontId="1" fillId="0" borderId="33" xfId="0" applyFont="1" applyBorder="1" applyAlignment="1">
      <alignment horizontal="right"/>
    </xf>
    <xf numFmtId="0" fontId="1" fillId="0" borderId="18" xfId="0" applyFont="1" applyBorder="1"/>
    <xf numFmtId="0" fontId="1" fillId="0" borderId="34" xfId="0" applyFont="1" applyBorder="1"/>
    <xf numFmtId="0" fontId="1" fillId="42" borderId="14" xfId="0" applyFont="1" applyFill="1" applyBorder="1"/>
    <xf numFmtId="164" fontId="1" fillId="0" borderId="12" xfId="0" applyNumberFormat="1" applyFont="1" applyBorder="1" applyAlignment="1">
      <alignment horizontal="right"/>
    </xf>
    <xf numFmtId="0" fontId="1" fillId="0" borderId="3" xfId="0" applyFont="1" applyBorder="1"/>
    <xf numFmtId="164" fontId="1" fillId="0" borderId="4" xfId="0" applyNumberFormat="1" applyFont="1" applyBorder="1"/>
    <xf numFmtId="0" fontId="19" fillId="0" borderId="0" xfId="0" applyFont="1" applyAlignment="1">
      <alignment vertical="center"/>
    </xf>
    <xf numFmtId="0" fontId="18" fillId="0" borderId="0" xfId="0" applyFont="1"/>
    <xf numFmtId="0" fontId="3" fillId="0" borderId="11" xfId="0" applyFont="1" applyBorder="1" applyAlignment="1">
      <alignment horizontal="left" vertical="center"/>
    </xf>
    <xf numFmtId="0" fontId="3" fillId="0" borderId="125" xfId="0" applyFont="1" applyBorder="1" applyAlignment="1">
      <alignment horizontal="left" vertical="center"/>
    </xf>
    <xf numFmtId="0" fontId="1" fillId="0" borderId="144" xfId="0" applyFont="1" applyBorder="1"/>
    <xf numFmtId="0" fontId="1" fillId="0" borderId="145" xfId="0" applyFont="1" applyBorder="1"/>
    <xf numFmtId="0" fontId="3" fillId="0" borderId="110" xfId="0" applyFont="1" applyBorder="1" applyAlignment="1">
      <alignment horizontal="left" vertical="center"/>
    </xf>
    <xf numFmtId="0" fontId="195" fillId="0" borderId="0" xfId="0" applyFont="1"/>
    <xf numFmtId="0" fontId="1" fillId="0" borderId="147" xfId="0" applyFont="1" applyBorder="1" applyAlignment="1">
      <alignment vertical="center"/>
    </xf>
    <xf numFmtId="0" fontId="1" fillId="0" borderId="148" xfId="0" applyFont="1" applyBorder="1" applyAlignment="1">
      <alignment vertical="center"/>
    </xf>
    <xf numFmtId="164" fontId="1" fillId="0" borderId="148" xfId="0" applyNumberFormat="1" applyFont="1" applyBorder="1" applyAlignment="1">
      <alignment vertical="center"/>
    </xf>
    <xf numFmtId="164" fontId="1" fillId="0" borderId="149" xfId="0" applyNumberFormat="1" applyFont="1" applyBorder="1" applyAlignment="1">
      <alignment vertical="center"/>
    </xf>
    <xf numFmtId="164" fontId="5" fillId="4" borderId="146" xfId="0" applyNumberFormat="1" applyFont="1" applyFill="1" applyBorder="1" applyAlignment="1">
      <alignment vertical="center"/>
    </xf>
    <xf numFmtId="0" fontId="193" fillId="0" borderId="0" xfId="0" applyFont="1"/>
    <xf numFmtId="10" fontId="1" fillId="0" borderId="0" xfId="2" applyNumberFormat="1" applyFont="1" applyAlignment="1">
      <alignment horizontal="left"/>
    </xf>
    <xf numFmtId="10" fontId="1" fillId="0" borderId="0" xfId="0" applyNumberFormat="1" applyFont="1"/>
    <xf numFmtId="0" fontId="1" fillId="94" borderId="0" xfId="0" applyFont="1" applyFill="1" applyAlignment="1">
      <alignment horizontal="right"/>
    </xf>
    <xf numFmtId="0" fontId="1" fillId="94" borderId="0" xfId="0" applyFont="1" applyFill="1" applyAlignment="1">
      <alignment horizontal="left"/>
    </xf>
    <xf numFmtId="0" fontId="1" fillId="9" borderId="0" xfId="0" applyFont="1" applyFill="1" applyAlignment="1">
      <alignment horizontal="right"/>
    </xf>
    <xf numFmtId="165" fontId="1" fillId="95" borderId="0" xfId="0" applyNumberFormat="1" applyFont="1" applyFill="1"/>
    <xf numFmtId="164" fontId="6" fillId="19" borderId="0" xfId="88" applyNumberFormat="1"/>
    <xf numFmtId="165" fontId="1" fillId="9" borderId="0" xfId="0" applyNumberFormat="1" applyFont="1" applyFill="1"/>
    <xf numFmtId="164" fontId="18" fillId="0" borderId="0" xfId="0" applyNumberFormat="1" applyFont="1" applyAlignment="1">
      <alignment vertical="top"/>
    </xf>
    <xf numFmtId="284" fontId="1" fillId="4" borderId="30" xfId="0" applyNumberFormat="1" applyFont="1" applyFill="1" applyBorder="1" applyAlignment="1">
      <alignment vertical="center" wrapText="1"/>
    </xf>
    <xf numFmtId="165" fontId="5" fillId="0" borderId="0" xfId="0" applyNumberFormat="1" applyFont="1"/>
    <xf numFmtId="164" fontId="1" fillId="0" borderId="0" xfId="0" applyNumberFormat="1" applyFont="1" applyAlignment="1">
      <alignment horizontal="center" vertical="top"/>
    </xf>
    <xf numFmtId="16" fontId="1" fillId="9" borderId="0" xfId="0" quotePrefix="1" applyNumberFormat="1" applyFont="1" applyFill="1" applyAlignment="1">
      <alignment horizontal="right"/>
    </xf>
    <xf numFmtId="165" fontId="1" fillId="8" borderId="0" xfId="0" applyNumberFormat="1" applyFont="1" applyFill="1"/>
    <xf numFmtId="0" fontId="3" fillId="4" borderId="26" xfId="0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280" fontId="3" fillId="0" borderId="22" xfId="0" applyNumberFormat="1" applyFont="1" applyBorder="1" applyAlignment="1">
      <alignment vertical="center"/>
    </xf>
    <xf numFmtId="280" fontId="3" fillId="0" borderId="111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horizontal="center" vertical="center"/>
    </xf>
    <xf numFmtId="280" fontId="3" fillId="0" borderId="16" xfId="0" applyNumberFormat="1" applyFont="1" applyBorder="1" applyAlignment="1">
      <alignment vertical="center"/>
    </xf>
    <xf numFmtId="280" fontId="3" fillId="0" borderId="126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280" fontId="3" fillId="0" borderId="5" xfId="0" applyNumberFormat="1" applyFont="1" applyBorder="1" applyAlignment="1">
      <alignment vertical="center"/>
    </xf>
    <xf numFmtId="280" fontId="3" fillId="0" borderId="6" xfId="0" applyNumberFormat="1" applyFont="1" applyBorder="1" applyAlignment="1">
      <alignment vertical="center"/>
    </xf>
    <xf numFmtId="0" fontId="3" fillId="0" borderId="114" xfId="0" applyFont="1" applyBorder="1" applyAlignment="1">
      <alignment vertical="center"/>
    </xf>
    <xf numFmtId="38" fontId="3" fillId="0" borderId="115" xfId="0" applyNumberFormat="1" applyFont="1" applyBorder="1" applyAlignment="1">
      <alignment vertical="center"/>
    </xf>
    <xf numFmtId="0" fontId="193" fillId="0" borderId="0" xfId="0" applyFont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118" xfId="0" applyFont="1" applyBorder="1" applyAlignment="1">
      <alignment vertical="center"/>
    </xf>
    <xf numFmtId="0" fontId="3" fillId="0" borderId="95" xfId="0" applyFont="1" applyBorder="1" applyAlignment="1">
      <alignment vertical="center"/>
    </xf>
    <xf numFmtId="38" fontId="3" fillId="0" borderId="119" xfId="0" applyNumberFormat="1" applyFont="1" applyBorder="1" applyAlignment="1">
      <alignment vertical="center"/>
    </xf>
    <xf numFmtId="0" fontId="4" fillId="0" borderId="108" xfId="0" applyFont="1" applyBorder="1" applyAlignment="1">
      <alignment vertical="center"/>
    </xf>
    <xf numFmtId="38" fontId="4" fillId="0" borderId="122" xfId="0" applyNumberFormat="1" applyFont="1" applyBorder="1" applyAlignment="1">
      <alignment vertical="center"/>
    </xf>
    <xf numFmtId="38" fontId="4" fillId="0" borderId="54" xfId="0" applyNumberFormat="1" applyFont="1" applyBorder="1" applyAlignment="1">
      <alignment vertical="center"/>
    </xf>
    <xf numFmtId="38" fontId="4" fillId="0" borderId="123" xfId="0" applyNumberFormat="1" applyFont="1" applyBorder="1" applyAlignment="1">
      <alignment vertical="center"/>
    </xf>
    <xf numFmtId="0" fontId="3" fillId="0" borderId="120" xfId="0" applyFont="1" applyBorder="1" applyAlignment="1">
      <alignment vertical="center"/>
    </xf>
    <xf numFmtId="0" fontId="3" fillId="0" borderId="121" xfId="0" applyFont="1" applyBorder="1" applyAlignment="1">
      <alignment vertical="center"/>
    </xf>
    <xf numFmtId="38" fontId="3" fillId="0" borderId="121" xfId="0" applyNumberFormat="1" applyFont="1" applyBorder="1" applyAlignment="1">
      <alignment vertical="center"/>
    </xf>
    <xf numFmtId="38" fontId="4" fillId="0" borderId="150" xfId="0" applyNumberFormat="1" applyFont="1" applyBorder="1" applyAlignment="1">
      <alignment vertical="center"/>
    </xf>
    <xf numFmtId="0" fontId="12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93" fillId="3" borderId="0" xfId="0" applyFont="1" applyFill="1"/>
    <xf numFmtId="0" fontId="5" fillId="3" borderId="2" xfId="0" applyFont="1" applyFill="1" applyBorder="1"/>
    <xf numFmtId="164" fontId="5" fillId="3" borderId="2" xfId="0" applyNumberFormat="1" applyFont="1" applyFill="1" applyBorder="1"/>
    <xf numFmtId="0" fontId="1" fillId="3" borderId="108" xfId="0" applyFont="1" applyFill="1" applyBorder="1"/>
    <xf numFmtId="0" fontId="1" fillId="3" borderId="109" xfId="0" applyFont="1" applyFill="1" applyBorder="1"/>
    <xf numFmtId="0" fontId="1" fillId="3" borderId="0" xfId="0" applyFont="1" applyFill="1" applyBorder="1"/>
    <xf numFmtId="164" fontId="1" fillId="3" borderId="0" xfId="0" applyNumberFormat="1" applyFont="1" applyFill="1"/>
    <xf numFmtId="280" fontId="3" fillId="0" borderId="114" xfId="0" applyNumberFormat="1" applyFont="1" applyBorder="1" applyAlignment="1">
      <alignment vertical="center"/>
    </xf>
    <xf numFmtId="0" fontId="1" fillId="0" borderId="151" xfId="0" applyFont="1" applyBorder="1"/>
    <xf numFmtId="0" fontId="1" fillId="0" borderId="152" xfId="0" applyFont="1" applyBorder="1"/>
    <xf numFmtId="0" fontId="1" fillId="0" borderId="153" xfId="0" applyFont="1" applyBorder="1"/>
    <xf numFmtId="0" fontId="1" fillId="0" borderId="154" xfId="0" applyFont="1" applyBorder="1"/>
    <xf numFmtId="0" fontId="1" fillId="0" borderId="155" xfId="0" applyFont="1" applyBorder="1"/>
    <xf numFmtId="286" fontId="3" fillId="28" borderId="70" xfId="3" applyNumberFormat="1" applyFont="1" applyBorder="1" applyAlignment="1">
      <alignment horizontal="center" vertical="center"/>
    </xf>
    <xf numFmtId="4" fontId="3" fillId="28" borderId="70" xfId="3" applyNumberFormat="1" applyFont="1" applyBorder="1" applyAlignment="1">
      <alignment horizontal="center" vertical="center"/>
    </xf>
    <xf numFmtId="0" fontId="194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4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7" fillId="93" borderId="2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91" fillId="93" borderId="0" xfId="0" applyFont="1" applyFill="1" applyAlignment="1">
      <alignment horizontal="center" vertical="center"/>
    </xf>
    <xf numFmtId="0" fontId="190" fillId="93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4" borderId="116" xfId="0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3" fillId="4" borderId="117" xfId="0" applyFont="1" applyFill="1" applyBorder="1" applyAlignment="1">
      <alignment horizontal="center" vertical="center"/>
    </xf>
    <xf numFmtId="0" fontId="3" fillId="4" borderId="106" xfId="0" applyFont="1" applyFill="1" applyBorder="1" applyAlignment="1">
      <alignment horizontal="center" vertical="center"/>
    </xf>
    <xf numFmtId="0" fontId="3" fillId="4" borderId="103" xfId="0" applyFont="1" applyFill="1" applyBorder="1" applyAlignment="1">
      <alignment horizontal="center" vertical="center"/>
    </xf>
    <xf numFmtId="0" fontId="3" fillId="4" borderId="10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4" borderId="129" xfId="0" applyFont="1" applyFill="1" applyBorder="1" applyAlignment="1">
      <alignment horizontal="center" vertical="center"/>
    </xf>
    <xf numFmtId="0" fontId="5" fillId="4" borderId="130" xfId="0" applyFont="1" applyFill="1" applyBorder="1" applyAlignment="1">
      <alignment horizontal="center" vertical="center"/>
    </xf>
    <xf numFmtId="0" fontId="192" fillId="0" borderId="0" xfId="4512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4513">
    <cellStyle name="-" xfId="4"/>
    <cellStyle name="$" xfId="5"/>
    <cellStyle name="$ &amp; ¢" xfId="6"/>
    <cellStyle name="%" xfId="7"/>
    <cellStyle name="%.00" xfId="8"/>
    <cellStyle name="(Heading)" xfId="9"/>
    <cellStyle name="(Heading) 2" xfId="4507"/>
    <cellStyle name="(Heading) 3" xfId="4502"/>
    <cellStyle name="(Lefting)" xfId="10"/>
    <cellStyle name="(Lefting) 2" xfId="4506"/>
    <cellStyle name="(Lefting) 3" xfId="4501"/>
    <cellStyle name="(z*¯_x000f_°(”,¯?À(¢,¯?Ð(°,¯?à(Â,¯?ð(Ô,¯?" xfId="11"/>
    <cellStyle name="******************************************" xfId="12"/>
    <cellStyle name="_CNMD_Valuation Model_20081212_v2" xfId="13"/>
    <cellStyle name="_Comma" xfId="14"/>
    <cellStyle name="_Comps 4" xfId="15"/>
    <cellStyle name="_Cont Analysis" xfId="16"/>
    <cellStyle name="_Currency" xfId="17"/>
    <cellStyle name="_Currency_Analysis" xfId="18"/>
    <cellStyle name="_Currency_Smartportfolio model" xfId="19"/>
    <cellStyle name="_Currency_Smartportfolio model_DB-merged files" xfId="20"/>
    <cellStyle name="_CurrencySpace" xfId="21"/>
    <cellStyle name="_Gamma Valuation - 8" xfId="22"/>
    <cellStyle name="_ITRN" xfId="23"/>
    <cellStyle name="-_Merger Model 17 Nov 04" xfId="24"/>
    <cellStyle name="_Merger Model_KN&amp;Fzio_v2.30 - Street" xfId="25"/>
    <cellStyle name="_Multiple" xfId="26"/>
    <cellStyle name="_Multiple_Analysis" xfId="27"/>
    <cellStyle name="_Multiple_Analysis_DB-merged files" xfId="28"/>
    <cellStyle name="_Multiple_Smartportfolio model" xfId="29"/>
    <cellStyle name="_Multiple_Smartportfolio model_DB-merged files" xfId="30"/>
    <cellStyle name="_MultipleSpace" xfId="31"/>
    <cellStyle name="_MultipleSpace_Analysis" xfId="32"/>
    <cellStyle name="_MultipleSpace_csc" xfId="33"/>
    <cellStyle name="_MultipleSpace_Smartportfolio model" xfId="34"/>
    <cellStyle name="_MultipleSpace_Smartportfolio model_DB-merged files" xfId="35"/>
    <cellStyle name="_Percent" xfId="36"/>
    <cellStyle name="_Percent_Analysis" xfId="37"/>
    <cellStyle name="_Percent_Smartportfolio model" xfId="38"/>
    <cellStyle name="_Percent_Smartportfolio model_DB-merged files" xfId="39"/>
    <cellStyle name="_PercentSpace" xfId="40"/>
    <cellStyle name="_PercentSpace_Analysis" xfId="41"/>
    <cellStyle name="_PercentSpace_Smartportfolio model" xfId="42"/>
    <cellStyle name="_Sepracor Riders_Clean" xfId="43"/>
    <cellStyle name="_SIAL_Model_5.22.09 v71" xfId="44"/>
    <cellStyle name="£ BP" xfId="45"/>
    <cellStyle name="¥ JY" xfId="46"/>
    <cellStyle name="&lt;9#_x000f_¾Èƒé1ƒÃ_x0002_;M_x0014_}$‹E_x0010_‹_x0004_ˆ…Àt_x001b_Pÿ_x0015_ x¦" xfId="47"/>
    <cellStyle name="=C:\WINNT35\SYSTEM32\COMMAND.COM" xfId="48"/>
    <cellStyle name="0752-93035" xfId="49"/>
    <cellStyle name="1,comma" xfId="50"/>
    <cellStyle name="10Q" xfId="51"/>
    <cellStyle name="20% - Accent1 2" xfId="52"/>
    <cellStyle name="20% - Accent1 2 10" xfId="53"/>
    <cellStyle name="20% - Accent1 2 2" xfId="54"/>
    <cellStyle name="20% - Accent1 2 2 2" xfId="55"/>
    <cellStyle name="20% - Accent1 2 2 3" xfId="56"/>
    <cellStyle name="20% - Accent1 2 3" xfId="57"/>
    <cellStyle name="20% - Accent1 2 3 2" xfId="58"/>
    <cellStyle name="20% - Accent1 2 4" xfId="59"/>
    <cellStyle name="20% - Accent1 2 5" xfId="60"/>
    <cellStyle name="20% - Accent1 2 6" xfId="61"/>
    <cellStyle name="20% - Accent1 2 7" xfId="62"/>
    <cellStyle name="20% - Accent1 2 8" xfId="63"/>
    <cellStyle name="20% - Accent1 2 9" xfId="64"/>
    <cellStyle name="20% - Accent1 3" xfId="65"/>
    <cellStyle name="20% - Accent1 3 2" xfId="66"/>
    <cellStyle name="20% - Accent1 3 2 2" xfId="67"/>
    <cellStyle name="20% - Accent1 3 2 2 2" xfId="68"/>
    <cellStyle name="20% - Accent1 3 2 2 2 2" xfId="69"/>
    <cellStyle name="20% - Accent1 3 2 2 3" xfId="70"/>
    <cellStyle name="20% - Accent1 3 2 3" xfId="71"/>
    <cellStyle name="20% - Accent1 3 2 3 2" xfId="72"/>
    <cellStyle name="20% - Accent1 3 2 4" xfId="73"/>
    <cellStyle name="20% - Accent1 3 3" xfId="74"/>
    <cellStyle name="20% - Accent1 3 3 2" xfId="75"/>
    <cellStyle name="20% - Accent1 3 3 2 2" xfId="76"/>
    <cellStyle name="20% - Accent1 3 3 2 2 2" xfId="77"/>
    <cellStyle name="20% - Accent1 3 3 2 3" xfId="78"/>
    <cellStyle name="20% - Accent1 3 3 3" xfId="79"/>
    <cellStyle name="20% - Accent1 3 3 3 2" xfId="80"/>
    <cellStyle name="20% - Accent1 3 3 4" xfId="81"/>
    <cellStyle name="20% - Accent1 3 4" xfId="82"/>
    <cellStyle name="20% - Accent1 3 4 2" xfId="83"/>
    <cellStyle name="20% - Accent1 3 4 2 2" xfId="84"/>
    <cellStyle name="20% - Accent1 3 4 3" xfId="85"/>
    <cellStyle name="20% - Accent1 3 5" xfId="86"/>
    <cellStyle name="20% - Accent1 3 5 2" xfId="87"/>
    <cellStyle name="20% - Accent1 3 6" xfId="88"/>
    <cellStyle name="20% - Accent1 4" xfId="89"/>
    <cellStyle name="20% - Accent1 5" xfId="90"/>
    <cellStyle name="20% - Accent1 6" xfId="91"/>
    <cellStyle name="20% - Accent1 7" xfId="92"/>
    <cellStyle name="20% - Accent1 8" xfId="93"/>
    <cellStyle name="20% - Accent2 2" xfId="94"/>
    <cellStyle name="20% - Accent2 2 10" xfId="95"/>
    <cellStyle name="20% - Accent2 2 2" xfId="96"/>
    <cellStyle name="20% - Accent2 2 2 2" xfId="97"/>
    <cellStyle name="20% - Accent2 2 2 3" xfId="98"/>
    <cellStyle name="20% - Accent2 2 3" xfId="99"/>
    <cellStyle name="20% - Accent2 2 3 2" xfId="100"/>
    <cellStyle name="20% - Accent2 2 4" xfId="101"/>
    <cellStyle name="20% - Accent2 2 5" xfId="102"/>
    <cellStyle name="20% - Accent2 2 6" xfId="103"/>
    <cellStyle name="20% - Accent2 2 7" xfId="104"/>
    <cellStyle name="20% - Accent2 2 8" xfId="105"/>
    <cellStyle name="20% - Accent2 2 9" xfId="106"/>
    <cellStyle name="20% - Accent2 3" xfId="107"/>
    <cellStyle name="20% - Accent2 3 2" xfId="108"/>
    <cellStyle name="20% - Accent2 3 2 2" xfId="109"/>
    <cellStyle name="20% - Accent2 3 2 2 2" xfId="110"/>
    <cellStyle name="20% - Accent2 3 2 2 2 2" xfId="111"/>
    <cellStyle name="20% - Accent2 3 2 2 3" xfId="112"/>
    <cellStyle name="20% - Accent2 3 2 3" xfId="113"/>
    <cellStyle name="20% - Accent2 3 2 3 2" xfId="114"/>
    <cellStyle name="20% - Accent2 3 2 4" xfId="115"/>
    <cellStyle name="20% - Accent2 3 3" xfId="116"/>
    <cellStyle name="20% - Accent2 3 3 2" xfId="117"/>
    <cellStyle name="20% - Accent2 3 3 2 2" xfId="118"/>
    <cellStyle name="20% - Accent2 3 3 2 2 2" xfId="119"/>
    <cellStyle name="20% - Accent2 3 3 2 3" xfId="120"/>
    <cellStyle name="20% - Accent2 3 3 3" xfId="121"/>
    <cellStyle name="20% - Accent2 3 3 3 2" xfId="122"/>
    <cellStyle name="20% - Accent2 3 3 4" xfId="123"/>
    <cellStyle name="20% - Accent2 3 4" xfId="124"/>
    <cellStyle name="20% - Accent2 3 4 2" xfId="125"/>
    <cellStyle name="20% - Accent2 3 4 2 2" xfId="126"/>
    <cellStyle name="20% - Accent2 3 4 3" xfId="127"/>
    <cellStyle name="20% - Accent2 3 5" xfId="128"/>
    <cellStyle name="20% - Accent2 3 5 2" xfId="129"/>
    <cellStyle name="20% - Accent2 3 6" xfId="130"/>
    <cellStyle name="20% - Accent2 4" xfId="131"/>
    <cellStyle name="20% - Accent2 5" xfId="132"/>
    <cellStyle name="20% - Accent2 6" xfId="133"/>
    <cellStyle name="20% - Accent2 7" xfId="134"/>
    <cellStyle name="20% - Accent2 8" xfId="135"/>
    <cellStyle name="20% - Accent3 2" xfId="136"/>
    <cellStyle name="20% - Accent3 2 10" xfId="137"/>
    <cellStyle name="20% - Accent3 2 2" xfId="138"/>
    <cellStyle name="20% - Accent3 2 2 2" xfId="139"/>
    <cellStyle name="20% - Accent3 2 2 3" xfId="140"/>
    <cellStyle name="20% - Accent3 2 3" xfId="141"/>
    <cellStyle name="20% - Accent3 2 3 2" xfId="142"/>
    <cellStyle name="20% - Accent3 2 4" xfId="143"/>
    <cellStyle name="20% - Accent3 2 5" xfId="144"/>
    <cellStyle name="20% - Accent3 2 6" xfId="145"/>
    <cellStyle name="20% - Accent3 2 7" xfId="146"/>
    <cellStyle name="20% - Accent3 2 8" xfId="147"/>
    <cellStyle name="20% - Accent3 2 9" xfId="148"/>
    <cellStyle name="20% - Accent3 3" xfId="149"/>
    <cellStyle name="20% - Accent3 3 2" xfId="150"/>
    <cellStyle name="20% - Accent3 3 2 2" xfId="151"/>
    <cellStyle name="20% - Accent3 3 2 2 2" xfId="152"/>
    <cellStyle name="20% - Accent3 3 2 2 2 2" xfId="153"/>
    <cellStyle name="20% - Accent3 3 2 2 3" xfId="154"/>
    <cellStyle name="20% - Accent3 3 2 3" xfId="155"/>
    <cellStyle name="20% - Accent3 3 2 3 2" xfId="156"/>
    <cellStyle name="20% - Accent3 3 2 4" xfId="157"/>
    <cellStyle name="20% - Accent3 3 3" xfId="158"/>
    <cellStyle name="20% - Accent3 3 3 2" xfId="159"/>
    <cellStyle name="20% - Accent3 3 3 2 2" xfId="160"/>
    <cellStyle name="20% - Accent3 3 3 2 2 2" xfId="161"/>
    <cellStyle name="20% - Accent3 3 3 2 3" xfId="162"/>
    <cellStyle name="20% - Accent3 3 3 3" xfId="163"/>
    <cellStyle name="20% - Accent3 3 3 3 2" xfId="164"/>
    <cellStyle name="20% - Accent3 3 3 4" xfId="165"/>
    <cellStyle name="20% - Accent3 3 4" xfId="166"/>
    <cellStyle name="20% - Accent3 3 4 2" xfId="167"/>
    <cellStyle name="20% - Accent3 3 4 2 2" xfId="168"/>
    <cellStyle name="20% - Accent3 3 4 3" xfId="169"/>
    <cellStyle name="20% - Accent3 3 5" xfId="170"/>
    <cellStyle name="20% - Accent3 3 5 2" xfId="171"/>
    <cellStyle name="20% - Accent3 3 6" xfId="172"/>
    <cellStyle name="20% - Accent3 4" xfId="173"/>
    <cellStyle name="20% - Accent3 5" xfId="174"/>
    <cellStyle name="20% - Accent3 6" xfId="175"/>
    <cellStyle name="20% - Accent3 7" xfId="176"/>
    <cellStyle name="20% - Accent3 8" xfId="177"/>
    <cellStyle name="20% - Accent4 2" xfId="178"/>
    <cellStyle name="20% - Accent4 2 10" xfId="179"/>
    <cellStyle name="20% - Accent4 2 2" xfId="180"/>
    <cellStyle name="20% - Accent4 2 2 2" xfId="181"/>
    <cellStyle name="20% - Accent4 2 2 3" xfId="182"/>
    <cellStyle name="20% - Accent4 2 3" xfId="183"/>
    <cellStyle name="20% - Accent4 2 3 2" xfId="184"/>
    <cellStyle name="20% - Accent4 2 4" xfId="185"/>
    <cellStyle name="20% - Accent4 2 5" xfId="186"/>
    <cellStyle name="20% - Accent4 2 6" xfId="187"/>
    <cellStyle name="20% - Accent4 2 7" xfId="188"/>
    <cellStyle name="20% - Accent4 2 8" xfId="189"/>
    <cellStyle name="20% - Accent4 2 9" xfId="190"/>
    <cellStyle name="20% - Accent4 3" xfId="191"/>
    <cellStyle name="20% - Accent4 3 2" xfId="192"/>
    <cellStyle name="20% - Accent4 3 2 2" xfId="193"/>
    <cellStyle name="20% - Accent4 3 2 2 2" xfId="194"/>
    <cellStyle name="20% - Accent4 3 2 2 2 2" xfId="195"/>
    <cellStyle name="20% - Accent4 3 2 2 3" xfId="196"/>
    <cellStyle name="20% - Accent4 3 2 3" xfId="197"/>
    <cellStyle name="20% - Accent4 3 2 3 2" xfId="198"/>
    <cellStyle name="20% - Accent4 3 2 4" xfId="199"/>
    <cellStyle name="20% - Accent4 3 3" xfId="200"/>
    <cellStyle name="20% - Accent4 3 3 2" xfId="201"/>
    <cellStyle name="20% - Accent4 3 3 2 2" xfId="202"/>
    <cellStyle name="20% - Accent4 3 3 2 2 2" xfId="203"/>
    <cellStyle name="20% - Accent4 3 3 2 3" xfId="204"/>
    <cellStyle name="20% - Accent4 3 3 3" xfId="205"/>
    <cellStyle name="20% - Accent4 3 3 3 2" xfId="206"/>
    <cellStyle name="20% - Accent4 3 3 4" xfId="207"/>
    <cellStyle name="20% - Accent4 3 4" xfId="208"/>
    <cellStyle name="20% - Accent4 3 4 2" xfId="209"/>
    <cellStyle name="20% - Accent4 3 4 2 2" xfId="210"/>
    <cellStyle name="20% - Accent4 3 4 3" xfId="211"/>
    <cellStyle name="20% - Accent4 3 5" xfId="212"/>
    <cellStyle name="20% - Accent4 3 5 2" xfId="213"/>
    <cellStyle name="20% - Accent4 3 6" xfId="214"/>
    <cellStyle name="20% - Accent4 4" xfId="215"/>
    <cellStyle name="20% - Accent4 5" xfId="216"/>
    <cellStyle name="20% - Accent4 6" xfId="217"/>
    <cellStyle name="20% - Accent4 7" xfId="218"/>
    <cellStyle name="20% - Accent4 8" xfId="219"/>
    <cellStyle name="20% - Accent5 2" xfId="220"/>
    <cellStyle name="20% - Accent5 2 10" xfId="221"/>
    <cellStyle name="20% - Accent5 2 2" xfId="222"/>
    <cellStyle name="20% - Accent5 2 2 2" xfId="223"/>
    <cellStyle name="20% - Accent5 2 2 3" xfId="224"/>
    <cellStyle name="20% - Accent5 2 3" xfId="225"/>
    <cellStyle name="20% - Accent5 2 3 2" xfId="226"/>
    <cellStyle name="20% - Accent5 2 4" xfId="227"/>
    <cellStyle name="20% - Accent5 2 5" xfId="228"/>
    <cellStyle name="20% - Accent5 2 6" xfId="229"/>
    <cellStyle name="20% - Accent5 2 7" xfId="230"/>
    <cellStyle name="20% - Accent5 2 8" xfId="231"/>
    <cellStyle name="20% - Accent5 2 9" xfId="232"/>
    <cellStyle name="20% - Accent5 3" xfId="233"/>
    <cellStyle name="20% - Accent5 3 2" xfId="234"/>
    <cellStyle name="20% - Accent5 3 2 2" xfId="235"/>
    <cellStyle name="20% - Accent5 3 2 2 2" xfId="236"/>
    <cellStyle name="20% - Accent5 3 2 2 2 2" xfId="237"/>
    <cellStyle name="20% - Accent5 3 2 2 3" xfId="238"/>
    <cellStyle name="20% - Accent5 3 2 3" xfId="239"/>
    <cellStyle name="20% - Accent5 3 2 3 2" xfId="240"/>
    <cellStyle name="20% - Accent5 3 2 4" xfId="241"/>
    <cellStyle name="20% - Accent5 3 3" xfId="242"/>
    <cellStyle name="20% - Accent5 3 3 2" xfId="243"/>
    <cellStyle name="20% - Accent5 3 3 2 2" xfId="244"/>
    <cellStyle name="20% - Accent5 3 3 2 2 2" xfId="245"/>
    <cellStyle name="20% - Accent5 3 3 2 3" xfId="246"/>
    <cellStyle name="20% - Accent5 3 3 3" xfId="247"/>
    <cellStyle name="20% - Accent5 3 3 3 2" xfId="248"/>
    <cellStyle name="20% - Accent5 3 3 4" xfId="249"/>
    <cellStyle name="20% - Accent5 3 4" xfId="250"/>
    <cellStyle name="20% - Accent5 3 4 2" xfId="251"/>
    <cellStyle name="20% - Accent5 3 4 2 2" xfId="252"/>
    <cellStyle name="20% - Accent5 3 4 3" xfId="253"/>
    <cellStyle name="20% - Accent5 3 5" xfId="254"/>
    <cellStyle name="20% - Accent5 3 5 2" xfId="255"/>
    <cellStyle name="20% - Accent5 3 6" xfId="256"/>
    <cellStyle name="20% - Accent5 4" xfId="257"/>
    <cellStyle name="20% - Accent5 5" xfId="258"/>
    <cellStyle name="20% - Accent5 6" xfId="259"/>
    <cellStyle name="20% - Accent5 7" xfId="260"/>
    <cellStyle name="20% - Accent5 8" xfId="261"/>
    <cellStyle name="20% - Accent6 2" xfId="262"/>
    <cellStyle name="20% - Accent6 2 10" xfId="263"/>
    <cellStyle name="20% - Accent6 2 2" xfId="264"/>
    <cellStyle name="20% - Accent6 2 2 2" xfId="265"/>
    <cellStyle name="20% - Accent6 2 2 3" xfId="266"/>
    <cellStyle name="20% - Accent6 2 3" xfId="267"/>
    <cellStyle name="20% - Accent6 2 3 2" xfId="268"/>
    <cellStyle name="20% - Accent6 2 4" xfId="269"/>
    <cellStyle name="20% - Accent6 2 5" xfId="270"/>
    <cellStyle name="20% - Accent6 2 6" xfId="271"/>
    <cellStyle name="20% - Accent6 2 7" xfId="272"/>
    <cellStyle name="20% - Accent6 2 8" xfId="273"/>
    <cellStyle name="20% - Accent6 2 9" xfId="274"/>
    <cellStyle name="20% - Accent6 3" xfId="275"/>
    <cellStyle name="20% - Accent6 3 2" xfId="276"/>
    <cellStyle name="20% - Accent6 3 2 2" xfId="277"/>
    <cellStyle name="20% - Accent6 3 2 2 2" xfId="278"/>
    <cellStyle name="20% - Accent6 3 2 2 2 2" xfId="279"/>
    <cellStyle name="20% - Accent6 3 2 2 3" xfId="280"/>
    <cellStyle name="20% - Accent6 3 2 3" xfId="281"/>
    <cellStyle name="20% - Accent6 3 2 3 2" xfId="282"/>
    <cellStyle name="20% - Accent6 3 2 4" xfId="283"/>
    <cellStyle name="20% - Accent6 3 3" xfId="284"/>
    <cellStyle name="20% - Accent6 3 3 2" xfId="285"/>
    <cellStyle name="20% - Accent6 3 3 2 2" xfId="286"/>
    <cellStyle name="20% - Accent6 3 3 2 2 2" xfId="287"/>
    <cellStyle name="20% - Accent6 3 3 2 3" xfId="288"/>
    <cellStyle name="20% - Accent6 3 3 3" xfId="289"/>
    <cellStyle name="20% - Accent6 3 3 3 2" xfId="290"/>
    <cellStyle name="20% - Accent6 3 3 4" xfId="291"/>
    <cellStyle name="20% - Accent6 3 4" xfId="292"/>
    <cellStyle name="20% - Accent6 3 4 2" xfId="293"/>
    <cellStyle name="20% - Accent6 3 4 2 2" xfId="294"/>
    <cellStyle name="20% - Accent6 3 4 3" xfId="295"/>
    <cellStyle name="20% - Accent6 3 5" xfId="296"/>
    <cellStyle name="20% - Accent6 3 5 2" xfId="297"/>
    <cellStyle name="20% - Accent6 3 6" xfId="298"/>
    <cellStyle name="20% - Accent6 4" xfId="299"/>
    <cellStyle name="20% - Accent6 5" xfId="300"/>
    <cellStyle name="20% - Accent6 6" xfId="301"/>
    <cellStyle name="20% - Accent6 7" xfId="302"/>
    <cellStyle name="20% - Accent6 8" xfId="303"/>
    <cellStyle name="40% - Accent1 2" xfId="304"/>
    <cellStyle name="40% - Accent1 2 10" xfId="305"/>
    <cellStyle name="40% - Accent1 2 2" xfId="306"/>
    <cellStyle name="40% - Accent1 2 2 2" xfId="307"/>
    <cellStyle name="40% - Accent1 2 2 3" xfId="308"/>
    <cellStyle name="40% - Accent1 2 3" xfId="309"/>
    <cellStyle name="40% - Accent1 2 3 2" xfId="310"/>
    <cellStyle name="40% - Accent1 2 4" xfId="311"/>
    <cellStyle name="40% - Accent1 2 5" xfId="312"/>
    <cellStyle name="40% - Accent1 2 6" xfId="313"/>
    <cellStyle name="40% - Accent1 2 7" xfId="314"/>
    <cellStyle name="40% - Accent1 2 8" xfId="315"/>
    <cellStyle name="40% - Accent1 2 9" xfId="316"/>
    <cellStyle name="40% - Accent1 3" xfId="317"/>
    <cellStyle name="40% - Accent1 3 2" xfId="318"/>
    <cellStyle name="40% - Accent1 3 2 2" xfId="319"/>
    <cellStyle name="40% - Accent1 3 2 2 2" xfId="320"/>
    <cellStyle name="40% - Accent1 3 2 2 2 2" xfId="321"/>
    <cellStyle name="40% - Accent1 3 2 2 3" xfId="322"/>
    <cellStyle name="40% - Accent1 3 2 3" xfId="323"/>
    <cellStyle name="40% - Accent1 3 2 3 2" xfId="324"/>
    <cellStyle name="40% - Accent1 3 2 4" xfId="325"/>
    <cellStyle name="40% - Accent1 3 3" xfId="326"/>
    <cellStyle name="40% - Accent1 3 3 2" xfId="327"/>
    <cellStyle name="40% - Accent1 3 3 2 2" xfId="328"/>
    <cellStyle name="40% - Accent1 3 3 2 2 2" xfId="329"/>
    <cellStyle name="40% - Accent1 3 3 2 3" xfId="330"/>
    <cellStyle name="40% - Accent1 3 3 3" xfId="331"/>
    <cellStyle name="40% - Accent1 3 3 3 2" xfId="332"/>
    <cellStyle name="40% - Accent1 3 3 4" xfId="333"/>
    <cellStyle name="40% - Accent1 3 4" xfId="334"/>
    <cellStyle name="40% - Accent1 3 4 2" xfId="335"/>
    <cellStyle name="40% - Accent1 3 4 2 2" xfId="336"/>
    <cellStyle name="40% - Accent1 3 4 3" xfId="337"/>
    <cellStyle name="40% - Accent1 3 5" xfId="338"/>
    <cellStyle name="40% - Accent1 3 5 2" xfId="339"/>
    <cellStyle name="40% - Accent1 3 6" xfId="340"/>
    <cellStyle name="40% - Accent1 4" xfId="341"/>
    <cellStyle name="40% - Accent1 5" xfId="342"/>
    <cellStyle name="40% - Accent1 6" xfId="343"/>
    <cellStyle name="40% - Accent1 7" xfId="344"/>
    <cellStyle name="40% - Accent1 8" xfId="345"/>
    <cellStyle name="40% - Accent2 2" xfId="346"/>
    <cellStyle name="40% - Accent2 2 10" xfId="347"/>
    <cellStyle name="40% - Accent2 2 2" xfId="348"/>
    <cellStyle name="40% - Accent2 2 2 2" xfId="349"/>
    <cellStyle name="40% - Accent2 2 2 3" xfId="350"/>
    <cellStyle name="40% - Accent2 2 3" xfId="351"/>
    <cellStyle name="40% - Accent2 2 3 2" xfId="352"/>
    <cellStyle name="40% - Accent2 2 4" xfId="353"/>
    <cellStyle name="40% - Accent2 2 5" xfId="354"/>
    <cellStyle name="40% - Accent2 2 6" xfId="355"/>
    <cellStyle name="40% - Accent2 2 7" xfId="356"/>
    <cellStyle name="40% - Accent2 2 8" xfId="357"/>
    <cellStyle name="40% - Accent2 2 9" xfId="358"/>
    <cellStyle name="40% - Accent2 3" xfId="359"/>
    <cellStyle name="40% - Accent2 3 2" xfId="360"/>
    <cellStyle name="40% - Accent2 3 2 2" xfId="361"/>
    <cellStyle name="40% - Accent2 3 2 2 2" xfId="362"/>
    <cellStyle name="40% - Accent2 3 2 2 2 2" xfId="363"/>
    <cellStyle name="40% - Accent2 3 2 2 3" xfId="364"/>
    <cellStyle name="40% - Accent2 3 2 3" xfId="365"/>
    <cellStyle name="40% - Accent2 3 2 3 2" xfId="366"/>
    <cellStyle name="40% - Accent2 3 2 4" xfId="367"/>
    <cellStyle name="40% - Accent2 3 3" xfId="368"/>
    <cellStyle name="40% - Accent2 3 3 2" xfId="369"/>
    <cellStyle name="40% - Accent2 3 3 2 2" xfId="370"/>
    <cellStyle name="40% - Accent2 3 3 2 2 2" xfId="371"/>
    <cellStyle name="40% - Accent2 3 3 2 3" xfId="372"/>
    <cellStyle name="40% - Accent2 3 3 3" xfId="373"/>
    <cellStyle name="40% - Accent2 3 3 3 2" xfId="374"/>
    <cellStyle name="40% - Accent2 3 3 4" xfId="375"/>
    <cellStyle name="40% - Accent2 3 4" xfId="376"/>
    <cellStyle name="40% - Accent2 3 4 2" xfId="377"/>
    <cellStyle name="40% - Accent2 3 4 2 2" xfId="378"/>
    <cellStyle name="40% - Accent2 3 4 3" xfId="379"/>
    <cellStyle name="40% - Accent2 3 5" xfId="380"/>
    <cellStyle name="40% - Accent2 3 5 2" xfId="381"/>
    <cellStyle name="40% - Accent2 3 6" xfId="382"/>
    <cellStyle name="40% - Accent2 4" xfId="383"/>
    <cellStyle name="40% - Accent2 5" xfId="384"/>
    <cellStyle name="40% - Accent2 6" xfId="385"/>
    <cellStyle name="40% - Accent2 7" xfId="386"/>
    <cellStyle name="40% - Accent2 8" xfId="387"/>
    <cellStyle name="40% - Accent3" xfId="3" builtinId="39"/>
    <cellStyle name="40% - Accent3 2" xfId="388"/>
    <cellStyle name="40% - Accent3 2 10" xfId="389"/>
    <cellStyle name="40% - Accent3 2 2" xfId="390"/>
    <cellStyle name="40% - Accent3 2 2 2" xfId="391"/>
    <cellStyle name="40% - Accent3 2 2 3" xfId="392"/>
    <cellStyle name="40% - Accent3 2 3" xfId="393"/>
    <cellStyle name="40% - Accent3 2 3 2" xfId="394"/>
    <cellStyle name="40% - Accent3 2 4" xfId="395"/>
    <cellStyle name="40% - Accent3 2 5" xfId="396"/>
    <cellStyle name="40% - Accent3 2 6" xfId="397"/>
    <cellStyle name="40% - Accent3 2 7" xfId="398"/>
    <cellStyle name="40% - Accent3 2 8" xfId="399"/>
    <cellStyle name="40% - Accent3 2 9" xfId="400"/>
    <cellStyle name="40% - Accent3 3" xfId="401"/>
    <cellStyle name="40% - Accent3 3 2" xfId="402"/>
    <cellStyle name="40% - Accent3 3 2 2" xfId="403"/>
    <cellStyle name="40% - Accent3 3 2 2 2" xfId="404"/>
    <cellStyle name="40% - Accent3 3 2 2 2 2" xfId="405"/>
    <cellStyle name="40% - Accent3 3 2 2 3" xfId="406"/>
    <cellStyle name="40% - Accent3 3 2 3" xfId="407"/>
    <cellStyle name="40% - Accent3 3 2 3 2" xfId="408"/>
    <cellStyle name="40% - Accent3 3 2 4" xfId="409"/>
    <cellStyle name="40% - Accent3 3 3" xfId="410"/>
    <cellStyle name="40% - Accent3 3 3 2" xfId="411"/>
    <cellStyle name="40% - Accent3 3 3 2 2" xfId="412"/>
    <cellStyle name="40% - Accent3 3 3 2 2 2" xfId="413"/>
    <cellStyle name="40% - Accent3 3 3 2 3" xfId="414"/>
    <cellStyle name="40% - Accent3 3 3 3" xfId="415"/>
    <cellStyle name="40% - Accent3 3 3 3 2" xfId="416"/>
    <cellStyle name="40% - Accent3 3 3 4" xfId="417"/>
    <cellStyle name="40% - Accent3 3 4" xfId="418"/>
    <cellStyle name="40% - Accent3 3 4 2" xfId="419"/>
    <cellStyle name="40% - Accent3 3 4 2 2" xfId="420"/>
    <cellStyle name="40% - Accent3 3 4 3" xfId="421"/>
    <cellStyle name="40% - Accent3 3 5" xfId="422"/>
    <cellStyle name="40% - Accent3 3 5 2" xfId="423"/>
    <cellStyle name="40% - Accent3 3 6" xfId="424"/>
    <cellStyle name="40% - Accent3 4" xfId="425"/>
    <cellStyle name="40% - Accent3 5" xfId="426"/>
    <cellStyle name="40% - Accent3 6" xfId="427"/>
    <cellStyle name="40% - Accent3 7" xfId="428"/>
    <cellStyle name="40% - Accent3 8" xfId="429"/>
    <cellStyle name="40% - Accent4 2" xfId="430"/>
    <cellStyle name="40% - Accent4 2 10" xfId="431"/>
    <cellStyle name="40% - Accent4 2 2" xfId="432"/>
    <cellStyle name="40% - Accent4 2 2 2" xfId="433"/>
    <cellStyle name="40% - Accent4 2 2 3" xfId="434"/>
    <cellStyle name="40% - Accent4 2 3" xfId="435"/>
    <cellStyle name="40% - Accent4 2 3 2" xfId="436"/>
    <cellStyle name="40% - Accent4 2 4" xfId="437"/>
    <cellStyle name="40% - Accent4 2 5" xfId="438"/>
    <cellStyle name="40% - Accent4 2 6" xfId="439"/>
    <cellStyle name="40% - Accent4 2 7" xfId="440"/>
    <cellStyle name="40% - Accent4 2 8" xfId="441"/>
    <cellStyle name="40% - Accent4 2 9" xfId="442"/>
    <cellStyle name="40% - Accent4 3" xfId="443"/>
    <cellStyle name="40% - Accent4 3 2" xfId="444"/>
    <cellStyle name="40% - Accent4 3 2 2" xfId="445"/>
    <cellStyle name="40% - Accent4 3 2 2 2" xfId="446"/>
    <cellStyle name="40% - Accent4 3 2 2 2 2" xfId="447"/>
    <cellStyle name="40% - Accent4 3 2 2 3" xfId="448"/>
    <cellStyle name="40% - Accent4 3 2 3" xfId="449"/>
    <cellStyle name="40% - Accent4 3 2 3 2" xfId="450"/>
    <cellStyle name="40% - Accent4 3 2 4" xfId="451"/>
    <cellStyle name="40% - Accent4 3 3" xfId="452"/>
    <cellStyle name="40% - Accent4 3 3 2" xfId="453"/>
    <cellStyle name="40% - Accent4 3 3 2 2" xfId="454"/>
    <cellStyle name="40% - Accent4 3 3 2 2 2" xfId="455"/>
    <cellStyle name="40% - Accent4 3 3 2 3" xfId="456"/>
    <cellStyle name="40% - Accent4 3 3 3" xfId="457"/>
    <cellStyle name="40% - Accent4 3 3 3 2" xfId="458"/>
    <cellStyle name="40% - Accent4 3 3 4" xfId="459"/>
    <cellStyle name="40% - Accent4 3 4" xfId="460"/>
    <cellStyle name="40% - Accent4 3 4 2" xfId="461"/>
    <cellStyle name="40% - Accent4 3 4 2 2" xfId="462"/>
    <cellStyle name="40% - Accent4 3 4 3" xfId="463"/>
    <cellStyle name="40% - Accent4 3 5" xfId="464"/>
    <cellStyle name="40% - Accent4 3 5 2" xfId="465"/>
    <cellStyle name="40% - Accent4 3 6" xfId="466"/>
    <cellStyle name="40% - Accent4 4" xfId="467"/>
    <cellStyle name="40% - Accent4 5" xfId="468"/>
    <cellStyle name="40% - Accent4 6" xfId="469"/>
    <cellStyle name="40% - Accent4 7" xfId="470"/>
    <cellStyle name="40% - Accent4 8" xfId="471"/>
    <cellStyle name="40% - Accent5 2" xfId="472"/>
    <cellStyle name="40% - Accent5 2 10" xfId="473"/>
    <cellStyle name="40% - Accent5 2 2" xfId="474"/>
    <cellStyle name="40% - Accent5 2 2 2" xfId="475"/>
    <cellStyle name="40% - Accent5 2 2 3" xfId="476"/>
    <cellStyle name="40% - Accent5 2 3" xfId="477"/>
    <cellStyle name="40% - Accent5 2 3 2" xfId="478"/>
    <cellStyle name="40% - Accent5 2 4" xfId="479"/>
    <cellStyle name="40% - Accent5 2 5" xfId="480"/>
    <cellStyle name="40% - Accent5 2 6" xfId="481"/>
    <cellStyle name="40% - Accent5 2 7" xfId="482"/>
    <cellStyle name="40% - Accent5 2 8" xfId="483"/>
    <cellStyle name="40% - Accent5 2 9" xfId="484"/>
    <cellStyle name="40% - Accent5 3" xfId="485"/>
    <cellStyle name="40% - Accent5 3 2" xfId="486"/>
    <cellStyle name="40% - Accent5 3 2 2" xfId="487"/>
    <cellStyle name="40% - Accent5 3 2 2 2" xfId="488"/>
    <cellStyle name="40% - Accent5 3 2 2 2 2" xfId="489"/>
    <cellStyle name="40% - Accent5 3 2 2 3" xfId="490"/>
    <cellStyle name="40% - Accent5 3 2 3" xfId="491"/>
    <cellStyle name="40% - Accent5 3 2 3 2" xfId="492"/>
    <cellStyle name="40% - Accent5 3 2 4" xfId="493"/>
    <cellStyle name="40% - Accent5 3 3" xfId="494"/>
    <cellStyle name="40% - Accent5 3 3 2" xfId="495"/>
    <cellStyle name="40% - Accent5 3 3 2 2" xfId="496"/>
    <cellStyle name="40% - Accent5 3 3 2 2 2" xfId="497"/>
    <cellStyle name="40% - Accent5 3 3 2 3" xfId="498"/>
    <cellStyle name="40% - Accent5 3 3 3" xfId="499"/>
    <cellStyle name="40% - Accent5 3 3 3 2" xfId="500"/>
    <cellStyle name="40% - Accent5 3 3 4" xfId="501"/>
    <cellStyle name="40% - Accent5 3 4" xfId="502"/>
    <cellStyle name="40% - Accent5 3 4 2" xfId="503"/>
    <cellStyle name="40% - Accent5 3 4 2 2" xfId="504"/>
    <cellStyle name="40% - Accent5 3 4 3" xfId="505"/>
    <cellStyle name="40% - Accent5 3 5" xfId="506"/>
    <cellStyle name="40% - Accent5 3 5 2" xfId="507"/>
    <cellStyle name="40% - Accent5 3 6" xfId="508"/>
    <cellStyle name="40% - Accent5 4" xfId="509"/>
    <cellStyle name="40% - Accent5 5" xfId="510"/>
    <cellStyle name="40% - Accent5 6" xfId="511"/>
    <cellStyle name="40% - Accent5 7" xfId="512"/>
    <cellStyle name="40% - Accent5 8" xfId="513"/>
    <cellStyle name="40% - Accent6 2" xfId="514"/>
    <cellStyle name="40% - Accent6 2 10" xfId="515"/>
    <cellStyle name="40% - Accent6 2 2" xfId="516"/>
    <cellStyle name="40% - Accent6 2 2 2" xfId="517"/>
    <cellStyle name="40% - Accent6 2 2 3" xfId="518"/>
    <cellStyle name="40% - Accent6 2 3" xfId="519"/>
    <cellStyle name="40% - Accent6 2 3 2" xfId="520"/>
    <cellStyle name="40% - Accent6 2 4" xfId="521"/>
    <cellStyle name="40% - Accent6 2 5" xfId="522"/>
    <cellStyle name="40% - Accent6 2 6" xfId="523"/>
    <cellStyle name="40% - Accent6 2 7" xfId="524"/>
    <cellStyle name="40% - Accent6 2 8" xfId="525"/>
    <cellStyle name="40% - Accent6 2 9" xfId="526"/>
    <cellStyle name="40% - Accent6 3" xfId="527"/>
    <cellStyle name="40% - Accent6 3 2" xfId="528"/>
    <cellStyle name="40% - Accent6 3 2 2" xfId="529"/>
    <cellStyle name="40% - Accent6 3 2 2 2" xfId="530"/>
    <cellStyle name="40% - Accent6 3 2 2 2 2" xfId="531"/>
    <cellStyle name="40% - Accent6 3 2 2 3" xfId="532"/>
    <cellStyle name="40% - Accent6 3 2 3" xfId="533"/>
    <cellStyle name="40% - Accent6 3 2 3 2" xfId="534"/>
    <cellStyle name="40% - Accent6 3 2 4" xfId="535"/>
    <cellStyle name="40% - Accent6 3 3" xfId="536"/>
    <cellStyle name="40% - Accent6 3 3 2" xfId="537"/>
    <cellStyle name="40% - Accent6 3 3 2 2" xfId="538"/>
    <cellStyle name="40% - Accent6 3 3 2 2 2" xfId="539"/>
    <cellStyle name="40% - Accent6 3 3 2 3" xfId="540"/>
    <cellStyle name="40% - Accent6 3 3 3" xfId="541"/>
    <cellStyle name="40% - Accent6 3 3 3 2" xfId="542"/>
    <cellStyle name="40% - Accent6 3 3 4" xfId="543"/>
    <cellStyle name="40% - Accent6 3 4" xfId="544"/>
    <cellStyle name="40% - Accent6 3 4 2" xfId="545"/>
    <cellStyle name="40% - Accent6 3 4 2 2" xfId="546"/>
    <cellStyle name="40% - Accent6 3 4 3" xfId="547"/>
    <cellStyle name="40% - Accent6 3 5" xfId="548"/>
    <cellStyle name="40% - Accent6 3 5 2" xfId="549"/>
    <cellStyle name="40% - Accent6 3 6" xfId="550"/>
    <cellStyle name="40% - Accent6 4" xfId="551"/>
    <cellStyle name="40% - Accent6 5" xfId="552"/>
    <cellStyle name="40% - Accent6 6" xfId="553"/>
    <cellStyle name="40% - Accent6 7" xfId="554"/>
    <cellStyle name="40% - Accent6 8" xfId="555"/>
    <cellStyle name="60% - Accent1 2" xfId="556"/>
    <cellStyle name="60% - Accent1 2 2" xfId="557"/>
    <cellStyle name="60% - Accent1 2 3" xfId="558"/>
    <cellStyle name="60% - Accent1 2 4" xfId="559"/>
    <cellStyle name="60% - Accent1 2 5" xfId="560"/>
    <cellStyle name="60% - Accent1 2 6" xfId="561"/>
    <cellStyle name="60% - Accent1 2 7" xfId="562"/>
    <cellStyle name="60% - Accent1 2 8" xfId="563"/>
    <cellStyle name="60% - Accent1 2 9" xfId="564"/>
    <cellStyle name="60% - Accent2 2" xfId="565"/>
    <cellStyle name="60% - Accent2 2 2" xfId="566"/>
    <cellStyle name="60% - Accent2 2 3" xfId="567"/>
    <cellStyle name="60% - Accent2 2 4" xfId="568"/>
    <cellStyle name="60% - Accent2 2 5" xfId="569"/>
    <cellStyle name="60% - Accent2 2 6" xfId="570"/>
    <cellStyle name="60% - Accent2 2 7" xfId="571"/>
    <cellStyle name="60% - Accent2 2 8" xfId="572"/>
    <cellStyle name="60% - Accent2 2 9" xfId="573"/>
    <cellStyle name="60% - Accent3 2" xfId="574"/>
    <cellStyle name="60% - Accent3 2 2" xfId="575"/>
    <cellStyle name="60% - Accent3 2 3" xfId="576"/>
    <cellStyle name="60% - Accent3 2 4" xfId="577"/>
    <cellStyle name="60% - Accent3 2 5" xfId="578"/>
    <cellStyle name="60% - Accent3 2 6" xfId="579"/>
    <cellStyle name="60% - Accent3 2 7" xfId="580"/>
    <cellStyle name="60% - Accent3 2 8" xfId="581"/>
    <cellStyle name="60% - Accent3 2 9" xfId="582"/>
    <cellStyle name="60% - Accent4 2" xfId="583"/>
    <cellStyle name="60% - Accent4 2 2" xfId="584"/>
    <cellStyle name="60% - Accent4 2 3" xfId="585"/>
    <cellStyle name="60% - Accent4 2 4" xfId="586"/>
    <cellStyle name="60% - Accent4 2 5" xfId="587"/>
    <cellStyle name="60% - Accent4 2 6" xfId="588"/>
    <cellStyle name="60% - Accent4 2 7" xfId="589"/>
    <cellStyle name="60% - Accent4 2 8" xfId="590"/>
    <cellStyle name="60% - Accent4 2 9" xfId="591"/>
    <cellStyle name="60% - Accent5 2" xfId="592"/>
    <cellStyle name="60% - Accent5 2 2" xfId="593"/>
    <cellStyle name="60% - Accent5 2 3" xfId="594"/>
    <cellStyle name="60% - Accent5 2 4" xfId="595"/>
    <cellStyle name="60% - Accent5 2 5" xfId="596"/>
    <cellStyle name="60% - Accent5 2 6" xfId="597"/>
    <cellStyle name="60% - Accent5 2 7" xfId="598"/>
    <cellStyle name="60% - Accent5 2 8" xfId="599"/>
    <cellStyle name="60% - Accent5 2 9" xfId="600"/>
    <cellStyle name="60% - Accent6 2" xfId="601"/>
    <cellStyle name="60% - Accent6 2 2" xfId="602"/>
    <cellStyle name="60% - Accent6 2 3" xfId="603"/>
    <cellStyle name="60% - Accent6 2 4" xfId="604"/>
    <cellStyle name="60% - Accent6 2 5" xfId="605"/>
    <cellStyle name="60% - Accent6 2 6" xfId="606"/>
    <cellStyle name="60% - Accent6 2 7" xfId="607"/>
    <cellStyle name="60% - Accent6 2 8" xfId="608"/>
    <cellStyle name="60% - Accent6 2 9" xfId="609"/>
    <cellStyle name="A%" xfId="610"/>
    <cellStyle name="Accent1 2" xfId="611"/>
    <cellStyle name="Accent1 2 2" xfId="612"/>
    <cellStyle name="Accent1 2 3" xfId="613"/>
    <cellStyle name="Accent1 2 4" xfId="614"/>
    <cellStyle name="Accent1 2 5" xfId="615"/>
    <cellStyle name="Accent1 2 6" xfId="616"/>
    <cellStyle name="Accent1 2 7" xfId="617"/>
    <cellStyle name="Accent1 2 8" xfId="618"/>
    <cellStyle name="Accent1 2 9" xfId="619"/>
    <cellStyle name="Accent2 2" xfId="620"/>
    <cellStyle name="Accent2 2 2" xfId="621"/>
    <cellStyle name="Accent2 2 3" xfId="622"/>
    <cellStyle name="Accent2 2 4" xfId="623"/>
    <cellStyle name="Accent2 2 5" xfId="624"/>
    <cellStyle name="Accent2 2 6" xfId="625"/>
    <cellStyle name="Accent2 2 7" xfId="626"/>
    <cellStyle name="Accent2 2 8" xfId="627"/>
    <cellStyle name="Accent2 2 9" xfId="628"/>
    <cellStyle name="Accent3 2" xfId="629"/>
    <cellStyle name="Accent3 2 2" xfId="630"/>
    <cellStyle name="Accent3 2 3" xfId="631"/>
    <cellStyle name="Accent3 2 4" xfId="632"/>
    <cellStyle name="Accent3 2 5" xfId="633"/>
    <cellStyle name="Accent3 2 6" xfId="634"/>
    <cellStyle name="Accent3 2 7" xfId="635"/>
    <cellStyle name="Accent3 2 8" xfId="636"/>
    <cellStyle name="Accent3 2 9" xfId="637"/>
    <cellStyle name="Accent4 2" xfId="638"/>
    <cellStyle name="Accent4 2 2" xfId="639"/>
    <cellStyle name="Accent4 2 3" xfId="640"/>
    <cellStyle name="Accent4 2 4" xfId="641"/>
    <cellStyle name="Accent4 2 5" xfId="642"/>
    <cellStyle name="Accent4 2 6" xfId="643"/>
    <cellStyle name="Accent4 2 7" xfId="644"/>
    <cellStyle name="Accent4 2 8" xfId="645"/>
    <cellStyle name="Accent4 2 9" xfId="646"/>
    <cellStyle name="Accent5 2" xfId="647"/>
    <cellStyle name="Accent5 2 2" xfId="648"/>
    <cellStyle name="Accent5 2 3" xfId="649"/>
    <cellStyle name="Accent5 2 4" xfId="650"/>
    <cellStyle name="Accent5 2 5" xfId="651"/>
    <cellStyle name="Accent5 2 6" xfId="652"/>
    <cellStyle name="Accent5 2 7" xfId="653"/>
    <cellStyle name="Accent5 2 8" xfId="654"/>
    <cellStyle name="Accent5 2 9" xfId="655"/>
    <cellStyle name="Accent6 2" xfId="656"/>
    <cellStyle name="Accent6 2 2" xfId="657"/>
    <cellStyle name="Accent6 2 3" xfId="658"/>
    <cellStyle name="Accent6 2 4" xfId="659"/>
    <cellStyle name="Accent6 2 5" xfId="660"/>
    <cellStyle name="Accent6 2 6" xfId="661"/>
    <cellStyle name="Accent6 2 7" xfId="662"/>
    <cellStyle name="Accent6 2 8" xfId="663"/>
    <cellStyle name="Accent6 2 9" xfId="664"/>
    <cellStyle name="Accounting w/$" xfId="665"/>
    <cellStyle name="Accounting w/$ Total" xfId="666"/>
    <cellStyle name="Accounting w/o $" xfId="667"/>
    <cellStyle name="Acinput" xfId="668"/>
    <cellStyle name="Acinput,," xfId="669"/>
    <cellStyle name="Acinput_Merger Model_KN&amp;Fzio_v2.30 - Street" xfId="670"/>
    <cellStyle name="Acoutput" xfId="671"/>
    <cellStyle name="Acoutput,," xfId="672"/>
    <cellStyle name="Acoutput_CAScomps02" xfId="673"/>
    <cellStyle name="Actual Date" xfId="674"/>
    <cellStyle name="AFE" xfId="675"/>
    <cellStyle name="al" xfId="676"/>
    <cellStyle name="Amount_EQU_RIGH.XLS_Equity market_Preferred Securities " xfId="677"/>
    <cellStyle name="Apershare" xfId="678"/>
    <cellStyle name="Aprice" xfId="679"/>
    <cellStyle name="ar" xfId="680"/>
    <cellStyle name="ar 2" xfId="4476"/>
    <cellStyle name="ar 3" xfId="4493"/>
    <cellStyle name="Arial 10" xfId="681"/>
    <cellStyle name="Arial 12" xfId="682"/>
    <cellStyle name="Availability" xfId="683"/>
    <cellStyle name="Bad 2" xfId="684"/>
    <cellStyle name="Bad 2 2" xfId="685"/>
    <cellStyle name="Bad 2 3" xfId="686"/>
    <cellStyle name="Bad 2 4" xfId="687"/>
    <cellStyle name="Bad 2 5" xfId="688"/>
    <cellStyle name="Bad 2 6" xfId="689"/>
    <cellStyle name="Bad 2 7" xfId="690"/>
    <cellStyle name="Bad 2 8" xfId="691"/>
    <cellStyle name="Bad 2 9" xfId="692"/>
    <cellStyle name="Band 2" xfId="693"/>
    <cellStyle name="Blank" xfId="694"/>
    <cellStyle name="Blue" xfId="695"/>
    <cellStyle name="Bold/Border" xfId="696"/>
    <cellStyle name="Border Heavy" xfId="697"/>
    <cellStyle name="Border Thin" xfId="698"/>
    <cellStyle name="Border, Bottom" xfId="699"/>
    <cellStyle name="Border, Left" xfId="700"/>
    <cellStyle name="Border, Right" xfId="701"/>
    <cellStyle name="Border, Top" xfId="702"/>
    <cellStyle name="Border, Top 2" xfId="4477"/>
    <cellStyle name="Border, Top 3" xfId="4492"/>
    <cellStyle name="British Pound" xfId="703"/>
    <cellStyle name="BritPound" xfId="704"/>
    <cellStyle name="Bullet" xfId="705"/>
    <cellStyle name="Calc Currency (0)" xfId="706"/>
    <cellStyle name="Calc Currency (2)" xfId="707"/>
    <cellStyle name="Calc Percent (0)" xfId="708"/>
    <cellStyle name="Calc Percent (1)" xfId="709"/>
    <cellStyle name="Calc Percent (2)" xfId="710"/>
    <cellStyle name="Calc Units (0)" xfId="711"/>
    <cellStyle name="Calc Units (1)" xfId="712"/>
    <cellStyle name="Calc Units (2)" xfId="713"/>
    <cellStyle name="Calculation 2" xfId="714"/>
    <cellStyle name="Calculation 2 10" xfId="4478"/>
    <cellStyle name="Calculation 2 11" xfId="4491"/>
    <cellStyle name="Calculation 2 2" xfId="715"/>
    <cellStyle name="Calculation 2 2 2" xfId="716"/>
    <cellStyle name="Calculation 2 2 3" xfId="4479"/>
    <cellStyle name="Calculation 2 2 4" xfId="4490"/>
    <cellStyle name="Calculation 2 3" xfId="717"/>
    <cellStyle name="Calculation 2 4" xfId="718"/>
    <cellStyle name="Calculation 2 5" xfId="719"/>
    <cellStyle name="Calculation 2 6" xfId="720"/>
    <cellStyle name="Calculation 2 7" xfId="721"/>
    <cellStyle name="Calculation 2 8" xfId="722"/>
    <cellStyle name="Calculation 2 9" xfId="723"/>
    <cellStyle name="Case" xfId="724"/>
    <cellStyle name="Check" xfId="725"/>
    <cellStyle name="Check Cell 2" xfId="726"/>
    <cellStyle name="Check Cell 2 2" xfId="727"/>
    <cellStyle name="Check Cell 2 3" xfId="728"/>
    <cellStyle name="Check Cell 2 4" xfId="729"/>
    <cellStyle name="Check Cell 2 5" xfId="730"/>
    <cellStyle name="Check Cell 2 6" xfId="731"/>
    <cellStyle name="Check Cell 2 7" xfId="732"/>
    <cellStyle name="Check Cell 2 8" xfId="733"/>
    <cellStyle name="Check Cell 2 9" xfId="734"/>
    <cellStyle name="Chiffre" xfId="735"/>
    <cellStyle name="Colhead_left" xfId="736"/>
    <cellStyle name="ColHeading" xfId="737"/>
    <cellStyle name="Column Title" xfId="738"/>
    <cellStyle name="ColumnHeadings" xfId="739"/>
    <cellStyle name="ColumnHeadings2" xfId="740"/>
    <cellStyle name="Comma" xfId="1" builtinId="3"/>
    <cellStyle name="Comma  - Style1" xfId="741"/>
    <cellStyle name="Comma  - Style2" xfId="742"/>
    <cellStyle name="Comma  - Style3" xfId="743"/>
    <cellStyle name="Comma  - Style4" xfId="744"/>
    <cellStyle name="Comma  - Style5" xfId="745"/>
    <cellStyle name="Comma  - Style6" xfId="746"/>
    <cellStyle name="Comma  - Style7" xfId="747"/>
    <cellStyle name="Comma  - Style8" xfId="748"/>
    <cellStyle name="Comma ," xfId="749"/>
    <cellStyle name="Comma [00]" xfId="750"/>
    <cellStyle name="Comma [1]" xfId="751"/>
    <cellStyle name="Comma [2]" xfId="752"/>
    <cellStyle name="Comma [3]" xfId="753"/>
    <cellStyle name="Comma 0" xfId="754"/>
    <cellStyle name="Comma 0*" xfId="755"/>
    <cellStyle name="Comma 0_Merger Model_KN&amp;Fzio_v2.30 - Street" xfId="756"/>
    <cellStyle name="Comma 10" xfId="757"/>
    <cellStyle name="Comma 10 2" xfId="758"/>
    <cellStyle name="Comma 10 3" xfId="759"/>
    <cellStyle name="Comma 10 4" xfId="760"/>
    <cellStyle name="Comma 10 5" xfId="761"/>
    <cellStyle name="Comma 11" xfId="762"/>
    <cellStyle name="Comma 12" xfId="763"/>
    <cellStyle name="Comma 2" xfId="764"/>
    <cellStyle name="Comma 2 10" xfId="765"/>
    <cellStyle name="Comma 2 11" xfId="766"/>
    <cellStyle name="Comma 2 11 2" xfId="767"/>
    <cellStyle name="Comma 2 11 2 2" xfId="768"/>
    <cellStyle name="Comma 2 11 3" xfId="769"/>
    <cellStyle name="Comma 2 12" xfId="770"/>
    <cellStyle name="Comma 2 12 2" xfId="771"/>
    <cellStyle name="Comma 2 13" xfId="772"/>
    <cellStyle name="Comma 2 14" xfId="773"/>
    <cellStyle name="Comma 2 15" xfId="774"/>
    <cellStyle name="Comma 2 16" xfId="775"/>
    <cellStyle name="Comma 2 17" xfId="776"/>
    <cellStyle name="Comma 2 18" xfId="777"/>
    <cellStyle name="Comma 2 19" xfId="778"/>
    <cellStyle name="Comma 2 2" xfId="779"/>
    <cellStyle name="Comma 2 2 10" xfId="780"/>
    <cellStyle name="Comma 2 2 11" xfId="781"/>
    <cellStyle name="Comma 2 2 2" xfId="782"/>
    <cellStyle name="Comma 2 2 2 2" xfId="783"/>
    <cellStyle name="Comma 2 2 3" xfId="784"/>
    <cellStyle name="Comma 2 2 4" xfId="785"/>
    <cellStyle name="Comma 2 2 5" xfId="786"/>
    <cellStyle name="Comma 2 2 6" xfId="787"/>
    <cellStyle name="Comma 2 2 7" xfId="788"/>
    <cellStyle name="Comma 2 2 8" xfId="789"/>
    <cellStyle name="Comma 2 2 9" xfId="790"/>
    <cellStyle name="Comma 2 3" xfId="791"/>
    <cellStyle name="Comma 2 3 2" xfId="792"/>
    <cellStyle name="Comma 2 3 3" xfId="793"/>
    <cellStyle name="Comma 2 3 4" xfId="794"/>
    <cellStyle name="Comma 2 3 5" xfId="795"/>
    <cellStyle name="Comma 2 3 6" xfId="796"/>
    <cellStyle name="Comma 2 3 7" xfId="797"/>
    <cellStyle name="Comma 2 3 8" xfId="798"/>
    <cellStyle name="Comma 2 4" xfId="799"/>
    <cellStyle name="Comma 2 4 2" xfId="800"/>
    <cellStyle name="Comma 2 4 3" xfId="801"/>
    <cellStyle name="Comma 2 5" xfId="802"/>
    <cellStyle name="Comma 2 5 2" xfId="803"/>
    <cellStyle name="Comma 2 5 2 2" xfId="804"/>
    <cellStyle name="Comma 2 5 2 2 2" xfId="805"/>
    <cellStyle name="Comma 2 5 2 2 2 2" xfId="806"/>
    <cellStyle name="Comma 2 5 2 2 3" xfId="807"/>
    <cellStyle name="Comma 2 5 2 3" xfId="808"/>
    <cellStyle name="Comma 2 5 2 3 2" xfId="809"/>
    <cellStyle name="Comma 2 5 2 4" xfId="810"/>
    <cellStyle name="Comma 2 5 3" xfId="811"/>
    <cellStyle name="Comma 2 5 3 2" xfId="812"/>
    <cellStyle name="Comma 2 5 3 2 2" xfId="813"/>
    <cellStyle name="Comma 2 5 3 2 2 2" xfId="814"/>
    <cellStyle name="Comma 2 5 3 2 3" xfId="815"/>
    <cellStyle name="Comma 2 5 3 3" xfId="816"/>
    <cellStyle name="Comma 2 5 3 3 2" xfId="817"/>
    <cellStyle name="Comma 2 5 3 4" xfId="818"/>
    <cellStyle name="Comma 2 5 4" xfId="819"/>
    <cellStyle name="Comma 2 5 4 2" xfId="820"/>
    <cellStyle name="Comma 2 5 4 2 2" xfId="821"/>
    <cellStyle name="Comma 2 5 4 3" xfId="822"/>
    <cellStyle name="Comma 2 5 5" xfId="823"/>
    <cellStyle name="Comma 2 5 5 2" xfId="824"/>
    <cellStyle name="Comma 2 5 6" xfId="825"/>
    <cellStyle name="Comma 2 6" xfId="826"/>
    <cellStyle name="Comma 2 6 2" xfId="827"/>
    <cellStyle name="Comma 2 6 2 2" xfId="828"/>
    <cellStyle name="Comma 2 6 2 2 2" xfId="829"/>
    <cellStyle name="Comma 2 6 2 3" xfId="830"/>
    <cellStyle name="Comma 2 6 3" xfId="831"/>
    <cellStyle name="Comma 2 6 3 2" xfId="832"/>
    <cellStyle name="Comma 2 6 4" xfId="833"/>
    <cellStyle name="Comma 2 7" xfId="834"/>
    <cellStyle name="Comma 2 7 2" xfId="835"/>
    <cellStyle name="Comma 2 7 2 2" xfId="836"/>
    <cellStyle name="Comma 2 7 2 2 2" xfId="837"/>
    <cellStyle name="Comma 2 7 2 3" xfId="838"/>
    <cellStyle name="Comma 2 7 3" xfId="839"/>
    <cellStyle name="Comma 2 7 3 2" xfId="840"/>
    <cellStyle name="Comma 2 7 4" xfId="841"/>
    <cellStyle name="Comma 2 8" xfId="842"/>
    <cellStyle name="Comma 2 9" xfId="843"/>
    <cellStyle name="Comma 2 9 2" xfId="844"/>
    <cellStyle name="Comma 2 9 2 2" xfId="845"/>
    <cellStyle name="Comma 2 9 3" xfId="846"/>
    <cellStyle name="Comma 2*" xfId="847"/>
    <cellStyle name="Comma 3" xfId="848"/>
    <cellStyle name="Comma 3 2" xfId="849"/>
    <cellStyle name="Comma 3 2 2" xfId="850"/>
    <cellStyle name="Comma 3 3" xfId="851"/>
    <cellStyle name="Comma 3 3 2" xfId="852"/>
    <cellStyle name="Comma 3 3 2 2" xfId="853"/>
    <cellStyle name="Comma 3 3 3" xfId="854"/>
    <cellStyle name="Comma 3 3 4" xfId="855"/>
    <cellStyle name="Comma 3 4" xfId="856"/>
    <cellStyle name="Comma 3 4 2" xfId="857"/>
    <cellStyle name="Comma 3 4 3" xfId="858"/>
    <cellStyle name="Comma 3 5" xfId="859"/>
    <cellStyle name="Comma 3 6" xfId="860"/>
    <cellStyle name="Comma 3 7" xfId="861"/>
    <cellStyle name="Comma 3 8" xfId="862"/>
    <cellStyle name="Comma 3 9" xfId="863"/>
    <cellStyle name="Comma 4" xfId="864"/>
    <cellStyle name="Comma 4 10" xfId="865"/>
    <cellStyle name="Comma 4 11" xfId="866"/>
    <cellStyle name="Comma 4 12" xfId="867"/>
    <cellStyle name="Comma 4 13" xfId="868"/>
    <cellStyle name="Comma 4 14" xfId="869"/>
    <cellStyle name="Comma 4 2" xfId="870"/>
    <cellStyle name="Comma 4 2 2" xfId="871"/>
    <cellStyle name="Comma 4 2 2 2" xfId="872"/>
    <cellStyle name="Comma 4 2 2 2 2" xfId="873"/>
    <cellStyle name="Comma 4 2 2 3" xfId="874"/>
    <cellStyle name="Comma 4 2 3" xfId="875"/>
    <cellStyle name="Comma 4 2 3 2" xfId="876"/>
    <cellStyle name="Comma 4 2 4" xfId="877"/>
    <cellStyle name="Comma 4 2 5" xfId="878"/>
    <cellStyle name="Comma 4 3" xfId="879"/>
    <cellStyle name="Comma 4 3 2" xfId="880"/>
    <cellStyle name="Comma 4 3 2 2" xfId="881"/>
    <cellStyle name="Comma 4 3 2 2 2" xfId="882"/>
    <cellStyle name="Comma 4 3 2 3" xfId="883"/>
    <cellStyle name="Comma 4 3 3" xfId="884"/>
    <cellStyle name="Comma 4 3 3 2" xfId="885"/>
    <cellStyle name="Comma 4 3 4" xfId="886"/>
    <cellStyle name="Comma 4 4" xfId="887"/>
    <cellStyle name="Comma 4 4 2" xfId="888"/>
    <cellStyle name="Comma 4 4 2 2" xfId="889"/>
    <cellStyle name="Comma 4 4 2 2 2" xfId="890"/>
    <cellStyle name="Comma 4 4 2 3" xfId="891"/>
    <cellStyle name="Comma 4 4 3" xfId="892"/>
    <cellStyle name="Comma 4 4 3 2" xfId="893"/>
    <cellStyle name="Comma 4 4 4" xfId="894"/>
    <cellStyle name="Comma 4 5" xfId="895"/>
    <cellStyle name="Comma 4 5 2" xfId="896"/>
    <cellStyle name="Comma 4 5 2 2" xfId="897"/>
    <cellStyle name="Comma 4 5 3" xfId="898"/>
    <cellStyle name="Comma 4 6" xfId="899"/>
    <cellStyle name="Comma 4 6 2" xfId="900"/>
    <cellStyle name="Comma 4 6 2 2" xfId="901"/>
    <cellStyle name="Comma 4 6 3" xfId="902"/>
    <cellStyle name="Comma 4 7" xfId="903"/>
    <cellStyle name="Comma 4 7 2" xfId="904"/>
    <cellStyle name="Comma 4 8" xfId="905"/>
    <cellStyle name="Comma 4 9" xfId="906"/>
    <cellStyle name="Comma 5" xfId="907"/>
    <cellStyle name="Comma 5 10" xfId="908"/>
    <cellStyle name="Comma 5 11" xfId="909"/>
    <cellStyle name="Comma 5 12" xfId="910"/>
    <cellStyle name="Comma 5 2" xfId="911"/>
    <cellStyle name="Comma 5 2 2" xfId="912"/>
    <cellStyle name="Comma 5 2 2 2" xfId="913"/>
    <cellStyle name="Comma 5 2 2 2 2" xfId="914"/>
    <cellStyle name="Comma 5 2 2 3" xfId="915"/>
    <cellStyle name="Comma 5 2 3" xfId="916"/>
    <cellStyle name="Comma 5 2 3 2" xfId="917"/>
    <cellStyle name="Comma 5 2 4" xfId="918"/>
    <cellStyle name="Comma 5 3" xfId="919"/>
    <cellStyle name="Comma 5 3 2" xfId="920"/>
    <cellStyle name="Comma 5 3 2 2" xfId="921"/>
    <cellStyle name="Comma 5 3 2 2 2" xfId="922"/>
    <cellStyle name="Comma 5 3 2 3" xfId="923"/>
    <cellStyle name="Comma 5 3 3" xfId="924"/>
    <cellStyle name="Comma 5 3 3 2" xfId="925"/>
    <cellStyle name="Comma 5 3 4" xfId="926"/>
    <cellStyle name="Comma 5 4" xfId="927"/>
    <cellStyle name="Comma 5 4 2" xfId="928"/>
    <cellStyle name="Comma 5 4 2 2" xfId="929"/>
    <cellStyle name="Comma 5 4 3" xfId="930"/>
    <cellStyle name="Comma 5 5" xfId="931"/>
    <cellStyle name="Comma 5 5 2" xfId="932"/>
    <cellStyle name="Comma 5 5 2 2" xfId="933"/>
    <cellStyle name="Comma 5 5 3" xfId="934"/>
    <cellStyle name="Comma 5 6" xfId="935"/>
    <cellStyle name="Comma 5 6 2" xfId="936"/>
    <cellStyle name="Comma 5 7" xfId="937"/>
    <cellStyle name="Comma 5 8" xfId="938"/>
    <cellStyle name="Comma 5 9" xfId="939"/>
    <cellStyle name="Comma 6" xfId="940"/>
    <cellStyle name="Comma 6 2" xfId="941"/>
    <cellStyle name="Comma 6 3" xfId="942"/>
    <cellStyle name="Comma 6 4" xfId="943"/>
    <cellStyle name="Comma 6 5" xfId="944"/>
    <cellStyle name="Comma 6 6" xfId="945"/>
    <cellStyle name="Comma 7" xfId="946"/>
    <cellStyle name="Comma 7 2" xfId="947"/>
    <cellStyle name="Comma 7 2 2" xfId="948"/>
    <cellStyle name="Comma 7 2 2 2" xfId="949"/>
    <cellStyle name="Comma 7 2 3" xfId="950"/>
    <cellStyle name="Comma 7 3" xfId="951"/>
    <cellStyle name="Comma 7 3 2" xfId="952"/>
    <cellStyle name="Comma 7 4" xfId="953"/>
    <cellStyle name="Comma 7 5" xfId="954"/>
    <cellStyle name="Comma 7 6" xfId="955"/>
    <cellStyle name="Comma 7 7" xfId="956"/>
    <cellStyle name="Comma 7 8" xfId="957"/>
    <cellStyle name="Comma 8" xfId="958"/>
    <cellStyle name="Comma 8 2" xfId="959"/>
    <cellStyle name="Comma 8 2 2" xfId="960"/>
    <cellStyle name="Comma 8 3" xfId="961"/>
    <cellStyle name="Comma 8 4" xfId="962"/>
    <cellStyle name="Comma 8 5" xfId="963"/>
    <cellStyle name="Comma 8 6" xfId="964"/>
    <cellStyle name="Comma 8 7" xfId="965"/>
    <cellStyle name="Comma 9" xfId="966"/>
    <cellStyle name="Comma 9 2" xfId="967"/>
    <cellStyle name="Comma 9 3" xfId="968"/>
    <cellStyle name="Comma 9 4" xfId="969"/>
    <cellStyle name="Comma 9 5" xfId="970"/>
    <cellStyle name="Comma0" xfId="971"/>
    <cellStyle name="Comma2 (0)" xfId="972"/>
    <cellStyle name="Comment" xfId="973"/>
    <cellStyle name="Company" xfId="974"/>
    <cellStyle name="CurRatio" xfId="975"/>
    <cellStyle name="Currency--" xfId="976"/>
    <cellStyle name="Currency [00]" xfId="977"/>
    <cellStyle name="Currency [1]" xfId="978"/>
    <cellStyle name="Currency [2]" xfId="979"/>
    <cellStyle name="Currency [2] 2" xfId="4480"/>
    <cellStyle name="Currency [2] 3" xfId="4489"/>
    <cellStyle name="Currency [3]" xfId="980"/>
    <cellStyle name="Currency 0" xfId="981"/>
    <cellStyle name="Currency 10" xfId="982"/>
    <cellStyle name="Currency 10 2" xfId="983"/>
    <cellStyle name="Currency 10 2 2" xfId="984"/>
    <cellStyle name="Currency 10 2 2 2" xfId="985"/>
    <cellStyle name="Currency 10 2 2 2 2" xfId="986"/>
    <cellStyle name="Currency 10 2 2 3" xfId="987"/>
    <cellStyle name="Currency 10 2 3" xfId="988"/>
    <cellStyle name="Currency 10 2 3 2" xfId="989"/>
    <cellStyle name="Currency 10 2 4" xfId="990"/>
    <cellStyle name="Currency 10 3" xfId="991"/>
    <cellStyle name="Currency 10 3 2" xfId="992"/>
    <cellStyle name="Currency 10 3 2 2" xfId="993"/>
    <cellStyle name="Currency 10 3 2 2 2" xfId="994"/>
    <cellStyle name="Currency 10 3 2 3" xfId="995"/>
    <cellStyle name="Currency 10 3 3" xfId="996"/>
    <cellStyle name="Currency 10 3 3 2" xfId="997"/>
    <cellStyle name="Currency 10 3 4" xfId="998"/>
    <cellStyle name="Currency 10 4" xfId="999"/>
    <cellStyle name="Currency 10 4 2" xfId="1000"/>
    <cellStyle name="Currency 10 4 2 2" xfId="1001"/>
    <cellStyle name="Currency 10 4 3" xfId="1002"/>
    <cellStyle name="Currency 10 5" xfId="1003"/>
    <cellStyle name="Currency 10 5 2" xfId="1004"/>
    <cellStyle name="Currency 10 6" xfId="1005"/>
    <cellStyle name="Currency 11" xfId="1006"/>
    <cellStyle name="Currency 11 2" xfId="1007"/>
    <cellStyle name="Currency 11 2 2" xfId="1008"/>
    <cellStyle name="Currency 11 2 2 2" xfId="1009"/>
    <cellStyle name="Currency 11 2 2 2 2" xfId="1010"/>
    <cellStyle name="Currency 11 2 2 3" xfId="1011"/>
    <cellStyle name="Currency 11 2 3" xfId="1012"/>
    <cellStyle name="Currency 11 2 3 2" xfId="1013"/>
    <cellStyle name="Currency 11 2 4" xfId="1014"/>
    <cellStyle name="Currency 11 3" xfId="1015"/>
    <cellStyle name="Currency 11 3 2" xfId="1016"/>
    <cellStyle name="Currency 11 3 2 2" xfId="1017"/>
    <cellStyle name="Currency 11 3 2 2 2" xfId="1018"/>
    <cellStyle name="Currency 11 3 2 3" xfId="1019"/>
    <cellStyle name="Currency 11 3 3" xfId="1020"/>
    <cellStyle name="Currency 11 3 3 2" xfId="1021"/>
    <cellStyle name="Currency 11 3 4" xfId="1022"/>
    <cellStyle name="Currency 11 4" xfId="1023"/>
    <cellStyle name="Currency 11 4 2" xfId="1024"/>
    <cellStyle name="Currency 11 4 2 2" xfId="1025"/>
    <cellStyle name="Currency 11 4 3" xfId="1026"/>
    <cellStyle name="Currency 11 5" xfId="1027"/>
    <cellStyle name="Currency 11 5 2" xfId="1028"/>
    <cellStyle name="Currency 11 6" xfId="1029"/>
    <cellStyle name="Currency 12" xfId="1030"/>
    <cellStyle name="Currency 13" xfId="1031"/>
    <cellStyle name="Currency 14" xfId="1032"/>
    <cellStyle name="Currency 14 2" xfId="1033"/>
    <cellStyle name="Currency 14 2 2" xfId="1034"/>
    <cellStyle name="Currency 14 2 2 2" xfId="1035"/>
    <cellStyle name="Currency 14 2 2 2 2" xfId="1036"/>
    <cellStyle name="Currency 14 2 2 3" xfId="1037"/>
    <cellStyle name="Currency 14 2 3" xfId="1038"/>
    <cellStyle name="Currency 14 2 3 2" xfId="1039"/>
    <cellStyle name="Currency 14 2 4" xfId="1040"/>
    <cellStyle name="Currency 14 3" xfId="1041"/>
    <cellStyle name="Currency 14 3 2" xfId="1042"/>
    <cellStyle name="Currency 14 3 2 2" xfId="1043"/>
    <cellStyle name="Currency 14 3 2 2 2" xfId="1044"/>
    <cellStyle name="Currency 14 3 2 3" xfId="1045"/>
    <cellStyle name="Currency 14 3 3" xfId="1046"/>
    <cellStyle name="Currency 14 3 3 2" xfId="1047"/>
    <cellStyle name="Currency 14 3 4" xfId="1048"/>
    <cellStyle name="Currency 14 4" xfId="1049"/>
    <cellStyle name="Currency 14 4 2" xfId="1050"/>
    <cellStyle name="Currency 14 4 2 2" xfId="1051"/>
    <cellStyle name="Currency 14 4 2 2 2" xfId="1052"/>
    <cellStyle name="Currency 14 4 2 3" xfId="1053"/>
    <cellStyle name="Currency 14 4 3" xfId="1054"/>
    <cellStyle name="Currency 14 4 3 2" xfId="1055"/>
    <cellStyle name="Currency 14 4 4" xfId="1056"/>
    <cellStyle name="Currency 14 5" xfId="1057"/>
    <cellStyle name="Currency 14 5 2" xfId="1058"/>
    <cellStyle name="Currency 14 5 2 2" xfId="1059"/>
    <cellStyle name="Currency 14 5 3" xfId="1060"/>
    <cellStyle name="Currency 14 6" xfId="1061"/>
    <cellStyle name="Currency 14 6 2" xfId="1062"/>
    <cellStyle name="Currency 14 7" xfId="1063"/>
    <cellStyle name="Currency 15" xfId="1064"/>
    <cellStyle name="Currency 15 2" xfId="1065"/>
    <cellStyle name="Currency 15 2 2" xfId="1066"/>
    <cellStyle name="Currency 15 2 2 2" xfId="1067"/>
    <cellStyle name="Currency 15 2 3" xfId="1068"/>
    <cellStyle name="Currency 15 3" xfId="1069"/>
    <cellStyle name="Currency 15 3 2" xfId="1070"/>
    <cellStyle name="Currency 15 4" xfId="1071"/>
    <cellStyle name="Currency 16" xfId="1072"/>
    <cellStyle name="Currency 16 2" xfId="1073"/>
    <cellStyle name="Currency 17" xfId="1074"/>
    <cellStyle name="Currency 18" xfId="1075"/>
    <cellStyle name="Currency 19" xfId="1076"/>
    <cellStyle name="Currency 19 2" xfId="1077"/>
    <cellStyle name="Currency 19 2 2" xfId="1078"/>
    <cellStyle name="Currency 19 2 2 2" xfId="1079"/>
    <cellStyle name="Currency 19 2 2 2 2" xfId="1080"/>
    <cellStyle name="Currency 19 2 2 3" xfId="1081"/>
    <cellStyle name="Currency 19 2 3" xfId="1082"/>
    <cellStyle name="Currency 19 2 3 2" xfId="1083"/>
    <cellStyle name="Currency 19 2 4" xfId="1084"/>
    <cellStyle name="Currency 19 3" xfId="1085"/>
    <cellStyle name="Currency 19 3 2" xfId="1086"/>
    <cellStyle name="Currency 19 3 2 2" xfId="1087"/>
    <cellStyle name="Currency 19 3 2 2 2" xfId="1088"/>
    <cellStyle name="Currency 19 3 2 3" xfId="1089"/>
    <cellStyle name="Currency 19 3 3" xfId="1090"/>
    <cellStyle name="Currency 19 3 3 2" xfId="1091"/>
    <cellStyle name="Currency 19 3 4" xfId="1092"/>
    <cellStyle name="Currency 19 4" xfId="1093"/>
    <cellStyle name="Currency 19 4 2" xfId="1094"/>
    <cellStyle name="Currency 19 4 2 2" xfId="1095"/>
    <cellStyle name="Currency 19 4 3" xfId="1096"/>
    <cellStyle name="Currency 19 5" xfId="1097"/>
    <cellStyle name="Currency 19 5 2" xfId="1098"/>
    <cellStyle name="Currency 19 6" xfId="1099"/>
    <cellStyle name="Currency 2" xfId="1100"/>
    <cellStyle name="Currency 2 10" xfId="1101"/>
    <cellStyle name="Currency 2 10 2" xfId="1102"/>
    <cellStyle name="Currency 2 10 2 2" xfId="1103"/>
    <cellStyle name="Currency 2 10 3" xfId="1104"/>
    <cellStyle name="Currency 2 11" xfId="1105"/>
    <cellStyle name="Currency 2 12" xfId="1106"/>
    <cellStyle name="Currency 2 13" xfId="1107"/>
    <cellStyle name="Currency 2 14" xfId="1108"/>
    <cellStyle name="Currency 2 15" xfId="1109"/>
    <cellStyle name="Currency 2 16" xfId="1110"/>
    <cellStyle name="Currency 2 17" xfId="1111"/>
    <cellStyle name="Currency 2 18" xfId="1112"/>
    <cellStyle name="Currency 2 2" xfId="1113"/>
    <cellStyle name="Currency 2 2 10" xfId="1114"/>
    <cellStyle name="Currency 2 2 11" xfId="1115"/>
    <cellStyle name="Currency 2 2 2" xfId="1116"/>
    <cellStyle name="Currency 2 2 3" xfId="1117"/>
    <cellStyle name="Currency 2 2 4" xfId="1118"/>
    <cellStyle name="Currency 2 2 5" xfId="1119"/>
    <cellStyle name="Currency 2 2 6" xfId="1120"/>
    <cellStyle name="Currency 2 2 7" xfId="1121"/>
    <cellStyle name="Currency 2 2 8" xfId="1122"/>
    <cellStyle name="Currency 2 2 9" xfId="1123"/>
    <cellStyle name="Currency 2 3" xfId="1124"/>
    <cellStyle name="Currency 2 3 2" xfId="1125"/>
    <cellStyle name="Currency 2 3 3" xfId="1126"/>
    <cellStyle name="Currency 2 3 4" xfId="1127"/>
    <cellStyle name="Currency 2 3 5" xfId="1128"/>
    <cellStyle name="Currency 2 4" xfId="1129"/>
    <cellStyle name="Currency 2 5" xfId="1130"/>
    <cellStyle name="Currency 2 6" xfId="1131"/>
    <cellStyle name="Currency 2 7" xfId="1132"/>
    <cellStyle name="Currency 2 8" xfId="1133"/>
    <cellStyle name="Currency 2 9" xfId="1134"/>
    <cellStyle name="Currency 2*" xfId="1135"/>
    <cellStyle name="Currency 2_CLdcfmodel" xfId="1136"/>
    <cellStyle name="Currency 20" xfId="1137"/>
    <cellStyle name="Currency 20 2" xfId="1138"/>
    <cellStyle name="Currency 20 2 2" xfId="1139"/>
    <cellStyle name="Currency 20 2 2 2" xfId="1140"/>
    <cellStyle name="Currency 20 2 2 2 2" xfId="1141"/>
    <cellStyle name="Currency 20 2 2 3" xfId="1142"/>
    <cellStyle name="Currency 20 2 3" xfId="1143"/>
    <cellStyle name="Currency 20 2 3 2" xfId="1144"/>
    <cellStyle name="Currency 20 2 4" xfId="1145"/>
    <cellStyle name="Currency 20 3" xfId="1146"/>
    <cellStyle name="Currency 20 3 2" xfId="1147"/>
    <cellStyle name="Currency 20 3 2 2" xfId="1148"/>
    <cellStyle name="Currency 20 3 2 2 2" xfId="1149"/>
    <cellStyle name="Currency 20 3 2 3" xfId="1150"/>
    <cellStyle name="Currency 20 3 3" xfId="1151"/>
    <cellStyle name="Currency 20 3 3 2" xfId="1152"/>
    <cellStyle name="Currency 20 3 4" xfId="1153"/>
    <cellStyle name="Currency 20 4" xfId="1154"/>
    <cellStyle name="Currency 20 4 2" xfId="1155"/>
    <cellStyle name="Currency 20 4 2 2" xfId="1156"/>
    <cellStyle name="Currency 20 4 3" xfId="1157"/>
    <cellStyle name="Currency 20 5" xfId="1158"/>
    <cellStyle name="Currency 20 5 2" xfId="1159"/>
    <cellStyle name="Currency 20 6" xfId="1160"/>
    <cellStyle name="Currency 21" xfId="1161"/>
    <cellStyle name="Currency 21 2" xfId="1162"/>
    <cellStyle name="Currency 21 2 2" xfId="1163"/>
    <cellStyle name="Currency 21 2 2 2" xfId="1164"/>
    <cellStyle name="Currency 21 2 2 2 2" xfId="1165"/>
    <cellStyle name="Currency 21 2 2 3" xfId="1166"/>
    <cellStyle name="Currency 21 2 3" xfId="1167"/>
    <cellStyle name="Currency 21 2 3 2" xfId="1168"/>
    <cellStyle name="Currency 21 2 4" xfId="1169"/>
    <cellStyle name="Currency 21 3" xfId="1170"/>
    <cellStyle name="Currency 21 3 2" xfId="1171"/>
    <cellStyle name="Currency 21 3 2 2" xfId="1172"/>
    <cellStyle name="Currency 21 3 2 2 2" xfId="1173"/>
    <cellStyle name="Currency 21 3 2 3" xfId="1174"/>
    <cellStyle name="Currency 21 3 3" xfId="1175"/>
    <cellStyle name="Currency 21 3 3 2" xfId="1176"/>
    <cellStyle name="Currency 21 3 4" xfId="1177"/>
    <cellStyle name="Currency 21 4" xfId="1178"/>
    <cellStyle name="Currency 21 4 2" xfId="1179"/>
    <cellStyle name="Currency 21 4 2 2" xfId="1180"/>
    <cellStyle name="Currency 21 4 3" xfId="1181"/>
    <cellStyle name="Currency 21 5" xfId="1182"/>
    <cellStyle name="Currency 21 5 2" xfId="1183"/>
    <cellStyle name="Currency 21 6" xfId="1184"/>
    <cellStyle name="Currency 22" xfId="1185"/>
    <cellStyle name="Currency 22 2" xfId="1186"/>
    <cellStyle name="Currency 22 2 2" xfId="1187"/>
    <cellStyle name="Currency 22 2 2 2" xfId="1188"/>
    <cellStyle name="Currency 22 2 2 2 2" xfId="1189"/>
    <cellStyle name="Currency 22 2 2 3" xfId="1190"/>
    <cellStyle name="Currency 22 2 3" xfId="1191"/>
    <cellStyle name="Currency 22 2 3 2" xfId="1192"/>
    <cellStyle name="Currency 22 2 4" xfId="1193"/>
    <cellStyle name="Currency 22 3" xfId="1194"/>
    <cellStyle name="Currency 22 3 2" xfId="1195"/>
    <cellStyle name="Currency 22 3 2 2" xfId="1196"/>
    <cellStyle name="Currency 22 3 2 2 2" xfId="1197"/>
    <cellStyle name="Currency 22 3 2 3" xfId="1198"/>
    <cellStyle name="Currency 22 3 3" xfId="1199"/>
    <cellStyle name="Currency 22 3 3 2" xfId="1200"/>
    <cellStyle name="Currency 22 3 4" xfId="1201"/>
    <cellStyle name="Currency 22 4" xfId="1202"/>
    <cellStyle name="Currency 22 4 2" xfId="1203"/>
    <cellStyle name="Currency 22 4 2 2" xfId="1204"/>
    <cellStyle name="Currency 22 4 3" xfId="1205"/>
    <cellStyle name="Currency 22 5" xfId="1206"/>
    <cellStyle name="Currency 22 5 2" xfId="1207"/>
    <cellStyle name="Currency 22 6" xfId="1208"/>
    <cellStyle name="Currency 23" xfId="1209"/>
    <cellStyle name="Currency 23 2" xfId="1210"/>
    <cellStyle name="Currency 23 2 2" xfId="1211"/>
    <cellStyle name="Currency 23 2 2 2" xfId="1212"/>
    <cellStyle name="Currency 23 2 2 2 2" xfId="1213"/>
    <cellStyle name="Currency 23 2 2 3" xfId="1214"/>
    <cellStyle name="Currency 23 2 3" xfId="1215"/>
    <cellStyle name="Currency 23 2 3 2" xfId="1216"/>
    <cellStyle name="Currency 23 2 4" xfId="1217"/>
    <cellStyle name="Currency 23 3" xfId="1218"/>
    <cellStyle name="Currency 23 3 2" xfId="1219"/>
    <cellStyle name="Currency 23 3 2 2" xfId="1220"/>
    <cellStyle name="Currency 23 3 2 2 2" xfId="1221"/>
    <cellStyle name="Currency 23 3 2 3" xfId="1222"/>
    <cellStyle name="Currency 23 3 3" xfId="1223"/>
    <cellStyle name="Currency 23 3 3 2" xfId="1224"/>
    <cellStyle name="Currency 23 3 4" xfId="1225"/>
    <cellStyle name="Currency 23 4" xfId="1226"/>
    <cellStyle name="Currency 23 4 2" xfId="1227"/>
    <cellStyle name="Currency 23 4 2 2" xfId="1228"/>
    <cellStyle name="Currency 23 4 3" xfId="1229"/>
    <cellStyle name="Currency 23 5" xfId="1230"/>
    <cellStyle name="Currency 23 5 2" xfId="1231"/>
    <cellStyle name="Currency 23 6" xfId="1232"/>
    <cellStyle name="Currency 24" xfId="1233"/>
    <cellStyle name="Currency 24 2" xfId="1234"/>
    <cellStyle name="Currency 24 2 2" xfId="1235"/>
    <cellStyle name="Currency 24 2 2 2" xfId="1236"/>
    <cellStyle name="Currency 24 2 2 2 2" xfId="1237"/>
    <cellStyle name="Currency 24 2 2 3" xfId="1238"/>
    <cellStyle name="Currency 24 2 3" xfId="1239"/>
    <cellStyle name="Currency 24 2 3 2" xfId="1240"/>
    <cellStyle name="Currency 24 2 4" xfId="1241"/>
    <cellStyle name="Currency 24 3" xfId="1242"/>
    <cellStyle name="Currency 24 3 2" xfId="1243"/>
    <cellStyle name="Currency 24 3 2 2" xfId="1244"/>
    <cellStyle name="Currency 24 3 2 2 2" xfId="1245"/>
    <cellStyle name="Currency 24 3 2 3" xfId="1246"/>
    <cellStyle name="Currency 24 3 3" xfId="1247"/>
    <cellStyle name="Currency 24 3 3 2" xfId="1248"/>
    <cellStyle name="Currency 24 3 4" xfId="1249"/>
    <cellStyle name="Currency 24 4" xfId="1250"/>
    <cellStyle name="Currency 24 4 2" xfId="1251"/>
    <cellStyle name="Currency 24 4 2 2" xfId="1252"/>
    <cellStyle name="Currency 24 4 3" xfId="1253"/>
    <cellStyle name="Currency 24 5" xfId="1254"/>
    <cellStyle name="Currency 24 5 2" xfId="1255"/>
    <cellStyle name="Currency 24 6" xfId="1256"/>
    <cellStyle name="Currency 25" xfId="4470"/>
    <cellStyle name="Currency 26" xfId="1257"/>
    <cellStyle name="Currency 26 2" xfId="1258"/>
    <cellStyle name="Currency 26 2 2" xfId="1259"/>
    <cellStyle name="Currency 26 2 2 2" xfId="1260"/>
    <cellStyle name="Currency 26 2 2 2 2" xfId="1261"/>
    <cellStyle name="Currency 26 2 2 3" xfId="1262"/>
    <cellStyle name="Currency 26 2 3" xfId="1263"/>
    <cellStyle name="Currency 26 2 3 2" xfId="1264"/>
    <cellStyle name="Currency 26 2 4" xfId="1265"/>
    <cellStyle name="Currency 26 3" xfId="1266"/>
    <cellStyle name="Currency 26 3 2" xfId="1267"/>
    <cellStyle name="Currency 26 3 2 2" xfId="1268"/>
    <cellStyle name="Currency 26 3 2 2 2" xfId="1269"/>
    <cellStyle name="Currency 26 3 2 3" xfId="1270"/>
    <cellStyle name="Currency 26 3 3" xfId="1271"/>
    <cellStyle name="Currency 26 3 3 2" xfId="1272"/>
    <cellStyle name="Currency 26 3 4" xfId="1273"/>
    <cellStyle name="Currency 26 4" xfId="1274"/>
    <cellStyle name="Currency 26 4 2" xfId="1275"/>
    <cellStyle name="Currency 26 4 2 2" xfId="1276"/>
    <cellStyle name="Currency 26 4 3" xfId="1277"/>
    <cellStyle name="Currency 26 5" xfId="1278"/>
    <cellStyle name="Currency 26 5 2" xfId="1279"/>
    <cellStyle name="Currency 26 6" xfId="1280"/>
    <cellStyle name="Currency 27" xfId="1281"/>
    <cellStyle name="Currency 27 2" xfId="1282"/>
    <cellStyle name="Currency 27 2 2" xfId="1283"/>
    <cellStyle name="Currency 27 2 2 2" xfId="1284"/>
    <cellStyle name="Currency 27 2 2 2 2" xfId="1285"/>
    <cellStyle name="Currency 27 2 2 3" xfId="1286"/>
    <cellStyle name="Currency 27 2 3" xfId="1287"/>
    <cellStyle name="Currency 27 2 3 2" xfId="1288"/>
    <cellStyle name="Currency 27 2 4" xfId="1289"/>
    <cellStyle name="Currency 27 3" xfId="1290"/>
    <cellStyle name="Currency 27 3 2" xfId="1291"/>
    <cellStyle name="Currency 27 3 2 2" xfId="1292"/>
    <cellStyle name="Currency 27 3 2 2 2" xfId="1293"/>
    <cellStyle name="Currency 27 3 2 3" xfId="1294"/>
    <cellStyle name="Currency 27 3 3" xfId="1295"/>
    <cellStyle name="Currency 27 3 3 2" xfId="1296"/>
    <cellStyle name="Currency 27 3 4" xfId="1297"/>
    <cellStyle name="Currency 27 4" xfId="1298"/>
    <cellStyle name="Currency 27 4 2" xfId="1299"/>
    <cellStyle name="Currency 27 4 2 2" xfId="1300"/>
    <cellStyle name="Currency 27 4 3" xfId="1301"/>
    <cellStyle name="Currency 27 5" xfId="1302"/>
    <cellStyle name="Currency 27 5 2" xfId="1303"/>
    <cellStyle name="Currency 27 6" xfId="1304"/>
    <cellStyle name="Currency 28" xfId="1305"/>
    <cellStyle name="Currency 28 2" xfId="1306"/>
    <cellStyle name="Currency 28 2 2" xfId="1307"/>
    <cellStyle name="Currency 28 2 2 2" xfId="1308"/>
    <cellStyle name="Currency 28 2 2 2 2" xfId="1309"/>
    <cellStyle name="Currency 28 2 2 3" xfId="1310"/>
    <cellStyle name="Currency 28 2 3" xfId="1311"/>
    <cellStyle name="Currency 28 2 3 2" xfId="1312"/>
    <cellStyle name="Currency 28 2 4" xfId="1313"/>
    <cellStyle name="Currency 28 3" xfId="1314"/>
    <cellStyle name="Currency 28 3 2" xfId="1315"/>
    <cellStyle name="Currency 28 3 2 2" xfId="1316"/>
    <cellStyle name="Currency 28 3 2 2 2" xfId="1317"/>
    <cellStyle name="Currency 28 3 2 3" xfId="1318"/>
    <cellStyle name="Currency 28 3 3" xfId="1319"/>
    <cellStyle name="Currency 28 3 3 2" xfId="1320"/>
    <cellStyle name="Currency 28 3 4" xfId="1321"/>
    <cellStyle name="Currency 28 4" xfId="1322"/>
    <cellStyle name="Currency 28 4 2" xfId="1323"/>
    <cellStyle name="Currency 28 4 2 2" xfId="1324"/>
    <cellStyle name="Currency 28 4 3" xfId="1325"/>
    <cellStyle name="Currency 28 5" xfId="1326"/>
    <cellStyle name="Currency 28 5 2" xfId="1327"/>
    <cellStyle name="Currency 28 6" xfId="1328"/>
    <cellStyle name="Currency 29" xfId="1329"/>
    <cellStyle name="Currency 29 2" xfId="1330"/>
    <cellStyle name="Currency 29 2 2" xfId="1331"/>
    <cellStyle name="Currency 29 2 2 2" xfId="1332"/>
    <cellStyle name="Currency 29 2 2 2 2" xfId="1333"/>
    <cellStyle name="Currency 29 2 2 3" xfId="1334"/>
    <cellStyle name="Currency 29 2 3" xfId="1335"/>
    <cellStyle name="Currency 29 2 3 2" xfId="1336"/>
    <cellStyle name="Currency 29 2 4" xfId="1337"/>
    <cellStyle name="Currency 29 3" xfId="1338"/>
    <cellStyle name="Currency 29 3 2" xfId="1339"/>
    <cellStyle name="Currency 29 3 2 2" xfId="1340"/>
    <cellStyle name="Currency 29 3 2 2 2" xfId="1341"/>
    <cellStyle name="Currency 29 3 2 3" xfId="1342"/>
    <cellStyle name="Currency 29 3 3" xfId="1343"/>
    <cellStyle name="Currency 29 3 3 2" xfId="1344"/>
    <cellStyle name="Currency 29 3 4" xfId="1345"/>
    <cellStyle name="Currency 29 4" xfId="1346"/>
    <cellStyle name="Currency 29 4 2" xfId="1347"/>
    <cellStyle name="Currency 29 4 2 2" xfId="1348"/>
    <cellStyle name="Currency 29 4 3" xfId="1349"/>
    <cellStyle name="Currency 29 5" xfId="1350"/>
    <cellStyle name="Currency 29 5 2" xfId="1351"/>
    <cellStyle name="Currency 29 6" xfId="1352"/>
    <cellStyle name="Currency 3" xfId="1353"/>
    <cellStyle name="Currency 3 2" xfId="1354"/>
    <cellStyle name="Currency 3 2 2" xfId="1355"/>
    <cellStyle name="Currency 3 2 2 2" xfId="1356"/>
    <cellStyle name="Currency 3 2 3" xfId="1357"/>
    <cellStyle name="Currency 3 2 4" xfId="1358"/>
    <cellStyle name="Currency 3 2 5" xfId="1359"/>
    <cellStyle name="Currency 3 3" xfId="1360"/>
    <cellStyle name="Currency 3 4" xfId="1361"/>
    <cellStyle name="Currency 3 5" xfId="1362"/>
    <cellStyle name="Currency 3 6" xfId="1363"/>
    <cellStyle name="Currency 30" xfId="4503"/>
    <cellStyle name="Currency 31" xfId="4508"/>
    <cellStyle name="Currency 32" xfId="4509"/>
    <cellStyle name="Currency 33" xfId="4510"/>
    <cellStyle name="Currency 34" xfId="4511"/>
    <cellStyle name="Currency 4" xfId="1364"/>
    <cellStyle name="Currency 4 10" xfId="1365"/>
    <cellStyle name="Currency 4 2" xfId="1366"/>
    <cellStyle name="Currency 4 2 2" xfId="1367"/>
    <cellStyle name="Currency 4 2 2 2" xfId="1368"/>
    <cellStyle name="Currency 4 2 2 2 2" xfId="1369"/>
    <cellStyle name="Currency 4 2 2 3" xfId="1370"/>
    <cellStyle name="Currency 4 2 3" xfId="1371"/>
    <cellStyle name="Currency 4 2 3 2" xfId="1372"/>
    <cellStyle name="Currency 4 2 4" xfId="1373"/>
    <cellStyle name="Currency 4 3" xfId="1374"/>
    <cellStyle name="Currency 4 3 2" xfId="1375"/>
    <cellStyle name="Currency 4 3 2 2" xfId="1376"/>
    <cellStyle name="Currency 4 3 2 2 2" xfId="1377"/>
    <cellStyle name="Currency 4 3 2 3" xfId="1378"/>
    <cellStyle name="Currency 4 3 3" xfId="1379"/>
    <cellStyle name="Currency 4 3 3 2" xfId="1380"/>
    <cellStyle name="Currency 4 3 4" xfId="1381"/>
    <cellStyle name="Currency 4 4" xfId="1382"/>
    <cellStyle name="Currency 4 4 2" xfId="1383"/>
    <cellStyle name="Currency 4 4 2 2" xfId="1384"/>
    <cellStyle name="Currency 4 4 3" xfId="1385"/>
    <cellStyle name="Currency 4 5" xfId="1386"/>
    <cellStyle name="Currency 4 5 2" xfId="1387"/>
    <cellStyle name="Currency 4 5 2 2" xfId="1388"/>
    <cellStyle name="Currency 4 5 3" xfId="1389"/>
    <cellStyle name="Currency 4 6" xfId="1390"/>
    <cellStyle name="Currency 4 6 2" xfId="1391"/>
    <cellStyle name="Currency 4 6 2 2" xfId="1392"/>
    <cellStyle name="Currency 4 6 3" xfId="1393"/>
    <cellStyle name="Currency 4 7" xfId="1394"/>
    <cellStyle name="Currency 4 7 2" xfId="1395"/>
    <cellStyle name="Currency 4 8" xfId="1396"/>
    <cellStyle name="Currency 4 9" xfId="1397"/>
    <cellStyle name="Currency 5" xfId="1398"/>
    <cellStyle name="Currency 5 2" xfId="1399"/>
    <cellStyle name="Currency 5 2 2" xfId="1400"/>
    <cellStyle name="Currency 5 2 2 2" xfId="1401"/>
    <cellStyle name="Currency 5 2 2 2 2" xfId="1402"/>
    <cellStyle name="Currency 5 2 2 3" xfId="1403"/>
    <cellStyle name="Currency 5 2 3" xfId="1404"/>
    <cellStyle name="Currency 5 2 3 2" xfId="1405"/>
    <cellStyle name="Currency 5 2 4" xfId="1406"/>
    <cellStyle name="Currency 5 3" xfId="1407"/>
    <cellStyle name="Currency 5 3 2" xfId="1408"/>
    <cellStyle name="Currency 5 3 2 2" xfId="1409"/>
    <cellStyle name="Currency 5 3 2 2 2" xfId="1410"/>
    <cellStyle name="Currency 5 3 2 3" xfId="1411"/>
    <cellStyle name="Currency 5 3 3" xfId="1412"/>
    <cellStyle name="Currency 5 3 3 2" xfId="1413"/>
    <cellStyle name="Currency 5 3 4" xfId="1414"/>
    <cellStyle name="Currency 5 4" xfId="1415"/>
    <cellStyle name="Currency 5 4 2" xfId="1416"/>
    <cellStyle name="Currency 5 4 2 2" xfId="1417"/>
    <cellStyle name="Currency 5 4 3" xfId="1418"/>
    <cellStyle name="Currency 5 5" xfId="1419"/>
    <cellStyle name="Currency 5 5 2" xfId="1420"/>
    <cellStyle name="Currency 5 6" xfId="1421"/>
    <cellStyle name="Currency 6" xfId="1422"/>
    <cellStyle name="Currency 6 2" xfId="1423"/>
    <cellStyle name="Currency 6 2 2" xfId="1424"/>
    <cellStyle name="Currency 6 2 2 2" xfId="1425"/>
    <cellStyle name="Currency 6 2 2 2 2" xfId="1426"/>
    <cellStyle name="Currency 6 2 2 3" xfId="1427"/>
    <cellStyle name="Currency 6 2 3" xfId="1428"/>
    <cellStyle name="Currency 6 2 3 2" xfId="1429"/>
    <cellStyle name="Currency 6 2 4" xfId="1430"/>
    <cellStyle name="Currency 6 3" xfId="1431"/>
    <cellStyle name="Currency 6 3 2" xfId="1432"/>
    <cellStyle name="Currency 6 3 2 2" xfId="1433"/>
    <cellStyle name="Currency 6 3 2 2 2" xfId="1434"/>
    <cellStyle name="Currency 6 3 2 3" xfId="1435"/>
    <cellStyle name="Currency 6 3 3" xfId="1436"/>
    <cellStyle name="Currency 6 3 3 2" xfId="1437"/>
    <cellStyle name="Currency 6 3 4" xfId="1438"/>
    <cellStyle name="Currency 6 4" xfId="1439"/>
    <cellStyle name="Currency 6 4 2" xfId="1440"/>
    <cellStyle name="Currency 6 4 2 2" xfId="1441"/>
    <cellStyle name="Currency 6 4 3" xfId="1442"/>
    <cellStyle name="Currency 6 5" xfId="1443"/>
    <cellStyle name="Currency 6 5 2" xfId="1444"/>
    <cellStyle name="Currency 6 6" xfId="1445"/>
    <cellStyle name="Currency 7" xfId="1446"/>
    <cellStyle name="Currency 7 2" xfId="1447"/>
    <cellStyle name="Currency 8" xfId="1448"/>
    <cellStyle name="Currency 8 2" xfId="1449"/>
    <cellStyle name="Currency 8 2 2" xfId="1450"/>
    <cellStyle name="Currency 8 2 2 2" xfId="1451"/>
    <cellStyle name="Currency 8 2 2 2 2" xfId="1452"/>
    <cellStyle name="Currency 8 2 2 3" xfId="1453"/>
    <cellStyle name="Currency 8 2 3" xfId="1454"/>
    <cellStyle name="Currency 8 2 3 2" xfId="1455"/>
    <cellStyle name="Currency 8 2 4" xfId="1456"/>
    <cellStyle name="Currency 8 3" xfId="1457"/>
    <cellStyle name="Currency 8 3 2" xfId="1458"/>
    <cellStyle name="Currency 8 3 2 2" xfId="1459"/>
    <cellStyle name="Currency 8 3 2 2 2" xfId="1460"/>
    <cellStyle name="Currency 8 3 2 3" xfId="1461"/>
    <cellStyle name="Currency 8 3 3" xfId="1462"/>
    <cellStyle name="Currency 8 3 3 2" xfId="1463"/>
    <cellStyle name="Currency 8 3 4" xfId="1464"/>
    <cellStyle name="Currency 8 4" xfId="1465"/>
    <cellStyle name="Currency 8 4 2" xfId="1466"/>
    <cellStyle name="Currency 8 4 2 2" xfId="1467"/>
    <cellStyle name="Currency 8 4 3" xfId="1468"/>
    <cellStyle name="Currency 8 5" xfId="1469"/>
    <cellStyle name="Currency 8 5 2" xfId="1470"/>
    <cellStyle name="Currency 8 6" xfId="1471"/>
    <cellStyle name="Currency 8 7" xfId="1472"/>
    <cellStyle name="Currency 9" xfId="1473"/>
    <cellStyle name="Currency 9 2" xfId="1474"/>
    <cellStyle name="Currency 9 2 2" xfId="1475"/>
    <cellStyle name="Currency 9 2 2 2" xfId="1476"/>
    <cellStyle name="Currency 9 2 2 2 2" xfId="1477"/>
    <cellStyle name="Currency 9 2 2 3" xfId="1478"/>
    <cellStyle name="Currency 9 2 3" xfId="1479"/>
    <cellStyle name="Currency 9 2 3 2" xfId="1480"/>
    <cellStyle name="Currency 9 2 4" xfId="1481"/>
    <cellStyle name="Currency 9 3" xfId="1482"/>
    <cellStyle name="Currency 9 3 2" xfId="1483"/>
    <cellStyle name="Currency 9 3 2 2" xfId="1484"/>
    <cellStyle name="Currency 9 3 2 2 2" xfId="1485"/>
    <cellStyle name="Currency 9 3 2 3" xfId="1486"/>
    <cellStyle name="Currency 9 3 3" xfId="1487"/>
    <cellStyle name="Currency 9 3 3 2" xfId="1488"/>
    <cellStyle name="Currency 9 3 4" xfId="1489"/>
    <cellStyle name="Currency 9 4" xfId="1490"/>
    <cellStyle name="Currency 9 4 2" xfId="1491"/>
    <cellStyle name="Currency 9 4 2 2" xfId="1492"/>
    <cellStyle name="Currency 9 4 3" xfId="1493"/>
    <cellStyle name="Currency 9 5" xfId="1494"/>
    <cellStyle name="Currency 9 5 2" xfId="1495"/>
    <cellStyle name="Currency 9 6" xfId="1496"/>
    <cellStyle name="Currency Per Share" xfId="1497"/>
    <cellStyle name="Currency0" xfId="1498"/>
    <cellStyle name="Currency2" xfId="1499"/>
    <cellStyle name="CUS.Work.Area" xfId="1500"/>
    <cellStyle name="Dash" xfId="1501"/>
    <cellStyle name="Data" xfId="1502"/>
    <cellStyle name="Data 2" xfId="1503"/>
    <cellStyle name="Data 3" xfId="1504"/>
    <cellStyle name="Date" xfId="1505"/>
    <cellStyle name="Date [mm-dd-yyyy]" xfId="1506"/>
    <cellStyle name="Date [mm-dd-yyyy] 2" xfId="1507"/>
    <cellStyle name="Date [mm-d-yyyy]" xfId="1508"/>
    <cellStyle name="Date [mmm-yyyy]" xfId="1509"/>
    <cellStyle name="Date Aligned" xfId="1510"/>
    <cellStyle name="Date Aligned*" xfId="1511"/>
    <cellStyle name="Date Aligned_comp_Integrateds" xfId="1512"/>
    <cellStyle name="Date Short" xfId="1513"/>
    <cellStyle name="date_ Pies " xfId="1514"/>
    <cellStyle name="DblLineDollarAcct" xfId="1515"/>
    <cellStyle name="DblLinePercent" xfId="1516"/>
    <cellStyle name="Dezimal [0]_A17 - 31.03.1998" xfId="1517"/>
    <cellStyle name="Dezimal_A17 - 31.03.1998" xfId="1518"/>
    <cellStyle name="Dia" xfId="1519"/>
    <cellStyle name="Dollar_ Pies " xfId="1520"/>
    <cellStyle name="DollarAccounting" xfId="1521"/>
    <cellStyle name="Dotted Line" xfId="1522"/>
    <cellStyle name="Dotted Line 2" xfId="1523"/>
    <cellStyle name="Dotted Line 3" xfId="1524"/>
    <cellStyle name="Double Accounting" xfId="1525"/>
    <cellStyle name="Duizenden" xfId="1526"/>
    <cellStyle name="Encabez1" xfId="1527"/>
    <cellStyle name="Encabez2" xfId="1528"/>
    <cellStyle name="Enter Currency (0)" xfId="1529"/>
    <cellStyle name="Enter Currency (2)" xfId="1530"/>
    <cellStyle name="Enter Units (0)" xfId="1531"/>
    <cellStyle name="Enter Units (1)" xfId="1532"/>
    <cellStyle name="Enter Units (2)" xfId="1533"/>
    <cellStyle name="Euro" xfId="1534"/>
    <cellStyle name="Explanatory Text 2" xfId="1535"/>
    <cellStyle name="Explanatory Text 2 2" xfId="1536"/>
    <cellStyle name="Explanatory Text 2 3" xfId="1537"/>
    <cellStyle name="Explanatory Text 2 4" xfId="1538"/>
    <cellStyle name="Explanatory Text 2 5" xfId="1539"/>
    <cellStyle name="Explanatory Text 2 6" xfId="1540"/>
    <cellStyle name="Explanatory Text 2 7" xfId="1541"/>
    <cellStyle name="Explanatory Text 2 8" xfId="1542"/>
    <cellStyle name="Explanatory Text 2 9" xfId="1543"/>
    <cellStyle name="fact" xfId="1544"/>
    <cellStyle name="FieldName" xfId="1545"/>
    <cellStyle name="FieldName 2" xfId="4481"/>
    <cellStyle name="FieldName 3" xfId="4488"/>
    <cellStyle name="Fijo" xfId="1546"/>
    <cellStyle name="Financiero" xfId="1547"/>
    <cellStyle name="Fixed" xfId="1548"/>
    <cellStyle name="Footnote" xfId="1549"/>
    <cellStyle name="Good 2" xfId="1550"/>
    <cellStyle name="Good 2 2" xfId="1551"/>
    <cellStyle name="Good 2 3" xfId="1552"/>
    <cellStyle name="Good 2 4" xfId="1553"/>
    <cellStyle name="Good 2 5" xfId="1554"/>
    <cellStyle name="Good 2 6" xfId="1555"/>
    <cellStyle name="Good 2 7" xfId="1556"/>
    <cellStyle name="Good 2 8" xfId="1557"/>
    <cellStyle name="Good 2 9" xfId="1558"/>
    <cellStyle name="Grey" xfId="1559"/>
    <cellStyle name="GWN Table Body" xfId="1560"/>
    <cellStyle name="GWN Table Header" xfId="1561"/>
    <cellStyle name="GWN Table Left Header" xfId="1562"/>
    <cellStyle name="GWN Table Note" xfId="1563"/>
    <cellStyle name="GWN Table Title" xfId="1564"/>
    <cellStyle name="hard no" xfId="1565"/>
    <cellStyle name="Hard Percent" xfId="1566"/>
    <cellStyle name="hardno" xfId="1567"/>
    <cellStyle name="Header" xfId="1568"/>
    <cellStyle name="Header1" xfId="1569"/>
    <cellStyle name="Header2" xfId="1570"/>
    <cellStyle name="Heading" xfId="1571"/>
    <cellStyle name="Heading 1 2" xfId="1572"/>
    <cellStyle name="Heading 1 2 2" xfId="1573"/>
    <cellStyle name="Heading 1 2 3" xfId="1574"/>
    <cellStyle name="Heading 1 2 4" xfId="1575"/>
    <cellStyle name="Heading 1 2 5" xfId="1576"/>
    <cellStyle name="Heading 1 2 6" xfId="1577"/>
    <cellStyle name="Heading 1 3" xfId="1578"/>
    <cellStyle name="Heading 2 2" xfId="1579"/>
    <cellStyle name="Heading 2 2 2" xfId="1580"/>
    <cellStyle name="Heading 2 2 3" xfId="1581"/>
    <cellStyle name="Heading 2 2 4" xfId="1582"/>
    <cellStyle name="Heading 2 2 5" xfId="1583"/>
    <cellStyle name="Heading 2 2 6" xfId="1584"/>
    <cellStyle name="Heading 2 3" xfId="1585"/>
    <cellStyle name="Heading 3 2" xfId="1586"/>
    <cellStyle name="Heading 3 2 2" xfId="1587"/>
    <cellStyle name="Heading 3 2 3" xfId="1588"/>
    <cellStyle name="Heading 3 2 4" xfId="1589"/>
    <cellStyle name="Heading 3 2 5" xfId="1590"/>
    <cellStyle name="Heading 3 2 6" xfId="1591"/>
    <cellStyle name="Heading 3 2 7" xfId="1592"/>
    <cellStyle name="Heading 3 3" xfId="1593"/>
    <cellStyle name="Heading 4 2" xfId="1594"/>
    <cellStyle name="Heading 4 2 2" xfId="1595"/>
    <cellStyle name="Heading2" xfId="1596"/>
    <cellStyle name="Heading3" xfId="1597"/>
    <cellStyle name="HeadingColumn" xfId="1598"/>
    <cellStyle name="HeadingS" xfId="1599"/>
    <cellStyle name="HeadingYear" xfId="1600"/>
    <cellStyle name="HeadlineStyle" xfId="1601"/>
    <cellStyle name="HeadlineStyleJustified" xfId="1602"/>
    <cellStyle name="Hed Side_Sheet1" xfId="1603"/>
    <cellStyle name="Hed Top" xfId="1604"/>
    <cellStyle name="Hyperlink" xfId="4512" builtinId="8"/>
    <cellStyle name="Hyperlink 2" xfId="1605"/>
    <cellStyle name="Hyperlink 2 10" xfId="1606"/>
    <cellStyle name="Hyperlink 2 11" xfId="1607"/>
    <cellStyle name="Hyperlink 2 12" xfId="1608"/>
    <cellStyle name="Hyperlink 2 13" xfId="1609"/>
    <cellStyle name="Hyperlink 2 2" xfId="1610"/>
    <cellStyle name="Hyperlink 2 2 2" xfId="1611"/>
    <cellStyle name="Hyperlink 2 3" xfId="1612"/>
    <cellStyle name="Hyperlink 2 3 2" xfId="1613"/>
    <cellStyle name="Hyperlink 2 4" xfId="1614"/>
    <cellStyle name="Hyperlink 2 5" xfId="1615"/>
    <cellStyle name="Hyperlink 2 6" xfId="1616"/>
    <cellStyle name="Hyperlink 2 7" xfId="1617"/>
    <cellStyle name="Hyperlink 2 8" xfId="1618"/>
    <cellStyle name="Hyperlink 2 9" xfId="1619"/>
    <cellStyle name="Hyperlink 3" xfId="1620"/>
    <cellStyle name="Hyperlink 3 10" xfId="1621"/>
    <cellStyle name="Hyperlink 3 11" xfId="1622"/>
    <cellStyle name="Hyperlink 3 12" xfId="1623"/>
    <cellStyle name="Hyperlink 3 2" xfId="1624"/>
    <cellStyle name="Hyperlink 3 3" xfId="1625"/>
    <cellStyle name="Hyperlink 3 4" xfId="1626"/>
    <cellStyle name="Hyperlink 3 5" xfId="1627"/>
    <cellStyle name="Hyperlink 3 6" xfId="1628"/>
    <cellStyle name="Hyperlink 3 7" xfId="1629"/>
    <cellStyle name="Hyperlink 3 8" xfId="1630"/>
    <cellStyle name="Hyperlink 3 9" xfId="1631"/>
    <cellStyle name="Hyperlink 4" xfId="1632"/>
    <cellStyle name="Hyperlink 5" xfId="1633"/>
    <cellStyle name="InLink_Acquis_CapitalCost " xfId="1634"/>
    <cellStyle name="Input (1dp#)_ Pies " xfId="1635"/>
    <cellStyle name="Input [yellow]" xfId="1636"/>
    <cellStyle name="Input 2" xfId="1637"/>
    <cellStyle name="Input 2 10" xfId="4482"/>
    <cellStyle name="Input 2 11" xfId="4487"/>
    <cellStyle name="Input 2 2" xfId="1638"/>
    <cellStyle name="Input 2 2 2" xfId="1639"/>
    <cellStyle name="Input 2 2 3" xfId="4483"/>
    <cellStyle name="Input 2 2 4" xfId="4486"/>
    <cellStyle name="Input 2 3" xfId="1640"/>
    <cellStyle name="Input 2 4" xfId="1641"/>
    <cellStyle name="Input 2 5" xfId="1642"/>
    <cellStyle name="Input 2 6" xfId="1643"/>
    <cellStyle name="Input 2 7" xfId="1644"/>
    <cellStyle name="Input 2 8" xfId="1645"/>
    <cellStyle name="Input 2 9" xfId="1646"/>
    <cellStyle name="Input 3" xfId="1647"/>
    <cellStyle name="InputBlueFont" xfId="1648"/>
    <cellStyle name="InputGen" xfId="1649"/>
    <cellStyle name="InputKeepColour" xfId="1650"/>
    <cellStyle name="InputKeepPale" xfId="1651"/>
    <cellStyle name="InputVariColour" xfId="1652"/>
    <cellStyle name="Integer" xfId="1653"/>
    <cellStyle name="Invisible" xfId="1654"/>
    <cellStyle name="Item" xfId="1655"/>
    <cellStyle name="Items_Obligatory" xfId="1656"/>
    <cellStyle name="ItemTypeClass" xfId="1657"/>
    <cellStyle name="ItemTypeClass 2" xfId="4484"/>
    <cellStyle name="ItemTypeClass 3" xfId="4485"/>
    <cellStyle name="KP_Normal" xfId="1658"/>
    <cellStyle name="Lien hypertexte visité_index" xfId="1659"/>
    <cellStyle name="Lien hypertexte_index" xfId="1660"/>
    <cellStyle name="ligne_detail" xfId="1661"/>
    <cellStyle name="Line" xfId="1662"/>
    <cellStyle name="Link Currency (0)" xfId="1663"/>
    <cellStyle name="Link Currency (2)" xfId="1664"/>
    <cellStyle name="Link Units (0)" xfId="1665"/>
    <cellStyle name="Link Units (1)" xfId="1666"/>
    <cellStyle name="Link Units (2)" xfId="1667"/>
    <cellStyle name="Linked Cell 2" xfId="1668"/>
    <cellStyle name="Linked Cell 2 2" xfId="1669"/>
    <cellStyle name="Linked Cell 2 3" xfId="1670"/>
    <cellStyle name="Linked Cell 2 4" xfId="1671"/>
    <cellStyle name="Linked Cell 2 5" xfId="1672"/>
    <cellStyle name="Linked Cell 2 6" xfId="1673"/>
    <cellStyle name="Linked Cell 2 7" xfId="1674"/>
    <cellStyle name="Linked Cell 2 8" xfId="1675"/>
    <cellStyle name="Linked Cell 2 9" xfId="1676"/>
    <cellStyle name="m/d/yy" xfId="1677"/>
    <cellStyle name="m1" xfId="1678"/>
    <cellStyle name="Major item" xfId="1679"/>
    <cellStyle name="Margin" xfId="1680"/>
    <cellStyle name="Migliaia (0)_Sheet1" xfId="1681"/>
    <cellStyle name="Migliaia_piv_polio" xfId="1682"/>
    <cellStyle name="Millares [0]_Asset Mgmt " xfId="1683"/>
    <cellStyle name="Millares_2AV_M_M " xfId="1684"/>
    <cellStyle name="Milliers [0]_CANADA1" xfId="1685"/>
    <cellStyle name="Milliers 2" xfId="1686"/>
    <cellStyle name="Milliers_CANADA1" xfId="1687"/>
    <cellStyle name="mm/dd/yy" xfId="1688"/>
    <cellStyle name="mod1" xfId="1689"/>
    <cellStyle name="modelo1" xfId="1690"/>
    <cellStyle name="Moneda [0]_2AV_M_M " xfId="1691"/>
    <cellStyle name="Moneda_2AV_M_M " xfId="1692"/>
    <cellStyle name="Monétaire [0]_CANADA1" xfId="1693"/>
    <cellStyle name="Monétaire 2" xfId="1694"/>
    <cellStyle name="Monétaire_CANADA1" xfId="1695"/>
    <cellStyle name="Monetario" xfId="1696"/>
    <cellStyle name="MonthYears" xfId="1697"/>
    <cellStyle name="Multiple" xfId="1698"/>
    <cellStyle name="Multiple (no x)" xfId="1699"/>
    <cellStyle name="Multiple (x)" xfId="1700"/>
    <cellStyle name="Multiple [0]" xfId="1701"/>
    <cellStyle name="Multiple [1]" xfId="1702"/>
    <cellStyle name="Multiple [2]" xfId="1703"/>
    <cellStyle name="Multiple [3]" xfId="1704"/>
    <cellStyle name="Multiple_1030171N" xfId="1705"/>
    <cellStyle name="neg0.0_CapitalCost " xfId="1706"/>
    <cellStyle name="Neutral 2" xfId="1707"/>
    <cellStyle name="Neutral 2 2" xfId="1708"/>
    <cellStyle name="Neutral 2 3" xfId="1709"/>
    <cellStyle name="Neutral 2 4" xfId="1710"/>
    <cellStyle name="Neutral 2 5" xfId="1711"/>
    <cellStyle name="Neutral 2 6" xfId="1712"/>
    <cellStyle name="Neutral 2 7" xfId="1713"/>
    <cellStyle name="Neutral 2 8" xfId="1714"/>
    <cellStyle name="Neutral 2 9" xfId="1715"/>
    <cellStyle name="New" xfId="1716"/>
    <cellStyle name="Nil" xfId="1717"/>
    <cellStyle name="no dec" xfId="1718"/>
    <cellStyle name="No-definido" xfId="1719"/>
    <cellStyle name="Non_Input_Cell_Figures" xfId="1720"/>
    <cellStyle name="NonPrintingArea" xfId="1721"/>
    <cellStyle name="NORAYAS" xfId="1722"/>
    <cellStyle name="Normal" xfId="0" builtinId="0"/>
    <cellStyle name="Normal--" xfId="1723"/>
    <cellStyle name="Normal - Style1" xfId="1724"/>
    <cellStyle name="Normal [0]" xfId="1725"/>
    <cellStyle name="Normal [1]" xfId="1726"/>
    <cellStyle name="Normal [3]" xfId="1727"/>
    <cellStyle name="Normal [3] 2" xfId="1728"/>
    <cellStyle name="Normal [3] 3" xfId="1729"/>
    <cellStyle name="Normal 10" xfId="1730"/>
    <cellStyle name="Normal 10 2" xfId="1731"/>
    <cellStyle name="Normal 10 3" xfId="1732"/>
    <cellStyle name="Normal 10 4" xfId="1733"/>
    <cellStyle name="Normal 10 5" xfId="1734"/>
    <cellStyle name="Normal 10 6" xfId="1735"/>
    <cellStyle name="Normal 10 7" xfId="1736"/>
    <cellStyle name="Normal 11" xfId="1737"/>
    <cellStyle name="Normal 11 2" xfId="1738"/>
    <cellStyle name="Normal 11 2 2" xfId="1739"/>
    <cellStyle name="Normal 11 3" xfId="1740"/>
    <cellStyle name="Normal 11 4" xfId="1741"/>
    <cellStyle name="Normal 11 5" xfId="1742"/>
    <cellStyle name="Normal 11 6" xfId="1743"/>
    <cellStyle name="Normal 11 7" xfId="1744"/>
    <cellStyle name="Normal 12" xfId="1745"/>
    <cellStyle name="Normal 12 2" xfId="1746"/>
    <cellStyle name="Normal 12 3" xfId="1747"/>
    <cellStyle name="Normal 12 4" xfId="1748"/>
    <cellStyle name="Normal 12 5" xfId="1749"/>
    <cellStyle name="Normal 13" xfId="1750"/>
    <cellStyle name="Normal 13 2" xfId="1751"/>
    <cellStyle name="Normal 13 3" xfId="1752"/>
    <cellStyle name="Normal 14" xfId="1753"/>
    <cellStyle name="Normal 14 2" xfId="1754"/>
    <cellStyle name="Normal 14 3" xfId="1755"/>
    <cellStyle name="Normal 15" xfId="1756"/>
    <cellStyle name="Normal 15 2" xfId="1757"/>
    <cellStyle name="Normal 15 2 2" xfId="1758"/>
    <cellStyle name="Normal 15 3" xfId="1759"/>
    <cellStyle name="Normal 15 4" xfId="1760"/>
    <cellStyle name="Normal 16" xfId="1761"/>
    <cellStyle name="Normal 16 2" xfId="1762"/>
    <cellStyle name="Normal 16 3" xfId="1763"/>
    <cellStyle name="Normal 17" xfId="1764"/>
    <cellStyle name="Normal 18" xfId="1765"/>
    <cellStyle name="Normal 18 2" xfId="1766"/>
    <cellStyle name="Normal 19" xfId="1767"/>
    <cellStyle name="Normal 2" xfId="1768"/>
    <cellStyle name="Normal-- 2" xfId="1769"/>
    <cellStyle name="Normal 2 10" xfId="1770"/>
    <cellStyle name="Normal 2 10 2" xfId="1771"/>
    <cellStyle name="Normal 2 11" xfId="1772"/>
    <cellStyle name="Normal 2 11 2" xfId="1773"/>
    <cellStyle name="Normal 2 12" xfId="1774"/>
    <cellStyle name="Normal 2 12 2" xfId="1775"/>
    <cellStyle name="Normal 2 13" xfId="1776"/>
    <cellStyle name="Normal 2 13 2" xfId="1777"/>
    <cellStyle name="Normal 2 14" xfId="1778"/>
    <cellStyle name="Normal 2 14 2" xfId="1779"/>
    <cellStyle name="Normal 2 15" xfId="1780"/>
    <cellStyle name="Normal 2 15 2" xfId="1781"/>
    <cellStyle name="Normal 2 16" xfId="1782"/>
    <cellStyle name="Normal 2 16 2" xfId="1783"/>
    <cellStyle name="Normal 2 17" xfId="1784"/>
    <cellStyle name="Normal 2 17 2" xfId="1785"/>
    <cellStyle name="Normal 2 18" xfId="1786"/>
    <cellStyle name="Normal 2 18 2" xfId="1787"/>
    <cellStyle name="Normal 2 19" xfId="1788"/>
    <cellStyle name="Normal 2 19 2" xfId="1789"/>
    <cellStyle name="Normal 2 2" xfId="1790"/>
    <cellStyle name="Normal 2 2 2" xfId="1791"/>
    <cellStyle name="Normal 2 2 2 2" xfId="1792"/>
    <cellStyle name="Normal 2 2 2 2 2" xfId="1793"/>
    <cellStyle name="Normal 2 2 2 3" xfId="1794"/>
    <cellStyle name="Normal 2 2 2 4" xfId="1795"/>
    <cellStyle name="Normal 2 2 2 5" xfId="1796"/>
    <cellStyle name="Normal 2 2 2 6" xfId="1797"/>
    <cellStyle name="Normal 2 2 3" xfId="1798"/>
    <cellStyle name="Normal 2 2 4" xfId="1799"/>
    <cellStyle name="Normal 2 2 4 2" xfId="1800"/>
    <cellStyle name="Normal 2 2 4 3" xfId="1801"/>
    <cellStyle name="Normal 2 2 5" xfId="1802"/>
    <cellStyle name="Normal 2 2 6" xfId="1803"/>
    <cellStyle name="Normal 2 20" xfId="1804"/>
    <cellStyle name="Normal 2 20 2" xfId="1805"/>
    <cellStyle name="Normal 2 21" xfId="1806"/>
    <cellStyle name="Normal 2 21 2" xfId="1807"/>
    <cellStyle name="Normal 2 22" xfId="1808"/>
    <cellStyle name="Normal 2 22 2" xfId="1809"/>
    <cellStyle name="Normal 2 23" xfId="1810"/>
    <cellStyle name="Normal 2 23 2" xfId="1811"/>
    <cellStyle name="Normal 2 24" xfId="1812"/>
    <cellStyle name="Normal 2 24 2" xfId="1813"/>
    <cellStyle name="Normal 2 24 2 2" xfId="1814"/>
    <cellStyle name="Normal 2 24 3" xfId="1815"/>
    <cellStyle name="Normal 2 24 4" xfId="1816"/>
    <cellStyle name="Normal 2 25" xfId="1817"/>
    <cellStyle name="Normal 2 25 2" xfId="1818"/>
    <cellStyle name="Normal 2 26" xfId="1819"/>
    <cellStyle name="Normal 2 26 2" xfId="1820"/>
    <cellStyle name="Normal 2 27" xfId="1821"/>
    <cellStyle name="Normal 2 27 2" xfId="1822"/>
    <cellStyle name="Normal 2 28" xfId="1823"/>
    <cellStyle name="Normal 2 28 2" xfId="1824"/>
    <cellStyle name="Normal 2 29" xfId="1825"/>
    <cellStyle name="Normal 2 29 2" xfId="1826"/>
    <cellStyle name="Normal 2 3" xfId="1827"/>
    <cellStyle name="Normal 2 3 2" xfId="1828"/>
    <cellStyle name="Normal 2 3 3" xfId="1829"/>
    <cellStyle name="Normal 2 30" xfId="1830"/>
    <cellStyle name="Normal 2 30 2" xfId="1831"/>
    <cellStyle name="Normal 2 31" xfId="1832"/>
    <cellStyle name="Normal 2 31 2" xfId="1833"/>
    <cellStyle name="Normal 2 32" xfId="1834"/>
    <cellStyle name="Normal 2 33" xfId="1835"/>
    <cellStyle name="Normal 2 34" xfId="1836"/>
    <cellStyle name="Normal 2 35" xfId="1837"/>
    <cellStyle name="Normal 2 36" xfId="1838"/>
    <cellStyle name="Normal 2 37" xfId="1839"/>
    <cellStyle name="Normal 2 38" xfId="1840"/>
    <cellStyle name="Normal 2 39" xfId="1841"/>
    <cellStyle name="Normal 2 4" xfId="1842"/>
    <cellStyle name="Normal 2 4 2" xfId="1843"/>
    <cellStyle name="Normal 2 4 3" xfId="1844"/>
    <cellStyle name="Normal 2 4 4" xfId="1845"/>
    <cellStyle name="Normal 2 40" xfId="1846"/>
    <cellStyle name="Normal 2 41" xfId="1847"/>
    <cellStyle name="Normal 2 42" xfId="1848"/>
    <cellStyle name="Normal 2 43" xfId="1849"/>
    <cellStyle name="Normal 2 44" xfId="1850"/>
    <cellStyle name="Normal 2 45" xfId="1851"/>
    <cellStyle name="Normal 2 46" xfId="1852"/>
    <cellStyle name="Normal 2 47" xfId="1853"/>
    <cellStyle name="Normal 2 5" xfId="1854"/>
    <cellStyle name="Normal 2 5 2" xfId="1855"/>
    <cellStyle name="Normal 2 5 3" xfId="1856"/>
    <cellStyle name="Normal 2 6" xfId="1857"/>
    <cellStyle name="Normal 2 6 2" xfId="1858"/>
    <cellStyle name="Normal 2 7" xfId="1859"/>
    <cellStyle name="Normal 2 7 2" xfId="1860"/>
    <cellStyle name="Normal 2 8" xfId="1861"/>
    <cellStyle name="Normal 2 8 2" xfId="1862"/>
    <cellStyle name="Normal 2 9" xfId="1863"/>
    <cellStyle name="Normal 2 9 2" xfId="1864"/>
    <cellStyle name="Normal 20" xfId="1865"/>
    <cellStyle name="Normal 21" xfId="1866"/>
    <cellStyle name="Normal 22" xfId="1867"/>
    <cellStyle name="Normal 23" xfId="1868"/>
    <cellStyle name="Normal 24" xfId="1869"/>
    <cellStyle name="Normal 25" xfId="1870"/>
    <cellStyle name="Normal 25 10" xfId="1871"/>
    <cellStyle name="Normal 25 100" xfId="1872"/>
    <cellStyle name="Normal 25 101" xfId="1873"/>
    <cellStyle name="Normal 25 102" xfId="1874"/>
    <cellStyle name="Normal 25 103" xfId="1875"/>
    <cellStyle name="Normal 25 104" xfId="1876"/>
    <cellStyle name="Normal 25 105" xfId="1877"/>
    <cellStyle name="Normal 25 106" xfId="1878"/>
    <cellStyle name="Normal 25 107" xfId="1879"/>
    <cellStyle name="Normal 25 108" xfId="1880"/>
    <cellStyle name="Normal 25 109" xfId="1881"/>
    <cellStyle name="Normal 25 11" xfId="1882"/>
    <cellStyle name="Normal 25 12" xfId="1883"/>
    <cellStyle name="Normal 25 13" xfId="1884"/>
    <cellStyle name="Normal 25 14" xfId="1885"/>
    <cellStyle name="Normal 25 15" xfId="1886"/>
    <cellStyle name="Normal 25 16" xfId="1887"/>
    <cellStyle name="Normal 25 17" xfId="1888"/>
    <cellStyle name="Normal 25 18" xfId="1889"/>
    <cellStyle name="Normal 25 19" xfId="1890"/>
    <cellStyle name="Normal 25 2" xfId="1891"/>
    <cellStyle name="Normal 25 20" xfId="1892"/>
    <cellStyle name="Normal 25 21" xfId="1893"/>
    <cellStyle name="Normal 25 22" xfId="1894"/>
    <cellStyle name="Normal 25 23" xfId="1895"/>
    <cellStyle name="Normal 25 24" xfId="1896"/>
    <cellStyle name="Normal 25 25" xfId="1897"/>
    <cellStyle name="Normal 25 26" xfId="1898"/>
    <cellStyle name="Normal 25 27" xfId="1899"/>
    <cellStyle name="Normal 25 28" xfId="1900"/>
    <cellStyle name="Normal 25 29" xfId="1901"/>
    <cellStyle name="Normal 25 3" xfId="1902"/>
    <cellStyle name="Normal 25 30" xfId="1903"/>
    <cellStyle name="Normal 25 31" xfId="1904"/>
    <cellStyle name="Normal 25 32" xfId="1905"/>
    <cellStyle name="Normal 25 33" xfId="1906"/>
    <cellStyle name="Normal 25 34" xfId="1907"/>
    <cellStyle name="Normal 25 35" xfId="1908"/>
    <cellStyle name="Normal 25 36" xfId="1909"/>
    <cellStyle name="Normal 25 37" xfId="1910"/>
    <cellStyle name="Normal 25 38" xfId="1911"/>
    <cellStyle name="Normal 25 39" xfId="1912"/>
    <cellStyle name="Normal 25 4" xfId="1913"/>
    <cellStyle name="Normal 25 40" xfId="1914"/>
    <cellStyle name="Normal 25 41" xfId="1915"/>
    <cellStyle name="Normal 25 42" xfId="1916"/>
    <cellStyle name="Normal 25 43" xfId="1917"/>
    <cellStyle name="Normal 25 44" xfId="1918"/>
    <cellStyle name="Normal 25 45" xfId="1919"/>
    <cellStyle name="Normal 25 46" xfId="1920"/>
    <cellStyle name="Normal 25 47" xfId="1921"/>
    <cellStyle name="Normal 25 48" xfId="1922"/>
    <cellStyle name="Normal 25 49" xfId="1923"/>
    <cellStyle name="Normal 25 5" xfId="1924"/>
    <cellStyle name="Normal 25 50" xfId="1925"/>
    <cellStyle name="Normal 25 51" xfId="1926"/>
    <cellStyle name="Normal 25 52" xfId="1927"/>
    <cellStyle name="Normal 25 53" xfId="1928"/>
    <cellStyle name="Normal 25 54" xfId="1929"/>
    <cellStyle name="Normal 25 55" xfId="1930"/>
    <cellStyle name="Normal 25 56" xfId="1931"/>
    <cellStyle name="Normal 25 57" xfId="1932"/>
    <cellStyle name="Normal 25 58" xfId="1933"/>
    <cellStyle name="Normal 25 59" xfId="1934"/>
    <cellStyle name="Normal 25 6" xfId="1935"/>
    <cellStyle name="Normal 25 60" xfId="1936"/>
    <cellStyle name="Normal 25 61" xfId="1937"/>
    <cellStyle name="Normal 25 62" xfId="1938"/>
    <cellStyle name="Normal 25 63" xfId="1939"/>
    <cellStyle name="Normal 25 64" xfId="1940"/>
    <cellStyle name="Normal 25 65" xfId="1941"/>
    <cellStyle name="Normal 25 66" xfId="1942"/>
    <cellStyle name="Normal 25 67" xfId="1943"/>
    <cellStyle name="Normal 25 68" xfId="1944"/>
    <cellStyle name="Normal 25 69" xfId="1945"/>
    <cellStyle name="Normal 25 7" xfId="1946"/>
    <cellStyle name="Normal 25 70" xfId="1947"/>
    <cellStyle name="Normal 25 71" xfId="1948"/>
    <cellStyle name="Normal 25 72" xfId="1949"/>
    <cellStyle name="Normal 25 73" xfId="1950"/>
    <cellStyle name="Normal 25 74" xfId="1951"/>
    <cellStyle name="Normal 25 75" xfId="1952"/>
    <cellStyle name="Normal 25 76" xfId="1953"/>
    <cellStyle name="Normal 25 77" xfId="1954"/>
    <cellStyle name="Normal 25 78" xfId="1955"/>
    <cellStyle name="Normal 25 79" xfId="1956"/>
    <cellStyle name="Normal 25 8" xfId="1957"/>
    <cellStyle name="Normal 25 80" xfId="1958"/>
    <cellStyle name="Normal 25 81" xfId="1959"/>
    <cellStyle name="Normal 25 82" xfId="1960"/>
    <cellStyle name="Normal 25 83" xfId="1961"/>
    <cellStyle name="Normal 25 84" xfId="1962"/>
    <cellStyle name="Normal 25 85" xfId="1963"/>
    <cellStyle name="Normal 25 86" xfId="1964"/>
    <cellStyle name="Normal 25 87" xfId="1965"/>
    <cellStyle name="Normal 25 88" xfId="1966"/>
    <cellStyle name="Normal 25 89" xfId="1967"/>
    <cellStyle name="Normal 25 9" xfId="1968"/>
    <cellStyle name="Normal 25 90" xfId="1969"/>
    <cellStyle name="Normal 25 91" xfId="1970"/>
    <cellStyle name="Normal 25 92" xfId="1971"/>
    <cellStyle name="Normal 25 93" xfId="1972"/>
    <cellStyle name="Normal 25 94" xfId="1973"/>
    <cellStyle name="Normal 25 95" xfId="1974"/>
    <cellStyle name="Normal 25 96" xfId="1975"/>
    <cellStyle name="Normal 25 97" xfId="1976"/>
    <cellStyle name="Normal 25 98" xfId="1977"/>
    <cellStyle name="Normal 25 99" xfId="1978"/>
    <cellStyle name="Normal 26" xfId="1979"/>
    <cellStyle name="Normal 26 10" xfId="1980"/>
    <cellStyle name="Normal 26 100" xfId="1981"/>
    <cellStyle name="Normal 26 101" xfId="1982"/>
    <cellStyle name="Normal 26 102" xfId="1983"/>
    <cellStyle name="Normal 26 103" xfId="1984"/>
    <cellStyle name="Normal 26 104" xfId="1985"/>
    <cellStyle name="Normal 26 105" xfId="1986"/>
    <cellStyle name="Normal 26 106" xfId="1987"/>
    <cellStyle name="Normal 26 107" xfId="1988"/>
    <cellStyle name="Normal 26 108" xfId="1989"/>
    <cellStyle name="Normal 26 109" xfId="1990"/>
    <cellStyle name="Normal 26 11" xfId="1991"/>
    <cellStyle name="Normal 26 12" xfId="1992"/>
    <cellStyle name="Normal 26 13" xfId="1993"/>
    <cellStyle name="Normal 26 14" xfId="1994"/>
    <cellStyle name="Normal 26 15" xfId="1995"/>
    <cellStyle name="Normal 26 16" xfId="1996"/>
    <cellStyle name="Normal 26 17" xfId="1997"/>
    <cellStyle name="Normal 26 18" xfId="1998"/>
    <cellStyle name="Normal 26 19" xfId="1999"/>
    <cellStyle name="Normal 26 2" xfId="2000"/>
    <cellStyle name="Normal 26 20" xfId="2001"/>
    <cellStyle name="Normal 26 21" xfId="2002"/>
    <cellStyle name="Normal 26 22" xfId="2003"/>
    <cellStyle name="Normal 26 23" xfId="2004"/>
    <cellStyle name="Normal 26 24" xfId="2005"/>
    <cellStyle name="Normal 26 25" xfId="2006"/>
    <cellStyle name="Normal 26 26" xfId="2007"/>
    <cellStyle name="Normal 26 27" xfId="2008"/>
    <cellStyle name="Normal 26 28" xfId="2009"/>
    <cellStyle name="Normal 26 29" xfId="2010"/>
    <cellStyle name="Normal 26 3" xfId="2011"/>
    <cellStyle name="Normal 26 30" xfId="2012"/>
    <cellStyle name="Normal 26 31" xfId="2013"/>
    <cellStyle name="Normal 26 32" xfId="2014"/>
    <cellStyle name="Normal 26 33" xfId="2015"/>
    <cellStyle name="Normal 26 34" xfId="2016"/>
    <cellStyle name="Normal 26 35" xfId="2017"/>
    <cellStyle name="Normal 26 36" xfId="2018"/>
    <cellStyle name="Normal 26 37" xfId="2019"/>
    <cellStyle name="Normal 26 38" xfId="2020"/>
    <cellStyle name="Normal 26 39" xfId="2021"/>
    <cellStyle name="Normal 26 4" xfId="2022"/>
    <cellStyle name="Normal 26 40" xfId="2023"/>
    <cellStyle name="Normal 26 41" xfId="2024"/>
    <cellStyle name="Normal 26 42" xfId="2025"/>
    <cellStyle name="Normal 26 43" xfId="2026"/>
    <cellStyle name="Normal 26 44" xfId="2027"/>
    <cellStyle name="Normal 26 45" xfId="2028"/>
    <cellStyle name="Normal 26 46" xfId="2029"/>
    <cellStyle name="Normal 26 47" xfId="2030"/>
    <cellStyle name="Normal 26 48" xfId="2031"/>
    <cellStyle name="Normal 26 49" xfId="2032"/>
    <cellStyle name="Normal 26 5" xfId="2033"/>
    <cellStyle name="Normal 26 50" xfId="2034"/>
    <cellStyle name="Normal 26 51" xfId="2035"/>
    <cellStyle name="Normal 26 52" xfId="2036"/>
    <cellStyle name="Normal 26 53" xfId="2037"/>
    <cellStyle name="Normal 26 54" xfId="2038"/>
    <cellStyle name="Normal 26 55" xfId="2039"/>
    <cellStyle name="Normal 26 56" xfId="2040"/>
    <cellStyle name="Normal 26 57" xfId="2041"/>
    <cellStyle name="Normal 26 58" xfId="2042"/>
    <cellStyle name="Normal 26 59" xfId="2043"/>
    <cellStyle name="Normal 26 6" xfId="2044"/>
    <cellStyle name="Normal 26 60" xfId="2045"/>
    <cellStyle name="Normal 26 61" xfId="2046"/>
    <cellStyle name="Normal 26 62" xfId="2047"/>
    <cellStyle name="Normal 26 63" xfId="2048"/>
    <cellStyle name="Normal 26 64" xfId="2049"/>
    <cellStyle name="Normal 26 65" xfId="2050"/>
    <cellStyle name="Normal 26 66" xfId="2051"/>
    <cellStyle name="Normal 26 67" xfId="2052"/>
    <cellStyle name="Normal 26 68" xfId="2053"/>
    <cellStyle name="Normal 26 69" xfId="2054"/>
    <cellStyle name="Normal 26 7" xfId="2055"/>
    <cellStyle name="Normal 26 70" xfId="2056"/>
    <cellStyle name="Normal 26 71" xfId="2057"/>
    <cellStyle name="Normal 26 72" xfId="2058"/>
    <cellStyle name="Normal 26 73" xfId="2059"/>
    <cellStyle name="Normal 26 74" xfId="2060"/>
    <cellStyle name="Normal 26 75" xfId="2061"/>
    <cellStyle name="Normal 26 76" xfId="2062"/>
    <cellStyle name="Normal 26 77" xfId="2063"/>
    <cellStyle name="Normal 26 78" xfId="2064"/>
    <cellStyle name="Normal 26 79" xfId="2065"/>
    <cellStyle name="Normal 26 8" xfId="2066"/>
    <cellStyle name="Normal 26 80" xfId="2067"/>
    <cellStyle name="Normal 26 81" xfId="2068"/>
    <cellStyle name="Normal 26 82" xfId="2069"/>
    <cellStyle name="Normal 26 83" xfId="2070"/>
    <cellStyle name="Normal 26 84" xfId="2071"/>
    <cellStyle name="Normal 26 85" xfId="2072"/>
    <cellStyle name="Normal 26 86" xfId="2073"/>
    <cellStyle name="Normal 26 87" xfId="2074"/>
    <cellStyle name="Normal 26 88" xfId="2075"/>
    <cellStyle name="Normal 26 89" xfId="2076"/>
    <cellStyle name="Normal 26 9" xfId="2077"/>
    <cellStyle name="Normal 26 90" xfId="2078"/>
    <cellStyle name="Normal 26 91" xfId="2079"/>
    <cellStyle name="Normal 26 92" xfId="2080"/>
    <cellStyle name="Normal 26 93" xfId="2081"/>
    <cellStyle name="Normal 26 94" xfId="2082"/>
    <cellStyle name="Normal 26 95" xfId="2083"/>
    <cellStyle name="Normal 26 96" xfId="2084"/>
    <cellStyle name="Normal 26 97" xfId="2085"/>
    <cellStyle name="Normal 26 98" xfId="2086"/>
    <cellStyle name="Normal 26 99" xfId="2087"/>
    <cellStyle name="Normal 27" xfId="2088"/>
    <cellStyle name="Normal 27 10" xfId="2089"/>
    <cellStyle name="Normal 27 100" xfId="2090"/>
    <cellStyle name="Normal 27 101" xfId="2091"/>
    <cellStyle name="Normal 27 102" xfId="2092"/>
    <cellStyle name="Normal 27 103" xfId="2093"/>
    <cellStyle name="Normal 27 104" xfId="2094"/>
    <cellStyle name="Normal 27 105" xfId="2095"/>
    <cellStyle name="Normal 27 106" xfId="2096"/>
    <cellStyle name="Normal 27 107" xfId="2097"/>
    <cellStyle name="Normal 27 108" xfId="2098"/>
    <cellStyle name="Normal 27 109" xfId="2099"/>
    <cellStyle name="Normal 27 11" xfId="2100"/>
    <cellStyle name="Normal 27 12" xfId="2101"/>
    <cellStyle name="Normal 27 13" xfId="2102"/>
    <cellStyle name="Normal 27 14" xfId="2103"/>
    <cellStyle name="Normal 27 15" xfId="2104"/>
    <cellStyle name="Normal 27 16" xfId="2105"/>
    <cellStyle name="Normal 27 17" xfId="2106"/>
    <cellStyle name="Normal 27 18" xfId="2107"/>
    <cellStyle name="Normal 27 19" xfId="2108"/>
    <cellStyle name="Normal 27 2" xfId="2109"/>
    <cellStyle name="Normal 27 20" xfId="2110"/>
    <cellStyle name="Normal 27 21" xfId="2111"/>
    <cellStyle name="Normal 27 22" xfId="2112"/>
    <cellStyle name="Normal 27 23" xfId="2113"/>
    <cellStyle name="Normal 27 24" xfId="2114"/>
    <cellStyle name="Normal 27 25" xfId="2115"/>
    <cellStyle name="Normal 27 26" xfId="2116"/>
    <cellStyle name="Normal 27 27" xfId="2117"/>
    <cellStyle name="Normal 27 28" xfId="2118"/>
    <cellStyle name="Normal 27 29" xfId="2119"/>
    <cellStyle name="Normal 27 3" xfId="2120"/>
    <cellStyle name="Normal 27 30" xfId="2121"/>
    <cellStyle name="Normal 27 31" xfId="2122"/>
    <cellStyle name="Normal 27 32" xfId="2123"/>
    <cellStyle name="Normal 27 33" xfId="2124"/>
    <cellStyle name="Normal 27 34" xfId="2125"/>
    <cellStyle name="Normal 27 35" xfId="2126"/>
    <cellStyle name="Normal 27 36" xfId="2127"/>
    <cellStyle name="Normal 27 37" xfId="2128"/>
    <cellStyle name="Normal 27 38" xfId="2129"/>
    <cellStyle name="Normal 27 39" xfId="2130"/>
    <cellStyle name="Normal 27 4" xfId="2131"/>
    <cellStyle name="Normal 27 40" xfId="2132"/>
    <cellStyle name="Normal 27 41" xfId="2133"/>
    <cellStyle name="Normal 27 42" xfId="2134"/>
    <cellStyle name="Normal 27 43" xfId="2135"/>
    <cellStyle name="Normal 27 44" xfId="2136"/>
    <cellStyle name="Normal 27 45" xfId="2137"/>
    <cellStyle name="Normal 27 46" xfId="2138"/>
    <cellStyle name="Normal 27 47" xfId="2139"/>
    <cellStyle name="Normal 27 48" xfId="2140"/>
    <cellStyle name="Normal 27 49" xfId="2141"/>
    <cellStyle name="Normal 27 5" xfId="2142"/>
    <cellStyle name="Normal 27 50" xfId="2143"/>
    <cellStyle name="Normal 27 51" xfId="2144"/>
    <cellStyle name="Normal 27 52" xfId="2145"/>
    <cellStyle name="Normal 27 53" xfId="2146"/>
    <cellStyle name="Normal 27 54" xfId="2147"/>
    <cellStyle name="Normal 27 55" xfId="2148"/>
    <cellStyle name="Normal 27 56" xfId="2149"/>
    <cellStyle name="Normal 27 57" xfId="2150"/>
    <cellStyle name="Normal 27 58" xfId="2151"/>
    <cellStyle name="Normal 27 59" xfId="2152"/>
    <cellStyle name="Normal 27 6" xfId="2153"/>
    <cellStyle name="Normal 27 60" xfId="2154"/>
    <cellStyle name="Normal 27 61" xfId="2155"/>
    <cellStyle name="Normal 27 62" xfId="2156"/>
    <cellStyle name="Normal 27 63" xfId="2157"/>
    <cellStyle name="Normal 27 64" xfId="2158"/>
    <cellStyle name="Normal 27 65" xfId="2159"/>
    <cellStyle name="Normal 27 66" xfId="2160"/>
    <cellStyle name="Normal 27 67" xfId="2161"/>
    <cellStyle name="Normal 27 68" xfId="2162"/>
    <cellStyle name="Normal 27 69" xfId="2163"/>
    <cellStyle name="Normal 27 7" xfId="2164"/>
    <cellStyle name="Normal 27 70" xfId="2165"/>
    <cellStyle name="Normal 27 71" xfId="2166"/>
    <cellStyle name="Normal 27 72" xfId="2167"/>
    <cellStyle name="Normal 27 73" xfId="2168"/>
    <cellStyle name="Normal 27 74" xfId="2169"/>
    <cellStyle name="Normal 27 75" xfId="2170"/>
    <cellStyle name="Normal 27 76" xfId="2171"/>
    <cellStyle name="Normal 27 77" xfId="2172"/>
    <cellStyle name="Normal 27 78" xfId="2173"/>
    <cellStyle name="Normal 27 79" xfId="2174"/>
    <cellStyle name="Normal 27 8" xfId="2175"/>
    <cellStyle name="Normal 27 80" xfId="2176"/>
    <cellStyle name="Normal 27 81" xfId="2177"/>
    <cellStyle name="Normal 27 82" xfId="2178"/>
    <cellStyle name="Normal 27 83" xfId="2179"/>
    <cellStyle name="Normal 27 84" xfId="2180"/>
    <cellStyle name="Normal 27 85" xfId="2181"/>
    <cellStyle name="Normal 27 86" xfId="2182"/>
    <cellStyle name="Normal 27 87" xfId="2183"/>
    <cellStyle name="Normal 27 88" xfId="2184"/>
    <cellStyle name="Normal 27 89" xfId="2185"/>
    <cellStyle name="Normal 27 9" xfId="2186"/>
    <cellStyle name="Normal 27 90" xfId="2187"/>
    <cellStyle name="Normal 27 91" xfId="2188"/>
    <cellStyle name="Normal 27 92" xfId="2189"/>
    <cellStyle name="Normal 27 93" xfId="2190"/>
    <cellStyle name="Normal 27 94" xfId="2191"/>
    <cellStyle name="Normal 27 95" xfId="2192"/>
    <cellStyle name="Normal 27 96" xfId="2193"/>
    <cellStyle name="Normal 27 97" xfId="2194"/>
    <cellStyle name="Normal 27 98" xfId="2195"/>
    <cellStyle name="Normal 27 99" xfId="2196"/>
    <cellStyle name="Normal 28" xfId="2197"/>
    <cellStyle name="Normal 28 10" xfId="2198"/>
    <cellStyle name="Normal 28 100" xfId="2199"/>
    <cellStyle name="Normal 28 101" xfId="2200"/>
    <cellStyle name="Normal 28 102" xfId="2201"/>
    <cellStyle name="Normal 28 103" xfId="2202"/>
    <cellStyle name="Normal 28 104" xfId="2203"/>
    <cellStyle name="Normal 28 105" xfId="2204"/>
    <cellStyle name="Normal 28 106" xfId="2205"/>
    <cellStyle name="Normal 28 107" xfId="2206"/>
    <cellStyle name="Normal 28 108" xfId="2207"/>
    <cellStyle name="Normal 28 109" xfId="2208"/>
    <cellStyle name="Normal 28 11" xfId="2209"/>
    <cellStyle name="Normal 28 12" xfId="2210"/>
    <cellStyle name="Normal 28 13" xfId="2211"/>
    <cellStyle name="Normal 28 14" xfId="2212"/>
    <cellStyle name="Normal 28 15" xfId="2213"/>
    <cellStyle name="Normal 28 16" xfId="2214"/>
    <cellStyle name="Normal 28 17" xfId="2215"/>
    <cellStyle name="Normal 28 18" xfId="2216"/>
    <cellStyle name="Normal 28 19" xfId="2217"/>
    <cellStyle name="Normal 28 2" xfId="2218"/>
    <cellStyle name="Normal 28 20" xfId="2219"/>
    <cellStyle name="Normal 28 21" xfId="2220"/>
    <cellStyle name="Normal 28 22" xfId="2221"/>
    <cellStyle name="Normal 28 23" xfId="2222"/>
    <cellStyle name="Normal 28 24" xfId="2223"/>
    <cellStyle name="Normal 28 25" xfId="2224"/>
    <cellStyle name="Normal 28 26" xfId="2225"/>
    <cellStyle name="Normal 28 27" xfId="2226"/>
    <cellStyle name="Normal 28 28" xfId="2227"/>
    <cellStyle name="Normal 28 29" xfId="2228"/>
    <cellStyle name="Normal 28 3" xfId="2229"/>
    <cellStyle name="Normal 28 30" xfId="2230"/>
    <cellStyle name="Normal 28 31" xfId="2231"/>
    <cellStyle name="Normal 28 32" xfId="2232"/>
    <cellStyle name="Normal 28 33" xfId="2233"/>
    <cellStyle name="Normal 28 34" xfId="2234"/>
    <cellStyle name="Normal 28 35" xfId="2235"/>
    <cellStyle name="Normal 28 36" xfId="2236"/>
    <cellStyle name="Normal 28 37" xfId="2237"/>
    <cellStyle name="Normal 28 38" xfId="2238"/>
    <cellStyle name="Normal 28 39" xfId="2239"/>
    <cellStyle name="Normal 28 4" xfId="2240"/>
    <cellStyle name="Normal 28 40" xfId="2241"/>
    <cellStyle name="Normal 28 41" xfId="2242"/>
    <cellStyle name="Normal 28 42" xfId="2243"/>
    <cellStyle name="Normal 28 43" xfId="2244"/>
    <cellStyle name="Normal 28 44" xfId="2245"/>
    <cellStyle name="Normal 28 45" xfId="2246"/>
    <cellStyle name="Normal 28 46" xfId="2247"/>
    <cellStyle name="Normal 28 47" xfId="2248"/>
    <cellStyle name="Normal 28 48" xfId="2249"/>
    <cellStyle name="Normal 28 49" xfId="2250"/>
    <cellStyle name="Normal 28 5" xfId="2251"/>
    <cellStyle name="Normal 28 50" xfId="2252"/>
    <cellStyle name="Normal 28 51" xfId="2253"/>
    <cellStyle name="Normal 28 52" xfId="2254"/>
    <cellStyle name="Normal 28 53" xfId="2255"/>
    <cellStyle name="Normal 28 54" xfId="2256"/>
    <cellStyle name="Normal 28 55" xfId="2257"/>
    <cellStyle name="Normal 28 56" xfId="2258"/>
    <cellStyle name="Normal 28 57" xfId="2259"/>
    <cellStyle name="Normal 28 58" xfId="2260"/>
    <cellStyle name="Normal 28 59" xfId="2261"/>
    <cellStyle name="Normal 28 6" xfId="2262"/>
    <cellStyle name="Normal 28 60" xfId="2263"/>
    <cellStyle name="Normal 28 61" xfId="2264"/>
    <cellStyle name="Normal 28 62" xfId="2265"/>
    <cellStyle name="Normal 28 63" xfId="2266"/>
    <cellStyle name="Normal 28 64" xfId="2267"/>
    <cellStyle name="Normal 28 65" xfId="2268"/>
    <cellStyle name="Normal 28 66" xfId="2269"/>
    <cellStyle name="Normal 28 67" xfId="2270"/>
    <cellStyle name="Normal 28 68" xfId="2271"/>
    <cellStyle name="Normal 28 69" xfId="2272"/>
    <cellStyle name="Normal 28 7" xfId="2273"/>
    <cellStyle name="Normal 28 70" xfId="2274"/>
    <cellStyle name="Normal 28 71" xfId="2275"/>
    <cellStyle name="Normal 28 72" xfId="2276"/>
    <cellStyle name="Normal 28 73" xfId="2277"/>
    <cellStyle name="Normal 28 74" xfId="2278"/>
    <cellStyle name="Normal 28 75" xfId="2279"/>
    <cellStyle name="Normal 28 76" xfId="2280"/>
    <cellStyle name="Normal 28 77" xfId="2281"/>
    <cellStyle name="Normal 28 78" xfId="2282"/>
    <cellStyle name="Normal 28 79" xfId="2283"/>
    <cellStyle name="Normal 28 8" xfId="2284"/>
    <cellStyle name="Normal 28 80" xfId="2285"/>
    <cellStyle name="Normal 28 81" xfId="2286"/>
    <cellStyle name="Normal 28 82" xfId="2287"/>
    <cellStyle name="Normal 28 83" xfId="2288"/>
    <cellStyle name="Normal 28 84" xfId="2289"/>
    <cellStyle name="Normal 28 85" xfId="2290"/>
    <cellStyle name="Normal 28 86" xfId="2291"/>
    <cellStyle name="Normal 28 87" xfId="2292"/>
    <cellStyle name="Normal 28 88" xfId="2293"/>
    <cellStyle name="Normal 28 89" xfId="2294"/>
    <cellStyle name="Normal 28 9" xfId="2295"/>
    <cellStyle name="Normal 28 90" xfId="2296"/>
    <cellStyle name="Normal 28 91" xfId="2297"/>
    <cellStyle name="Normal 28 92" xfId="2298"/>
    <cellStyle name="Normal 28 93" xfId="2299"/>
    <cellStyle name="Normal 28 94" xfId="2300"/>
    <cellStyle name="Normal 28 95" xfId="2301"/>
    <cellStyle name="Normal 28 96" xfId="2302"/>
    <cellStyle name="Normal 28 97" xfId="2303"/>
    <cellStyle name="Normal 28 98" xfId="2304"/>
    <cellStyle name="Normal 28 99" xfId="2305"/>
    <cellStyle name="Normal 29" xfId="2306"/>
    <cellStyle name="Normal 29 10" xfId="2307"/>
    <cellStyle name="Normal 29 100" xfId="2308"/>
    <cellStyle name="Normal 29 101" xfId="2309"/>
    <cellStyle name="Normal 29 102" xfId="2310"/>
    <cellStyle name="Normal 29 103" xfId="2311"/>
    <cellStyle name="Normal 29 104" xfId="2312"/>
    <cellStyle name="Normal 29 105" xfId="2313"/>
    <cellStyle name="Normal 29 106" xfId="2314"/>
    <cellStyle name="Normal 29 107" xfId="2315"/>
    <cellStyle name="Normal 29 108" xfId="2316"/>
    <cellStyle name="Normal 29 109" xfId="2317"/>
    <cellStyle name="Normal 29 11" xfId="2318"/>
    <cellStyle name="Normal 29 12" xfId="2319"/>
    <cellStyle name="Normal 29 13" xfId="2320"/>
    <cellStyle name="Normal 29 14" xfId="2321"/>
    <cellStyle name="Normal 29 15" xfId="2322"/>
    <cellStyle name="Normal 29 16" xfId="2323"/>
    <cellStyle name="Normal 29 17" xfId="2324"/>
    <cellStyle name="Normal 29 18" xfId="2325"/>
    <cellStyle name="Normal 29 19" xfId="2326"/>
    <cellStyle name="Normal 29 2" xfId="2327"/>
    <cellStyle name="Normal 29 20" xfId="2328"/>
    <cellStyle name="Normal 29 21" xfId="2329"/>
    <cellStyle name="Normal 29 22" xfId="2330"/>
    <cellStyle name="Normal 29 23" xfId="2331"/>
    <cellStyle name="Normal 29 24" xfId="2332"/>
    <cellStyle name="Normal 29 25" xfId="2333"/>
    <cellStyle name="Normal 29 26" xfId="2334"/>
    <cellStyle name="Normal 29 27" xfId="2335"/>
    <cellStyle name="Normal 29 28" xfId="2336"/>
    <cellStyle name="Normal 29 29" xfId="2337"/>
    <cellStyle name="Normal 29 3" xfId="2338"/>
    <cellStyle name="Normal 29 30" xfId="2339"/>
    <cellStyle name="Normal 29 31" xfId="2340"/>
    <cellStyle name="Normal 29 32" xfId="2341"/>
    <cellStyle name="Normal 29 33" xfId="2342"/>
    <cellStyle name="Normal 29 34" xfId="2343"/>
    <cellStyle name="Normal 29 35" xfId="2344"/>
    <cellStyle name="Normal 29 36" xfId="2345"/>
    <cellStyle name="Normal 29 37" xfId="2346"/>
    <cellStyle name="Normal 29 38" xfId="2347"/>
    <cellStyle name="Normal 29 39" xfId="2348"/>
    <cellStyle name="Normal 29 4" xfId="2349"/>
    <cellStyle name="Normal 29 40" xfId="2350"/>
    <cellStyle name="Normal 29 41" xfId="2351"/>
    <cellStyle name="Normal 29 42" xfId="2352"/>
    <cellStyle name="Normal 29 43" xfId="2353"/>
    <cellStyle name="Normal 29 44" xfId="2354"/>
    <cellStyle name="Normal 29 45" xfId="2355"/>
    <cellStyle name="Normal 29 46" xfId="2356"/>
    <cellStyle name="Normal 29 47" xfId="2357"/>
    <cellStyle name="Normal 29 48" xfId="2358"/>
    <cellStyle name="Normal 29 49" xfId="2359"/>
    <cellStyle name="Normal 29 5" xfId="2360"/>
    <cellStyle name="Normal 29 50" xfId="2361"/>
    <cellStyle name="Normal 29 51" xfId="2362"/>
    <cellStyle name="Normal 29 52" xfId="2363"/>
    <cellStyle name="Normal 29 53" xfId="2364"/>
    <cellStyle name="Normal 29 54" xfId="2365"/>
    <cellStyle name="Normal 29 55" xfId="2366"/>
    <cellStyle name="Normal 29 56" xfId="2367"/>
    <cellStyle name="Normal 29 57" xfId="2368"/>
    <cellStyle name="Normal 29 58" xfId="2369"/>
    <cellStyle name="Normal 29 59" xfId="2370"/>
    <cellStyle name="Normal 29 6" xfId="2371"/>
    <cellStyle name="Normal 29 60" xfId="2372"/>
    <cellStyle name="Normal 29 61" xfId="2373"/>
    <cellStyle name="Normal 29 62" xfId="2374"/>
    <cellStyle name="Normal 29 63" xfId="2375"/>
    <cellStyle name="Normal 29 64" xfId="2376"/>
    <cellStyle name="Normal 29 65" xfId="2377"/>
    <cellStyle name="Normal 29 66" xfId="2378"/>
    <cellStyle name="Normal 29 67" xfId="2379"/>
    <cellStyle name="Normal 29 68" xfId="2380"/>
    <cellStyle name="Normal 29 69" xfId="2381"/>
    <cellStyle name="Normal 29 7" xfId="2382"/>
    <cellStyle name="Normal 29 70" xfId="2383"/>
    <cellStyle name="Normal 29 71" xfId="2384"/>
    <cellStyle name="Normal 29 72" xfId="2385"/>
    <cellStyle name="Normal 29 73" xfId="2386"/>
    <cellStyle name="Normal 29 74" xfId="2387"/>
    <cellStyle name="Normal 29 75" xfId="2388"/>
    <cellStyle name="Normal 29 76" xfId="2389"/>
    <cellStyle name="Normal 29 77" xfId="2390"/>
    <cellStyle name="Normal 29 78" xfId="2391"/>
    <cellStyle name="Normal 29 79" xfId="2392"/>
    <cellStyle name="Normal 29 8" xfId="2393"/>
    <cellStyle name="Normal 29 80" xfId="2394"/>
    <cellStyle name="Normal 29 81" xfId="2395"/>
    <cellStyle name="Normal 29 82" xfId="2396"/>
    <cellStyle name="Normal 29 83" xfId="2397"/>
    <cellStyle name="Normal 29 84" xfId="2398"/>
    <cellStyle name="Normal 29 85" xfId="2399"/>
    <cellStyle name="Normal 29 86" xfId="2400"/>
    <cellStyle name="Normal 29 87" xfId="2401"/>
    <cellStyle name="Normal 29 88" xfId="2402"/>
    <cellStyle name="Normal 29 89" xfId="2403"/>
    <cellStyle name="Normal 29 9" xfId="2404"/>
    <cellStyle name="Normal 29 90" xfId="2405"/>
    <cellStyle name="Normal 29 91" xfId="2406"/>
    <cellStyle name="Normal 29 92" xfId="2407"/>
    <cellStyle name="Normal 29 93" xfId="2408"/>
    <cellStyle name="Normal 29 94" xfId="2409"/>
    <cellStyle name="Normal 29 95" xfId="2410"/>
    <cellStyle name="Normal 29 96" xfId="2411"/>
    <cellStyle name="Normal 29 97" xfId="2412"/>
    <cellStyle name="Normal 29 98" xfId="2413"/>
    <cellStyle name="Normal 29 99" xfId="2414"/>
    <cellStyle name="Normal 3" xfId="2415"/>
    <cellStyle name="Normal-- 3" xfId="2416"/>
    <cellStyle name="Normal 3 10" xfId="2417"/>
    <cellStyle name="Normal 3 11" xfId="2418"/>
    <cellStyle name="Normal 3 12" xfId="2419"/>
    <cellStyle name="Normal 3 13" xfId="2420"/>
    <cellStyle name="Normal 3 14" xfId="2421"/>
    <cellStyle name="Normal 3 15" xfId="2422"/>
    <cellStyle name="Normal 3 16" xfId="2423"/>
    <cellStyle name="Normal 3 17" xfId="2424"/>
    <cellStyle name="Normal 3 18" xfId="2425"/>
    <cellStyle name="Normal 3 19" xfId="2426"/>
    <cellStyle name="Normal 3 2" xfId="2427"/>
    <cellStyle name="Normal 3 2 2" xfId="2428"/>
    <cellStyle name="Normal 3 2 2 2" xfId="2429"/>
    <cellStyle name="Normal 3 2 3" xfId="2430"/>
    <cellStyle name="Normal 3 2 4" xfId="2431"/>
    <cellStyle name="Normal 3 20" xfId="2432"/>
    <cellStyle name="Normal 3 21" xfId="2433"/>
    <cellStyle name="Normal 3 22" xfId="2434"/>
    <cellStyle name="Normal 3 22 2" xfId="2435"/>
    <cellStyle name="Normal 3 22 2 2" xfId="2436"/>
    <cellStyle name="Normal 3 22 2 2 2" xfId="2437"/>
    <cellStyle name="Normal 3 22 2 3" xfId="2438"/>
    <cellStyle name="Normal 3 22 3" xfId="2439"/>
    <cellStyle name="Normal 3 22 3 2" xfId="2440"/>
    <cellStyle name="Normal 3 22 4" xfId="2441"/>
    <cellStyle name="Normal 3 23" xfId="2442"/>
    <cellStyle name="Normal 3 24" xfId="2443"/>
    <cellStyle name="Normal 3 24 2" xfId="2444"/>
    <cellStyle name="Normal 3 24 2 2" xfId="2445"/>
    <cellStyle name="Normal 3 24 3" xfId="2446"/>
    <cellStyle name="Normal 3 25" xfId="2447"/>
    <cellStyle name="Normal 3 26" xfId="2448"/>
    <cellStyle name="Normal 3 27" xfId="2449"/>
    <cellStyle name="Normal 3 28" xfId="2450"/>
    <cellStyle name="Normal 3 29" xfId="2451"/>
    <cellStyle name="Normal 3 3" xfId="2452"/>
    <cellStyle name="Normal 3 3 2" xfId="2453"/>
    <cellStyle name="Normal 3 3 3" xfId="2454"/>
    <cellStyle name="Normal 3 3 4" xfId="2455"/>
    <cellStyle name="Normal 3 30" xfId="2456"/>
    <cellStyle name="Normal 3 31" xfId="2457"/>
    <cellStyle name="Normal 3 32" xfId="2458"/>
    <cellStyle name="Normal 3 33" xfId="2459"/>
    <cellStyle name="Normal 3 34" xfId="2460"/>
    <cellStyle name="Normal 3 35" xfId="2461"/>
    <cellStyle name="Normal 3 36" xfId="2462"/>
    <cellStyle name="Normal 3 37" xfId="2463"/>
    <cellStyle name="Normal 3 38" xfId="2464"/>
    <cellStyle name="Normal 3 39" xfId="2465"/>
    <cellStyle name="Normal 3 39 2" xfId="2466"/>
    <cellStyle name="Normal 3 4" xfId="2467"/>
    <cellStyle name="Normal 3 4 2" xfId="2468"/>
    <cellStyle name="Normal 3 4 3" xfId="2469"/>
    <cellStyle name="Normal 3 40" xfId="2470"/>
    <cellStyle name="Normal 3 41" xfId="2471"/>
    <cellStyle name="Normal 3 42" xfId="2472"/>
    <cellStyle name="Normal 3 43" xfId="2473"/>
    <cellStyle name="Normal 3 44" xfId="2474"/>
    <cellStyle name="Normal 3 45" xfId="2475"/>
    <cellStyle name="Normal 3 46" xfId="2476"/>
    <cellStyle name="Normal 3 47" xfId="2477"/>
    <cellStyle name="Normal 3 48" xfId="2478"/>
    <cellStyle name="Normal 3 49" xfId="2479"/>
    <cellStyle name="Normal 3 5" xfId="2480"/>
    <cellStyle name="Normal 3 5 2" xfId="2481"/>
    <cellStyle name="Normal 3 50" xfId="2482"/>
    <cellStyle name="Normal 3 51" xfId="2483"/>
    <cellStyle name="Normal 3 52" xfId="2484"/>
    <cellStyle name="Normal 3 53" xfId="2485"/>
    <cellStyle name="Normal 3 6" xfId="2486"/>
    <cellStyle name="Normal 3 7" xfId="2487"/>
    <cellStyle name="Normal 3 8" xfId="2488"/>
    <cellStyle name="Normal 3 9" xfId="2489"/>
    <cellStyle name="Normal 30" xfId="2490"/>
    <cellStyle name="Normal 30 10" xfId="2491"/>
    <cellStyle name="Normal 30 100" xfId="2492"/>
    <cellStyle name="Normal 30 101" xfId="2493"/>
    <cellStyle name="Normal 30 102" xfId="2494"/>
    <cellStyle name="Normal 30 103" xfId="2495"/>
    <cellStyle name="Normal 30 104" xfId="2496"/>
    <cellStyle name="Normal 30 105" xfId="2497"/>
    <cellStyle name="Normal 30 106" xfId="2498"/>
    <cellStyle name="Normal 30 107" xfId="2499"/>
    <cellStyle name="Normal 30 108" xfId="2500"/>
    <cellStyle name="Normal 30 109" xfId="2501"/>
    <cellStyle name="Normal 30 11" xfId="2502"/>
    <cellStyle name="Normal 30 12" xfId="2503"/>
    <cellStyle name="Normal 30 13" xfId="2504"/>
    <cellStyle name="Normal 30 14" xfId="2505"/>
    <cellStyle name="Normal 30 15" xfId="2506"/>
    <cellStyle name="Normal 30 16" xfId="2507"/>
    <cellStyle name="Normal 30 17" xfId="2508"/>
    <cellStyle name="Normal 30 18" xfId="2509"/>
    <cellStyle name="Normal 30 19" xfId="2510"/>
    <cellStyle name="Normal 30 2" xfId="2511"/>
    <cellStyle name="Normal 30 20" xfId="2512"/>
    <cellStyle name="Normal 30 21" xfId="2513"/>
    <cellStyle name="Normal 30 22" xfId="2514"/>
    <cellStyle name="Normal 30 23" xfId="2515"/>
    <cellStyle name="Normal 30 24" xfId="2516"/>
    <cellStyle name="Normal 30 25" xfId="2517"/>
    <cellStyle name="Normal 30 26" xfId="2518"/>
    <cellStyle name="Normal 30 27" xfId="2519"/>
    <cellStyle name="Normal 30 28" xfId="2520"/>
    <cellStyle name="Normal 30 29" xfId="2521"/>
    <cellStyle name="Normal 30 3" xfId="2522"/>
    <cellStyle name="Normal 30 30" xfId="2523"/>
    <cellStyle name="Normal 30 31" xfId="2524"/>
    <cellStyle name="Normal 30 32" xfId="2525"/>
    <cellStyle name="Normal 30 33" xfId="2526"/>
    <cellStyle name="Normal 30 34" xfId="2527"/>
    <cellStyle name="Normal 30 35" xfId="2528"/>
    <cellStyle name="Normal 30 36" xfId="2529"/>
    <cellStyle name="Normal 30 37" xfId="2530"/>
    <cellStyle name="Normal 30 38" xfId="2531"/>
    <cellStyle name="Normal 30 39" xfId="2532"/>
    <cellStyle name="Normal 30 4" xfId="2533"/>
    <cellStyle name="Normal 30 40" xfId="2534"/>
    <cellStyle name="Normal 30 41" xfId="2535"/>
    <cellStyle name="Normal 30 42" xfId="2536"/>
    <cellStyle name="Normal 30 43" xfId="2537"/>
    <cellStyle name="Normal 30 44" xfId="2538"/>
    <cellStyle name="Normal 30 45" xfId="2539"/>
    <cellStyle name="Normal 30 46" xfId="2540"/>
    <cellStyle name="Normal 30 47" xfId="2541"/>
    <cellStyle name="Normal 30 48" xfId="2542"/>
    <cellStyle name="Normal 30 49" xfId="2543"/>
    <cellStyle name="Normal 30 5" xfId="2544"/>
    <cellStyle name="Normal 30 50" xfId="2545"/>
    <cellStyle name="Normal 30 51" xfId="2546"/>
    <cellStyle name="Normal 30 52" xfId="2547"/>
    <cellStyle name="Normal 30 53" xfId="2548"/>
    <cellStyle name="Normal 30 54" xfId="2549"/>
    <cellStyle name="Normal 30 55" xfId="2550"/>
    <cellStyle name="Normal 30 56" xfId="2551"/>
    <cellStyle name="Normal 30 57" xfId="2552"/>
    <cellStyle name="Normal 30 58" xfId="2553"/>
    <cellStyle name="Normal 30 59" xfId="2554"/>
    <cellStyle name="Normal 30 6" xfId="2555"/>
    <cellStyle name="Normal 30 60" xfId="2556"/>
    <cellStyle name="Normal 30 61" xfId="2557"/>
    <cellStyle name="Normal 30 62" xfId="2558"/>
    <cellStyle name="Normal 30 63" xfId="2559"/>
    <cellStyle name="Normal 30 64" xfId="2560"/>
    <cellStyle name="Normal 30 65" xfId="2561"/>
    <cellStyle name="Normal 30 66" xfId="2562"/>
    <cellStyle name="Normal 30 67" xfId="2563"/>
    <cellStyle name="Normal 30 68" xfId="2564"/>
    <cellStyle name="Normal 30 69" xfId="2565"/>
    <cellStyle name="Normal 30 7" xfId="2566"/>
    <cellStyle name="Normal 30 70" xfId="2567"/>
    <cellStyle name="Normal 30 71" xfId="2568"/>
    <cellStyle name="Normal 30 72" xfId="2569"/>
    <cellStyle name="Normal 30 73" xfId="2570"/>
    <cellStyle name="Normal 30 74" xfId="2571"/>
    <cellStyle name="Normal 30 75" xfId="2572"/>
    <cellStyle name="Normal 30 76" xfId="2573"/>
    <cellStyle name="Normal 30 77" xfId="2574"/>
    <cellStyle name="Normal 30 78" xfId="2575"/>
    <cellStyle name="Normal 30 79" xfId="2576"/>
    <cellStyle name="Normal 30 8" xfId="2577"/>
    <cellStyle name="Normal 30 80" xfId="2578"/>
    <cellStyle name="Normal 30 81" xfId="2579"/>
    <cellStyle name="Normal 30 82" xfId="2580"/>
    <cellStyle name="Normal 30 83" xfId="2581"/>
    <cellStyle name="Normal 30 84" xfId="2582"/>
    <cellStyle name="Normal 30 85" xfId="2583"/>
    <cellStyle name="Normal 30 86" xfId="2584"/>
    <cellStyle name="Normal 30 87" xfId="2585"/>
    <cellStyle name="Normal 30 88" xfId="2586"/>
    <cellStyle name="Normal 30 89" xfId="2587"/>
    <cellStyle name="Normal 30 9" xfId="2588"/>
    <cellStyle name="Normal 30 90" xfId="2589"/>
    <cellStyle name="Normal 30 91" xfId="2590"/>
    <cellStyle name="Normal 30 92" xfId="2591"/>
    <cellStyle name="Normal 30 93" xfId="2592"/>
    <cellStyle name="Normal 30 94" xfId="2593"/>
    <cellStyle name="Normal 30 95" xfId="2594"/>
    <cellStyle name="Normal 30 96" xfId="2595"/>
    <cellStyle name="Normal 30 97" xfId="2596"/>
    <cellStyle name="Normal 30 98" xfId="2597"/>
    <cellStyle name="Normal 30 99" xfId="2598"/>
    <cellStyle name="Normal 31" xfId="2599"/>
    <cellStyle name="Normal 31 10" xfId="2600"/>
    <cellStyle name="Normal 31 100" xfId="2601"/>
    <cellStyle name="Normal 31 101" xfId="2602"/>
    <cellStyle name="Normal 31 102" xfId="2603"/>
    <cellStyle name="Normal 31 103" xfId="2604"/>
    <cellStyle name="Normal 31 104" xfId="2605"/>
    <cellStyle name="Normal 31 105" xfId="2606"/>
    <cellStyle name="Normal 31 106" xfId="2607"/>
    <cellStyle name="Normal 31 107" xfId="2608"/>
    <cellStyle name="Normal 31 108" xfId="2609"/>
    <cellStyle name="Normal 31 109" xfId="2610"/>
    <cellStyle name="Normal 31 11" xfId="2611"/>
    <cellStyle name="Normal 31 12" xfId="2612"/>
    <cellStyle name="Normal 31 13" xfId="2613"/>
    <cellStyle name="Normal 31 14" xfId="2614"/>
    <cellStyle name="Normal 31 15" xfId="2615"/>
    <cellStyle name="Normal 31 16" xfId="2616"/>
    <cellStyle name="Normal 31 17" xfId="2617"/>
    <cellStyle name="Normal 31 18" xfId="2618"/>
    <cellStyle name="Normal 31 19" xfId="2619"/>
    <cellStyle name="Normal 31 2" xfId="2620"/>
    <cellStyle name="Normal 31 20" xfId="2621"/>
    <cellStyle name="Normal 31 21" xfId="2622"/>
    <cellStyle name="Normal 31 22" xfId="2623"/>
    <cellStyle name="Normal 31 23" xfId="2624"/>
    <cellStyle name="Normal 31 24" xfId="2625"/>
    <cellStyle name="Normal 31 25" xfId="2626"/>
    <cellStyle name="Normal 31 26" xfId="2627"/>
    <cellStyle name="Normal 31 27" xfId="2628"/>
    <cellStyle name="Normal 31 28" xfId="2629"/>
    <cellStyle name="Normal 31 29" xfId="2630"/>
    <cellStyle name="Normal 31 3" xfId="2631"/>
    <cellStyle name="Normal 31 30" xfId="2632"/>
    <cellStyle name="Normal 31 31" xfId="2633"/>
    <cellStyle name="Normal 31 32" xfId="2634"/>
    <cellStyle name="Normal 31 33" xfId="2635"/>
    <cellStyle name="Normal 31 34" xfId="2636"/>
    <cellStyle name="Normal 31 35" xfId="2637"/>
    <cellStyle name="Normal 31 36" xfId="2638"/>
    <cellStyle name="Normal 31 37" xfId="2639"/>
    <cellStyle name="Normal 31 38" xfId="2640"/>
    <cellStyle name="Normal 31 39" xfId="2641"/>
    <cellStyle name="Normal 31 4" xfId="2642"/>
    <cellStyle name="Normal 31 40" xfId="2643"/>
    <cellStyle name="Normal 31 41" xfId="2644"/>
    <cellStyle name="Normal 31 42" xfId="2645"/>
    <cellStyle name="Normal 31 43" xfId="2646"/>
    <cellStyle name="Normal 31 44" xfId="2647"/>
    <cellStyle name="Normal 31 45" xfId="2648"/>
    <cellStyle name="Normal 31 46" xfId="2649"/>
    <cellStyle name="Normal 31 47" xfId="2650"/>
    <cellStyle name="Normal 31 48" xfId="2651"/>
    <cellStyle name="Normal 31 49" xfId="2652"/>
    <cellStyle name="Normal 31 5" xfId="2653"/>
    <cellStyle name="Normal 31 50" xfId="2654"/>
    <cellStyle name="Normal 31 51" xfId="2655"/>
    <cellStyle name="Normal 31 52" xfId="2656"/>
    <cellStyle name="Normal 31 53" xfId="2657"/>
    <cellStyle name="Normal 31 54" xfId="2658"/>
    <cellStyle name="Normal 31 55" xfId="2659"/>
    <cellStyle name="Normal 31 56" xfId="2660"/>
    <cellStyle name="Normal 31 57" xfId="2661"/>
    <cellStyle name="Normal 31 58" xfId="2662"/>
    <cellStyle name="Normal 31 59" xfId="2663"/>
    <cellStyle name="Normal 31 6" xfId="2664"/>
    <cellStyle name="Normal 31 60" xfId="2665"/>
    <cellStyle name="Normal 31 61" xfId="2666"/>
    <cellStyle name="Normal 31 62" xfId="2667"/>
    <cellStyle name="Normal 31 63" xfId="2668"/>
    <cellStyle name="Normal 31 64" xfId="2669"/>
    <cellStyle name="Normal 31 65" xfId="2670"/>
    <cellStyle name="Normal 31 66" xfId="2671"/>
    <cellStyle name="Normal 31 67" xfId="2672"/>
    <cellStyle name="Normal 31 68" xfId="2673"/>
    <cellStyle name="Normal 31 69" xfId="2674"/>
    <cellStyle name="Normal 31 7" xfId="2675"/>
    <cellStyle name="Normal 31 70" xfId="2676"/>
    <cellStyle name="Normal 31 71" xfId="2677"/>
    <cellStyle name="Normal 31 72" xfId="2678"/>
    <cellStyle name="Normal 31 73" xfId="2679"/>
    <cellStyle name="Normal 31 74" xfId="2680"/>
    <cellStyle name="Normal 31 75" xfId="2681"/>
    <cellStyle name="Normal 31 76" xfId="2682"/>
    <cellStyle name="Normal 31 77" xfId="2683"/>
    <cellStyle name="Normal 31 78" xfId="2684"/>
    <cellStyle name="Normal 31 79" xfId="2685"/>
    <cellStyle name="Normal 31 8" xfId="2686"/>
    <cellStyle name="Normal 31 80" xfId="2687"/>
    <cellStyle name="Normal 31 81" xfId="2688"/>
    <cellStyle name="Normal 31 82" xfId="2689"/>
    <cellStyle name="Normal 31 83" xfId="2690"/>
    <cellStyle name="Normal 31 84" xfId="2691"/>
    <cellStyle name="Normal 31 85" xfId="2692"/>
    <cellStyle name="Normal 31 86" xfId="2693"/>
    <cellStyle name="Normal 31 87" xfId="2694"/>
    <cellStyle name="Normal 31 88" xfId="2695"/>
    <cellStyle name="Normal 31 89" xfId="2696"/>
    <cellStyle name="Normal 31 9" xfId="2697"/>
    <cellStyle name="Normal 31 90" xfId="2698"/>
    <cellStyle name="Normal 31 91" xfId="2699"/>
    <cellStyle name="Normal 31 92" xfId="2700"/>
    <cellStyle name="Normal 31 93" xfId="2701"/>
    <cellStyle name="Normal 31 94" xfId="2702"/>
    <cellStyle name="Normal 31 95" xfId="2703"/>
    <cellStyle name="Normal 31 96" xfId="2704"/>
    <cellStyle name="Normal 31 97" xfId="2705"/>
    <cellStyle name="Normal 31 98" xfId="2706"/>
    <cellStyle name="Normal 31 99" xfId="2707"/>
    <cellStyle name="Normal 32" xfId="2708"/>
    <cellStyle name="Normal 32 2" xfId="2709"/>
    <cellStyle name="Normal 33" xfId="2710"/>
    <cellStyle name="Normal 33 2" xfId="2711"/>
    <cellStyle name="Normal 34" xfId="2712"/>
    <cellStyle name="Normal 35" xfId="2713"/>
    <cellStyle name="Normal 35 10" xfId="2714"/>
    <cellStyle name="Normal 35 100" xfId="2715"/>
    <cellStyle name="Normal 35 101" xfId="2716"/>
    <cellStyle name="Normal 35 102" xfId="2717"/>
    <cellStyle name="Normal 35 103" xfId="2718"/>
    <cellStyle name="Normal 35 104" xfId="2719"/>
    <cellStyle name="Normal 35 105" xfId="2720"/>
    <cellStyle name="Normal 35 106" xfId="2721"/>
    <cellStyle name="Normal 35 107" xfId="2722"/>
    <cellStyle name="Normal 35 108" xfId="2723"/>
    <cellStyle name="Normal 35 109" xfId="2724"/>
    <cellStyle name="Normal 35 11" xfId="2725"/>
    <cellStyle name="Normal 35 12" xfId="2726"/>
    <cellStyle name="Normal 35 13" xfId="2727"/>
    <cellStyle name="Normal 35 14" xfId="2728"/>
    <cellStyle name="Normal 35 15" xfId="2729"/>
    <cellStyle name="Normal 35 16" xfId="2730"/>
    <cellStyle name="Normal 35 17" xfId="2731"/>
    <cellStyle name="Normal 35 18" xfId="2732"/>
    <cellStyle name="Normal 35 19" xfId="2733"/>
    <cellStyle name="Normal 35 2" xfId="2734"/>
    <cellStyle name="Normal 35 20" xfId="2735"/>
    <cellStyle name="Normal 35 21" xfId="2736"/>
    <cellStyle name="Normal 35 22" xfId="2737"/>
    <cellStyle name="Normal 35 23" xfId="2738"/>
    <cellStyle name="Normal 35 24" xfId="2739"/>
    <cellStyle name="Normal 35 25" xfId="2740"/>
    <cellStyle name="Normal 35 26" xfId="2741"/>
    <cellStyle name="Normal 35 27" xfId="2742"/>
    <cellStyle name="Normal 35 28" xfId="2743"/>
    <cellStyle name="Normal 35 29" xfId="2744"/>
    <cellStyle name="Normal 35 3" xfId="2745"/>
    <cellStyle name="Normal 35 30" xfId="2746"/>
    <cellStyle name="Normal 35 31" xfId="2747"/>
    <cellStyle name="Normal 35 32" xfId="2748"/>
    <cellStyle name="Normal 35 33" xfId="2749"/>
    <cellStyle name="Normal 35 34" xfId="2750"/>
    <cellStyle name="Normal 35 35" xfId="2751"/>
    <cellStyle name="Normal 35 36" xfId="2752"/>
    <cellStyle name="Normal 35 37" xfId="2753"/>
    <cellStyle name="Normal 35 38" xfId="2754"/>
    <cellStyle name="Normal 35 39" xfId="2755"/>
    <cellStyle name="Normal 35 4" xfId="2756"/>
    <cellStyle name="Normal 35 40" xfId="2757"/>
    <cellStyle name="Normal 35 41" xfId="2758"/>
    <cellStyle name="Normal 35 42" xfId="2759"/>
    <cellStyle name="Normal 35 43" xfId="2760"/>
    <cellStyle name="Normal 35 44" xfId="2761"/>
    <cellStyle name="Normal 35 45" xfId="2762"/>
    <cellStyle name="Normal 35 46" xfId="2763"/>
    <cellStyle name="Normal 35 47" xfId="2764"/>
    <cellStyle name="Normal 35 48" xfId="2765"/>
    <cellStyle name="Normal 35 49" xfId="2766"/>
    <cellStyle name="Normal 35 5" xfId="2767"/>
    <cellStyle name="Normal 35 50" xfId="2768"/>
    <cellStyle name="Normal 35 51" xfId="2769"/>
    <cellStyle name="Normal 35 52" xfId="2770"/>
    <cellStyle name="Normal 35 53" xfId="2771"/>
    <cellStyle name="Normal 35 54" xfId="2772"/>
    <cellStyle name="Normal 35 55" xfId="2773"/>
    <cellStyle name="Normal 35 56" xfId="2774"/>
    <cellStyle name="Normal 35 57" xfId="2775"/>
    <cellStyle name="Normal 35 58" xfId="2776"/>
    <cellStyle name="Normal 35 59" xfId="2777"/>
    <cellStyle name="Normal 35 6" xfId="2778"/>
    <cellStyle name="Normal 35 60" xfId="2779"/>
    <cellStyle name="Normal 35 61" xfId="2780"/>
    <cellStyle name="Normal 35 62" xfId="2781"/>
    <cellStyle name="Normal 35 63" xfId="2782"/>
    <cellStyle name="Normal 35 64" xfId="2783"/>
    <cellStyle name="Normal 35 65" xfId="2784"/>
    <cellStyle name="Normal 35 66" xfId="2785"/>
    <cellStyle name="Normal 35 67" xfId="2786"/>
    <cellStyle name="Normal 35 68" xfId="2787"/>
    <cellStyle name="Normal 35 69" xfId="2788"/>
    <cellStyle name="Normal 35 7" xfId="2789"/>
    <cellStyle name="Normal 35 70" xfId="2790"/>
    <cellStyle name="Normal 35 71" xfId="2791"/>
    <cellStyle name="Normal 35 72" xfId="2792"/>
    <cellStyle name="Normal 35 73" xfId="2793"/>
    <cellStyle name="Normal 35 74" xfId="2794"/>
    <cellStyle name="Normal 35 75" xfId="2795"/>
    <cellStyle name="Normal 35 76" xfId="2796"/>
    <cellStyle name="Normal 35 77" xfId="2797"/>
    <cellStyle name="Normal 35 78" xfId="2798"/>
    <cellStyle name="Normal 35 79" xfId="2799"/>
    <cellStyle name="Normal 35 8" xfId="2800"/>
    <cellStyle name="Normal 35 80" xfId="2801"/>
    <cellStyle name="Normal 35 81" xfId="2802"/>
    <cellStyle name="Normal 35 82" xfId="2803"/>
    <cellStyle name="Normal 35 83" xfId="2804"/>
    <cellStyle name="Normal 35 84" xfId="2805"/>
    <cellStyle name="Normal 35 85" xfId="2806"/>
    <cellStyle name="Normal 35 86" xfId="2807"/>
    <cellStyle name="Normal 35 87" xfId="2808"/>
    <cellStyle name="Normal 35 88" xfId="2809"/>
    <cellStyle name="Normal 35 89" xfId="2810"/>
    <cellStyle name="Normal 35 9" xfId="2811"/>
    <cellStyle name="Normal 35 90" xfId="2812"/>
    <cellStyle name="Normal 35 91" xfId="2813"/>
    <cellStyle name="Normal 35 92" xfId="2814"/>
    <cellStyle name="Normal 35 93" xfId="2815"/>
    <cellStyle name="Normal 35 94" xfId="2816"/>
    <cellStyle name="Normal 35 95" xfId="2817"/>
    <cellStyle name="Normal 35 96" xfId="2818"/>
    <cellStyle name="Normal 35 97" xfId="2819"/>
    <cellStyle name="Normal 35 98" xfId="2820"/>
    <cellStyle name="Normal 35 99" xfId="2821"/>
    <cellStyle name="Normal 36" xfId="2822"/>
    <cellStyle name="Normal 36 10" xfId="2823"/>
    <cellStyle name="Normal 36 100" xfId="2824"/>
    <cellStyle name="Normal 36 101" xfId="2825"/>
    <cellStyle name="Normal 36 102" xfId="2826"/>
    <cellStyle name="Normal 36 103" xfId="2827"/>
    <cellStyle name="Normal 36 104" xfId="2828"/>
    <cellStyle name="Normal 36 105" xfId="2829"/>
    <cellStyle name="Normal 36 106" xfId="2830"/>
    <cellStyle name="Normal 36 107" xfId="2831"/>
    <cellStyle name="Normal 36 108" xfId="2832"/>
    <cellStyle name="Normal 36 109" xfId="2833"/>
    <cellStyle name="Normal 36 11" xfId="2834"/>
    <cellStyle name="Normal 36 12" xfId="2835"/>
    <cellStyle name="Normal 36 13" xfId="2836"/>
    <cellStyle name="Normal 36 14" xfId="2837"/>
    <cellStyle name="Normal 36 15" xfId="2838"/>
    <cellStyle name="Normal 36 16" xfId="2839"/>
    <cellStyle name="Normal 36 17" xfId="2840"/>
    <cellStyle name="Normal 36 18" xfId="2841"/>
    <cellStyle name="Normal 36 19" xfId="2842"/>
    <cellStyle name="Normal 36 2" xfId="2843"/>
    <cellStyle name="Normal 36 20" xfId="2844"/>
    <cellStyle name="Normal 36 21" xfId="2845"/>
    <cellStyle name="Normal 36 22" xfId="2846"/>
    <cellStyle name="Normal 36 23" xfId="2847"/>
    <cellStyle name="Normal 36 24" xfId="2848"/>
    <cellStyle name="Normal 36 25" xfId="2849"/>
    <cellStyle name="Normal 36 26" xfId="2850"/>
    <cellStyle name="Normal 36 27" xfId="2851"/>
    <cellStyle name="Normal 36 28" xfId="2852"/>
    <cellStyle name="Normal 36 29" xfId="2853"/>
    <cellStyle name="Normal 36 3" xfId="2854"/>
    <cellStyle name="Normal 36 30" xfId="2855"/>
    <cellStyle name="Normal 36 31" xfId="2856"/>
    <cellStyle name="Normal 36 32" xfId="2857"/>
    <cellStyle name="Normal 36 33" xfId="2858"/>
    <cellStyle name="Normal 36 34" xfId="2859"/>
    <cellStyle name="Normal 36 35" xfId="2860"/>
    <cellStyle name="Normal 36 36" xfId="2861"/>
    <cellStyle name="Normal 36 37" xfId="2862"/>
    <cellStyle name="Normal 36 38" xfId="2863"/>
    <cellStyle name="Normal 36 39" xfId="2864"/>
    <cellStyle name="Normal 36 4" xfId="2865"/>
    <cellStyle name="Normal 36 40" xfId="2866"/>
    <cellStyle name="Normal 36 41" xfId="2867"/>
    <cellStyle name="Normal 36 42" xfId="2868"/>
    <cellStyle name="Normal 36 43" xfId="2869"/>
    <cellStyle name="Normal 36 44" xfId="2870"/>
    <cellStyle name="Normal 36 45" xfId="2871"/>
    <cellStyle name="Normal 36 46" xfId="2872"/>
    <cellStyle name="Normal 36 47" xfId="2873"/>
    <cellStyle name="Normal 36 48" xfId="2874"/>
    <cellStyle name="Normal 36 49" xfId="2875"/>
    <cellStyle name="Normal 36 5" xfId="2876"/>
    <cellStyle name="Normal 36 50" xfId="2877"/>
    <cellStyle name="Normal 36 51" xfId="2878"/>
    <cellStyle name="Normal 36 52" xfId="2879"/>
    <cellStyle name="Normal 36 53" xfId="2880"/>
    <cellStyle name="Normal 36 54" xfId="2881"/>
    <cellStyle name="Normal 36 55" xfId="2882"/>
    <cellStyle name="Normal 36 56" xfId="2883"/>
    <cellStyle name="Normal 36 57" xfId="2884"/>
    <cellStyle name="Normal 36 58" xfId="2885"/>
    <cellStyle name="Normal 36 59" xfId="2886"/>
    <cellStyle name="Normal 36 6" xfId="2887"/>
    <cellStyle name="Normal 36 60" xfId="2888"/>
    <cellStyle name="Normal 36 61" xfId="2889"/>
    <cellStyle name="Normal 36 62" xfId="2890"/>
    <cellStyle name="Normal 36 63" xfId="2891"/>
    <cellStyle name="Normal 36 64" xfId="2892"/>
    <cellStyle name="Normal 36 65" xfId="2893"/>
    <cellStyle name="Normal 36 66" xfId="2894"/>
    <cellStyle name="Normal 36 67" xfId="2895"/>
    <cellStyle name="Normal 36 68" xfId="2896"/>
    <cellStyle name="Normal 36 69" xfId="2897"/>
    <cellStyle name="Normal 36 7" xfId="2898"/>
    <cellStyle name="Normal 36 70" xfId="2899"/>
    <cellStyle name="Normal 36 71" xfId="2900"/>
    <cellStyle name="Normal 36 72" xfId="2901"/>
    <cellStyle name="Normal 36 73" xfId="2902"/>
    <cellStyle name="Normal 36 74" xfId="2903"/>
    <cellStyle name="Normal 36 75" xfId="2904"/>
    <cellStyle name="Normal 36 76" xfId="2905"/>
    <cellStyle name="Normal 36 77" xfId="2906"/>
    <cellStyle name="Normal 36 78" xfId="2907"/>
    <cellStyle name="Normal 36 79" xfId="2908"/>
    <cellStyle name="Normal 36 8" xfId="2909"/>
    <cellStyle name="Normal 36 80" xfId="2910"/>
    <cellStyle name="Normal 36 81" xfId="2911"/>
    <cellStyle name="Normal 36 82" xfId="2912"/>
    <cellStyle name="Normal 36 83" xfId="2913"/>
    <cellStyle name="Normal 36 84" xfId="2914"/>
    <cellStyle name="Normal 36 85" xfId="2915"/>
    <cellStyle name="Normal 36 86" xfId="2916"/>
    <cellStyle name="Normal 36 87" xfId="2917"/>
    <cellStyle name="Normal 36 88" xfId="2918"/>
    <cellStyle name="Normal 36 89" xfId="2919"/>
    <cellStyle name="Normal 36 9" xfId="2920"/>
    <cellStyle name="Normal 36 90" xfId="2921"/>
    <cellStyle name="Normal 36 91" xfId="2922"/>
    <cellStyle name="Normal 36 92" xfId="2923"/>
    <cellStyle name="Normal 36 93" xfId="2924"/>
    <cellStyle name="Normal 36 94" xfId="2925"/>
    <cellStyle name="Normal 36 95" xfId="2926"/>
    <cellStyle name="Normal 36 96" xfId="2927"/>
    <cellStyle name="Normal 36 97" xfId="2928"/>
    <cellStyle name="Normal 36 98" xfId="2929"/>
    <cellStyle name="Normal 36 99" xfId="2930"/>
    <cellStyle name="Normal 37" xfId="2931"/>
    <cellStyle name="Normal 38" xfId="2932"/>
    <cellStyle name="Normal 39" xfId="2933"/>
    <cellStyle name="Normal 4" xfId="2934"/>
    <cellStyle name="Normal-- 4" xfId="2935"/>
    <cellStyle name="Normal 4 10" xfId="2936"/>
    <cellStyle name="Normal 4 10 2" xfId="2937"/>
    <cellStyle name="Normal 4 100" xfId="2938"/>
    <cellStyle name="Normal 4 101" xfId="2939"/>
    <cellStyle name="Normal 4 102" xfId="2940"/>
    <cellStyle name="Normal 4 103" xfId="2941"/>
    <cellStyle name="Normal 4 104" xfId="2942"/>
    <cellStyle name="Normal 4 105" xfId="2943"/>
    <cellStyle name="Normal 4 106" xfId="2944"/>
    <cellStyle name="Normal 4 107" xfId="2945"/>
    <cellStyle name="Normal 4 108" xfId="2946"/>
    <cellStyle name="Normal 4 109" xfId="2947"/>
    <cellStyle name="Normal 4 11" xfId="2948"/>
    <cellStyle name="Normal 4 11 2" xfId="2949"/>
    <cellStyle name="Normal 4 110" xfId="2950"/>
    <cellStyle name="Normal 4 111" xfId="2951"/>
    <cellStyle name="Normal 4 112" xfId="2952"/>
    <cellStyle name="Normal 4 113" xfId="2953"/>
    <cellStyle name="Normal 4 114" xfId="2954"/>
    <cellStyle name="Normal 4 115" xfId="2955"/>
    <cellStyle name="Normal 4 116" xfId="2956"/>
    <cellStyle name="Normal 4 117" xfId="2957"/>
    <cellStyle name="Normal 4 118" xfId="2958"/>
    <cellStyle name="Normal 4 119" xfId="2959"/>
    <cellStyle name="Normal 4 12" xfId="2960"/>
    <cellStyle name="Normal 4 12 2" xfId="2961"/>
    <cellStyle name="Normal 4 120" xfId="2962"/>
    <cellStyle name="Normal 4 13" xfId="2963"/>
    <cellStyle name="Normal 4 13 2" xfId="2964"/>
    <cellStyle name="Normal 4 14" xfId="2965"/>
    <cellStyle name="Normal 4 14 2" xfId="2966"/>
    <cellStyle name="Normal 4 15" xfId="2967"/>
    <cellStyle name="Normal 4 15 2" xfId="2968"/>
    <cellStyle name="Normal 4 16" xfId="2969"/>
    <cellStyle name="Normal 4 16 2" xfId="2970"/>
    <cellStyle name="Normal 4 17" xfId="2971"/>
    <cellStyle name="Normal 4 17 2" xfId="2972"/>
    <cellStyle name="Normal 4 18" xfId="2973"/>
    <cellStyle name="Normal 4 18 2" xfId="2974"/>
    <cellStyle name="Normal 4 19" xfId="2975"/>
    <cellStyle name="Normal 4 19 2" xfId="2976"/>
    <cellStyle name="Normal 4 2" xfId="2977"/>
    <cellStyle name="Normal 4 2 2" xfId="2978"/>
    <cellStyle name="Normal 4 2 3" xfId="2979"/>
    <cellStyle name="Normal 4 2 4" xfId="2980"/>
    <cellStyle name="Normal 4 2 5" xfId="2981"/>
    <cellStyle name="Normal 4 2 6" xfId="2982"/>
    <cellStyle name="Normal 4 2 7" xfId="2983"/>
    <cellStyle name="Normal 4 2 8" xfId="2984"/>
    <cellStyle name="Normal 4 2 9" xfId="2985"/>
    <cellStyle name="Normal 4 20" xfId="2986"/>
    <cellStyle name="Normal 4 20 2" xfId="2987"/>
    <cellStyle name="Normal 4 21" xfId="2988"/>
    <cellStyle name="Normal 4 21 2" xfId="2989"/>
    <cellStyle name="Normal 4 21 2 2" xfId="2990"/>
    <cellStyle name="Normal 4 21 2 2 2" xfId="2991"/>
    <cellStyle name="Normal 4 21 2 2 2 2" xfId="2992"/>
    <cellStyle name="Normal 4 21 2 2 3" xfId="2993"/>
    <cellStyle name="Normal 4 21 2 3" xfId="2994"/>
    <cellStyle name="Normal 4 21 2 3 2" xfId="2995"/>
    <cellStyle name="Normal 4 21 2 4" xfId="2996"/>
    <cellStyle name="Normal 4 21 3" xfId="2997"/>
    <cellStyle name="Normal 4 21 3 2" xfId="2998"/>
    <cellStyle name="Normal 4 21 3 2 2" xfId="2999"/>
    <cellStyle name="Normal 4 21 3 2 2 2" xfId="3000"/>
    <cellStyle name="Normal 4 21 3 2 3" xfId="3001"/>
    <cellStyle name="Normal 4 21 3 3" xfId="3002"/>
    <cellStyle name="Normal 4 21 3 3 2" xfId="3003"/>
    <cellStyle name="Normal 4 21 3 4" xfId="3004"/>
    <cellStyle name="Normal 4 21 4" xfId="3005"/>
    <cellStyle name="Normal 4 21 4 2" xfId="3006"/>
    <cellStyle name="Normal 4 21 4 2 2" xfId="3007"/>
    <cellStyle name="Normal 4 21 4 2 2 2" xfId="3008"/>
    <cellStyle name="Normal 4 21 4 2 3" xfId="3009"/>
    <cellStyle name="Normal 4 21 4 3" xfId="3010"/>
    <cellStyle name="Normal 4 21 4 3 2" xfId="3011"/>
    <cellStyle name="Normal 4 21 4 4" xfId="3012"/>
    <cellStyle name="Normal 4 21 5" xfId="3013"/>
    <cellStyle name="Normal 4 21 5 2" xfId="3014"/>
    <cellStyle name="Normal 4 21 5 2 2" xfId="3015"/>
    <cellStyle name="Normal 4 21 5 3" xfId="3016"/>
    <cellStyle name="Normal 4 21 6" xfId="3017"/>
    <cellStyle name="Normal 4 21 6 2" xfId="3018"/>
    <cellStyle name="Normal 4 21 7" xfId="3019"/>
    <cellStyle name="Normal 4 21 8" xfId="3020"/>
    <cellStyle name="Normal 4 22" xfId="3021"/>
    <cellStyle name="Normal 4 22 2" xfId="3022"/>
    <cellStyle name="Normal 4 22 2 2" xfId="3023"/>
    <cellStyle name="Normal 4 22 2 2 2" xfId="3024"/>
    <cellStyle name="Normal 4 22 2 3" xfId="3025"/>
    <cellStyle name="Normal 4 22 3" xfId="3026"/>
    <cellStyle name="Normal 4 22 3 2" xfId="3027"/>
    <cellStyle name="Normal 4 22 4" xfId="3028"/>
    <cellStyle name="Normal 4 22 5" xfId="3029"/>
    <cellStyle name="Normal 4 23" xfId="3030"/>
    <cellStyle name="Normal 4 23 2" xfId="3031"/>
    <cellStyle name="Normal 4 23 2 2" xfId="3032"/>
    <cellStyle name="Normal 4 23 2 2 2" xfId="3033"/>
    <cellStyle name="Normal 4 23 2 3" xfId="3034"/>
    <cellStyle name="Normal 4 23 3" xfId="3035"/>
    <cellStyle name="Normal 4 23 3 2" xfId="3036"/>
    <cellStyle name="Normal 4 23 4" xfId="3037"/>
    <cellStyle name="Normal 4 23 5" xfId="3038"/>
    <cellStyle name="Normal 4 24" xfId="3039"/>
    <cellStyle name="Normal 4 24 2" xfId="3040"/>
    <cellStyle name="Normal 4 24 2 2" xfId="3041"/>
    <cellStyle name="Normal 4 24 2 2 2" xfId="3042"/>
    <cellStyle name="Normal 4 24 2 3" xfId="3043"/>
    <cellStyle name="Normal 4 24 3" xfId="3044"/>
    <cellStyle name="Normal 4 24 3 2" xfId="3045"/>
    <cellStyle name="Normal 4 24 4" xfId="3046"/>
    <cellStyle name="Normal 4 24 5" xfId="3047"/>
    <cellStyle name="Normal 4 25" xfId="3048"/>
    <cellStyle name="Normal 4 25 2" xfId="3049"/>
    <cellStyle name="Normal 4 25 2 2" xfId="3050"/>
    <cellStyle name="Normal 4 25 3" xfId="3051"/>
    <cellStyle name="Normal 4 25 4" xfId="3052"/>
    <cellStyle name="Normal 4 26" xfId="3053"/>
    <cellStyle name="Normal 4 26 2" xfId="3054"/>
    <cellStyle name="Normal 4 27" xfId="3055"/>
    <cellStyle name="Normal 4 27 2" xfId="3056"/>
    <cellStyle name="Normal 4 27 2 2" xfId="3057"/>
    <cellStyle name="Normal 4 27 3" xfId="3058"/>
    <cellStyle name="Normal 4 27 4" xfId="3059"/>
    <cellStyle name="Normal 4 28" xfId="3060"/>
    <cellStyle name="Normal 4 28 2" xfId="3061"/>
    <cellStyle name="Normal 4 28 3" xfId="3062"/>
    <cellStyle name="Normal 4 29" xfId="3063"/>
    <cellStyle name="Normal 4 29 2" xfId="3064"/>
    <cellStyle name="Normal 4 3" xfId="3065"/>
    <cellStyle name="Normal 4 3 2" xfId="3066"/>
    <cellStyle name="Normal 4 3 2 2" xfId="3067"/>
    <cellStyle name="Normal 4 3 2 2 2" xfId="3068"/>
    <cellStyle name="Normal 4 3 2 3" xfId="3069"/>
    <cellStyle name="Normal 4 3 2 4" xfId="3070"/>
    <cellStyle name="Normal 4 3 3" xfId="3071"/>
    <cellStyle name="Normal 4 3 4" xfId="3072"/>
    <cellStyle name="Normal 4 30" xfId="3073"/>
    <cellStyle name="Normal 4 30 2" xfId="3074"/>
    <cellStyle name="Normal 4 31" xfId="3075"/>
    <cellStyle name="Normal 4 31 2" xfId="3076"/>
    <cellStyle name="Normal 4 32" xfId="3077"/>
    <cellStyle name="Normal 4 32 2" xfId="3078"/>
    <cellStyle name="Normal 4 33" xfId="3079"/>
    <cellStyle name="Normal 4 33 2" xfId="3080"/>
    <cellStyle name="Normal 4 34" xfId="3081"/>
    <cellStyle name="Normal 4 35" xfId="3082"/>
    <cellStyle name="Normal 4 36" xfId="3083"/>
    <cellStyle name="Normal 4 37" xfId="3084"/>
    <cellStyle name="Normal 4 38" xfId="3085"/>
    <cellStyle name="Normal 4 39" xfId="3086"/>
    <cellStyle name="Normal 4 4" xfId="3087"/>
    <cellStyle name="Normal 4 4 2" xfId="3088"/>
    <cellStyle name="Normal 4 4 3" xfId="3089"/>
    <cellStyle name="Normal 4 4 4" xfId="3090"/>
    <cellStyle name="Normal 4 40" xfId="3091"/>
    <cellStyle name="Normal 4 41" xfId="3092"/>
    <cellStyle name="Normal 4 42" xfId="3093"/>
    <cellStyle name="Normal 4 43" xfId="3094"/>
    <cellStyle name="Normal 4 44" xfId="3095"/>
    <cellStyle name="Normal 4 45" xfId="3096"/>
    <cellStyle name="Normal 4 46" xfId="3097"/>
    <cellStyle name="Normal 4 47" xfId="3098"/>
    <cellStyle name="Normal 4 48" xfId="3099"/>
    <cellStyle name="Normal 4 49" xfId="3100"/>
    <cellStyle name="Normal 4 5" xfId="3101"/>
    <cellStyle name="Normal 4 5 2" xfId="3102"/>
    <cellStyle name="Normal 4 50" xfId="3103"/>
    <cellStyle name="Normal 4 51" xfId="3104"/>
    <cellStyle name="Normal 4 52" xfId="3105"/>
    <cellStyle name="Normal 4 53" xfId="3106"/>
    <cellStyle name="Normal 4 54" xfId="3107"/>
    <cellStyle name="Normal 4 55" xfId="3108"/>
    <cellStyle name="Normal 4 56" xfId="3109"/>
    <cellStyle name="Normal 4 57" xfId="3110"/>
    <cellStyle name="Normal 4 58" xfId="3111"/>
    <cellStyle name="Normal 4 59" xfId="3112"/>
    <cellStyle name="Normal 4 6" xfId="3113"/>
    <cellStyle name="Normal 4 6 2" xfId="3114"/>
    <cellStyle name="Normal 4 60" xfId="3115"/>
    <cellStyle name="Normal 4 61" xfId="3116"/>
    <cellStyle name="Normal 4 62" xfId="3117"/>
    <cellStyle name="Normal 4 63" xfId="3118"/>
    <cellStyle name="Normal 4 64" xfId="3119"/>
    <cellStyle name="Normal 4 65" xfId="3120"/>
    <cellStyle name="Normal 4 66" xfId="3121"/>
    <cellStyle name="Normal 4 67" xfId="3122"/>
    <cellStyle name="Normal 4 68" xfId="3123"/>
    <cellStyle name="Normal 4 69" xfId="3124"/>
    <cellStyle name="Normal 4 7" xfId="3125"/>
    <cellStyle name="Normal 4 7 2" xfId="3126"/>
    <cellStyle name="Normal 4 70" xfId="3127"/>
    <cellStyle name="Normal 4 71" xfId="3128"/>
    <cellStyle name="Normal 4 72" xfId="3129"/>
    <cellStyle name="Normal 4 73" xfId="3130"/>
    <cellStyle name="Normal 4 74" xfId="3131"/>
    <cellStyle name="Normal 4 75" xfId="3132"/>
    <cellStyle name="Normal 4 76" xfId="3133"/>
    <cellStyle name="Normal 4 77" xfId="3134"/>
    <cellStyle name="Normal 4 78" xfId="3135"/>
    <cellStyle name="Normal 4 79" xfId="3136"/>
    <cellStyle name="Normal 4 8" xfId="3137"/>
    <cellStyle name="Normal 4 8 2" xfId="3138"/>
    <cellStyle name="Normal 4 80" xfId="3139"/>
    <cellStyle name="Normal 4 81" xfId="3140"/>
    <cellStyle name="Normal 4 82" xfId="3141"/>
    <cellStyle name="Normal 4 83" xfId="3142"/>
    <cellStyle name="Normal 4 84" xfId="3143"/>
    <cellStyle name="Normal 4 85" xfId="3144"/>
    <cellStyle name="Normal 4 86" xfId="3145"/>
    <cellStyle name="Normal 4 87" xfId="3146"/>
    <cellStyle name="Normal 4 88" xfId="3147"/>
    <cellStyle name="Normal 4 89" xfId="3148"/>
    <cellStyle name="Normal 4 9" xfId="3149"/>
    <cellStyle name="Normal 4 9 2" xfId="3150"/>
    <cellStyle name="Normal 4 90" xfId="3151"/>
    <cellStyle name="Normal 4 91" xfId="3152"/>
    <cellStyle name="Normal 4 92" xfId="3153"/>
    <cellStyle name="Normal 4 93" xfId="3154"/>
    <cellStyle name="Normal 4 94" xfId="3155"/>
    <cellStyle name="Normal 4 95" xfId="3156"/>
    <cellStyle name="Normal 4 96" xfId="3157"/>
    <cellStyle name="Normal 4 97" xfId="3158"/>
    <cellStyle name="Normal 4 98" xfId="3159"/>
    <cellStyle name="Normal 4 99" xfId="3160"/>
    <cellStyle name="Normal 40" xfId="3161"/>
    <cellStyle name="Normal 41" xfId="3162"/>
    <cellStyle name="Normal 42" xfId="3163"/>
    <cellStyle name="Normal 43" xfId="3164"/>
    <cellStyle name="Normal 44" xfId="3165"/>
    <cellStyle name="Normal 45" xfId="3166"/>
    <cellStyle name="Normal 46" xfId="3167"/>
    <cellStyle name="Normal 47" xfId="3168"/>
    <cellStyle name="Normal 47 10" xfId="3169"/>
    <cellStyle name="Normal 47 11" xfId="3170"/>
    <cellStyle name="Normal 47 11 2" xfId="3171"/>
    <cellStyle name="Normal 47 11 3" xfId="3172"/>
    <cellStyle name="Normal 47 11 4" xfId="3173"/>
    <cellStyle name="Normal 47 11 5" xfId="3174"/>
    <cellStyle name="Normal 47 11 6" xfId="3175"/>
    <cellStyle name="Normal 47 11 7" xfId="3176"/>
    <cellStyle name="Normal 47 11 8" xfId="3177"/>
    <cellStyle name="Normal 47 12" xfId="3178"/>
    <cellStyle name="Normal 47 13" xfId="3179"/>
    <cellStyle name="Normal 47 14" xfId="3180"/>
    <cellStyle name="Normal 47 15" xfId="3181"/>
    <cellStyle name="Normal 47 16" xfId="3182"/>
    <cellStyle name="Normal 47 17" xfId="3183"/>
    <cellStyle name="Normal 47 2" xfId="3184"/>
    <cellStyle name="Normal 47 3" xfId="3185"/>
    <cellStyle name="Normal 47 3 2" xfId="3186"/>
    <cellStyle name="Normal 47 3 3" xfId="3187"/>
    <cellStyle name="Normal 47 3 4" xfId="3188"/>
    <cellStyle name="Normal 47 3 5" xfId="3189"/>
    <cellStyle name="Normal 47 3 6" xfId="3190"/>
    <cellStyle name="Normal 47 3 7" xfId="3191"/>
    <cellStyle name="Normal 47 3 8" xfId="3192"/>
    <cellStyle name="Normal 47 4" xfId="3193"/>
    <cellStyle name="Normal 47 4 2" xfId="3194"/>
    <cellStyle name="Normal 47 4 3" xfId="3195"/>
    <cellStyle name="Normal 47 4 4" xfId="3196"/>
    <cellStyle name="Normal 47 4 5" xfId="3197"/>
    <cellStyle name="Normal 47 4 6" xfId="3198"/>
    <cellStyle name="Normal 47 4 7" xfId="3199"/>
    <cellStyle name="Normal 47 4 8" xfId="3200"/>
    <cellStyle name="Normal 47 5" xfId="3201"/>
    <cellStyle name="Normal 47 5 2" xfId="3202"/>
    <cellStyle name="Normal 47 5 3" xfId="3203"/>
    <cellStyle name="Normal 47 5 4" xfId="3204"/>
    <cellStyle name="Normal 47 5 5" xfId="3205"/>
    <cellStyle name="Normal 47 5 6" xfId="3206"/>
    <cellStyle name="Normal 47 5 7" xfId="3207"/>
    <cellStyle name="Normal 47 5 8" xfId="3208"/>
    <cellStyle name="Normal 47 6" xfId="3209"/>
    <cellStyle name="Normal 47 6 2" xfId="3210"/>
    <cellStyle name="Normal 47 6 3" xfId="3211"/>
    <cellStyle name="Normal 47 6 4" xfId="3212"/>
    <cellStyle name="Normal 47 6 5" xfId="3213"/>
    <cellStyle name="Normal 47 6 6" xfId="3214"/>
    <cellStyle name="Normal 47 6 7" xfId="3215"/>
    <cellStyle name="Normal 47 6 8" xfId="3216"/>
    <cellStyle name="Normal 47 7" xfId="3217"/>
    <cellStyle name="Normal 47 7 2" xfId="3218"/>
    <cellStyle name="Normal 47 7 3" xfId="3219"/>
    <cellStyle name="Normal 47 7 4" xfId="3220"/>
    <cellStyle name="Normal 47 7 5" xfId="3221"/>
    <cellStyle name="Normal 47 7 6" xfId="3222"/>
    <cellStyle name="Normal 47 7 7" xfId="3223"/>
    <cellStyle name="Normal 47 7 8" xfId="3224"/>
    <cellStyle name="Normal 47 8" xfId="3225"/>
    <cellStyle name="Normal 47 8 2" xfId="3226"/>
    <cellStyle name="Normal 47 8 3" xfId="3227"/>
    <cellStyle name="Normal 47 8 4" xfId="3228"/>
    <cellStyle name="Normal 47 8 5" xfId="3229"/>
    <cellStyle name="Normal 47 8 6" xfId="3230"/>
    <cellStyle name="Normal 47 8 7" xfId="3231"/>
    <cellStyle name="Normal 47 8 8" xfId="3232"/>
    <cellStyle name="Normal 47 9" xfId="3233"/>
    <cellStyle name="Normal 48" xfId="3234"/>
    <cellStyle name="Normal 49" xfId="3235"/>
    <cellStyle name="Normal 49 2" xfId="3236"/>
    <cellStyle name="Normal 49 2 2" xfId="3237"/>
    <cellStyle name="Normal 49 2 2 2" xfId="3238"/>
    <cellStyle name="Normal 49 2 2 2 2" xfId="3239"/>
    <cellStyle name="Normal 49 2 2 3" xfId="3240"/>
    <cellStyle name="Normal 49 2 3" xfId="3241"/>
    <cellStyle name="Normal 49 2 3 2" xfId="3242"/>
    <cellStyle name="Normal 49 2 4" xfId="3243"/>
    <cellStyle name="Normal 49 3" xfId="3244"/>
    <cellStyle name="Normal 49 3 2" xfId="3245"/>
    <cellStyle name="Normal 49 3 2 2" xfId="3246"/>
    <cellStyle name="Normal 49 3 2 2 2" xfId="3247"/>
    <cellStyle name="Normal 49 3 2 3" xfId="3248"/>
    <cellStyle name="Normal 49 3 3" xfId="3249"/>
    <cellStyle name="Normal 49 3 3 2" xfId="3250"/>
    <cellStyle name="Normal 49 3 4" xfId="3251"/>
    <cellStyle name="Normal 49 4" xfId="3252"/>
    <cellStyle name="Normal 49 4 2" xfId="3253"/>
    <cellStyle name="Normal 49 4 2 2" xfId="3254"/>
    <cellStyle name="Normal 49 4 2 2 2" xfId="3255"/>
    <cellStyle name="Normal 49 4 2 3" xfId="3256"/>
    <cellStyle name="Normal 49 4 3" xfId="3257"/>
    <cellStyle name="Normal 49 4 3 2" xfId="3258"/>
    <cellStyle name="Normal 49 4 4" xfId="3259"/>
    <cellStyle name="Normal 49 5" xfId="3260"/>
    <cellStyle name="Normal 49 5 2" xfId="3261"/>
    <cellStyle name="Normal 49 5 2 2" xfId="3262"/>
    <cellStyle name="Normal 49 5 3" xfId="3263"/>
    <cellStyle name="Normal 49 6" xfId="3264"/>
    <cellStyle name="Normal 49 6 2" xfId="3265"/>
    <cellStyle name="Normal 49 7" xfId="3266"/>
    <cellStyle name="Normal 49 8" xfId="3267"/>
    <cellStyle name="Normal 5" xfId="3268"/>
    <cellStyle name="Normal-- 5" xfId="3269"/>
    <cellStyle name="Normal 5 10" xfId="3270"/>
    <cellStyle name="Normal 5 10 2" xfId="3271"/>
    <cellStyle name="Normal 5 100" xfId="3272"/>
    <cellStyle name="Normal 5 101" xfId="3273"/>
    <cellStyle name="Normal 5 102" xfId="3274"/>
    <cellStyle name="Normal 5 103" xfId="3275"/>
    <cellStyle name="Normal 5 104" xfId="3276"/>
    <cellStyle name="Normal 5 105" xfId="3277"/>
    <cellStyle name="Normal 5 106" xfId="3278"/>
    <cellStyle name="Normal 5 107" xfId="3279"/>
    <cellStyle name="Normal 5 108" xfId="3280"/>
    <cellStyle name="Normal 5 109" xfId="3281"/>
    <cellStyle name="Normal 5 11" xfId="3282"/>
    <cellStyle name="Normal 5 11 2" xfId="3283"/>
    <cellStyle name="Normal 5 110" xfId="3284"/>
    <cellStyle name="Normal 5 111" xfId="3285"/>
    <cellStyle name="Normal 5 112" xfId="3286"/>
    <cellStyle name="Normal 5 113" xfId="3287"/>
    <cellStyle name="Normal 5 12" xfId="3288"/>
    <cellStyle name="Normal 5 12 2" xfId="3289"/>
    <cellStyle name="Normal 5 13" xfId="3290"/>
    <cellStyle name="Normal 5 13 2" xfId="3291"/>
    <cellStyle name="Normal 5 14" xfId="3292"/>
    <cellStyle name="Normal 5 14 2" xfId="3293"/>
    <cellStyle name="Normal 5 15" xfId="3294"/>
    <cellStyle name="Normal 5 15 2" xfId="3295"/>
    <cellStyle name="Normal 5 16" xfId="3296"/>
    <cellStyle name="Normal 5 16 2" xfId="3297"/>
    <cellStyle name="Normal 5 17" xfId="3298"/>
    <cellStyle name="Normal 5 17 2" xfId="3299"/>
    <cellStyle name="Normal 5 18" xfId="3300"/>
    <cellStyle name="Normal 5 18 2" xfId="3301"/>
    <cellStyle name="Normal 5 19" xfId="3302"/>
    <cellStyle name="Normal 5 19 2" xfId="3303"/>
    <cellStyle name="Normal 5 2" xfId="3304"/>
    <cellStyle name="Normal 5 2 2" xfId="3305"/>
    <cellStyle name="Normal 5 2 3" xfId="3306"/>
    <cellStyle name="Normal 5 2 4" xfId="3307"/>
    <cellStyle name="Normal 5 2 5" xfId="3308"/>
    <cellStyle name="Normal 5 20" xfId="3309"/>
    <cellStyle name="Normal 5 20 2" xfId="3310"/>
    <cellStyle name="Normal 5 21" xfId="3311"/>
    <cellStyle name="Normal 5 21 2" xfId="3312"/>
    <cellStyle name="Normal 5 22" xfId="3313"/>
    <cellStyle name="Normal 5 22 2" xfId="3314"/>
    <cellStyle name="Normal 5 22 2 2" xfId="3315"/>
    <cellStyle name="Normal 5 22 3" xfId="3316"/>
    <cellStyle name="Normal 5 22 4" xfId="3317"/>
    <cellStyle name="Normal 5 23" xfId="3318"/>
    <cellStyle name="Normal 5 23 2" xfId="3319"/>
    <cellStyle name="Normal 5 24" xfId="3320"/>
    <cellStyle name="Normal 5 24 2" xfId="3321"/>
    <cellStyle name="Normal 5 25" xfId="3322"/>
    <cellStyle name="Normal 5 25 2" xfId="3323"/>
    <cellStyle name="Normal 5 26" xfId="3324"/>
    <cellStyle name="Normal 5 26 2" xfId="3325"/>
    <cellStyle name="Normal 5 27" xfId="3326"/>
    <cellStyle name="Normal 5 27 2" xfId="3327"/>
    <cellStyle name="Normal 5 28" xfId="3328"/>
    <cellStyle name="Normal 5 28 2" xfId="3329"/>
    <cellStyle name="Normal 5 29" xfId="3330"/>
    <cellStyle name="Normal 5 29 2" xfId="3331"/>
    <cellStyle name="Normal 5 3" xfId="3332"/>
    <cellStyle name="Normal 5 3 2" xfId="3333"/>
    <cellStyle name="Normal 5 30" xfId="3334"/>
    <cellStyle name="Normal 5 30 2" xfId="3335"/>
    <cellStyle name="Normal 5 31" xfId="3336"/>
    <cellStyle name="Normal 5 31 2" xfId="3337"/>
    <cellStyle name="Normal 5 32" xfId="3338"/>
    <cellStyle name="Normal 5 32 2" xfId="3339"/>
    <cellStyle name="Normal 5 33" xfId="3340"/>
    <cellStyle name="Normal 5 33 2" xfId="3341"/>
    <cellStyle name="Normal 5 34" xfId="3342"/>
    <cellStyle name="Normal 5 34 2" xfId="3343"/>
    <cellStyle name="Normal 5 35" xfId="3344"/>
    <cellStyle name="Normal 5 35 2" xfId="3345"/>
    <cellStyle name="Normal 5 36" xfId="3346"/>
    <cellStyle name="Normal 5 36 2" xfId="3347"/>
    <cellStyle name="Normal 5 37" xfId="3348"/>
    <cellStyle name="Normal 5 37 2" xfId="3349"/>
    <cellStyle name="Normal 5 38" xfId="3350"/>
    <cellStyle name="Normal 5 39" xfId="3351"/>
    <cellStyle name="Normal 5 4" xfId="3352"/>
    <cellStyle name="Normal 5 4 2" xfId="3353"/>
    <cellStyle name="Normal 5 40" xfId="3354"/>
    <cellStyle name="Normal 5 41" xfId="3355"/>
    <cellStyle name="Normal 5 42" xfId="3356"/>
    <cellStyle name="Normal 5 43" xfId="3357"/>
    <cellStyle name="Normal 5 44" xfId="3358"/>
    <cellStyle name="Normal 5 45" xfId="3359"/>
    <cellStyle name="Normal 5 46" xfId="3360"/>
    <cellStyle name="Normal 5 47" xfId="3361"/>
    <cellStyle name="Normal 5 48" xfId="3362"/>
    <cellStyle name="Normal 5 49" xfId="3363"/>
    <cellStyle name="Normal 5 5" xfId="3364"/>
    <cellStyle name="Normal 5 5 2" xfId="3365"/>
    <cellStyle name="Normal 5 50" xfId="3366"/>
    <cellStyle name="Normal 5 51" xfId="3367"/>
    <cellStyle name="Normal 5 52" xfId="3368"/>
    <cellStyle name="Normal 5 53" xfId="3369"/>
    <cellStyle name="Normal 5 54" xfId="3370"/>
    <cellStyle name="Normal 5 55" xfId="3371"/>
    <cellStyle name="Normal 5 56" xfId="3372"/>
    <cellStyle name="Normal 5 57" xfId="3373"/>
    <cellStyle name="Normal 5 58" xfId="3374"/>
    <cellStyle name="Normal 5 59" xfId="3375"/>
    <cellStyle name="Normal 5 6" xfId="3376"/>
    <cellStyle name="Normal 5 6 2" xfId="3377"/>
    <cellStyle name="Normal 5 60" xfId="3378"/>
    <cellStyle name="Normal 5 61" xfId="3379"/>
    <cellStyle name="Normal 5 62" xfId="3380"/>
    <cellStyle name="Normal 5 63" xfId="3381"/>
    <cellStyle name="Normal 5 64" xfId="3382"/>
    <cellStyle name="Normal 5 65" xfId="3383"/>
    <cellStyle name="Normal 5 66" xfId="3384"/>
    <cellStyle name="Normal 5 67" xfId="3385"/>
    <cellStyle name="Normal 5 68" xfId="3386"/>
    <cellStyle name="Normal 5 69" xfId="3387"/>
    <cellStyle name="Normal 5 7" xfId="3388"/>
    <cellStyle name="Normal 5 7 2" xfId="3389"/>
    <cellStyle name="Normal 5 70" xfId="3390"/>
    <cellStyle name="Normal 5 71" xfId="3391"/>
    <cellStyle name="Normal 5 72" xfId="3392"/>
    <cellStyle name="Normal 5 73" xfId="3393"/>
    <cellStyle name="Normal 5 74" xfId="3394"/>
    <cellStyle name="Normal 5 75" xfId="3395"/>
    <cellStyle name="Normal 5 76" xfId="3396"/>
    <cellStyle name="Normal 5 77" xfId="3397"/>
    <cellStyle name="Normal 5 78" xfId="3398"/>
    <cellStyle name="Normal 5 79" xfId="3399"/>
    <cellStyle name="Normal 5 8" xfId="3400"/>
    <cellStyle name="Normal 5 8 2" xfId="3401"/>
    <cellStyle name="Normal 5 80" xfId="3402"/>
    <cellStyle name="Normal 5 81" xfId="3403"/>
    <cellStyle name="Normal 5 82" xfId="3404"/>
    <cellStyle name="Normal 5 83" xfId="3405"/>
    <cellStyle name="Normal 5 84" xfId="3406"/>
    <cellStyle name="Normal 5 85" xfId="3407"/>
    <cellStyle name="Normal 5 86" xfId="3408"/>
    <cellStyle name="Normal 5 87" xfId="3409"/>
    <cellStyle name="Normal 5 88" xfId="3410"/>
    <cellStyle name="Normal 5 89" xfId="3411"/>
    <cellStyle name="Normal 5 9" xfId="3412"/>
    <cellStyle name="Normal 5 9 2" xfId="3413"/>
    <cellStyle name="Normal 5 90" xfId="3414"/>
    <cellStyle name="Normal 5 91" xfId="3415"/>
    <cellStyle name="Normal 5 92" xfId="3416"/>
    <cellStyle name="Normal 5 93" xfId="3417"/>
    <cellStyle name="Normal 5 94" xfId="3418"/>
    <cellStyle name="Normal 5 95" xfId="3419"/>
    <cellStyle name="Normal 5 96" xfId="3420"/>
    <cellStyle name="Normal 5 97" xfId="3421"/>
    <cellStyle name="Normal 5 98" xfId="3422"/>
    <cellStyle name="Normal 5 99" xfId="3423"/>
    <cellStyle name="Normal 50" xfId="3424"/>
    <cellStyle name="Normal 50 2" xfId="3425"/>
    <cellStyle name="Normal 50 3" xfId="3426"/>
    <cellStyle name="Normal 50 4" xfId="3427"/>
    <cellStyle name="Normal 50 5" xfId="3428"/>
    <cellStyle name="Normal 50 6" xfId="3429"/>
    <cellStyle name="Normal 50 7" xfId="3430"/>
    <cellStyle name="Normal 50 8" xfId="3431"/>
    <cellStyle name="Normal 51" xfId="3432"/>
    <cellStyle name="Normal 51 2" xfId="3433"/>
    <cellStyle name="Normal 51 2 2" xfId="3434"/>
    <cellStyle name="Normal 51 2 2 2" xfId="3435"/>
    <cellStyle name="Normal 51 2 2 2 2" xfId="3436"/>
    <cellStyle name="Normal 51 2 2 3" xfId="3437"/>
    <cellStyle name="Normal 51 2 3" xfId="3438"/>
    <cellStyle name="Normal 51 2 3 2" xfId="3439"/>
    <cellStyle name="Normal 51 2 4" xfId="3440"/>
    <cellStyle name="Normal 51 3" xfId="3441"/>
    <cellStyle name="Normal 51 3 2" xfId="3442"/>
    <cellStyle name="Normal 51 3 2 2" xfId="3443"/>
    <cellStyle name="Normal 51 3 3" xfId="3444"/>
    <cellStyle name="Normal 51 4" xfId="3445"/>
    <cellStyle name="Normal 51 4 2" xfId="3446"/>
    <cellStyle name="Normal 51 5" xfId="3447"/>
    <cellStyle name="Normal 51 6" xfId="3448"/>
    <cellStyle name="Normal 51 7" xfId="3449"/>
    <cellStyle name="Normal 51 8" xfId="3450"/>
    <cellStyle name="Normal 52" xfId="3451"/>
    <cellStyle name="Normal 52 2" xfId="3452"/>
    <cellStyle name="Normal 52 2 2" xfId="3453"/>
    <cellStyle name="Normal 52 3" xfId="3454"/>
    <cellStyle name="Normal 52 4" xfId="3455"/>
    <cellStyle name="Normal 52 5" xfId="3456"/>
    <cellStyle name="Normal 52 6" xfId="3457"/>
    <cellStyle name="Normal 52 7" xfId="3458"/>
    <cellStyle name="Normal 52 8" xfId="3459"/>
    <cellStyle name="Normal 53" xfId="3460"/>
    <cellStyle name="Normal 53 2" xfId="3461"/>
    <cellStyle name="Normal 53 2 2" xfId="3462"/>
    <cellStyle name="Normal 53 2 2 2" xfId="3463"/>
    <cellStyle name="Normal 53 2 3" xfId="3464"/>
    <cellStyle name="Normal 53 3" xfId="3465"/>
    <cellStyle name="Normal 53 3 2" xfId="3466"/>
    <cellStyle name="Normal 53 4" xfId="3467"/>
    <cellStyle name="Normal 53 5" xfId="3468"/>
    <cellStyle name="Normal 53 6" xfId="3469"/>
    <cellStyle name="Normal 53 7" xfId="3470"/>
    <cellStyle name="Normal 53 8" xfId="3471"/>
    <cellStyle name="Normal 54" xfId="3472"/>
    <cellStyle name="Normal 54 2" xfId="3473"/>
    <cellStyle name="Normal 54 3" xfId="3474"/>
    <cellStyle name="Normal 54 4" xfId="3475"/>
    <cellStyle name="Normal 54 5" xfId="3476"/>
    <cellStyle name="Normal 54 6" xfId="3477"/>
    <cellStyle name="Normal 54 7" xfId="3478"/>
    <cellStyle name="Normal 54 8" xfId="3479"/>
    <cellStyle name="Normal 55" xfId="3480"/>
    <cellStyle name="Normal 55 2" xfId="3481"/>
    <cellStyle name="Normal 55 3" xfId="3482"/>
    <cellStyle name="Normal 55 4" xfId="3483"/>
    <cellStyle name="Normal 55 5" xfId="3484"/>
    <cellStyle name="Normal 55 6" xfId="3485"/>
    <cellStyle name="Normal 55 7" xfId="3486"/>
    <cellStyle name="Normal 55 8" xfId="3487"/>
    <cellStyle name="Normal 56" xfId="3488"/>
    <cellStyle name="Normal 56 2" xfId="3489"/>
    <cellStyle name="Normal 56 3" xfId="3490"/>
    <cellStyle name="Normal 56 4" xfId="3491"/>
    <cellStyle name="Normal 56 5" xfId="3492"/>
    <cellStyle name="Normal 56 6" xfId="3493"/>
    <cellStyle name="Normal 56 7" xfId="3494"/>
    <cellStyle name="Normal 56 8" xfId="3495"/>
    <cellStyle name="Normal 57" xfId="3496"/>
    <cellStyle name="Normal 57 2" xfId="3497"/>
    <cellStyle name="Normal 57 3" xfId="3498"/>
    <cellStyle name="Normal 57 4" xfId="3499"/>
    <cellStyle name="Normal 57 5" xfId="3500"/>
    <cellStyle name="Normal 57 6" xfId="3501"/>
    <cellStyle name="Normal 57 7" xfId="3502"/>
    <cellStyle name="Normal 57 8" xfId="3503"/>
    <cellStyle name="Normal 58" xfId="3504"/>
    <cellStyle name="Normal 58 2" xfId="3505"/>
    <cellStyle name="Normal 58 3" xfId="3506"/>
    <cellStyle name="Normal 58 4" xfId="3507"/>
    <cellStyle name="Normal 58 5" xfId="3508"/>
    <cellStyle name="Normal 58 6" xfId="3509"/>
    <cellStyle name="Normal 58 7" xfId="3510"/>
    <cellStyle name="Normal 58 8" xfId="3511"/>
    <cellStyle name="Normal 59" xfId="3512"/>
    <cellStyle name="Normal 59 2" xfId="3513"/>
    <cellStyle name="Normal 59 3" xfId="3514"/>
    <cellStyle name="Normal 59 4" xfId="3515"/>
    <cellStyle name="Normal 59 5" xfId="3516"/>
    <cellStyle name="Normal 59 6" xfId="3517"/>
    <cellStyle name="Normal 59 7" xfId="3518"/>
    <cellStyle name="Normal 59 8" xfId="3519"/>
    <cellStyle name="Normal 6" xfId="3520"/>
    <cellStyle name="Normal-- 6" xfId="3521"/>
    <cellStyle name="Normal 6 10" xfId="3522"/>
    <cellStyle name="Normal 6 10 2" xfId="3523"/>
    <cellStyle name="Normal 6 100" xfId="3524"/>
    <cellStyle name="Normal 6 101" xfId="3525"/>
    <cellStyle name="Normal 6 102" xfId="3526"/>
    <cellStyle name="Normal 6 103" xfId="3527"/>
    <cellStyle name="Normal 6 104" xfId="3528"/>
    <cellStyle name="Normal 6 105" xfId="3529"/>
    <cellStyle name="Normal 6 106" xfId="3530"/>
    <cellStyle name="Normal 6 107" xfId="3531"/>
    <cellStyle name="Normal 6 108" xfId="3532"/>
    <cellStyle name="Normal 6 109" xfId="3533"/>
    <cellStyle name="Normal 6 11" xfId="3534"/>
    <cellStyle name="Normal 6 11 2" xfId="3535"/>
    <cellStyle name="Normal 6 110" xfId="3536"/>
    <cellStyle name="Normal 6 111" xfId="3537"/>
    <cellStyle name="Normal 6 112" xfId="3538"/>
    <cellStyle name="Normal 6 113" xfId="3539"/>
    <cellStyle name="Normal 6 114" xfId="3540"/>
    <cellStyle name="Normal 6 115" xfId="3541"/>
    <cellStyle name="Normal 6 116" xfId="3542"/>
    <cellStyle name="Normal 6 117" xfId="3543"/>
    <cellStyle name="Normal 6 12" xfId="3544"/>
    <cellStyle name="Normal 6 12 2" xfId="3545"/>
    <cellStyle name="Normal 6 13" xfId="3546"/>
    <cellStyle name="Normal 6 13 2" xfId="3547"/>
    <cellStyle name="Normal 6 14" xfId="3548"/>
    <cellStyle name="Normal 6 14 2" xfId="3549"/>
    <cellStyle name="Normal 6 15" xfId="3550"/>
    <cellStyle name="Normal 6 15 2" xfId="3551"/>
    <cellStyle name="Normal 6 16" xfId="3552"/>
    <cellStyle name="Normal 6 16 2" xfId="3553"/>
    <cellStyle name="Normal 6 17" xfId="3554"/>
    <cellStyle name="Normal 6 17 2" xfId="3555"/>
    <cellStyle name="Normal 6 18" xfId="3556"/>
    <cellStyle name="Normal 6 18 2" xfId="3557"/>
    <cellStyle name="Normal 6 19" xfId="3558"/>
    <cellStyle name="Normal 6 19 2" xfId="3559"/>
    <cellStyle name="Normal 6 2" xfId="3560"/>
    <cellStyle name="Normal 6 2 2" xfId="3561"/>
    <cellStyle name="Normal 6 2 3" xfId="3562"/>
    <cellStyle name="Normal 6 2 4" xfId="3563"/>
    <cellStyle name="Normal 6 2 5" xfId="3564"/>
    <cellStyle name="Normal 6 20" xfId="3565"/>
    <cellStyle name="Normal 6 20 2" xfId="3566"/>
    <cellStyle name="Normal 6 21" xfId="3567"/>
    <cellStyle name="Normal 6 21 2" xfId="3568"/>
    <cellStyle name="Normal 6 21 2 2" xfId="3569"/>
    <cellStyle name="Normal 6 21 3" xfId="3570"/>
    <cellStyle name="Normal 6 21 4" xfId="3571"/>
    <cellStyle name="Normal 6 22" xfId="3572"/>
    <cellStyle name="Normal 6 22 2" xfId="3573"/>
    <cellStyle name="Normal 6 22 2 2" xfId="3574"/>
    <cellStyle name="Normal 6 22 3" xfId="3575"/>
    <cellStyle name="Normal 6 22 4" xfId="3576"/>
    <cellStyle name="Normal 6 23" xfId="3577"/>
    <cellStyle name="Normal 6 23 2" xfId="3578"/>
    <cellStyle name="Normal 6 24" xfId="3579"/>
    <cellStyle name="Normal 6 24 2" xfId="3580"/>
    <cellStyle name="Normal 6 25" xfId="3581"/>
    <cellStyle name="Normal 6 25 2" xfId="3582"/>
    <cellStyle name="Normal 6 26" xfId="3583"/>
    <cellStyle name="Normal 6 26 2" xfId="3584"/>
    <cellStyle name="Normal 6 27" xfId="3585"/>
    <cellStyle name="Normal 6 27 2" xfId="3586"/>
    <cellStyle name="Normal 6 28" xfId="3587"/>
    <cellStyle name="Normal 6 28 2" xfId="3588"/>
    <cellStyle name="Normal 6 29" xfId="3589"/>
    <cellStyle name="Normal 6 29 2" xfId="3590"/>
    <cellStyle name="Normal 6 3" xfId="3591"/>
    <cellStyle name="Normal 6 3 2" xfId="3592"/>
    <cellStyle name="Normal 6 3 3" xfId="3593"/>
    <cellStyle name="Normal 6 3 4" xfId="3594"/>
    <cellStyle name="Normal 6 30" xfId="3595"/>
    <cellStyle name="Normal 6 31" xfId="3596"/>
    <cellStyle name="Normal 6 32" xfId="3597"/>
    <cellStyle name="Normal 6 33" xfId="3598"/>
    <cellStyle name="Normal 6 34" xfId="3599"/>
    <cellStyle name="Normal 6 35" xfId="3600"/>
    <cellStyle name="Normal 6 36" xfId="3601"/>
    <cellStyle name="Normal 6 37" xfId="3602"/>
    <cellStyle name="Normal 6 38" xfId="3603"/>
    <cellStyle name="Normal 6 39" xfId="3604"/>
    <cellStyle name="Normal 6 4" xfId="3605"/>
    <cellStyle name="Normal 6 4 2" xfId="3606"/>
    <cellStyle name="Normal 6 40" xfId="3607"/>
    <cellStyle name="Normal 6 41" xfId="3608"/>
    <cellStyle name="Normal 6 42" xfId="3609"/>
    <cellStyle name="Normal 6 43" xfId="3610"/>
    <cellStyle name="Normal 6 44" xfId="3611"/>
    <cellStyle name="Normal 6 45" xfId="3612"/>
    <cellStyle name="Normal 6 46" xfId="3613"/>
    <cellStyle name="Normal 6 47" xfId="3614"/>
    <cellStyle name="Normal 6 48" xfId="3615"/>
    <cellStyle name="Normal 6 49" xfId="3616"/>
    <cellStyle name="Normal 6 5" xfId="3617"/>
    <cellStyle name="Normal 6 5 2" xfId="3618"/>
    <cellStyle name="Normal 6 50" xfId="3619"/>
    <cellStyle name="Normal 6 51" xfId="3620"/>
    <cellStyle name="Normal 6 52" xfId="3621"/>
    <cellStyle name="Normal 6 53" xfId="3622"/>
    <cellStyle name="Normal 6 54" xfId="3623"/>
    <cellStyle name="Normal 6 55" xfId="3624"/>
    <cellStyle name="Normal 6 56" xfId="3625"/>
    <cellStyle name="Normal 6 57" xfId="3626"/>
    <cellStyle name="Normal 6 58" xfId="3627"/>
    <cellStyle name="Normal 6 59" xfId="3628"/>
    <cellStyle name="Normal 6 6" xfId="3629"/>
    <cellStyle name="Normal 6 6 2" xfId="3630"/>
    <cellStyle name="Normal 6 60" xfId="3631"/>
    <cellStyle name="Normal 6 61" xfId="3632"/>
    <cellStyle name="Normal 6 62" xfId="3633"/>
    <cellStyle name="Normal 6 63" xfId="3634"/>
    <cellStyle name="Normal 6 64" xfId="3635"/>
    <cellStyle name="Normal 6 65" xfId="3636"/>
    <cellStyle name="Normal 6 66" xfId="3637"/>
    <cellStyle name="Normal 6 67" xfId="3638"/>
    <cellStyle name="Normal 6 68" xfId="3639"/>
    <cellStyle name="Normal 6 69" xfId="3640"/>
    <cellStyle name="Normal 6 7" xfId="3641"/>
    <cellStyle name="Normal 6 7 2" xfId="3642"/>
    <cellStyle name="Normal 6 70" xfId="3643"/>
    <cellStyle name="Normal 6 71" xfId="3644"/>
    <cellStyle name="Normal 6 72" xfId="3645"/>
    <cellStyle name="Normal 6 73" xfId="3646"/>
    <cellStyle name="Normal 6 74" xfId="3647"/>
    <cellStyle name="Normal 6 75" xfId="3648"/>
    <cellStyle name="Normal 6 76" xfId="3649"/>
    <cellStyle name="Normal 6 77" xfId="3650"/>
    <cellStyle name="Normal 6 78" xfId="3651"/>
    <cellStyle name="Normal 6 79" xfId="3652"/>
    <cellStyle name="Normal 6 8" xfId="3653"/>
    <cellStyle name="Normal 6 8 2" xfId="3654"/>
    <cellStyle name="Normal 6 80" xfId="3655"/>
    <cellStyle name="Normal 6 81" xfId="3656"/>
    <cellStyle name="Normal 6 82" xfId="3657"/>
    <cellStyle name="Normal 6 83" xfId="3658"/>
    <cellStyle name="Normal 6 84" xfId="3659"/>
    <cellStyle name="Normal 6 85" xfId="3660"/>
    <cellStyle name="Normal 6 86" xfId="3661"/>
    <cellStyle name="Normal 6 87" xfId="3662"/>
    <cellStyle name="Normal 6 88" xfId="3663"/>
    <cellStyle name="Normal 6 89" xfId="3664"/>
    <cellStyle name="Normal 6 9" xfId="3665"/>
    <cellStyle name="Normal 6 9 2" xfId="3666"/>
    <cellStyle name="Normal 6 90" xfId="3667"/>
    <cellStyle name="Normal 6 91" xfId="3668"/>
    <cellStyle name="Normal 6 92" xfId="3669"/>
    <cellStyle name="Normal 6 93" xfId="3670"/>
    <cellStyle name="Normal 6 94" xfId="3671"/>
    <cellStyle name="Normal 6 95" xfId="3672"/>
    <cellStyle name="Normal 6 96" xfId="3673"/>
    <cellStyle name="Normal 6 97" xfId="3674"/>
    <cellStyle name="Normal 6 98" xfId="3675"/>
    <cellStyle name="Normal 6 99" xfId="3676"/>
    <cellStyle name="Normal 60 2" xfId="3677"/>
    <cellStyle name="Normal 60 3" xfId="3678"/>
    <cellStyle name="Normal 60 4" xfId="3679"/>
    <cellStyle name="Normal 60 5" xfId="3680"/>
    <cellStyle name="Normal 60 6" xfId="3681"/>
    <cellStyle name="Normal 60 7" xfId="3682"/>
    <cellStyle name="Normal 60 8" xfId="3683"/>
    <cellStyle name="Normal 61 2" xfId="3684"/>
    <cellStyle name="Normal 61 3" xfId="3685"/>
    <cellStyle name="Normal 61 4" xfId="3686"/>
    <cellStyle name="Normal 61 5" xfId="3687"/>
    <cellStyle name="Normal 61 6" xfId="3688"/>
    <cellStyle name="Normal 61 7" xfId="3689"/>
    <cellStyle name="Normal 61 8" xfId="3690"/>
    <cellStyle name="Normal 62 2" xfId="3691"/>
    <cellStyle name="Normal 62 3" xfId="3692"/>
    <cellStyle name="Normal 62 4" xfId="3693"/>
    <cellStyle name="Normal 62 5" xfId="3694"/>
    <cellStyle name="Normal 62 6" xfId="3695"/>
    <cellStyle name="Normal 62 7" xfId="3696"/>
    <cellStyle name="Normal 62 8" xfId="3697"/>
    <cellStyle name="Normal 63 2" xfId="3698"/>
    <cellStyle name="Normal 63 3" xfId="3699"/>
    <cellStyle name="Normal 63 4" xfId="3700"/>
    <cellStyle name="Normal 63 5" xfId="3701"/>
    <cellStyle name="Normal 63 6" xfId="3702"/>
    <cellStyle name="Normal 63 7" xfId="3703"/>
    <cellStyle name="Normal 63 8" xfId="3704"/>
    <cellStyle name="Normal 64 2" xfId="3705"/>
    <cellStyle name="Normal 64 3" xfId="3706"/>
    <cellStyle name="Normal 64 4" xfId="3707"/>
    <cellStyle name="Normal 64 5" xfId="3708"/>
    <cellStyle name="Normal 64 6" xfId="3709"/>
    <cellStyle name="Normal 64 7" xfId="3710"/>
    <cellStyle name="Normal 64 8" xfId="3711"/>
    <cellStyle name="Normal 65" xfId="3712"/>
    <cellStyle name="Normal 65 2" xfId="3713"/>
    <cellStyle name="Normal 65 3" xfId="3714"/>
    <cellStyle name="Normal 65 4" xfId="3715"/>
    <cellStyle name="Normal 65 5" xfId="3716"/>
    <cellStyle name="Normal 65 6" xfId="3717"/>
    <cellStyle name="Normal 65 7" xfId="3718"/>
    <cellStyle name="Normal 65 8" xfId="3719"/>
    <cellStyle name="Normal 67 2" xfId="3720"/>
    <cellStyle name="Normal 67 3" xfId="3721"/>
    <cellStyle name="Normal 67 4" xfId="3722"/>
    <cellStyle name="Normal 67 5" xfId="3723"/>
    <cellStyle name="Normal 67 6" xfId="3724"/>
    <cellStyle name="Normal 67 7" xfId="3725"/>
    <cellStyle name="Normal 67 8" xfId="3726"/>
    <cellStyle name="Normal 69 2" xfId="3727"/>
    <cellStyle name="Normal 69 3" xfId="3728"/>
    <cellStyle name="Normal 69 4" xfId="3729"/>
    <cellStyle name="Normal 69 5" xfId="3730"/>
    <cellStyle name="Normal 69 6" xfId="3731"/>
    <cellStyle name="Normal 69 7" xfId="3732"/>
    <cellStyle name="Normal 69 8" xfId="3733"/>
    <cellStyle name="Normal 7" xfId="3734"/>
    <cellStyle name="Normal-- 7" xfId="3735"/>
    <cellStyle name="Normal 7 10" xfId="3736"/>
    <cellStyle name="Normal 7 11" xfId="3737"/>
    <cellStyle name="Normal 7 12" xfId="3738"/>
    <cellStyle name="Normal 7 13" xfId="3739"/>
    <cellStyle name="Normal 7 14" xfId="3740"/>
    <cellStyle name="Normal 7 15" xfId="3741"/>
    <cellStyle name="Normal 7 16" xfId="3742"/>
    <cellStyle name="Normal 7 17" xfId="3743"/>
    <cellStyle name="Normal 7 18" xfId="3744"/>
    <cellStyle name="Normal 7 19" xfId="3745"/>
    <cellStyle name="Normal 7 2" xfId="3746"/>
    <cellStyle name="Normal 7 2 2" xfId="3747"/>
    <cellStyle name="Normal 7 2 3" xfId="3748"/>
    <cellStyle name="Normal 7 2 4" xfId="3749"/>
    <cellStyle name="Normal 7 20" xfId="3750"/>
    <cellStyle name="Normal 7 21" xfId="3751"/>
    <cellStyle name="Normal 7 22" xfId="3752"/>
    <cellStyle name="Normal 7 23" xfId="3753"/>
    <cellStyle name="Normal 7 24" xfId="3754"/>
    <cellStyle name="Normal 7 25" xfId="3755"/>
    <cellStyle name="Normal 7 26" xfId="3756"/>
    <cellStyle name="Normal 7 27" xfId="3757"/>
    <cellStyle name="Normal 7 28" xfId="3758"/>
    <cellStyle name="Normal 7 29" xfId="3759"/>
    <cellStyle name="Normal 7 3" xfId="3760"/>
    <cellStyle name="Normal 7 30" xfId="3761"/>
    <cellStyle name="Normal 7 31" xfId="3762"/>
    <cellStyle name="Normal 7 32" xfId="3763"/>
    <cellStyle name="Normal 7 33" xfId="3764"/>
    <cellStyle name="Normal 7 34" xfId="3765"/>
    <cellStyle name="Normal 7 35" xfId="3766"/>
    <cellStyle name="Normal 7 36" xfId="3767"/>
    <cellStyle name="Normal 7 37" xfId="3768"/>
    <cellStyle name="Normal 7 38" xfId="3769"/>
    <cellStyle name="Normal 7 4" xfId="3770"/>
    <cellStyle name="Normal 7 5" xfId="3771"/>
    <cellStyle name="Normal 7 6" xfId="3772"/>
    <cellStyle name="Normal 7 7" xfId="3773"/>
    <cellStyle name="Normal 7 8" xfId="3774"/>
    <cellStyle name="Normal 7 9" xfId="3775"/>
    <cellStyle name="Normal 70 2" xfId="3776"/>
    <cellStyle name="Normal 70 3" xfId="3777"/>
    <cellStyle name="Normal 70 4" xfId="3778"/>
    <cellStyle name="Normal 70 5" xfId="3779"/>
    <cellStyle name="Normal 70 6" xfId="3780"/>
    <cellStyle name="Normal 70 7" xfId="3781"/>
    <cellStyle name="Normal 70 8" xfId="3782"/>
    <cellStyle name="Normal 71 2" xfId="3783"/>
    <cellStyle name="Normal 71 3" xfId="3784"/>
    <cellStyle name="Normal 71 4" xfId="3785"/>
    <cellStyle name="Normal 71 5" xfId="3786"/>
    <cellStyle name="Normal 71 6" xfId="3787"/>
    <cellStyle name="Normal 71 7" xfId="3788"/>
    <cellStyle name="Normal 71 8" xfId="3789"/>
    <cellStyle name="Normal 72 2" xfId="3790"/>
    <cellStyle name="Normal 72 3" xfId="3791"/>
    <cellStyle name="Normal 72 4" xfId="3792"/>
    <cellStyle name="Normal 72 5" xfId="3793"/>
    <cellStyle name="Normal 72 6" xfId="3794"/>
    <cellStyle name="Normal 72 7" xfId="3795"/>
    <cellStyle name="Normal 72 8" xfId="3796"/>
    <cellStyle name="Normal 73 2" xfId="3797"/>
    <cellStyle name="Normal 73 3" xfId="3798"/>
    <cellStyle name="Normal 73 4" xfId="3799"/>
    <cellStyle name="Normal 73 5" xfId="3800"/>
    <cellStyle name="Normal 73 6" xfId="3801"/>
    <cellStyle name="Normal 73 7" xfId="3802"/>
    <cellStyle name="Normal 73 8" xfId="3803"/>
    <cellStyle name="Normal 74 2" xfId="3804"/>
    <cellStyle name="Normal 74 3" xfId="3805"/>
    <cellStyle name="Normal 74 4" xfId="3806"/>
    <cellStyle name="Normal 74 5" xfId="3807"/>
    <cellStyle name="Normal 74 6" xfId="3808"/>
    <cellStyle name="Normal 74 7" xfId="3809"/>
    <cellStyle name="Normal 74 8" xfId="3810"/>
    <cellStyle name="Normal 75 2" xfId="3811"/>
    <cellStyle name="Normal 75 3" xfId="3812"/>
    <cellStyle name="Normal 75 4" xfId="3813"/>
    <cellStyle name="Normal 75 5" xfId="3814"/>
    <cellStyle name="Normal 75 6" xfId="3815"/>
    <cellStyle name="Normal 75 7" xfId="3816"/>
    <cellStyle name="Normal 75 8" xfId="3817"/>
    <cellStyle name="Normal 76" xfId="3818"/>
    <cellStyle name="Normal 77" xfId="3819"/>
    <cellStyle name="Normal 8" xfId="3820"/>
    <cellStyle name="Normal-- 8" xfId="3821"/>
    <cellStyle name="Normal 8 10" xfId="3822"/>
    <cellStyle name="Normal 8 11" xfId="3823"/>
    <cellStyle name="Normal 8 12" xfId="3824"/>
    <cellStyle name="Normal 8 13" xfId="3825"/>
    <cellStyle name="Normal 8 14" xfId="3826"/>
    <cellStyle name="Normal 8 15" xfId="3827"/>
    <cellStyle name="Normal 8 16" xfId="3828"/>
    <cellStyle name="Normal 8 17" xfId="3829"/>
    <cellStyle name="Normal 8 18" xfId="3830"/>
    <cellStyle name="Normal 8 19" xfId="3831"/>
    <cellStyle name="Normal 8 2" xfId="3832"/>
    <cellStyle name="Normal 8 2 2" xfId="3833"/>
    <cellStyle name="Normal 8 20" xfId="3834"/>
    <cellStyle name="Normal 8 21" xfId="3835"/>
    <cellStyle name="Normal 8 21 2" xfId="3836"/>
    <cellStyle name="Normal 8 21 2 2" xfId="3837"/>
    <cellStyle name="Normal 8 21 2 2 2" xfId="3838"/>
    <cellStyle name="Normal 8 21 2 3" xfId="3839"/>
    <cellStyle name="Normal 8 21 3" xfId="3840"/>
    <cellStyle name="Normal 8 21 3 2" xfId="3841"/>
    <cellStyle name="Normal 8 21 4" xfId="3842"/>
    <cellStyle name="Normal 8 22" xfId="3843"/>
    <cellStyle name="Normal 8 22 2" xfId="3844"/>
    <cellStyle name="Normal 8 22 2 2" xfId="3845"/>
    <cellStyle name="Normal 8 22 2 2 2" xfId="3846"/>
    <cellStyle name="Normal 8 22 2 3" xfId="3847"/>
    <cellStyle name="Normal 8 22 3" xfId="3848"/>
    <cellStyle name="Normal 8 22 3 2" xfId="3849"/>
    <cellStyle name="Normal 8 22 4" xfId="3850"/>
    <cellStyle name="Normal 8 23" xfId="3851"/>
    <cellStyle name="Normal 8 23 2" xfId="3852"/>
    <cellStyle name="Normal 8 23 2 2" xfId="3853"/>
    <cellStyle name="Normal 8 23 3" xfId="3854"/>
    <cellStyle name="Normal 8 24" xfId="3855"/>
    <cellStyle name="Normal 8 24 2" xfId="3856"/>
    <cellStyle name="Normal 8 25" xfId="3857"/>
    <cellStyle name="Normal 8 26" xfId="3858"/>
    <cellStyle name="Normal 8 27" xfId="3859"/>
    <cellStyle name="Normal 8 28" xfId="3860"/>
    <cellStyle name="Normal 8 29" xfId="3861"/>
    <cellStyle name="Normal 8 3" xfId="3862"/>
    <cellStyle name="Normal 8 3 2" xfId="3863"/>
    <cellStyle name="Normal 8 30" xfId="3864"/>
    <cellStyle name="Normal 8 31" xfId="3865"/>
    <cellStyle name="Normal 8 32" xfId="3866"/>
    <cellStyle name="Normal 8 33" xfId="3867"/>
    <cellStyle name="Normal 8 34" xfId="3868"/>
    <cellStyle name="Normal 8 35" xfId="3869"/>
    <cellStyle name="Normal 8 36" xfId="3870"/>
    <cellStyle name="Normal 8 37" xfId="3871"/>
    <cellStyle name="Normal 8 38" xfId="3872"/>
    <cellStyle name="Normal 8 39" xfId="3873"/>
    <cellStyle name="Normal 8 4" xfId="3874"/>
    <cellStyle name="Normal 8 40" xfId="3875"/>
    <cellStyle name="Normal 8 41" xfId="3876"/>
    <cellStyle name="Normal 8 42" xfId="3877"/>
    <cellStyle name="Normal 8 5" xfId="3878"/>
    <cellStyle name="Normal 8 6" xfId="3879"/>
    <cellStyle name="Normal 8 7" xfId="3880"/>
    <cellStyle name="Normal 8 8" xfId="3881"/>
    <cellStyle name="Normal 8 9" xfId="3882"/>
    <cellStyle name="Normal 9" xfId="3883"/>
    <cellStyle name="Normal 9 2" xfId="3884"/>
    <cellStyle name="Normal 9 2 2" xfId="3885"/>
    <cellStyle name="Normal 9 3" xfId="3886"/>
    <cellStyle name="Normal 9 4" xfId="3887"/>
    <cellStyle name="Normal 9 5" xfId="3888"/>
    <cellStyle name="Normal 9 6" xfId="3889"/>
    <cellStyle name="Normal2" xfId="3890"/>
    <cellStyle name="Normale_97.98.us" xfId="3891"/>
    <cellStyle name="NormalGB" xfId="3892"/>
    <cellStyle name="Normalx" xfId="3893"/>
    <cellStyle name="Note 2" xfId="3894"/>
    <cellStyle name="Note 2 10" xfId="3895"/>
    <cellStyle name="Note 2 11" xfId="3896"/>
    <cellStyle name="Note 2 12" xfId="4494"/>
    <cellStyle name="Note 2 13" xfId="4475"/>
    <cellStyle name="Note 2 2" xfId="3897"/>
    <cellStyle name="Note 2 2 2" xfId="3898"/>
    <cellStyle name="Note 2 2 2 2" xfId="3899"/>
    <cellStyle name="Note 2 2 2 3" xfId="3900"/>
    <cellStyle name="Note 2 2 3" xfId="3901"/>
    <cellStyle name="Note 2 2 4" xfId="3902"/>
    <cellStyle name="Note 2 2 5" xfId="4495"/>
    <cellStyle name="Note 2 2 6" xfId="4474"/>
    <cellStyle name="Note 2 3" xfId="3903"/>
    <cellStyle name="Note 2 3 2" xfId="3904"/>
    <cellStyle name="Note 2 4" xfId="3905"/>
    <cellStyle name="Note 2 5" xfId="3906"/>
    <cellStyle name="Note 2 6" xfId="3907"/>
    <cellStyle name="Note 2 7" xfId="3908"/>
    <cellStyle name="Note 2 8" xfId="3909"/>
    <cellStyle name="Note 2 9" xfId="3910"/>
    <cellStyle name="Note 3" xfId="3911"/>
    <cellStyle name="Note 3 2" xfId="3912"/>
    <cellStyle name="Note 3 3" xfId="3913"/>
    <cellStyle name="Note 4" xfId="3914"/>
    <cellStyle name="Note 4 2" xfId="3915"/>
    <cellStyle name="Note 5" xfId="3916"/>
    <cellStyle name="Note 5 2" xfId="3917"/>
    <cellStyle name="Note 6" xfId="3918"/>
    <cellStyle name="Note 6 2" xfId="3919"/>
    <cellStyle name="Note 7" xfId="3920"/>
    <cellStyle name="Note 7 2" xfId="3921"/>
    <cellStyle name="Note 8" xfId="3922"/>
    <cellStyle name="Note 8 2" xfId="3923"/>
    <cellStyle name="Note 8 2 2" xfId="3924"/>
    <cellStyle name="Note 8 2 2 2" xfId="3925"/>
    <cellStyle name="Note 8 2 2 2 2" xfId="3926"/>
    <cellStyle name="Note 8 2 2 3" xfId="3927"/>
    <cellStyle name="Note 8 2 3" xfId="3928"/>
    <cellStyle name="Note 8 2 3 2" xfId="3929"/>
    <cellStyle name="Note 8 2 4" xfId="3930"/>
    <cellStyle name="Note 8 3" xfId="3931"/>
    <cellStyle name="Note 8 3 2" xfId="3932"/>
    <cellStyle name="Note 8 3 2 2" xfId="3933"/>
    <cellStyle name="Note 8 3 2 2 2" xfId="3934"/>
    <cellStyle name="Note 8 3 2 3" xfId="3935"/>
    <cellStyle name="Note 8 3 3" xfId="3936"/>
    <cellStyle name="Note 8 3 3 2" xfId="3937"/>
    <cellStyle name="Note 8 3 4" xfId="3938"/>
    <cellStyle name="Note 8 4" xfId="3939"/>
    <cellStyle name="Note 8 4 2" xfId="3940"/>
    <cellStyle name="Note 8 4 2 2" xfId="3941"/>
    <cellStyle name="Note 8 4 3" xfId="3942"/>
    <cellStyle name="Note 8 5" xfId="3943"/>
    <cellStyle name="Note 8 5 2" xfId="3944"/>
    <cellStyle name="Note 8 6" xfId="3945"/>
    <cellStyle name="Nr 0 dec" xfId="3946"/>
    <cellStyle name="Nr 0 dec - Input" xfId="3947"/>
    <cellStyle name="Nr 0 dec - Subtotal" xfId="3948"/>
    <cellStyle name="Nr 0 dec_Data" xfId="3949"/>
    <cellStyle name="Nr 1 dec" xfId="3950"/>
    <cellStyle name="Nr 1 dec - Input" xfId="3951"/>
    <cellStyle name="Nr, 0 dec" xfId="3952"/>
    <cellStyle name="number" xfId="3953"/>
    <cellStyle name="Number, 1 dec" xfId="3954"/>
    <cellStyle name="Output (1dp#)" xfId="3955"/>
    <cellStyle name="Output (1dpx)_ Pies " xfId="3956"/>
    <cellStyle name="Output 2" xfId="3957"/>
    <cellStyle name="Output 2 10" xfId="4496"/>
    <cellStyle name="Output 2 11" xfId="4473"/>
    <cellStyle name="Output 2 2" xfId="3958"/>
    <cellStyle name="Output 2 2 2" xfId="3959"/>
    <cellStyle name="Output 2 2 3" xfId="4497"/>
    <cellStyle name="Output 2 2 4" xfId="4472"/>
    <cellStyle name="Output 2 3" xfId="3960"/>
    <cellStyle name="Output 2 4" xfId="3961"/>
    <cellStyle name="Output 2 5" xfId="3962"/>
    <cellStyle name="Output 2 6" xfId="3963"/>
    <cellStyle name="Output 2 7" xfId="3964"/>
    <cellStyle name="Output 2 8" xfId="3965"/>
    <cellStyle name="Output 2 9" xfId="3966"/>
    <cellStyle name="Page Heading" xfId="3967"/>
    <cellStyle name="Page Heading Large" xfId="3968"/>
    <cellStyle name="Page Heading Small" xfId="3969"/>
    <cellStyle name="Page Number" xfId="3970"/>
    <cellStyle name="pb_page_heading_LS" xfId="3971"/>
    <cellStyle name="Per aandeel" xfId="3972"/>
    <cellStyle name="Percent" xfId="2" builtinId="5"/>
    <cellStyle name="Percent (1)" xfId="3973"/>
    <cellStyle name="Percent [0]" xfId="3974"/>
    <cellStyle name="Percent [00]" xfId="3975"/>
    <cellStyle name="Percent [1]" xfId="3976"/>
    <cellStyle name="Percent [2]" xfId="3977"/>
    <cellStyle name="Percent [2] 2" xfId="3978"/>
    <cellStyle name="Percent [2] 3" xfId="3979"/>
    <cellStyle name="Percent 1 dec" xfId="3980"/>
    <cellStyle name="Percent 1 dec - Input" xfId="3981"/>
    <cellStyle name="Percent 1 dec_Data" xfId="3982"/>
    <cellStyle name="Percent 10" xfId="3983"/>
    <cellStyle name="Percent 2" xfId="3984"/>
    <cellStyle name="Percent 2 10" xfId="3985"/>
    <cellStyle name="Percent 2 10 2" xfId="3986"/>
    <cellStyle name="Percent 2 10 2 2" xfId="3987"/>
    <cellStyle name="Percent 2 10 3" xfId="3988"/>
    <cellStyle name="Percent 2 11" xfId="3989"/>
    <cellStyle name="Percent 2 12" xfId="3990"/>
    <cellStyle name="Percent 2 12 2" xfId="3991"/>
    <cellStyle name="Percent 2 12 2 2" xfId="3992"/>
    <cellStyle name="Percent 2 12 3" xfId="3993"/>
    <cellStyle name="Percent 2 13" xfId="3994"/>
    <cellStyle name="Percent 2 13 2" xfId="3995"/>
    <cellStyle name="Percent 2 14" xfId="3996"/>
    <cellStyle name="Percent 2 15" xfId="3997"/>
    <cellStyle name="Percent 2 16" xfId="3998"/>
    <cellStyle name="Percent 2 17" xfId="3999"/>
    <cellStyle name="Percent 2 18" xfId="4000"/>
    <cellStyle name="Percent 2 19" xfId="4001"/>
    <cellStyle name="Percent 2 2" xfId="4002"/>
    <cellStyle name="Percent 2 2 2" xfId="4003"/>
    <cellStyle name="Percent 2 2 3" xfId="4004"/>
    <cellStyle name="Percent 2 2 4" xfId="4005"/>
    <cellStyle name="Percent 2 2 4 2" xfId="4006"/>
    <cellStyle name="Percent 2 2 4 2 2" xfId="4007"/>
    <cellStyle name="Percent 2 2 4 2 2 2" xfId="4008"/>
    <cellStyle name="Percent 2 2 4 2 3" xfId="4009"/>
    <cellStyle name="Percent 2 2 4 3" xfId="4010"/>
    <cellStyle name="Percent 2 2 4 3 2" xfId="4011"/>
    <cellStyle name="Percent 2 2 4 4" xfId="4012"/>
    <cellStyle name="Percent 2 2 5" xfId="4013"/>
    <cellStyle name="Percent 2 2 6" xfId="4014"/>
    <cellStyle name="Percent 2 3" xfId="4015"/>
    <cellStyle name="Percent 2 4" xfId="4016"/>
    <cellStyle name="Percent 2 5" xfId="4017"/>
    <cellStyle name="Percent 2 5 2" xfId="4018"/>
    <cellStyle name="Percent 2 5 2 2" xfId="4019"/>
    <cellStyle name="Percent 2 5 2 2 2" xfId="4020"/>
    <cellStyle name="Percent 2 5 2 2 2 2" xfId="4021"/>
    <cellStyle name="Percent 2 5 2 2 3" xfId="4022"/>
    <cellStyle name="Percent 2 5 2 3" xfId="4023"/>
    <cellStyle name="Percent 2 5 2 3 2" xfId="4024"/>
    <cellStyle name="Percent 2 5 2 4" xfId="4025"/>
    <cellStyle name="Percent 2 5 3" xfId="4026"/>
    <cellStyle name="Percent 2 5 3 2" xfId="4027"/>
    <cellStyle name="Percent 2 5 3 2 2" xfId="4028"/>
    <cellStyle name="Percent 2 5 3 2 2 2" xfId="4029"/>
    <cellStyle name="Percent 2 5 3 2 3" xfId="4030"/>
    <cellStyle name="Percent 2 5 3 3" xfId="4031"/>
    <cellStyle name="Percent 2 5 3 3 2" xfId="4032"/>
    <cellStyle name="Percent 2 5 3 4" xfId="4033"/>
    <cellStyle name="Percent 2 5 4" xfId="4034"/>
    <cellStyle name="Percent 2 5 4 2" xfId="4035"/>
    <cellStyle name="Percent 2 5 4 2 2" xfId="4036"/>
    <cellStyle name="Percent 2 5 4 3" xfId="4037"/>
    <cellStyle name="Percent 2 5 5" xfId="4038"/>
    <cellStyle name="Percent 2 5 5 2" xfId="4039"/>
    <cellStyle name="Percent 2 5 6" xfId="4040"/>
    <cellStyle name="Percent 2 6" xfId="4041"/>
    <cellStyle name="Percent 2 6 2" xfId="4042"/>
    <cellStyle name="Percent 2 6 2 2" xfId="4043"/>
    <cellStyle name="Percent 2 6 2 2 2" xfId="4044"/>
    <cellStyle name="Percent 2 6 2 2 2 2" xfId="4045"/>
    <cellStyle name="Percent 2 6 2 2 3" xfId="4046"/>
    <cellStyle name="Percent 2 6 2 3" xfId="4047"/>
    <cellStyle name="Percent 2 6 2 3 2" xfId="4048"/>
    <cellStyle name="Percent 2 6 2 4" xfId="4049"/>
    <cellStyle name="Percent 2 6 3" xfId="4050"/>
    <cellStyle name="Percent 2 6 3 2" xfId="4051"/>
    <cellStyle name="Percent 2 6 3 2 2" xfId="4052"/>
    <cellStyle name="Percent 2 6 3 2 2 2" xfId="4053"/>
    <cellStyle name="Percent 2 6 3 2 3" xfId="4054"/>
    <cellStyle name="Percent 2 6 3 3" xfId="4055"/>
    <cellStyle name="Percent 2 6 3 3 2" xfId="4056"/>
    <cellStyle name="Percent 2 6 3 4" xfId="4057"/>
    <cellStyle name="Percent 2 6 4" xfId="4058"/>
    <cellStyle name="Percent 2 6 4 2" xfId="4059"/>
    <cellStyle name="Percent 2 6 4 2 2" xfId="4060"/>
    <cellStyle name="Percent 2 6 4 3" xfId="4061"/>
    <cellStyle name="Percent 2 6 5" xfId="4062"/>
    <cellStyle name="Percent 2 6 5 2" xfId="4063"/>
    <cellStyle name="Percent 2 6 6" xfId="4064"/>
    <cellStyle name="Percent 2 7" xfId="4065"/>
    <cellStyle name="Percent 2 7 2" xfId="4066"/>
    <cellStyle name="Percent 2 7 3" xfId="4067"/>
    <cellStyle name="Percent 2 7 4" xfId="4068"/>
    <cellStyle name="Percent 2 7 4 2" xfId="4069"/>
    <cellStyle name="Percent 2 7 4 2 2" xfId="4070"/>
    <cellStyle name="Percent 2 7 4 3" xfId="4071"/>
    <cellStyle name="Percent 2 7 5" xfId="4072"/>
    <cellStyle name="Percent 2 7 5 2" xfId="4073"/>
    <cellStyle name="Percent 2 7 6" xfId="4074"/>
    <cellStyle name="Percent 2 8" xfId="4075"/>
    <cellStyle name="Percent 2 8 2" xfId="4076"/>
    <cellStyle name="Percent 2 8 2 2" xfId="4077"/>
    <cellStyle name="Percent 2 8 2 2 2" xfId="4078"/>
    <cellStyle name="Percent 2 8 2 3" xfId="4079"/>
    <cellStyle name="Percent 2 8 3" xfId="4080"/>
    <cellStyle name="Percent 2 8 3 2" xfId="4081"/>
    <cellStyle name="Percent 2 8 4" xfId="4082"/>
    <cellStyle name="Percent 2 9" xfId="4083"/>
    <cellStyle name="Percent 3" xfId="4084"/>
    <cellStyle name="Percent 3 2" xfId="4085"/>
    <cellStyle name="Percent 3 2 2" xfId="4086"/>
    <cellStyle name="Percent 3 2 2 2" xfId="4087"/>
    <cellStyle name="Percent 3 2 3" xfId="4088"/>
    <cellStyle name="Percent 3 2 4" xfId="4089"/>
    <cellStyle name="Percent 3 3" xfId="4090"/>
    <cellStyle name="Percent 3 4" xfId="4091"/>
    <cellStyle name="Percent 4" xfId="4092"/>
    <cellStyle name="Percent 4 2" xfId="4093"/>
    <cellStyle name="Percent 4 2 2" xfId="4094"/>
    <cellStyle name="Percent 4 3" xfId="4095"/>
    <cellStyle name="Percent 4 3 2" xfId="4096"/>
    <cellStyle name="Percent 4 3 2 2" xfId="4097"/>
    <cellStyle name="Percent 4 3 3" xfId="4098"/>
    <cellStyle name="Percent 5" xfId="4099"/>
    <cellStyle name="Percent 5 2" xfId="4100"/>
    <cellStyle name="Percent 5 2 2" xfId="4101"/>
    <cellStyle name="Percent 5 2 2 2" xfId="4102"/>
    <cellStyle name="Percent 5 2 3" xfId="4103"/>
    <cellStyle name="Percent 6" xfId="4104"/>
    <cellStyle name="Percent 6 2" xfId="4105"/>
    <cellStyle name="Percent 6 2 2" xfId="4106"/>
    <cellStyle name="Percent 6 2 2 2" xfId="4107"/>
    <cellStyle name="Percent 6 2 3" xfId="4108"/>
    <cellStyle name="Percent 6 3" xfId="4109"/>
    <cellStyle name="Percent 6 3 2" xfId="4110"/>
    <cellStyle name="Percent 6 3 2 2" xfId="4111"/>
    <cellStyle name="Percent 6 3 3" xfId="4112"/>
    <cellStyle name="Percent 7" xfId="4113"/>
    <cellStyle name="Percent 7 2" xfId="4114"/>
    <cellStyle name="Percent 7 2 2" xfId="4115"/>
    <cellStyle name="Percent 7 2 2 2" xfId="4116"/>
    <cellStyle name="Percent 7 2 3" xfId="4117"/>
    <cellStyle name="Percent 7 3" xfId="4118"/>
    <cellStyle name="Percent 7 3 2" xfId="4119"/>
    <cellStyle name="Percent 7 4" xfId="4120"/>
    <cellStyle name="Percent 8" xfId="4121"/>
    <cellStyle name="Percent 9" xfId="4122"/>
    <cellStyle name="Percent Hard" xfId="4123"/>
    <cellStyle name="percentage" xfId="4124"/>
    <cellStyle name="PercentChange" xfId="4125"/>
    <cellStyle name="PLAN1" xfId="4126"/>
    <cellStyle name="Porcentaje" xfId="4127"/>
    <cellStyle name="Pourcentage_Profit &amp; Loss" xfId="4128"/>
    <cellStyle name="PrePop Currency (0)" xfId="4129"/>
    <cellStyle name="PrePop Currency (2)" xfId="4130"/>
    <cellStyle name="PrePop Units (0)" xfId="4131"/>
    <cellStyle name="PrePop Units (1)" xfId="4132"/>
    <cellStyle name="PrePop Units (2)" xfId="4133"/>
    <cellStyle name="Procenten" xfId="4134"/>
    <cellStyle name="Procenten estimate" xfId="4135"/>
    <cellStyle name="Procenten_EMI" xfId="4136"/>
    <cellStyle name="Profit figure" xfId="4137"/>
    <cellStyle name="Protected" xfId="4138"/>
    <cellStyle name="ProtectedDates" xfId="4139"/>
    <cellStyle name="PSChar" xfId="4140"/>
    <cellStyle name="PSDate" xfId="4141"/>
    <cellStyle name="PSDec" xfId="4142"/>
    <cellStyle name="PSHeading" xfId="4143"/>
    <cellStyle name="PSInt" xfId="4144"/>
    <cellStyle name="PSSpacer" xfId="4145"/>
    <cellStyle name="RatioX" xfId="4146"/>
    <cellStyle name="Red font" xfId="4147"/>
    <cellStyle name="ref" xfId="4148"/>
    <cellStyle name="Right" xfId="4149"/>
    <cellStyle name="Salomon Logo" xfId="4150"/>
    <cellStyle name="ScripFactor" xfId="4151"/>
    <cellStyle name="SectionHeading" xfId="4152"/>
    <cellStyle name="Shade" xfId="4153"/>
    <cellStyle name="Shaded" xfId="4154"/>
    <cellStyle name="Single Accounting" xfId="4155"/>
    <cellStyle name="SingleLineAcctgn" xfId="4156"/>
    <cellStyle name="SingleLinePercent" xfId="4157"/>
    <cellStyle name="Source Superscript" xfId="4158"/>
    <cellStyle name="Source Text" xfId="4159"/>
    <cellStyle name="ssp " xfId="4160"/>
    <cellStyle name="Standard" xfId="4161"/>
    <cellStyle name="Style 1" xfId="4162"/>
    <cellStyle name="Style 10" xfId="4163"/>
    <cellStyle name="Style 100" xfId="4164"/>
    <cellStyle name="Style 101" xfId="4165"/>
    <cellStyle name="Style 102" xfId="4166"/>
    <cellStyle name="Style 103" xfId="4167"/>
    <cellStyle name="Style 104" xfId="4168"/>
    <cellStyle name="Style 105" xfId="4169"/>
    <cellStyle name="Style 106" xfId="4170"/>
    <cellStyle name="Style 107" xfId="4171"/>
    <cellStyle name="Style 108" xfId="4172"/>
    <cellStyle name="Style 109" xfId="4173"/>
    <cellStyle name="Style 11" xfId="4174"/>
    <cellStyle name="Style 110" xfId="4175"/>
    <cellStyle name="Style 111" xfId="4176"/>
    <cellStyle name="Style 112" xfId="4177"/>
    <cellStyle name="Style 113" xfId="4178"/>
    <cellStyle name="Style 114" xfId="4179"/>
    <cellStyle name="Style 115" xfId="4180"/>
    <cellStyle name="Style 116" xfId="4181"/>
    <cellStyle name="Style 117" xfId="4182"/>
    <cellStyle name="Style 118" xfId="4183"/>
    <cellStyle name="Style 119" xfId="4184"/>
    <cellStyle name="Style 12" xfId="4185"/>
    <cellStyle name="Style 120" xfId="4186"/>
    <cellStyle name="Style 121" xfId="4187"/>
    <cellStyle name="Style 122" xfId="4188"/>
    <cellStyle name="Style 123" xfId="4189"/>
    <cellStyle name="Style 124" xfId="4190"/>
    <cellStyle name="Style 125" xfId="4191"/>
    <cellStyle name="Style 126" xfId="4192"/>
    <cellStyle name="Style 127" xfId="4193"/>
    <cellStyle name="Style 128" xfId="4194"/>
    <cellStyle name="Style 129" xfId="4195"/>
    <cellStyle name="Style 13" xfId="4196"/>
    <cellStyle name="Style 130" xfId="4197"/>
    <cellStyle name="Style 131" xfId="4198"/>
    <cellStyle name="Style 132" xfId="4199"/>
    <cellStyle name="Style 133" xfId="4200"/>
    <cellStyle name="Style 134" xfId="4201"/>
    <cellStyle name="Style 135" xfId="4202"/>
    <cellStyle name="Style 136" xfId="4203"/>
    <cellStyle name="Style 137" xfId="4204"/>
    <cellStyle name="Style 138" xfId="4205"/>
    <cellStyle name="Style 139" xfId="4206"/>
    <cellStyle name="Style 14" xfId="4207"/>
    <cellStyle name="Style 140" xfId="4208"/>
    <cellStyle name="Style 141" xfId="4209"/>
    <cellStyle name="Style 142" xfId="4210"/>
    <cellStyle name="Style 143" xfId="4211"/>
    <cellStyle name="Style 144" xfId="4212"/>
    <cellStyle name="Style 145" xfId="4213"/>
    <cellStyle name="Style 146" xfId="4214"/>
    <cellStyle name="Style 147" xfId="4215"/>
    <cellStyle name="Style 148" xfId="4216"/>
    <cellStyle name="Style 149" xfId="4217"/>
    <cellStyle name="Style 15" xfId="4218"/>
    <cellStyle name="Style 150" xfId="4219"/>
    <cellStyle name="Style 151" xfId="4220"/>
    <cellStyle name="Style 152" xfId="4221"/>
    <cellStyle name="Style 153" xfId="4222"/>
    <cellStyle name="Style 154" xfId="4223"/>
    <cellStyle name="Style 155" xfId="4224"/>
    <cellStyle name="Style 156" xfId="4225"/>
    <cellStyle name="Style 157" xfId="4226"/>
    <cellStyle name="Style 158" xfId="4227"/>
    <cellStyle name="Style 159" xfId="4228"/>
    <cellStyle name="Style 16" xfId="4229"/>
    <cellStyle name="Style 160" xfId="4230"/>
    <cellStyle name="Style 161" xfId="4231"/>
    <cellStyle name="Style 162" xfId="4232"/>
    <cellStyle name="Style 163" xfId="4233"/>
    <cellStyle name="Style 164" xfId="4234"/>
    <cellStyle name="Style 165" xfId="4235"/>
    <cellStyle name="Style 166" xfId="4236"/>
    <cellStyle name="Style 167" xfId="4237"/>
    <cellStyle name="Style 168" xfId="4238"/>
    <cellStyle name="Style 169" xfId="4239"/>
    <cellStyle name="Style 17" xfId="4240"/>
    <cellStyle name="Style 170" xfId="4241"/>
    <cellStyle name="Style 171" xfId="4242"/>
    <cellStyle name="Style 172" xfId="4243"/>
    <cellStyle name="Style 173" xfId="4244"/>
    <cellStyle name="Style 174" xfId="4245"/>
    <cellStyle name="Style 175" xfId="4246"/>
    <cellStyle name="Style 176" xfId="4247"/>
    <cellStyle name="Style 177" xfId="4248"/>
    <cellStyle name="Style 178" xfId="4249"/>
    <cellStyle name="Style 179" xfId="4250"/>
    <cellStyle name="Style 18" xfId="4251"/>
    <cellStyle name="Style 180" xfId="4252"/>
    <cellStyle name="Style 181" xfId="4253"/>
    <cellStyle name="Style 182" xfId="4254"/>
    <cellStyle name="Style 183" xfId="4255"/>
    <cellStyle name="Style 184" xfId="4256"/>
    <cellStyle name="Style 185" xfId="4257"/>
    <cellStyle name="Style 186" xfId="4258"/>
    <cellStyle name="Style 187" xfId="4259"/>
    <cellStyle name="Style 188" xfId="4260"/>
    <cellStyle name="Style 189" xfId="4261"/>
    <cellStyle name="Style 19" xfId="4262"/>
    <cellStyle name="Style 190" xfId="4263"/>
    <cellStyle name="Style 191" xfId="4264"/>
    <cellStyle name="Style 192" xfId="4265"/>
    <cellStyle name="Style 193" xfId="4266"/>
    <cellStyle name="Style 194" xfId="4267"/>
    <cellStyle name="Style 195" xfId="4268"/>
    <cellStyle name="Style 196" xfId="4269"/>
    <cellStyle name="Style 197" xfId="4270"/>
    <cellStyle name="Style 198" xfId="4271"/>
    <cellStyle name="Style 199" xfId="4272"/>
    <cellStyle name="Style 2" xfId="4273"/>
    <cellStyle name="Style 20" xfId="4274"/>
    <cellStyle name="Style 200" xfId="4275"/>
    <cellStyle name="Style 201" xfId="4276"/>
    <cellStyle name="Style 202" xfId="4277"/>
    <cellStyle name="Style 203" xfId="4278"/>
    <cellStyle name="Style 204" xfId="4279"/>
    <cellStyle name="Style 205" xfId="4280"/>
    <cellStyle name="Style 206" xfId="4281"/>
    <cellStyle name="Style 207" xfId="4282"/>
    <cellStyle name="Style 208" xfId="4283"/>
    <cellStyle name="Style 209" xfId="4284"/>
    <cellStyle name="Style 21" xfId="4285"/>
    <cellStyle name="Style 21 2" xfId="4286"/>
    <cellStyle name="Style 22" xfId="4287"/>
    <cellStyle name="Style 22 2" xfId="4288"/>
    <cellStyle name="Style 22 3" xfId="4289"/>
    <cellStyle name="Style 22 4" xfId="4290"/>
    <cellStyle name="Style 23" xfId="4291"/>
    <cellStyle name="Style 23 2" xfId="4292"/>
    <cellStyle name="Style 23 3" xfId="4293"/>
    <cellStyle name="Style 24" xfId="4294"/>
    <cellStyle name="Style 24 2" xfId="4295"/>
    <cellStyle name="Style 24 3" xfId="4296"/>
    <cellStyle name="Style 24 4" xfId="4297"/>
    <cellStyle name="Style 25" xfId="4298"/>
    <cellStyle name="Style 25 2" xfId="4299"/>
    <cellStyle name="Style 25 3" xfId="4300"/>
    <cellStyle name="Style 26" xfId="4301"/>
    <cellStyle name="Style 26 2" xfId="4302"/>
    <cellStyle name="Style 26 3" xfId="4303"/>
    <cellStyle name="Style 26 4" xfId="4304"/>
    <cellStyle name="Style 27" xfId="4305"/>
    <cellStyle name="Style 28" xfId="4306"/>
    <cellStyle name="Style 29" xfId="4307"/>
    <cellStyle name="Style 3" xfId="4308"/>
    <cellStyle name="Style 30" xfId="4309"/>
    <cellStyle name="Style 31" xfId="4310"/>
    <cellStyle name="Style 32" xfId="4311"/>
    <cellStyle name="Style 33" xfId="4312"/>
    <cellStyle name="Style 34" xfId="4313"/>
    <cellStyle name="Style 35" xfId="4314"/>
    <cellStyle name="Style 36" xfId="4315"/>
    <cellStyle name="Style 37" xfId="4316"/>
    <cellStyle name="Style 38" xfId="4317"/>
    <cellStyle name="Style 39" xfId="4318"/>
    <cellStyle name="Style 4" xfId="4319"/>
    <cellStyle name="Style 40" xfId="4320"/>
    <cellStyle name="Style 41" xfId="4321"/>
    <cellStyle name="Style 42" xfId="4322"/>
    <cellStyle name="Style 43" xfId="4323"/>
    <cellStyle name="Style 44" xfId="4324"/>
    <cellStyle name="Style 45" xfId="4325"/>
    <cellStyle name="Style 46" xfId="4326"/>
    <cellStyle name="Style 47" xfId="4327"/>
    <cellStyle name="Style 48" xfId="4328"/>
    <cellStyle name="Style 49" xfId="4329"/>
    <cellStyle name="Style 5" xfId="4330"/>
    <cellStyle name="Style 50" xfId="4331"/>
    <cellStyle name="Style 51" xfId="4332"/>
    <cellStyle name="Style 52" xfId="4333"/>
    <cellStyle name="Style 53" xfId="4334"/>
    <cellStyle name="Style 54" xfId="4335"/>
    <cellStyle name="Style 55" xfId="4336"/>
    <cellStyle name="Style 56" xfId="4337"/>
    <cellStyle name="Style 57" xfId="4338"/>
    <cellStyle name="Style 58" xfId="4339"/>
    <cellStyle name="Style 59" xfId="4340"/>
    <cellStyle name="Style 6" xfId="4341"/>
    <cellStyle name="Style 60" xfId="4342"/>
    <cellStyle name="Style 61" xfId="4343"/>
    <cellStyle name="Style 62" xfId="4344"/>
    <cellStyle name="Style 63" xfId="4345"/>
    <cellStyle name="Style 64" xfId="4346"/>
    <cellStyle name="Style 65" xfId="4347"/>
    <cellStyle name="Style 66" xfId="4348"/>
    <cellStyle name="Style 67" xfId="4349"/>
    <cellStyle name="Style 68" xfId="4350"/>
    <cellStyle name="Style 69" xfId="4351"/>
    <cellStyle name="Style 7" xfId="4352"/>
    <cellStyle name="Style 70" xfId="4353"/>
    <cellStyle name="Style 71" xfId="4354"/>
    <cellStyle name="Style 72" xfId="4355"/>
    <cellStyle name="Style 73" xfId="4356"/>
    <cellStyle name="Style 74" xfId="4357"/>
    <cellStyle name="Style 75" xfId="4358"/>
    <cellStyle name="Style 76" xfId="4359"/>
    <cellStyle name="Style 77" xfId="4360"/>
    <cellStyle name="Style 78" xfId="4361"/>
    <cellStyle name="Style 79" xfId="4362"/>
    <cellStyle name="Style 8" xfId="4363"/>
    <cellStyle name="Style 80" xfId="4364"/>
    <cellStyle name="Style 81" xfId="4365"/>
    <cellStyle name="Style 82" xfId="4366"/>
    <cellStyle name="Style 83" xfId="4367"/>
    <cellStyle name="Style 84" xfId="4368"/>
    <cellStyle name="Style 85" xfId="4369"/>
    <cellStyle name="Style 86" xfId="4370"/>
    <cellStyle name="Style 87" xfId="4371"/>
    <cellStyle name="Style 88" xfId="4372"/>
    <cellStyle name="Style 89" xfId="4373"/>
    <cellStyle name="Style 9" xfId="4374"/>
    <cellStyle name="Style 90" xfId="4375"/>
    <cellStyle name="Style 91" xfId="4376"/>
    <cellStyle name="Style 92" xfId="4377"/>
    <cellStyle name="Style 93" xfId="4378"/>
    <cellStyle name="Style 94" xfId="4379"/>
    <cellStyle name="Style 95" xfId="4380"/>
    <cellStyle name="Style 96" xfId="4381"/>
    <cellStyle name="Style 97" xfId="4382"/>
    <cellStyle name="Style 98" xfId="4383"/>
    <cellStyle name="Style 99" xfId="4384"/>
    <cellStyle name="STYLE1" xfId="4385"/>
    <cellStyle name="STYLE2" xfId="4386"/>
    <cellStyle name="STYLE3" xfId="4387"/>
    <cellStyle name="Subhead" xfId="4388"/>
    <cellStyle name="Subtotal_left" xfId="4389"/>
    <cellStyle name="SwitchCell" xfId="4390"/>
    <cellStyle name="t" xfId="4391"/>
    <cellStyle name="Table Col Head" xfId="4392"/>
    <cellStyle name="Table Head" xfId="4393"/>
    <cellStyle name="Table Head Aligned" xfId="4394"/>
    <cellStyle name="Table Head Blue" xfId="4395"/>
    <cellStyle name="Table Head Green" xfId="4396"/>
    <cellStyle name="Table Head_Val_Sum_Graph" xfId="4397"/>
    <cellStyle name="Table Sub Head" xfId="4398"/>
    <cellStyle name="Table Text" xfId="4399"/>
    <cellStyle name="Table Title" xfId="4400"/>
    <cellStyle name="Table Units" xfId="4401"/>
    <cellStyle name="Table_Header" xfId="4402"/>
    <cellStyle name="TableBorder" xfId="4403"/>
    <cellStyle name="TableColumnHeader" xfId="4404"/>
    <cellStyle name="TableColumnHeader 2" xfId="4498"/>
    <cellStyle name="TableColumnHeader 3" xfId="4471"/>
    <cellStyle name="TableHeading" xfId="4405"/>
    <cellStyle name="TableHighlight" xfId="4406"/>
    <cellStyle name="TableNote" xfId="4407"/>
    <cellStyle name="test a style" xfId="4408"/>
    <cellStyle name="Text 1" xfId="4409"/>
    <cellStyle name="Text Head 1" xfId="4410"/>
    <cellStyle name="Text Indent A" xfId="4411"/>
    <cellStyle name="Text Indent B" xfId="4412"/>
    <cellStyle name="Text Indent C" xfId="4413"/>
    <cellStyle name="Text Wrap" xfId="4414"/>
    <cellStyle name="Time" xfId="4415"/>
    <cellStyle name="Times 10" xfId="4416"/>
    <cellStyle name="Times 12" xfId="4417"/>
    <cellStyle name="Times New Roman" xfId="4418"/>
    <cellStyle name="Title 2" xfId="4419"/>
    <cellStyle name="Title 2 2" xfId="4420"/>
    <cellStyle name="Title 3" xfId="4421"/>
    <cellStyle name="title1" xfId="4422"/>
    <cellStyle name="title2" xfId="4423"/>
    <cellStyle name="Title-2" xfId="4424"/>
    <cellStyle name="Titles" xfId="4425"/>
    <cellStyle name="titre_col" xfId="4426"/>
    <cellStyle name="TOC" xfId="4427"/>
    <cellStyle name="Total 2" xfId="4428"/>
    <cellStyle name="Total 2 10" xfId="4429"/>
    <cellStyle name="Total 2 11" xfId="4499"/>
    <cellStyle name="Total 2 12" xfId="4504"/>
    <cellStyle name="Total 2 2" xfId="4430"/>
    <cellStyle name="Total 2 2 2" xfId="4431"/>
    <cellStyle name="Total 2 2 3" xfId="4500"/>
    <cellStyle name="Total 2 2 4" xfId="4505"/>
    <cellStyle name="Total 2 3" xfId="4432"/>
    <cellStyle name="Total 2 4" xfId="4433"/>
    <cellStyle name="Total 2 5" xfId="4434"/>
    <cellStyle name="Total 2 6" xfId="4435"/>
    <cellStyle name="Total 2 7" xfId="4436"/>
    <cellStyle name="Total 2 8" xfId="4437"/>
    <cellStyle name="Total 2 9" xfId="4438"/>
    <cellStyle name="Total 3" xfId="4439"/>
    <cellStyle name="Total Bold" xfId="4440"/>
    <cellStyle name="Totals" xfId="4441"/>
    <cellStyle name="Underline_Single" xfId="4442"/>
    <cellStyle name="UnProtectedCalc" xfId="4443"/>
    <cellStyle name="Valuta (0)_Sheet1" xfId="4444"/>
    <cellStyle name="Valuta_piv_polio" xfId="4445"/>
    <cellStyle name="Währung [0]_A17 - 31.03.1998" xfId="4446"/>
    <cellStyle name="Währung_A17 - 31.03.1998" xfId="4447"/>
    <cellStyle name="Warburg" xfId="4448"/>
    <cellStyle name="Warning Text 2" xfId="4449"/>
    <cellStyle name="Warning Text 2 2" xfId="4450"/>
    <cellStyle name="Warning Text 2 3" xfId="4451"/>
    <cellStyle name="Warning Text 2 4" xfId="4452"/>
    <cellStyle name="Warning Text 2 5" xfId="4453"/>
    <cellStyle name="Warning Text 2 6" xfId="4454"/>
    <cellStyle name="Warning Text 2 7" xfId="4455"/>
    <cellStyle name="Warning Text 2 8" xfId="4456"/>
    <cellStyle name="Warning Text 2 9" xfId="4457"/>
    <cellStyle name="wild guess" xfId="4458"/>
    <cellStyle name="Wildguess" xfId="4459"/>
    <cellStyle name="Year" xfId="4460"/>
    <cellStyle name="Year Estimate" xfId="4461"/>
    <cellStyle name="Year, Actual" xfId="4462"/>
    <cellStyle name="YearE_ Pies " xfId="4463"/>
    <cellStyle name="YearFormat" xfId="4464"/>
    <cellStyle name="Yen" xfId="4465"/>
    <cellStyle name="YesNo" xfId="4466"/>
    <cellStyle name="쬞\?1@" xfId="4467"/>
    <cellStyle name="常规 2" xfId="4468"/>
    <cellStyle name="標準_car_JP" xfId="4469"/>
  </cellStyles>
  <dxfs count="0"/>
  <tableStyles count="0" defaultTableStyle="TableStyleMedium2" defaultPivotStyle="PivotStyleLight16"/>
  <colors>
    <mruColors>
      <color rgb="FFE7E7E7"/>
      <color rgb="FFAFDC7E"/>
      <color rgb="FFD5E1EF"/>
      <color rgb="FFEFEFFF"/>
      <color rgb="FFCCCCFF"/>
      <color rgb="FFCCECFF"/>
      <color rgb="FFFFFFFF"/>
      <color rgb="FFE6E7E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ntarioenergyboard.ca/OEB/Industry/Rules+and+Requirements/Rules+Codes+Guidelines+and+Forms/Prescribed+Interest+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V593"/>
  <sheetViews>
    <sheetView tabSelected="1" zoomScale="85" zoomScaleNormal="85" workbookViewId="0">
      <pane xSplit="3" ySplit="6" topLeftCell="D478" activePane="bottomRight" state="frozen"/>
      <selection pane="topRight" activeCell="D1" sqref="D1"/>
      <selection pane="bottomLeft" activeCell="A7" sqref="A7"/>
      <selection pane="bottomRight" activeCell="M188" sqref="M188"/>
    </sheetView>
  </sheetViews>
  <sheetFormatPr defaultColWidth="9.109375" defaultRowHeight="13.8"/>
  <cols>
    <col min="1" max="1" width="4" style="3" customWidth="1"/>
    <col min="2" max="2" width="36.44140625" style="3" customWidth="1"/>
    <col min="3" max="3" width="0.6640625" style="3" customWidth="1"/>
    <col min="4" max="5" width="11.109375" style="3" customWidth="1"/>
    <col min="6" max="6" width="0.5546875" style="3" customWidth="1"/>
    <col min="7" max="7" width="11" style="3" customWidth="1"/>
    <col min="8" max="8" width="11.5546875" style="3" customWidth="1"/>
    <col min="9" max="9" width="0.5546875" style="3" customWidth="1"/>
    <col min="10" max="10" width="11" style="3" customWidth="1"/>
    <col min="11" max="11" width="12.33203125" style="3" customWidth="1"/>
    <col min="12" max="12" width="0.6640625" style="3" customWidth="1"/>
    <col min="13" max="13" width="11.109375" style="3" customWidth="1"/>
    <col min="14" max="14" width="13.44140625" style="3" customWidth="1"/>
    <col min="15" max="16" width="13.109375" style="3" customWidth="1"/>
    <col min="17" max="17" width="0.88671875" style="3" customWidth="1"/>
    <col min="18" max="23" width="9.33203125" style="3" customWidth="1"/>
    <col min="24" max="24" width="6.44140625" style="3" customWidth="1"/>
    <col min="25" max="25" width="11.6640625" style="3" customWidth="1"/>
    <col min="26" max="26" width="1.109375" style="3" customWidth="1"/>
    <col min="27" max="28" width="12.109375" style="3" bestFit="1" customWidth="1"/>
    <col min="29" max="29" width="11.44140625" style="3" customWidth="1"/>
    <col min="30" max="30" width="1.109375" style="3" customWidth="1"/>
    <col min="31" max="32" width="12.109375" style="3" bestFit="1" customWidth="1"/>
    <col min="33" max="33" width="11.33203125" style="3" customWidth="1"/>
    <col min="34" max="34" width="1" style="3" customWidth="1"/>
    <col min="35" max="35" width="17.109375" style="3" customWidth="1"/>
    <col min="36" max="36" width="2.33203125" style="3" customWidth="1"/>
    <col min="37" max="37" width="36.5546875" style="3" customWidth="1"/>
    <col min="38" max="38" width="13.109375" style="3" customWidth="1"/>
    <col min="39" max="39" width="9.109375" style="3"/>
    <col min="40" max="40" width="10.44140625" style="3" bestFit="1" customWidth="1"/>
    <col min="41" max="41" width="12.33203125" style="3" customWidth="1"/>
    <col min="42" max="42" width="11.5546875" style="3" bestFit="1" customWidth="1"/>
    <col min="43" max="43" width="9.109375" style="3"/>
    <col min="44" max="44" width="10.6640625" style="3" customWidth="1"/>
    <col min="45" max="45" width="9.109375" style="3"/>
    <col min="46" max="46" width="12" style="3" customWidth="1"/>
    <col min="47" max="16384" width="9.109375" style="3"/>
  </cols>
  <sheetData>
    <row r="2" spans="1:35" ht="17.399999999999999">
      <c r="A2" s="31" t="s">
        <v>164</v>
      </c>
    </row>
    <row r="3" spans="1:35" ht="15" customHeight="1">
      <c r="D3" s="330" t="s">
        <v>169</v>
      </c>
      <c r="E3" s="330"/>
      <c r="F3" s="330"/>
      <c r="G3" s="330"/>
      <c r="H3" s="330"/>
      <c r="I3" s="330"/>
      <c r="J3" s="330"/>
      <c r="K3" s="330"/>
      <c r="L3" s="330"/>
      <c r="M3" s="330"/>
      <c r="N3" s="330"/>
      <c r="Y3" s="330" t="s">
        <v>170</v>
      </c>
      <c r="Z3" s="330"/>
      <c r="AA3" s="330"/>
      <c r="AB3" s="330"/>
      <c r="AC3" s="330"/>
      <c r="AD3" s="330"/>
      <c r="AE3" s="330"/>
      <c r="AF3" s="330"/>
      <c r="AG3" s="330"/>
      <c r="AH3" s="330"/>
      <c r="AI3" s="330"/>
    </row>
    <row r="4" spans="1:35" ht="61.5" customHeight="1" thickBot="1">
      <c r="D4" s="37" t="s">
        <v>68</v>
      </c>
      <c r="E4" s="37" t="s">
        <v>69</v>
      </c>
      <c r="F4" s="38"/>
      <c r="G4" s="37" t="s">
        <v>68</v>
      </c>
      <c r="H4" s="37" t="s">
        <v>69</v>
      </c>
      <c r="I4" s="38"/>
      <c r="J4" s="37" t="s">
        <v>68</v>
      </c>
      <c r="K4" s="37" t="s">
        <v>69</v>
      </c>
      <c r="L4" s="38"/>
      <c r="M4" s="37" t="s">
        <v>68</v>
      </c>
      <c r="N4" s="37" t="s">
        <v>69</v>
      </c>
      <c r="R4" s="337" t="s">
        <v>35</v>
      </c>
      <c r="S4" s="338"/>
      <c r="T4" s="338"/>
      <c r="U4" s="338"/>
      <c r="V4" s="338"/>
      <c r="W4" s="339"/>
      <c r="Y4" s="332" t="s">
        <v>163</v>
      </c>
      <c r="Z4" s="332"/>
      <c r="AA4" s="332"/>
      <c r="AB4" s="332"/>
      <c r="AC4" s="332"/>
      <c r="AD4" s="332"/>
      <c r="AE4" s="332"/>
      <c r="AF4" s="332"/>
      <c r="AG4" s="332"/>
      <c r="AH4" s="332"/>
      <c r="AI4" s="332"/>
    </row>
    <row r="5" spans="1:35" ht="12" customHeight="1">
      <c r="Y5" s="202" t="s">
        <v>23</v>
      </c>
      <c r="Z5" s="29"/>
      <c r="AA5" s="47" t="s">
        <v>23</v>
      </c>
      <c r="AB5" s="47" t="s">
        <v>21</v>
      </c>
      <c r="AC5" s="47" t="s">
        <v>36</v>
      </c>
      <c r="AD5" s="29"/>
      <c r="AE5" s="47" t="s">
        <v>23</v>
      </c>
      <c r="AF5" s="47" t="s">
        <v>21</v>
      </c>
      <c r="AG5" s="47" t="s">
        <v>36</v>
      </c>
      <c r="AI5" s="334" t="s">
        <v>174</v>
      </c>
    </row>
    <row r="6" spans="1:35" s="29" customFormat="1" ht="29.25" customHeight="1" thickBot="1">
      <c r="D6" s="340">
        <v>2011</v>
      </c>
      <c r="E6" s="340"/>
      <c r="F6" s="33"/>
      <c r="G6" s="341">
        <v>2012</v>
      </c>
      <c r="H6" s="341"/>
      <c r="I6" s="33"/>
      <c r="J6" s="340">
        <v>2013</v>
      </c>
      <c r="K6" s="340"/>
      <c r="L6" s="33"/>
      <c r="M6" s="340">
        <v>2014</v>
      </c>
      <c r="N6" s="340"/>
      <c r="O6" s="192" t="s">
        <v>8</v>
      </c>
      <c r="P6" s="192" t="s">
        <v>5</v>
      </c>
      <c r="Q6" s="3"/>
      <c r="R6" s="68">
        <v>2011</v>
      </c>
      <c r="S6" s="68">
        <v>2011</v>
      </c>
      <c r="T6" s="68">
        <v>2012</v>
      </c>
      <c r="U6" s="68">
        <v>2012</v>
      </c>
      <c r="V6" s="68">
        <v>2013</v>
      </c>
      <c r="W6" s="68">
        <v>2014</v>
      </c>
      <c r="Y6" s="203">
        <v>2012</v>
      </c>
      <c r="AA6" s="333">
        <v>2013</v>
      </c>
      <c r="AB6" s="333"/>
      <c r="AC6" s="333"/>
      <c r="AE6" s="333">
        <v>2014</v>
      </c>
      <c r="AF6" s="333"/>
      <c r="AG6" s="333"/>
      <c r="AI6" s="335"/>
    </row>
    <row r="7" spans="1:35" ht="17.399999999999999">
      <c r="A7" s="197" t="s">
        <v>28</v>
      </c>
      <c r="B7" s="198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Y7" s="213"/>
      <c r="AA7" s="217"/>
      <c r="AB7" s="218"/>
      <c r="AC7" s="219"/>
      <c r="AE7" s="217"/>
      <c r="AF7" s="218"/>
      <c r="AG7" s="219"/>
      <c r="AI7" s="214"/>
    </row>
    <row r="8" spans="1:35" ht="8.25" customHeight="1">
      <c r="A8" s="15"/>
      <c r="B8" s="14"/>
      <c r="C8" s="14"/>
      <c r="D8" s="14"/>
      <c r="E8" s="14"/>
      <c r="F8" s="14"/>
      <c r="G8" s="1"/>
      <c r="H8" s="1"/>
      <c r="I8" s="14"/>
      <c r="J8" s="1"/>
      <c r="K8" s="1"/>
      <c r="L8" s="14"/>
      <c r="M8" s="1"/>
      <c r="N8" s="1"/>
      <c r="Y8" s="204"/>
      <c r="AA8" s="220"/>
      <c r="AB8" s="14"/>
      <c r="AC8" s="221"/>
      <c r="AD8" s="34"/>
      <c r="AE8" s="220"/>
      <c r="AF8" s="14"/>
      <c r="AG8" s="221"/>
      <c r="AI8" s="214"/>
    </row>
    <row r="9" spans="1:35">
      <c r="A9" s="15"/>
      <c r="B9" s="35" t="s">
        <v>29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Y9" s="204"/>
      <c r="AA9" s="220"/>
      <c r="AB9" s="14"/>
      <c r="AC9" s="221"/>
      <c r="AD9" s="34"/>
      <c r="AE9" s="220"/>
      <c r="AF9" s="14"/>
      <c r="AG9" s="221"/>
      <c r="AI9" s="214"/>
    </row>
    <row r="10" spans="1:35" s="29" customFormat="1" ht="17.25" customHeight="1">
      <c r="A10" s="13"/>
      <c r="B10" s="78" t="s">
        <v>14</v>
      </c>
      <c r="C10" s="79"/>
      <c r="D10" s="71">
        <v>0</v>
      </c>
      <c r="E10" s="41">
        <v>309783.06099999999</v>
      </c>
      <c r="F10" s="39"/>
      <c r="G10" s="41">
        <v>0</v>
      </c>
      <c r="H10" s="41">
        <v>173730.69699999999</v>
      </c>
      <c r="I10" s="39"/>
      <c r="J10" s="41">
        <v>0</v>
      </c>
      <c r="K10" s="41">
        <v>115058.878</v>
      </c>
      <c r="L10" s="39"/>
      <c r="M10" s="41">
        <v>0</v>
      </c>
      <c r="N10" s="41">
        <v>94441.441999999995</v>
      </c>
      <c r="O10" s="3"/>
      <c r="P10" s="3"/>
      <c r="Q10" s="3"/>
      <c r="Y10" s="205"/>
      <c r="Z10" s="3"/>
      <c r="AA10" s="222"/>
      <c r="AB10" s="14"/>
      <c r="AC10" s="221"/>
      <c r="AD10" s="34"/>
      <c r="AE10" s="222"/>
      <c r="AF10" s="14"/>
      <c r="AG10" s="221"/>
      <c r="AI10" s="215"/>
    </row>
    <row r="11" spans="1:35" s="29" customFormat="1" ht="17.25" customHeight="1">
      <c r="A11" s="13"/>
      <c r="B11" s="81" t="s">
        <v>15</v>
      </c>
      <c r="C11" s="80"/>
      <c r="D11" s="71">
        <v>0</v>
      </c>
      <c r="E11" s="41">
        <v>1968.567</v>
      </c>
      <c r="F11" s="39"/>
      <c r="G11" s="41">
        <v>0</v>
      </c>
      <c r="H11" s="41">
        <v>11971.198</v>
      </c>
      <c r="I11" s="39"/>
      <c r="J11" s="41">
        <v>0</v>
      </c>
      <c r="K11" s="41">
        <v>36574.548000000003</v>
      </c>
      <c r="L11" s="39"/>
      <c r="M11" s="41">
        <v>0</v>
      </c>
      <c r="N11" s="41">
        <v>22166.393</v>
      </c>
      <c r="O11" s="3"/>
      <c r="P11" s="3"/>
      <c r="Q11" s="3"/>
      <c r="Y11" s="205"/>
      <c r="Z11" s="3"/>
      <c r="AA11" s="222"/>
      <c r="AB11" s="14"/>
      <c r="AC11" s="221"/>
      <c r="AD11" s="34"/>
      <c r="AE11" s="222"/>
      <c r="AF11" s="14"/>
      <c r="AG11" s="221"/>
      <c r="AI11" s="215"/>
    </row>
    <row r="12" spans="1:35" s="29" customFormat="1" ht="17.25" customHeight="1">
      <c r="A12" s="13"/>
      <c r="B12" s="81" t="s">
        <v>30</v>
      </c>
      <c r="C12" s="80"/>
      <c r="D12" s="71">
        <v>0</v>
      </c>
      <c r="E12" s="41">
        <v>278622.891</v>
      </c>
      <c r="F12" s="39"/>
      <c r="G12" s="41">
        <v>0</v>
      </c>
      <c r="H12" s="41">
        <v>159338.538</v>
      </c>
      <c r="I12" s="39"/>
      <c r="J12" s="41">
        <v>0</v>
      </c>
      <c r="K12" s="41">
        <v>158204.8763572</v>
      </c>
      <c r="L12" s="39"/>
      <c r="M12" s="41">
        <v>0</v>
      </c>
      <c r="N12" s="41">
        <v>334873.85499999998</v>
      </c>
      <c r="O12" s="3"/>
      <c r="P12" s="3"/>
      <c r="Q12" s="3"/>
      <c r="Y12" s="205"/>
      <c r="Z12" s="3"/>
      <c r="AA12" s="222"/>
      <c r="AB12" s="14"/>
      <c r="AC12" s="221"/>
      <c r="AD12" s="34"/>
      <c r="AE12" s="222"/>
      <c r="AF12" s="14"/>
      <c r="AG12" s="221"/>
      <c r="AI12" s="215"/>
    </row>
    <row r="13" spans="1:35" s="29" customFormat="1" ht="17.25" customHeight="1">
      <c r="A13" s="13"/>
      <c r="B13" s="81" t="s">
        <v>16</v>
      </c>
      <c r="C13" s="80"/>
      <c r="D13" s="71">
        <v>0</v>
      </c>
      <c r="E13" s="41">
        <v>169310.70699999999</v>
      </c>
      <c r="F13" s="39"/>
      <c r="G13" s="41">
        <v>0</v>
      </c>
      <c r="H13" s="41">
        <v>12217.632</v>
      </c>
      <c r="I13" s="39"/>
      <c r="J13" s="41">
        <v>0</v>
      </c>
      <c r="K13" s="41">
        <v>67555.565000000002</v>
      </c>
      <c r="L13" s="39"/>
      <c r="M13" s="41">
        <v>0</v>
      </c>
      <c r="N13" s="41">
        <v>246039.12400000001</v>
      </c>
      <c r="O13" s="3"/>
      <c r="P13" s="3"/>
      <c r="Q13" s="3"/>
      <c r="Y13" s="205"/>
      <c r="Z13" s="3"/>
      <c r="AA13" s="222"/>
      <c r="AB13" s="14"/>
      <c r="AC13" s="221"/>
      <c r="AD13" s="34"/>
      <c r="AE13" s="222"/>
      <c r="AF13" s="14"/>
      <c r="AG13" s="221"/>
      <c r="AI13" s="215"/>
    </row>
    <row r="14" spans="1:35" s="29" customFormat="1" ht="17.25" customHeight="1">
      <c r="A14" s="13"/>
      <c r="B14" s="81" t="s">
        <v>17</v>
      </c>
      <c r="C14" s="80"/>
      <c r="D14" s="71">
        <v>0</v>
      </c>
      <c r="E14" s="41">
        <v>275869.41599999997</v>
      </c>
      <c r="F14" s="39"/>
      <c r="G14" s="41">
        <v>0</v>
      </c>
      <c r="H14" s="41">
        <v>234021.02499999999</v>
      </c>
      <c r="I14" s="39"/>
      <c r="J14" s="41">
        <v>0</v>
      </c>
      <c r="K14" s="41">
        <v>150119.217</v>
      </c>
      <c r="L14" s="39"/>
      <c r="M14" s="41">
        <v>0</v>
      </c>
      <c r="N14" s="41">
        <v>1073937.0390000001</v>
      </c>
      <c r="O14" s="3"/>
      <c r="P14" s="3"/>
      <c r="Q14" s="3"/>
      <c r="Y14" s="205"/>
      <c r="Z14" s="3"/>
      <c r="AA14" s="222"/>
      <c r="AB14" s="14"/>
      <c r="AC14" s="221"/>
      <c r="AD14" s="34"/>
      <c r="AE14" s="222"/>
      <c r="AF14" s="14"/>
      <c r="AG14" s="221"/>
      <c r="AI14" s="215"/>
    </row>
    <row r="15" spans="1:35" s="29" customFormat="1" ht="17.25" customHeight="1">
      <c r="A15" s="13"/>
      <c r="B15" s="81" t="s">
        <v>47</v>
      </c>
      <c r="C15" s="80"/>
      <c r="D15" s="71"/>
      <c r="E15" s="41"/>
      <c r="F15" s="39"/>
      <c r="G15" s="41"/>
      <c r="H15" s="41"/>
      <c r="I15" s="39"/>
      <c r="J15" s="41"/>
      <c r="K15" s="41"/>
      <c r="L15" s="39"/>
      <c r="M15" s="41"/>
      <c r="N15" s="41"/>
      <c r="O15" s="3"/>
      <c r="P15" s="3"/>
      <c r="Q15" s="3"/>
      <c r="Y15" s="205"/>
      <c r="Z15" s="3"/>
      <c r="AA15" s="222"/>
      <c r="AB15" s="14"/>
      <c r="AC15" s="221"/>
      <c r="AD15" s="34"/>
      <c r="AE15" s="222"/>
      <c r="AF15" s="14"/>
      <c r="AG15" s="221"/>
      <c r="AI15" s="215"/>
    </row>
    <row r="16" spans="1:35" s="29" customFormat="1" ht="17.25" customHeight="1">
      <c r="A16" s="13"/>
      <c r="B16" s="81" t="s">
        <v>31</v>
      </c>
      <c r="C16" s="80"/>
      <c r="D16" s="71"/>
      <c r="E16" s="41"/>
      <c r="F16" s="39"/>
      <c r="G16" s="41"/>
      <c r="H16" s="41"/>
      <c r="I16" s="39"/>
      <c r="J16" s="41">
        <v>0</v>
      </c>
      <c r="K16" s="41">
        <v>4.673</v>
      </c>
      <c r="L16" s="39"/>
      <c r="M16" s="41">
        <v>0</v>
      </c>
      <c r="N16" s="90"/>
      <c r="O16" s="3"/>
      <c r="P16" s="3"/>
      <c r="Q16" s="3"/>
      <c r="Y16" s="205"/>
      <c r="Z16" s="3"/>
      <c r="AA16" s="222"/>
      <c r="AB16" s="14"/>
      <c r="AC16" s="221"/>
      <c r="AD16" s="34"/>
      <c r="AE16" s="222"/>
      <c r="AF16" s="14"/>
      <c r="AG16" s="221"/>
      <c r="AI16" s="215"/>
    </row>
    <row r="17" spans="1:37" s="29" customFormat="1" ht="17.25" customHeight="1">
      <c r="A17" s="13"/>
      <c r="B17" s="81" t="s">
        <v>48</v>
      </c>
      <c r="C17" s="80"/>
      <c r="D17" s="71"/>
      <c r="E17" s="41"/>
      <c r="F17" s="39"/>
      <c r="G17" s="41"/>
      <c r="H17" s="41"/>
      <c r="I17" s="39"/>
      <c r="J17" s="41"/>
      <c r="K17" s="41"/>
      <c r="L17" s="39"/>
      <c r="M17" s="41"/>
      <c r="N17" s="41"/>
      <c r="O17" s="3"/>
      <c r="P17" s="3"/>
      <c r="Q17" s="3"/>
      <c r="R17" s="196" t="s">
        <v>165</v>
      </c>
      <c r="S17" s="196" t="s">
        <v>165</v>
      </c>
      <c r="T17" s="196" t="s">
        <v>166</v>
      </c>
      <c r="U17" s="196" t="s">
        <v>166</v>
      </c>
      <c r="V17" s="196" t="s">
        <v>167</v>
      </c>
      <c r="W17" s="196" t="s">
        <v>168</v>
      </c>
      <c r="Y17" s="205"/>
      <c r="Z17" s="3"/>
      <c r="AA17" s="222"/>
      <c r="AB17" s="14"/>
      <c r="AC17" s="221"/>
      <c r="AD17" s="34"/>
      <c r="AE17" s="222"/>
      <c r="AF17" s="14"/>
      <c r="AG17" s="221"/>
      <c r="AI17" s="215"/>
    </row>
    <row r="18" spans="1:37" s="29" customFormat="1" ht="17.25" customHeight="1">
      <c r="A18" s="13"/>
      <c r="B18" s="77" t="s">
        <v>49</v>
      </c>
      <c r="C18" s="76"/>
      <c r="D18" s="71"/>
      <c r="E18" s="41"/>
      <c r="F18" s="39"/>
      <c r="G18" s="41"/>
      <c r="H18" s="41"/>
      <c r="I18" s="39"/>
      <c r="J18" s="41"/>
      <c r="K18" s="41"/>
      <c r="L18" s="39"/>
      <c r="M18" s="41"/>
      <c r="N18" s="41"/>
      <c r="O18" s="3"/>
      <c r="P18" s="3"/>
      <c r="Q18" s="3"/>
      <c r="R18" s="326" t="s">
        <v>11</v>
      </c>
      <c r="S18" s="326" t="s">
        <v>12</v>
      </c>
      <c r="T18" s="326" t="s">
        <v>1</v>
      </c>
      <c r="U18" s="326" t="s">
        <v>2</v>
      </c>
      <c r="V18" s="326" t="s">
        <v>19</v>
      </c>
      <c r="W18" s="326" t="s">
        <v>20</v>
      </c>
      <c r="Y18" s="205"/>
      <c r="AA18" s="222"/>
      <c r="AB18" s="14"/>
      <c r="AC18" s="221"/>
      <c r="AD18" s="34"/>
      <c r="AE18" s="222"/>
      <c r="AF18" s="14"/>
      <c r="AG18" s="221"/>
      <c r="AI18" s="215"/>
    </row>
    <row r="19" spans="1:37" s="29" customFormat="1" ht="17.25" customHeight="1">
      <c r="A19" s="13"/>
      <c r="B19" s="35" t="s">
        <v>32</v>
      </c>
      <c r="C19" s="72"/>
      <c r="D19" s="46">
        <f>SUM(D10:D18)</f>
        <v>0</v>
      </c>
      <c r="E19" s="45">
        <f>SUM(E10:E18)</f>
        <v>1035554.642</v>
      </c>
      <c r="F19" s="73"/>
      <c r="G19" s="45">
        <f>SUM(G10:G18)</f>
        <v>0</v>
      </c>
      <c r="H19" s="45">
        <f>SUM(H10:H18)</f>
        <v>591279.09</v>
      </c>
      <c r="I19" s="73"/>
      <c r="J19" s="45">
        <f>SUM(J10:J18)</f>
        <v>0</v>
      </c>
      <c r="K19" s="45">
        <f>SUM(K10:K18)</f>
        <v>527517.75735719991</v>
      </c>
      <c r="L19" s="73"/>
      <c r="M19" s="45">
        <f>SUM(M10:M18)</f>
        <v>0</v>
      </c>
      <c r="N19" s="45">
        <f>SUM(N10:N18)</f>
        <v>1771457.8530000001</v>
      </c>
      <c r="O19" s="3"/>
      <c r="P19" s="3"/>
      <c r="Q19" s="3"/>
      <c r="R19" s="326"/>
      <c r="S19" s="326"/>
      <c r="T19" s="326"/>
      <c r="U19" s="326"/>
      <c r="V19" s="326"/>
      <c r="W19" s="326"/>
      <c r="Y19" s="205"/>
      <c r="AA19" s="222"/>
      <c r="AB19" s="30"/>
      <c r="AC19" s="223"/>
      <c r="AD19" s="34"/>
      <c r="AE19" s="222"/>
      <c r="AF19" s="30"/>
      <c r="AG19" s="223"/>
      <c r="AI19" s="215"/>
    </row>
    <row r="20" spans="1:37" s="29" customFormat="1" ht="15" customHeight="1">
      <c r="A20" s="13"/>
      <c r="B20" s="12"/>
      <c r="C20" s="30"/>
      <c r="D20" s="39"/>
      <c r="E20" s="42"/>
      <c r="F20" s="39"/>
      <c r="G20" s="39"/>
      <c r="H20" s="42"/>
      <c r="I20" s="39"/>
      <c r="J20" s="39"/>
      <c r="K20" s="42"/>
      <c r="L20" s="39"/>
      <c r="M20" s="39"/>
      <c r="N20" s="42"/>
      <c r="O20" s="3"/>
      <c r="P20" s="3"/>
      <c r="Q20" s="3"/>
      <c r="R20" s="326"/>
      <c r="S20" s="326"/>
      <c r="T20" s="326"/>
      <c r="U20" s="326"/>
      <c r="V20" s="326"/>
      <c r="W20" s="326"/>
      <c r="Y20" s="205"/>
      <c r="AA20" s="222"/>
      <c r="AB20" s="30"/>
      <c r="AC20" s="223"/>
      <c r="AD20" s="34"/>
      <c r="AE20" s="222"/>
      <c r="AF20" s="30"/>
      <c r="AG20" s="223"/>
      <c r="AI20" s="215"/>
    </row>
    <row r="21" spans="1:37" s="29" customFormat="1">
      <c r="A21" s="13"/>
      <c r="B21" s="35" t="s">
        <v>25</v>
      </c>
      <c r="C21" s="72"/>
      <c r="D21" s="74"/>
      <c r="E21" s="74"/>
      <c r="F21" s="73"/>
      <c r="G21" s="74"/>
      <c r="H21" s="74"/>
      <c r="I21" s="73"/>
      <c r="J21" s="74"/>
      <c r="K21" s="74"/>
      <c r="L21" s="73"/>
      <c r="M21" s="74"/>
      <c r="N21" s="74"/>
      <c r="O21" s="3"/>
      <c r="P21" s="3"/>
      <c r="Q21" s="3"/>
      <c r="R21" s="326"/>
      <c r="S21" s="326"/>
      <c r="T21" s="326"/>
      <c r="U21" s="326"/>
      <c r="V21" s="326"/>
      <c r="W21" s="326"/>
      <c r="Y21" s="205"/>
      <c r="AA21" s="222"/>
      <c r="AB21" s="30"/>
      <c r="AC21" s="223"/>
      <c r="AD21" s="34"/>
      <c r="AE21" s="222"/>
      <c r="AF21" s="30"/>
      <c r="AG21" s="223"/>
      <c r="AI21" s="215"/>
    </row>
    <row r="22" spans="1:37" s="29" customFormat="1">
      <c r="A22" s="13"/>
      <c r="B22" s="70" t="s">
        <v>25</v>
      </c>
      <c r="C22" s="76"/>
      <c r="D22" s="75"/>
      <c r="E22" s="40"/>
      <c r="F22" s="39"/>
      <c r="G22" s="40"/>
      <c r="H22" s="40"/>
      <c r="I22" s="39"/>
      <c r="J22" s="40">
        <v>0</v>
      </c>
      <c r="K22" s="40">
        <v>119174.80589999999</v>
      </c>
      <c r="L22" s="39"/>
      <c r="M22" s="40">
        <v>0</v>
      </c>
      <c r="N22" s="40">
        <v>113069.713</v>
      </c>
      <c r="O22" s="3"/>
      <c r="P22" s="3"/>
      <c r="Q22" s="3"/>
      <c r="R22" s="326"/>
      <c r="S22" s="326"/>
      <c r="T22" s="326"/>
      <c r="U22" s="326"/>
      <c r="V22" s="326"/>
      <c r="W22" s="326"/>
      <c r="Y22" s="205"/>
      <c r="AA22" s="222"/>
      <c r="AB22" s="30"/>
      <c r="AC22" s="223"/>
      <c r="AD22" s="34"/>
      <c r="AE22" s="222"/>
      <c r="AF22" s="30"/>
      <c r="AG22" s="223"/>
      <c r="AI22" s="215"/>
    </row>
    <row r="23" spans="1:37" s="29" customFormat="1" ht="14.25" customHeight="1">
      <c r="A23" s="13"/>
      <c r="B23" s="35" t="s">
        <v>33</v>
      </c>
      <c r="C23" s="72"/>
      <c r="D23" s="46">
        <f>SUM(D22)</f>
        <v>0</v>
      </c>
      <c r="E23" s="46">
        <f>SUM(E22)</f>
        <v>0</v>
      </c>
      <c r="F23" s="73"/>
      <c r="G23" s="46">
        <f>SUM(G22)</f>
        <v>0</v>
      </c>
      <c r="H23" s="46">
        <f>SUM(H22)</f>
        <v>0</v>
      </c>
      <c r="I23" s="73"/>
      <c r="J23" s="46">
        <f>SUM(J22)</f>
        <v>0</v>
      </c>
      <c r="K23" s="46">
        <f>SUM(K22)</f>
        <v>119174.80589999999</v>
      </c>
      <c r="L23" s="73"/>
      <c r="M23" s="46">
        <f>SUM(M22)</f>
        <v>0</v>
      </c>
      <c r="N23" s="46">
        <f>SUM(N22)</f>
        <v>113069.713</v>
      </c>
      <c r="O23" s="3"/>
      <c r="P23" s="3"/>
      <c r="Q23" s="3"/>
      <c r="R23" s="326"/>
      <c r="S23" s="326"/>
      <c r="T23" s="326"/>
      <c r="U23" s="326"/>
      <c r="V23" s="326"/>
      <c r="W23" s="326"/>
      <c r="Y23" s="205"/>
      <c r="AA23" s="222"/>
      <c r="AB23" s="30"/>
      <c r="AC23" s="223"/>
      <c r="AD23" s="34"/>
      <c r="AE23" s="222"/>
      <c r="AF23" s="30"/>
      <c r="AG23" s="223"/>
      <c r="AI23" s="215"/>
    </row>
    <row r="24" spans="1:37" s="29" customFormat="1">
      <c r="A24" s="13"/>
      <c r="B24" s="12"/>
      <c r="C24" s="12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"/>
      <c r="P24" s="3"/>
      <c r="Q24" s="3"/>
      <c r="Y24" s="205"/>
      <c r="AA24" s="222"/>
      <c r="AB24" s="30"/>
      <c r="AC24" s="223"/>
      <c r="AD24" s="34"/>
      <c r="AE24" s="222"/>
      <c r="AF24" s="30"/>
      <c r="AG24" s="223"/>
      <c r="AI24" s="215"/>
    </row>
    <row r="25" spans="1:37" s="22" customFormat="1" ht="15.6">
      <c r="A25" s="11"/>
      <c r="B25" s="28" t="s">
        <v>34</v>
      </c>
      <c r="C25" s="21"/>
      <c r="D25" s="43">
        <f>+D23+D19</f>
        <v>0</v>
      </c>
      <c r="E25" s="44">
        <f>+E23+E19</f>
        <v>1035554.642</v>
      </c>
      <c r="F25" s="44"/>
      <c r="G25" s="44">
        <f>+G23+G19</f>
        <v>0</v>
      </c>
      <c r="H25" s="44">
        <f>+H23+H19</f>
        <v>591279.09</v>
      </c>
      <c r="I25" s="44"/>
      <c r="J25" s="44">
        <f>+J23+J19</f>
        <v>0</v>
      </c>
      <c r="K25" s="44">
        <f>+K23+K19</f>
        <v>646692.56325719994</v>
      </c>
      <c r="L25" s="44"/>
      <c r="M25" s="44">
        <f>+M23+M19</f>
        <v>0</v>
      </c>
      <c r="N25" s="44">
        <f>+N23+N19</f>
        <v>1884527.5660000001</v>
      </c>
      <c r="O25" s="3"/>
      <c r="P25" s="3"/>
      <c r="Q25" s="3"/>
      <c r="Y25" s="206"/>
      <c r="AA25" s="224"/>
      <c r="AB25" s="225"/>
      <c r="AC25" s="226"/>
      <c r="AD25" s="34"/>
      <c r="AE25" s="224"/>
      <c r="AF25" s="225"/>
      <c r="AG25" s="226"/>
      <c r="AI25" s="216"/>
    </row>
    <row r="26" spans="1:37" s="29" customFormat="1" ht="6" customHeight="1" thickBot="1">
      <c r="A26" s="10"/>
      <c r="B26" s="9"/>
      <c r="C26" s="9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3"/>
      <c r="P26" s="3"/>
      <c r="Q26" s="3"/>
      <c r="Y26" s="207"/>
      <c r="Z26" s="5"/>
      <c r="AA26" s="222"/>
      <c r="AB26" s="30"/>
      <c r="AC26" s="223"/>
      <c r="AD26" s="34"/>
      <c r="AE26" s="222"/>
      <c r="AF26" s="30"/>
      <c r="AG26" s="223"/>
      <c r="AI26" s="215"/>
    </row>
    <row r="27" spans="1:37" ht="4.5" customHeight="1"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Y27" s="208"/>
      <c r="Z27" s="7"/>
      <c r="AA27" s="220"/>
      <c r="AB27" s="14"/>
      <c r="AC27" s="221"/>
      <c r="AD27" s="34"/>
      <c r="AE27" s="220"/>
      <c r="AF27" s="14"/>
      <c r="AG27" s="221"/>
      <c r="AI27" s="214"/>
      <c r="AK27" s="325" t="s">
        <v>178</v>
      </c>
    </row>
    <row r="28" spans="1:37" ht="15.6">
      <c r="A28" s="336">
        <v>2011</v>
      </c>
      <c r="B28" s="336"/>
      <c r="D28" s="25"/>
      <c r="E28" s="25"/>
      <c r="F28" s="25"/>
      <c r="G28" s="331" t="s">
        <v>71</v>
      </c>
      <c r="H28" s="331"/>
      <c r="I28" s="26"/>
      <c r="J28" s="331" t="s">
        <v>71</v>
      </c>
      <c r="K28" s="331"/>
      <c r="L28" s="26"/>
      <c r="M28" s="331" t="s">
        <v>71</v>
      </c>
      <c r="N28" s="331"/>
      <c r="Y28" s="208"/>
      <c r="Z28" s="7"/>
      <c r="AA28" s="220"/>
      <c r="AB28" s="14"/>
      <c r="AC28" s="221"/>
      <c r="AD28" s="34"/>
      <c r="AE28" s="220"/>
      <c r="AF28" s="14"/>
      <c r="AG28" s="221"/>
      <c r="AI28" s="214"/>
      <c r="AK28" s="325"/>
    </row>
    <row r="29" spans="1:37">
      <c r="B29" s="35" t="s">
        <v>29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Y29" s="204"/>
      <c r="AA29" s="220"/>
      <c r="AB29" s="14"/>
      <c r="AC29" s="221"/>
      <c r="AD29" s="34"/>
      <c r="AE29" s="220"/>
      <c r="AF29" s="14"/>
      <c r="AG29" s="221"/>
      <c r="AI29" s="214"/>
    </row>
    <row r="30" spans="1:37">
      <c r="B30" s="81" t="str">
        <f>+B10</f>
        <v>Appliance Retirement</v>
      </c>
      <c r="G30" s="27">
        <v>0</v>
      </c>
      <c r="H30" s="27">
        <v>309783.06099999999</v>
      </c>
      <c r="J30" s="27">
        <v>0</v>
      </c>
      <c r="K30" s="27">
        <v>309783.06099999999</v>
      </c>
      <c r="M30" s="27">
        <v>0</v>
      </c>
      <c r="N30" s="27">
        <v>246552.06099999999</v>
      </c>
      <c r="R30" s="24">
        <v>1.24E-2</v>
      </c>
      <c r="S30" s="24">
        <v>-2.9999999999999997E-4</v>
      </c>
      <c r="T30" s="24">
        <v>1.24E-2</v>
      </c>
      <c r="U30" s="24">
        <v>-2.9999999999999997E-4</v>
      </c>
      <c r="V30" s="24">
        <v>1.2200000000000001E-2</v>
      </c>
      <c r="W30" s="24">
        <v>1.24E-2</v>
      </c>
      <c r="Y30" s="209">
        <f t="shared" ref="Y30:Y38" si="0">(((H30/12)*4)*(R30+S30))+(((H30/12)*8)*(T30+U30))</f>
        <v>3748.3750381</v>
      </c>
      <c r="Z30" s="48"/>
      <c r="AA30" s="227">
        <f t="shared" ref="AA30:AA38" si="1">(((K30/12)*4)*(T30+U30))+(((K30/12)*8)*(V30))</f>
        <v>3769.0272421666668</v>
      </c>
      <c r="AB30" s="228"/>
      <c r="AC30" s="229"/>
      <c r="AD30" s="34"/>
      <c r="AE30" s="227">
        <f t="shared" ref="AE30:AE38" si="2">(((N30/12)*4)*(V30))+(((N30/12)*8)*(W30))</f>
        <v>3040.8087523333334</v>
      </c>
      <c r="AF30" s="228"/>
      <c r="AG30" s="229"/>
      <c r="AI30" s="214"/>
    </row>
    <row r="31" spans="1:37">
      <c r="B31" s="81" t="str">
        <f t="shared" ref="B31:B38" si="3">+B11</f>
        <v>Appliance Exchange</v>
      </c>
      <c r="D31" s="252" t="s">
        <v>175</v>
      </c>
      <c r="E31" s="252"/>
      <c r="G31" s="27">
        <v>0</v>
      </c>
      <c r="H31" s="27">
        <v>1968.567</v>
      </c>
      <c r="J31" s="27">
        <v>0</v>
      </c>
      <c r="K31" s="27">
        <v>1968.567</v>
      </c>
      <c r="M31" s="27">
        <v>0</v>
      </c>
      <c r="N31" s="27">
        <v>1968.567</v>
      </c>
      <c r="R31" s="24">
        <f t="shared" ref="R31:R38" si="4">+$R$30</f>
        <v>1.24E-2</v>
      </c>
      <c r="S31" s="24">
        <f t="shared" ref="S31:S38" si="5">+$S$30</f>
        <v>-2.9999999999999997E-4</v>
      </c>
      <c r="T31" s="24">
        <f t="shared" ref="T31:T38" si="6">+$T$30</f>
        <v>1.24E-2</v>
      </c>
      <c r="U31" s="24">
        <f>+$U$30</f>
        <v>-2.9999999999999997E-4</v>
      </c>
      <c r="V31" s="24">
        <f t="shared" ref="V31:V38" si="7">+$V$30</f>
        <v>1.2200000000000001E-2</v>
      </c>
      <c r="W31" s="24">
        <f t="shared" ref="W31:W38" si="8">+$W$30</f>
        <v>1.24E-2</v>
      </c>
      <c r="Y31" s="209">
        <f t="shared" si="0"/>
        <v>23.8196607</v>
      </c>
      <c r="Z31" s="48"/>
      <c r="AA31" s="227">
        <f t="shared" si="1"/>
        <v>23.950898500000001</v>
      </c>
      <c r="AB31" s="228"/>
      <c r="AC31" s="229"/>
      <c r="AD31" s="34"/>
      <c r="AE31" s="227">
        <f t="shared" si="2"/>
        <v>24.278993</v>
      </c>
      <c r="AF31" s="228"/>
      <c r="AG31" s="229"/>
      <c r="AI31" s="214"/>
    </row>
    <row r="32" spans="1:37">
      <c r="B32" s="81" t="str">
        <f t="shared" si="3"/>
        <v>HVAC Incentives</v>
      </c>
      <c r="D32" s="252" t="s">
        <v>176</v>
      </c>
      <c r="E32" s="252"/>
      <c r="G32" s="27">
        <v>0</v>
      </c>
      <c r="H32" s="27">
        <v>278622.891</v>
      </c>
      <c r="J32" s="27">
        <v>0</v>
      </c>
      <c r="K32" s="27">
        <v>278622.891</v>
      </c>
      <c r="M32" s="27">
        <v>0</v>
      </c>
      <c r="N32" s="27">
        <v>278622.891</v>
      </c>
      <c r="R32" s="24">
        <f t="shared" si="4"/>
        <v>1.24E-2</v>
      </c>
      <c r="S32" s="24">
        <f t="shared" si="5"/>
        <v>-2.9999999999999997E-4</v>
      </c>
      <c r="T32" s="24">
        <f t="shared" si="6"/>
        <v>1.24E-2</v>
      </c>
      <c r="U32" s="24">
        <f t="shared" ref="U32:U38" si="9">+$U$30</f>
        <v>-2.9999999999999997E-4</v>
      </c>
      <c r="V32" s="24">
        <f t="shared" si="7"/>
        <v>1.2200000000000001E-2</v>
      </c>
      <c r="W32" s="24">
        <f t="shared" si="8"/>
        <v>1.24E-2</v>
      </c>
      <c r="Y32" s="209">
        <f t="shared" si="0"/>
        <v>3371.3369811000002</v>
      </c>
      <c r="Z32" s="48"/>
      <c r="AA32" s="227">
        <f t="shared" si="1"/>
        <v>3389.9118404999999</v>
      </c>
      <c r="AB32" s="228"/>
      <c r="AC32" s="229"/>
      <c r="AD32" s="34"/>
      <c r="AE32" s="227">
        <f t="shared" si="2"/>
        <v>3436.3489890000001</v>
      </c>
      <c r="AF32" s="228"/>
      <c r="AG32" s="229"/>
      <c r="AI32" s="214"/>
    </row>
    <row r="33" spans="1:35">
      <c r="B33" s="81" t="str">
        <f t="shared" si="3"/>
        <v>Conservation Instant Coupon Booklet</v>
      </c>
      <c r="G33" s="27">
        <v>0</v>
      </c>
      <c r="H33" s="27">
        <v>169310.70699999999</v>
      </c>
      <c r="J33" s="27">
        <v>0</v>
      </c>
      <c r="K33" s="27">
        <v>169310.70699999999</v>
      </c>
      <c r="M33" s="27">
        <v>0</v>
      </c>
      <c r="N33" s="27">
        <v>169310.70699999999</v>
      </c>
      <c r="R33" s="24">
        <f t="shared" si="4"/>
        <v>1.24E-2</v>
      </c>
      <c r="S33" s="24">
        <f t="shared" si="5"/>
        <v>-2.9999999999999997E-4</v>
      </c>
      <c r="T33" s="24">
        <f t="shared" si="6"/>
        <v>1.24E-2</v>
      </c>
      <c r="U33" s="24">
        <f t="shared" si="9"/>
        <v>-2.9999999999999997E-4</v>
      </c>
      <c r="V33" s="24">
        <f t="shared" si="7"/>
        <v>1.2200000000000001E-2</v>
      </c>
      <c r="W33" s="24">
        <f t="shared" si="8"/>
        <v>1.24E-2</v>
      </c>
      <c r="Y33" s="209">
        <f t="shared" si="0"/>
        <v>2048.6595546999997</v>
      </c>
      <c r="Z33" s="48"/>
      <c r="AA33" s="227">
        <f t="shared" si="1"/>
        <v>2059.9469351666667</v>
      </c>
      <c r="AB33" s="228"/>
      <c r="AC33" s="229"/>
      <c r="AD33" s="34"/>
      <c r="AE33" s="227">
        <f t="shared" si="2"/>
        <v>2088.1653863333331</v>
      </c>
      <c r="AF33" s="228"/>
      <c r="AG33" s="229"/>
      <c r="AI33" s="214"/>
    </row>
    <row r="34" spans="1:35">
      <c r="B34" s="81" t="str">
        <f t="shared" si="3"/>
        <v>Bi-Annual Retailer Event</v>
      </c>
      <c r="G34" s="27">
        <v>0</v>
      </c>
      <c r="H34" s="27">
        <v>275869.41599999997</v>
      </c>
      <c r="J34" s="27">
        <v>0</v>
      </c>
      <c r="K34" s="27">
        <v>275869.41599999997</v>
      </c>
      <c r="M34" s="27">
        <v>0</v>
      </c>
      <c r="N34" s="27">
        <v>275869.41599999997</v>
      </c>
      <c r="R34" s="24">
        <f t="shared" si="4"/>
        <v>1.24E-2</v>
      </c>
      <c r="S34" s="24">
        <f t="shared" si="5"/>
        <v>-2.9999999999999997E-4</v>
      </c>
      <c r="T34" s="24">
        <f t="shared" si="6"/>
        <v>1.24E-2</v>
      </c>
      <c r="U34" s="24">
        <f t="shared" si="9"/>
        <v>-2.9999999999999997E-4</v>
      </c>
      <c r="V34" s="24">
        <f t="shared" si="7"/>
        <v>1.2200000000000001E-2</v>
      </c>
      <c r="W34" s="24">
        <f t="shared" si="8"/>
        <v>1.24E-2</v>
      </c>
      <c r="Y34" s="209">
        <f t="shared" si="0"/>
        <v>3338.0199335999996</v>
      </c>
      <c r="Z34" s="48"/>
      <c r="AA34" s="227">
        <f t="shared" si="1"/>
        <v>3356.4112279999999</v>
      </c>
      <c r="AB34" s="228"/>
      <c r="AC34" s="229"/>
      <c r="AD34" s="34"/>
      <c r="AE34" s="227">
        <f t="shared" si="2"/>
        <v>3402.3894639999999</v>
      </c>
      <c r="AF34" s="228"/>
      <c r="AG34" s="229"/>
      <c r="AI34" s="214"/>
    </row>
    <row r="35" spans="1:35">
      <c r="B35" s="81" t="str">
        <f t="shared" si="3"/>
        <v>Retailer Co-op</v>
      </c>
      <c r="G35" s="27"/>
      <c r="H35" s="27"/>
      <c r="J35" s="27"/>
      <c r="K35" s="27"/>
      <c r="M35" s="27"/>
      <c r="N35" s="27"/>
      <c r="R35" s="24">
        <f t="shared" si="4"/>
        <v>1.24E-2</v>
      </c>
      <c r="S35" s="24">
        <f t="shared" si="5"/>
        <v>-2.9999999999999997E-4</v>
      </c>
      <c r="T35" s="24">
        <f t="shared" si="6"/>
        <v>1.24E-2</v>
      </c>
      <c r="U35" s="24">
        <f t="shared" si="9"/>
        <v>-2.9999999999999997E-4</v>
      </c>
      <c r="V35" s="24">
        <f t="shared" si="7"/>
        <v>1.2200000000000001E-2</v>
      </c>
      <c r="W35" s="24">
        <f t="shared" si="8"/>
        <v>1.24E-2</v>
      </c>
      <c r="Y35" s="209">
        <f t="shared" si="0"/>
        <v>0</v>
      </c>
      <c r="Z35" s="48"/>
      <c r="AA35" s="227">
        <f t="shared" si="1"/>
        <v>0</v>
      </c>
      <c r="AB35" s="228"/>
      <c r="AC35" s="229"/>
      <c r="AD35" s="34"/>
      <c r="AE35" s="227">
        <f t="shared" si="2"/>
        <v>0</v>
      </c>
      <c r="AF35" s="228"/>
      <c r="AG35" s="229"/>
      <c r="AI35" s="214"/>
    </row>
    <row r="36" spans="1:35">
      <c r="B36" s="81" t="str">
        <f t="shared" si="3"/>
        <v>Residential Demand Response</v>
      </c>
      <c r="G36" s="27"/>
      <c r="H36" s="27"/>
      <c r="J36" s="27"/>
      <c r="K36" s="27"/>
      <c r="M36" s="27"/>
      <c r="N36" s="27"/>
      <c r="R36" s="24">
        <f t="shared" si="4"/>
        <v>1.24E-2</v>
      </c>
      <c r="S36" s="24">
        <f t="shared" si="5"/>
        <v>-2.9999999999999997E-4</v>
      </c>
      <c r="T36" s="24">
        <f t="shared" si="6"/>
        <v>1.24E-2</v>
      </c>
      <c r="U36" s="24">
        <f t="shared" si="9"/>
        <v>-2.9999999999999997E-4</v>
      </c>
      <c r="V36" s="24">
        <f t="shared" si="7"/>
        <v>1.2200000000000001E-2</v>
      </c>
      <c r="W36" s="24">
        <f t="shared" si="8"/>
        <v>1.24E-2</v>
      </c>
      <c r="Y36" s="209">
        <f t="shared" si="0"/>
        <v>0</v>
      </c>
      <c r="Z36" s="48"/>
      <c r="AA36" s="227">
        <f t="shared" si="1"/>
        <v>0</v>
      </c>
      <c r="AB36" s="228"/>
      <c r="AC36" s="229"/>
      <c r="AD36" s="34"/>
      <c r="AE36" s="227">
        <f t="shared" si="2"/>
        <v>0</v>
      </c>
      <c r="AF36" s="228"/>
      <c r="AG36" s="229"/>
      <c r="AI36" s="214"/>
    </row>
    <row r="37" spans="1:35">
      <c r="B37" s="81" t="str">
        <f t="shared" si="3"/>
        <v>Residential Demand Response (IHD)</v>
      </c>
      <c r="G37" s="27"/>
      <c r="H37" s="27"/>
      <c r="J37" s="27"/>
      <c r="K37" s="27"/>
      <c r="M37" s="27"/>
      <c r="N37" s="27"/>
      <c r="R37" s="24">
        <f t="shared" si="4"/>
        <v>1.24E-2</v>
      </c>
      <c r="S37" s="24">
        <f t="shared" si="5"/>
        <v>-2.9999999999999997E-4</v>
      </c>
      <c r="T37" s="24">
        <f t="shared" si="6"/>
        <v>1.24E-2</v>
      </c>
      <c r="U37" s="24">
        <f t="shared" si="9"/>
        <v>-2.9999999999999997E-4</v>
      </c>
      <c r="V37" s="24">
        <f t="shared" si="7"/>
        <v>1.2200000000000001E-2</v>
      </c>
      <c r="W37" s="24">
        <f t="shared" si="8"/>
        <v>1.24E-2</v>
      </c>
      <c r="Y37" s="209">
        <f t="shared" si="0"/>
        <v>0</v>
      </c>
      <c r="Z37" s="48"/>
      <c r="AA37" s="227">
        <f t="shared" si="1"/>
        <v>0</v>
      </c>
      <c r="AB37" s="228"/>
      <c r="AC37" s="229"/>
      <c r="AD37" s="34"/>
      <c r="AE37" s="227">
        <f t="shared" si="2"/>
        <v>0</v>
      </c>
      <c r="AF37" s="228"/>
      <c r="AG37" s="229"/>
      <c r="AI37" s="214"/>
    </row>
    <row r="38" spans="1:35">
      <c r="B38" s="81" t="str">
        <f t="shared" si="3"/>
        <v>Residential New Construction</v>
      </c>
      <c r="G38" s="27"/>
      <c r="H38" s="27"/>
      <c r="J38" s="27"/>
      <c r="K38" s="27"/>
      <c r="M38" s="27"/>
      <c r="N38" s="27"/>
      <c r="R38" s="52">
        <f t="shared" si="4"/>
        <v>1.24E-2</v>
      </c>
      <c r="S38" s="52">
        <f t="shared" si="5"/>
        <v>-2.9999999999999997E-4</v>
      </c>
      <c r="T38" s="52">
        <f t="shared" si="6"/>
        <v>1.24E-2</v>
      </c>
      <c r="U38" s="24">
        <f t="shared" si="9"/>
        <v>-2.9999999999999997E-4</v>
      </c>
      <c r="V38" s="52">
        <f t="shared" si="7"/>
        <v>1.2200000000000001E-2</v>
      </c>
      <c r="W38" s="52">
        <f t="shared" si="8"/>
        <v>1.24E-2</v>
      </c>
      <c r="Y38" s="209">
        <f t="shared" si="0"/>
        <v>0</v>
      </c>
      <c r="Z38" s="48"/>
      <c r="AA38" s="227">
        <f t="shared" si="1"/>
        <v>0</v>
      </c>
      <c r="AB38" s="228"/>
      <c r="AC38" s="229"/>
      <c r="AD38" s="34"/>
      <c r="AE38" s="227">
        <f t="shared" si="2"/>
        <v>0</v>
      </c>
      <c r="AF38" s="228"/>
      <c r="AG38" s="229"/>
      <c r="AI38" s="214"/>
    </row>
    <row r="39" spans="1:35" ht="15.6">
      <c r="B39" s="28" t="s">
        <v>32</v>
      </c>
      <c r="C39" s="67"/>
      <c r="D39" s="38"/>
      <c r="E39" s="38"/>
      <c r="F39" s="66"/>
      <c r="G39" s="63">
        <f>SUM(G30:G38)</f>
        <v>0</v>
      </c>
      <c r="H39" s="63">
        <f>SUM(H30:H38)</f>
        <v>1035554.642</v>
      </c>
      <c r="I39" s="55"/>
      <c r="J39" s="63">
        <f>SUM(J30:J38)</f>
        <v>0</v>
      </c>
      <c r="K39" s="63">
        <f>SUM(K30:K38)</f>
        <v>1035554.642</v>
      </c>
      <c r="L39" s="65"/>
      <c r="M39" s="63">
        <f>SUM(M30:M38)</f>
        <v>0</v>
      </c>
      <c r="N39" s="63">
        <f>SUM(N30:N38)</f>
        <v>972323.64199999999</v>
      </c>
      <c r="O39" s="38"/>
      <c r="P39" s="38"/>
      <c r="Q39" s="38"/>
      <c r="R39" s="194"/>
      <c r="S39" s="194"/>
      <c r="T39" s="194"/>
      <c r="U39" s="194"/>
      <c r="V39" s="194"/>
      <c r="W39" s="194"/>
      <c r="X39" s="38"/>
      <c r="Y39" s="210">
        <f>SUM(Y30:Y38)</f>
        <v>12530.2111682</v>
      </c>
      <c r="Z39" s="48"/>
      <c r="AA39" s="230">
        <f>SUM(AA30:AA38)</f>
        <v>12599.248144333334</v>
      </c>
      <c r="AB39" s="54"/>
      <c r="AC39" s="231"/>
      <c r="AD39" s="53"/>
      <c r="AE39" s="230">
        <f>SUM(AE30:AE38)</f>
        <v>11991.991584666666</v>
      </c>
      <c r="AF39" s="54"/>
      <c r="AG39" s="231"/>
      <c r="AI39" s="214"/>
    </row>
    <row r="40" spans="1:35">
      <c r="B40" s="26"/>
      <c r="R40" s="26"/>
      <c r="S40" s="26"/>
      <c r="T40" s="26"/>
      <c r="U40" s="26"/>
      <c r="V40" s="26"/>
      <c r="W40" s="26"/>
      <c r="Y40" s="211"/>
      <c r="Z40" s="48"/>
      <c r="AA40" s="232"/>
      <c r="AB40" s="228"/>
      <c r="AC40" s="229"/>
      <c r="AD40" s="34"/>
      <c r="AE40" s="232"/>
      <c r="AF40" s="228"/>
      <c r="AG40" s="229"/>
      <c r="AI40" s="214"/>
    </row>
    <row r="41" spans="1:35">
      <c r="B41" s="35" t="s">
        <v>25</v>
      </c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R41" s="26"/>
      <c r="S41" s="26"/>
      <c r="T41" s="26"/>
      <c r="U41" s="26"/>
      <c r="V41" s="26"/>
      <c r="W41" s="26"/>
      <c r="Y41" s="211"/>
      <c r="Z41" s="48"/>
      <c r="AA41" s="232"/>
      <c r="AB41" s="228"/>
      <c r="AC41" s="229"/>
      <c r="AD41" s="34"/>
      <c r="AE41" s="232"/>
      <c r="AF41" s="228"/>
      <c r="AG41" s="229"/>
      <c r="AI41" s="214"/>
    </row>
    <row r="42" spans="1:35">
      <c r="B42" s="81" t="s">
        <v>25</v>
      </c>
      <c r="G42" s="27"/>
      <c r="H42" s="27"/>
      <c r="J42" s="64"/>
      <c r="K42" s="64"/>
      <c r="M42" s="64"/>
      <c r="N42" s="27"/>
      <c r="R42" s="24">
        <f>+$R$30</f>
        <v>1.24E-2</v>
      </c>
      <c r="S42" s="24">
        <f>+$S$30</f>
        <v>-2.9999999999999997E-4</v>
      </c>
      <c r="T42" s="24">
        <f>+$T$30</f>
        <v>1.24E-2</v>
      </c>
      <c r="U42" s="24">
        <f>+$U$30</f>
        <v>-2.9999999999999997E-4</v>
      </c>
      <c r="V42" s="24">
        <f>+$V$30</f>
        <v>1.2200000000000001E-2</v>
      </c>
      <c r="W42" s="24">
        <f>+$W$30</f>
        <v>1.24E-2</v>
      </c>
      <c r="Y42" s="209">
        <f>(((H42/12)*4)*(R42+S42))+(((H42/12)*8)*(T42+U42))</f>
        <v>0</v>
      </c>
      <c r="Z42" s="48"/>
      <c r="AA42" s="227">
        <f>(((K42/12)*4)*(T42+U42))+(((K42/12)*8)*(V42))</f>
        <v>0</v>
      </c>
      <c r="AB42" s="228"/>
      <c r="AC42" s="229"/>
      <c r="AD42" s="34"/>
      <c r="AE42" s="227">
        <f>(((N42/12)*4)*(V42))+(((N42/12)*8)*(W42))</f>
        <v>0</v>
      </c>
      <c r="AF42" s="228"/>
      <c r="AG42" s="229"/>
      <c r="AI42" s="214"/>
    </row>
    <row r="43" spans="1:35" ht="15.6">
      <c r="B43" s="28" t="s">
        <v>33</v>
      </c>
      <c r="C43" s="67"/>
      <c r="D43" s="38"/>
      <c r="E43" s="38"/>
      <c r="F43" s="66"/>
      <c r="G43" s="63">
        <f>SUM(G42)</f>
        <v>0</v>
      </c>
      <c r="H43" s="63">
        <f>SUM(H42)</f>
        <v>0</v>
      </c>
      <c r="I43" s="55"/>
      <c r="J43" s="63">
        <f>SUM(J42)</f>
        <v>0</v>
      </c>
      <c r="K43" s="63">
        <f>SUM(K42)</f>
        <v>0</v>
      </c>
      <c r="L43" s="65"/>
      <c r="M43" s="63">
        <f>SUM(M42)</f>
        <v>0</v>
      </c>
      <c r="N43" s="63">
        <f>SUM(N42)</f>
        <v>0</v>
      </c>
      <c r="R43" s="25"/>
      <c r="S43" s="25"/>
      <c r="T43" s="25"/>
      <c r="U43" s="25"/>
      <c r="V43" s="25"/>
      <c r="W43" s="25"/>
      <c r="Y43" s="210">
        <f>SUM(Y42)</f>
        <v>0</v>
      </c>
      <c r="Z43" s="48"/>
      <c r="AA43" s="230">
        <f>SUM(AA42)</f>
        <v>0</v>
      </c>
      <c r="AB43" s="54"/>
      <c r="AC43" s="231"/>
      <c r="AD43" s="34"/>
      <c r="AE43" s="230">
        <f>SUM(AE42)</f>
        <v>0</v>
      </c>
      <c r="AF43" s="54"/>
      <c r="AG43" s="231"/>
      <c r="AI43" s="214"/>
    </row>
    <row r="44" spans="1:35">
      <c r="B44" s="26"/>
      <c r="G44" s="26"/>
      <c r="H44" s="26"/>
      <c r="I44" s="26"/>
      <c r="J44" s="26"/>
      <c r="K44" s="26"/>
      <c r="L44" s="26"/>
      <c r="M44" s="26"/>
      <c r="N44" s="26"/>
      <c r="R44" s="25"/>
      <c r="S44" s="25"/>
      <c r="T44" s="25"/>
      <c r="U44" s="25"/>
      <c r="V44" s="25"/>
      <c r="W44" s="25"/>
      <c r="Y44" s="211"/>
      <c r="Z44" s="34"/>
      <c r="AA44" s="232"/>
      <c r="AB44" s="228"/>
      <c r="AC44" s="229"/>
      <c r="AD44" s="34"/>
      <c r="AE44" s="232"/>
      <c r="AF44" s="228"/>
      <c r="AG44" s="229"/>
      <c r="AI44" s="214"/>
    </row>
    <row r="45" spans="1:35" ht="15.6">
      <c r="B45" s="28" t="s">
        <v>73</v>
      </c>
      <c r="C45" s="21"/>
      <c r="D45" s="20"/>
      <c r="E45" s="19"/>
      <c r="F45" s="19"/>
      <c r="G45" s="19">
        <f>+G43+G39</f>
        <v>0</v>
      </c>
      <c r="H45" s="19">
        <f>+H43+H39</f>
        <v>1035554.642</v>
      </c>
      <c r="I45" s="19"/>
      <c r="J45" s="19">
        <f>+J43+J39</f>
        <v>0</v>
      </c>
      <c r="K45" s="19">
        <f>+K43+K39</f>
        <v>1035554.642</v>
      </c>
      <c r="L45" s="19"/>
      <c r="M45" s="19">
        <f>+M43+M39</f>
        <v>0</v>
      </c>
      <c r="N45" s="19">
        <f>+N43+N39</f>
        <v>972323.64199999999</v>
      </c>
      <c r="O45" s="55"/>
      <c r="P45" s="55"/>
      <c r="Q45" s="55"/>
      <c r="R45" s="195"/>
      <c r="S45" s="195"/>
      <c r="T45" s="195"/>
      <c r="U45" s="195"/>
      <c r="V45" s="195"/>
      <c r="W45" s="195"/>
      <c r="X45" s="55"/>
      <c r="Y45" s="212">
        <f>+Y43+Y39</f>
        <v>12530.2111682</v>
      </c>
      <c r="Z45" s="56"/>
      <c r="AA45" s="233">
        <f>+AA43+AA39</f>
        <v>12599.248144333334</v>
      </c>
      <c r="AB45" s="54"/>
      <c r="AC45" s="231"/>
      <c r="AD45" s="57"/>
      <c r="AE45" s="233">
        <f>+AE43+AE39</f>
        <v>11991.991584666666</v>
      </c>
      <c r="AF45" s="54"/>
      <c r="AG45" s="231"/>
      <c r="AI45" s="214"/>
    </row>
    <row r="46" spans="1:35" ht="5.25" customHeight="1">
      <c r="R46" s="25"/>
      <c r="S46" s="25"/>
      <c r="T46" s="25"/>
      <c r="U46" s="25"/>
      <c r="V46" s="25"/>
      <c r="W46" s="25"/>
      <c r="Y46" s="211"/>
      <c r="Z46" s="34"/>
      <c r="AA46" s="232"/>
      <c r="AB46" s="228"/>
      <c r="AC46" s="229"/>
      <c r="AD46" s="34"/>
      <c r="AE46" s="232"/>
      <c r="AF46" s="228"/>
      <c r="AG46" s="229"/>
      <c r="AI46" s="214"/>
    </row>
    <row r="47" spans="1:35" ht="15.6">
      <c r="A47" s="336">
        <v>2012</v>
      </c>
      <c r="B47" s="336"/>
      <c r="G47" s="328" t="s">
        <v>171</v>
      </c>
      <c r="H47" s="328"/>
      <c r="J47" s="329" t="s">
        <v>110</v>
      </c>
      <c r="K47" s="329"/>
      <c r="M47" s="329" t="s">
        <v>110</v>
      </c>
      <c r="N47" s="329"/>
      <c r="R47" s="25"/>
      <c r="S47" s="25"/>
      <c r="T47" s="25"/>
      <c r="U47" s="25"/>
      <c r="V47" s="25"/>
      <c r="W47" s="25"/>
      <c r="Y47" s="211"/>
      <c r="Z47" s="34"/>
      <c r="AA47" s="232"/>
      <c r="AB47" s="228"/>
      <c r="AC47" s="229"/>
      <c r="AD47" s="34"/>
      <c r="AE47" s="232"/>
      <c r="AF47" s="228"/>
      <c r="AG47" s="229"/>
      <c r="AI47" s="214"/>
    </row>
    <row r="48" spans="1:35">
      <c r="B48" s="35" t="s">
        <v>29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R48" s="25"/>
      <c r="S48" s="25"/>
      <c r="T48" s="25"/>
      <c r="U48" s="25"/>
      <c r="V48" s="25"/>
      <c r="W48" s="25"/>
      <c r="Y48" s="211"/>
      <c r="Z48" s="34"/>
      <c r="AA48" s="232"/>
      <c r="AB48" s="228"/>
      <c r="AC48" s="229"/>
      <c r="AD48" s="34"/>
      <c r="AE48" s="232"/>
      <c r="AF48" s="228"/>
      <c r="AG48" s="229"/>
      <c r="AI48" s="214"/>
    </row>
    <row r="49" spans="2:35">
      <c r="B49" s="81" t="str">
        <f>+B30</f>
        <v>Appliance Retirement</v>
      </c>
      <c r="G49" s="27">
        <v>0</v>
      </c>
      <c r="H49" s="27">
        <v>173730.69699999999</v>
      </c>
      <c r="J49" s="27">
        <v>0</v>
      </c>
      <c r="K49" s="27">
        <v>173730.69699999999</v>
      </c>
      <c r="M49" s="27">
        <v>0</v>
      </c>
      <c r="N49" s="27">
        <v>173730.69699999999</v>
      </c>
      <c r="R49" s="24">
        <f t="shared" ref="R49:R57" si="10">+$R$30</f>
        <v>1.24E-2</v>
      </c>
      <c r="S49" s="24">
        <f t="shared" ref="S49:S57" si="11">+$S$30</f>
        <v>-2.9999999999999997E-4</v>
      </c>
      <c r="T49" s="24">
        <f t="shared" ref="T49:T57" si="12">+$T$30</f>
        <v>1.24E-2</v>
      </c>
      <c r="U49" s="24">
        <f t="shared" ref="U49:U57" si="13">+$U$30</f>
        <v>-2.9999999999999997E-4</v>
      </c>
      <c r="V49" s="24">
        <f t="shared" ref="V49:V57" si="14">+$V$30</f>
        <v>1.2200000000000001E-2</v>
      </c>
      <c r="W49" s="24">
        <f t="shared" ref="W49:W57" si="15">+$W$30</f>
        <v>1.24E-2</v>
      </c>
      <c r="Y49" s="209">
        <f t="shared" ref="Y49:Y57" si="16">(((H49/12)*4)*(R49+S49))+(((H49/12)*8)*(T49+U49))</f>
        <v>2102.1414336999997</v>
      </c>
      <c r="Z49" s="48"/>
      <c r="AA49" s="227">
        <f t="shared" ref="AA49:AA57" si="17">(((K49/12)*4)*(T49+U49))+(((K49/12)*8)*(V49))</f>
        <v>2113.7234801666664</v>
      </c>
      <c r="AB49" s="228"/>
      <c r="AC49" s="229"/>
      <c r="AD49" s="34"/>
      <c r="AE49" s="227">
        <f t="shared" ref="AE49:AE57" si="18">(((N49/12)*4)*(V49))+(((N49/12)*8)*(W49))</f>
        <v>2142.6785963333332</v>
      </c>
      <c r="AF49" s="228"/>
      <c r="AG49" s="229"/>
      <c r="AI49" s="214"/>
    </row>
    <row r="50" spans="2:35">
      <c r="B50" s="81" t="str">
        <f t="shared" ref="B50:B57" si="19">+B31</f>
        <v>Appliance Exchange</v>
      </c>
      <c r="G50" s="27">
        <v>0</v>
      </c>
      <c r="H50" s="27">
        <v>11971.198</v>
      </c>
      <c r="J50" s="27">
        <v>0</v>
      </c>
      <c r="K50" s="27">
        <v>11971.198</v>
      </c>
      <c r="M50" s="27">
        <v>0</v>
      </c>
      <c r="N50" s="27">
        <v>11971.198</v>
      </c>
      <c r="R50" s="24">
        <f t="shared" si="10"/>
        <v>1.24E-2</v>
      </c>
      <c r="S50" s="24">
        <f t="shared" si="11"/>
        <v>-2.9999999999999997E-4</v>
      </c>
      <c r="T50" s="24">
        <f t="shared" si="12"/>
        <v>1.24E-2</v>
      </c>
      <c r="U50" s="24">
        <f t="shared" si="13"/>
        <v>-2.9999999999999997E-4</v>
      </c>
      <c r="V50" s="24">
        <f t="shared" si="14"/>
        <v>1.2200000000000001E-2</v>
      </c>
      <c r="W50" s="24">
        <f t="shared" si="15"/>
        <v>1.24E-2</v>
      </c>
      <c r="Y50" s="209">
        <f t="shared" si="16"/>
        <v>144.85149580000001</v>
      </c>
      <c r="Z50" s="48"/>
      <c r="AA50" s="227">
        <f t="shared" si="17"/>
        <v>145.64957566666666</v>
      </c>
      <c r="AB50" s="228"/>
      <c r="AC50" s="229"/>
      <c r="AD50" s="34"/>
      <c r="AE50" s="227">
        <f t="shared" si="18"/>
        <v>147.64477533333331</v>
      </c>
      <c r="AF50" s="228"/>
      <c r="AG50" s="229"/>
      <c r="AH50" s="23"/>
      <c r="AI50" s="214"/>
    </row>
    <row r="51" spans="2:35">
      <c r="B51" s="81" t="str">
        <f t="shared" si="19"/>
        <v>HVAC Incentives</v>
      </c>
      <c r="G51" s="27">
        <v>0</v>
      </c>
      <c r="H51" s="27">
        <v>159338.538</v>
      </c>
      <c r="J51" s="27">
        <v>0</v>
      </c>
      <c r="K51" s="27">
        <v>159338.538</v>
      </c>
      <c r="M51" s="27">
        <v>0</v>
      </c>
      <c r="N51" s="27">
        <v>159338.538</v>
      </c>
      <c r="R51" s="24">
        <f t="shared" si="10"/>
        <v>1.24E-2</v>
      </c>
      <c r="S51" s="24">
        <f t="shared" si="11"/>
        <v>-2.9999999999999997E-4</v>
      </c>
      <c r="T51" s="24">
        <f t="shared" si="12"/>
        <v>1.24E-2</v>
      </c>
      <c r="U51" s="24">
        <f t="shared" si="13"/>
        <v>-2.9999999999999997E-4</v>
      </c>
      <c r="V51" s="24">
        <f t="shared" si="14"/>
        <v>1.2200000000000001E-2</v>
      </c>
      <c r="W51" s="24">
        <f t="shared" si="15"/>
        <v>1.24E-2</v>
      </c>
      <c r="Y51" s="209">
        <f t="shared" si="16"/>
        <v>1927.9963097999998</v>
      </c>
      <c r="Z51" s="48"/>
      <c r="AA51" s="227">
        <f t="shared" si="17"/>
        <v>1938.6188790000001</v>
      </c>
      <c r="AB51" s="228"/>
      <c r="AC51" s="229"/>
      <c r="AD51" s="34"/>
      <c r="AE51" s="227">
        <f t="shared" si="18"/>
        <v>1965.1753020000001</v>
      </c>
      <c r="AF51" s="228"/>
      <c r="AG51" s="229"/>
      <c r="AI51" s="214"/>
    </row>
    <row r="52" spans="2:35">
      <c r="B52" s="81" t="str">
        <f t="shared" si="19"/>
        <v>Conservation Instant Coupon Booklet</v>
      </c>
      <c r="G52" s="27">
        <v>0</v>
      </c>
      <c r="H52" s="27">
        <v>12217.632</v>
      </c>
      <c r="J52" s="27">
        <v>0</v>
      </c>
      <c r="K52" s="27">
        <v>12217.632</v>
      </c>
      <c r="M52" s="27">
        <v>0</v>
      </c>
      <c r="N52" s="27">
        <v>12217.632</v>
      </c>
      <c r="R52" s="24">
        <f t="shared" si="10"/>
        <v>1.24E-2</v>
      </c>
      <c r="S52" s="24">
        <f t="shared" si="11"/>
        <v>-2.9999999999999997E-4</v>
      </c>
      <c r="T52" s="24">
        <f t="shared" si="12"/>
        <v>1.24E-2</v>
      </c>
      <c r="U52" s="24">
        <f t="shared" si="13"/>
        <v>-2.9999999999999997E-4</v>
      </c>
      <c r="V52" s="24">
        <f t="shared" si="14"/>
        <v>1.2200000000000001E-2</v>
      </c>
      <c r="W52" s="24">
        <f t="shared" si="15"/>
        <v>1.24E-2</v>
      </c>
      <c r="Y52" s="209">
        <f t="shared" si="16"/>
        <v>147.83334719999999</v>
      </c>
      <c r="Z52" s="48"/>
      <c r="AA52" s="227">
        <f t="shared" si="17"/>
        <v>148.64785599999999</v>
      </c>
      <c r="AB52" s="228"/>
      <c r="AC52" s="229"/>
      <c r="AD52" s="34"/>
      <c r="AE52" s="227">
        <f t="shared" si="18"/>
        <v>150.68412799999999</v>
      </c>
      <c r="AF52" s="228"/>
      <c r="AG52" s="229"/>
      <c r="AI52" s="214"/>
    </row>
    <row r="53" spans="2:35">
      <c r="B53" s="81" t="str">
        <f t="shared" si="19"/>
        <v>Bi-Annual Retailer Event</v>
      </c>
      <c r="G53" s="27">
        <v>0</v>
      </c>
      <c r="H53" s="27">
        <v>234021.02499999999</v>
      </c>
      <c r="J53" s="27">
        <v>0</v>
      </c>
      <c r="K53" s="27">
        <v>234021.02499999999</v>
      </c>
      <c r="M53" s="27">
        <v>0</v>
      </c>
      <c r="N53" s="27">
        <v>234021.02499999999</v>
      </c>
      <c r="R53" s="24">
        <f t="shared" si="10"/>
        <v>1.24E-2</v>
      </c>
      <c r="S53" s="24">
        <f t="shared" si="11"/>
        <v>-2.9999999999999997E-4</v>
      </c>
      <c r="T53" s="24">
        <f t="shared" si="12"/>
        <v>1.24E-2</v>
      </c>
      <c r="U53" s="24">
        <f t="shared" si="13"/>
        <v>-2.9999999999999997E-4</v>
      </c>
      <c r="V53" s="24">
        <f t="shared" si="14"/>
        <v>1.2200000000000001E-2</v>
      </c>
      <c r="W53" s="24">
        <f t="shared" si="15"/>
        <v>1.24E-2</v>
      </c>
      <c r="Y53" s="209">
        <f t="shared" si="16"/>
        <v>2831.6544024999998</v>
      </c>
      <c r="Z53" s="48"/>
      <c r="AA53" s="227">
        <f t="shared" si="17"/>
        <v>2847.2558041666666</v>
      </c>
      <c r="AB53" s="228"/>
      <c r="AC53" s="229"/>
      <c r="AD53" s="34"/>
      <c r="AE53" s="227">
        <f t="shared" si="18"/>
        <v>2886.2593083333331</v>
      </c>
      <c r="AF53" s="228"/>
      <c r="AG53" s="229"/>
      <c r="AI53" s="214"/>
    </row>
    <row r="54" spans="2:35">
      <c r="B54" s="81" t="str">
        <f t="shared" si="19"/>
        <v>Retailer Co-op</v>
      </c>
      <c r="G54" s="27"/>
      <c r="H54" s="27"/>
      <c r="J54" s="27"/>
      <c r="K54" s="27"/>
      <c r="M54" s="27"/>
      <c r="N54" s="27"/>
      <c r="R54" s="24">
        <f t="shared" si="10"/>
        <v>1.24E-2</v>
      </c>
      <c r="S54" s="24">
        <f t="shared" si="11"/>
        <v>-2.9999999999999997E-4</v>
      </c>
      <c r="T54" s="24">
        <f t="shared" si="12"/>
        <v>1.24E-2</v>
      </c>
      <c r="U54" s="24">
        <f t="shared" si="13"/>
        <v>-2.9999999999999997E-4</v>
      </c>
      <c r="V54" s="24">
        <f t="shared" si="14"/>
        <v>1.2200000000000001E-2</v>
      </c>
      <c r="W54" s="24">
        <f t="shared" si="15"/>
        <v>1.24E-2</v>
      </c>
      <c r="Y54" s="209">
        <f t="shared" si="16"/>
        <v>0</v>
      </c>
      <c r="Z54" s="48"/>
      <c r="AA54" s="227">
        <f t="shared" si="17"/>
        <v>0</v>
      </c>
      <c r="AB54" s="228"/>
      <c r="AC54" s="229"/>
      <c r="AD54" s="34"/>
      <c r="AE54" s="227">
        <f t="shared" si="18"/>
        <v>0</v>
      </c>
      <c r="AF54" s="228"/>
      <c r="AG54" s="229"/>
      <c r="AI54" s="214"/>
    </row>
    <row r="55" spans="2:35">
      <c r="B55" s="81" t="str">
        <f t="shared" si="19"/>
        <v>Residential Demand Response</v>
      </c>
      <c r="G55" s="27"/>
      <c r="H55" s="27"/>
      <c r="J55" s="27"/>
      <c r="K55" s="27"/>
      <c r="M55" s="27"/>
      <c r="N55" s="27"/>
      <c r="R55" s="24">
        <f t="shared" si="10"/>
        <v>1.24E-2</v>
      </c>
      <c r="S55" s="24">
        <f t="shared" si="11"/>
        <v>-2.9999999999999997E-4</v>
      </c>
      <c r="T55" s="24">
        <f t="shared" si="12"/>
        <v>1.24E-2</v>
      </c>
      <c r="U55" s="24">
        <f t="shared" si="13"/>
        <v>-2.9999999999999997E-4</v>
      </c>
      <c r="V55" s="24">
        <f t="shared" si="14"/>
        <v>1.2200000000000001E-2</v>
      </c>
      <c r="W55" s="24">
        <f t="shared" si="15"/>
        <v>1.24E-2</v>
      </c>
      <c r="Y55" s="209">
        <f t="shared" si="16"/>
        <v>0</v>
      </c>
      <c r="Z55" s="48"/>
      <c r="AA55" s="227">
        <f t="shared" si="17"/>
        <v>0</v>
      </c>
      <c r="AB55" s="228"/>
      <c r="AC55" s="229"/>
      <c r="AD55" s="34"/>
      <c r="AE55" s="227">
        <f t="shared" si="18"/>
        <v>0</v>
      </c>
      <c r="AF55" s="228"/>
      <c r="AG55" s="229"/>
      <c r="AI55" s="214"/>
    </row>
    <row r="56" spans="2:35">
      <c r="B56" s="81" t="str">
        <f t="shared" si="19"/>
        <v>Residential Demand Response (IHD)</v>
      </c>
      <c r="G56" s="27"/>
      <c r="H56" s="27"/>
      <c r="J56" s="27"/>
      <c r="K56" s="27"/>
      <c r="M56" s="27"/>
      <c r="N56" s="27"/>
      <c r="R56" s="24">
        <f t="shared" si="10"/>
        <v>1.24E-2</v>
      </c>
      <c r="S56" s="24">
        <f t="shared" si="11"/>
        <v>-2.9999999999999997E-4</v>
      </c>
      <c r="T56" s="24">
        <f t="shared" si="12"/>
        <v>1.24E-2</v>
      </c>
      <c r="U56" s="24">
        <f t="shared" si="13"/>
        <v>-2.9999999999999997E-4</v>
      </c>
      <c r="V56" s="24">
        <f t="shared" si="14"/>
        <v>1.2200000000000001E-2</v>
      </c>
      <c r="W56" s="24">
        <f t="shared" si="15"/>
        <v>1.24E-2</v>
      </c>
      <c r="Y56" s="209">
        <f t="shared" si="16"/>
        <v>0</v>
      </c>
      <c r="Z56" s="48"/>
      <c r="AA56" s="227">
        <f t="shared" si="17"/>
        <v>0</v>
      </c>
      <c r="AB56" s="228"/>
      <c r="AC56" s="229"/>
      <c r="AD56" s="34"/>
      <c r="AE56" s="227">
        <f t="shared" si="18"/>
        <v>0</v>
      </c>
      <c r="AF56" s="228"/>
      <c r="AG56" s="229"/>
      <c r="AI56" s="214"/>
    </row>
    <row r="57" spans="2:35">
      <c r="B57" s="81" t="str">
        <f t="shared" si="19"/>
        <v>Residential New Construction</v>
      </c>
      <c r="G57" s="27"/>
      <c r="H57" s="27"/>
      <c r="J57" s="27"/>
      <c r="K57" s="27"/>
      <c r="M57" s="27"/>
      <c r="N57" s="27"/>
      <c r="R57" s="24">
        <f t="shared" si="10"/>
        <v>1.24E-2</v>
      </c>
      <c r="S57" s="24">
        <f t="shared" si="11"/>
        <v>-2.9999999999999997E-4</v>
      </c>
      <c r="T57" s="24">
        <f t="shared" si="12"/>
        <v>1.24E-2</v>
      </c>
      <c r="U57" s="24">
        <f t="shared" si="13"/>
        <v>-2.9999999999999997E-4</v>
      </c>
      <c r="V57" s="24">
        <f t="shared" si="14"/>
        <v>1.2200000000000001E-2</v>
      </c>
      <c r="W57" s="24">
        <f t="shared" si="15"/>
        <v>1.24E-2</v>
      </c>
      <c r="Y57" s="209">
        <f t="shared" si="16"/>
        <v>0</v>
      </c>
      <c r="Z57" s="48"/>
      <c r="AA57" s="227">
        <f t="shared" si="17"/>
        <v>0</v>
      </c>
      <c r="AB57" s="228"/>
      <c r="AC57" s="229"/>
      <c r="AD57" s="34"/>
      <c r="AE57" s="227">
        <f t="shared" si="18"/>
        <v>0</v>
      </c>
      <c r="AF57" s="228"/>
      <c r="AG57" s="229"/>
      <c r="AI57" s="214"/>
    </row>
    <row r="58" spans="2:35" ht="15.6">
      <c r="B58" s="28" t="s">
        <v>32</v>
      </c>
      <c r="C58" s="67"/>
      <c r="D58" s="38"/>
      <c r="E58" s="38"/>
      <c r="F58" s="66"/>
      <c r="G58" s="63">
        <f>SUM(G49:G57)</f>
        <v>0</v>
      </c>
      <c r="H58" s="63">
        <f>SUM(H49:H57)</f>
        <v>591279.09</v>
      </c>
      <c r="I58" s="55"/>
      <c r="J58" s="63">
        <f>SUM(J49:J57)</f>
        <v>0</v>
      </c>
      <c r="K58" s="63">
        <f>SUM(K49:K57)</f>
        <v>591279.09</v>
      </c>
      <c r="L58" s="65"/>
      <c r="M58" s="63">
        <f>SUM(M49:M57)</f>
        <v>0</v>
      </c>
      <c r="N58" s="63">
        <f>SUM(N49:N57)</f>
        <v>591279.09</v>
      </c>
      <c r="R58" s="26"/>
      <c r="S58" s="26"/>
      <c r="T58" s="26"/>
      <c r="U58" s="26"/>
      <c r="V58" s="26"/>
      <c r="W58" s="26"/>
      <c r="Y58" s="210">
        <f>SUM(Y49:Y57)</f>
        <v>7154.4769889999989</v>
      </c>
      <c r="Z58" s="48"/>
      <c r="AA58" s="230">
        <f>SUM(AA49:AA57)</f>
        <v>7193.895595</v>
      </c>
      <c r="AB58" s="54"/>
      <c r="AC58" s="231"/>
      <c r="AD58" s="34"/>
      <c r="AE58" s="230">
        <f>SUM(AE49:AE57)</f>
        <v>7292.44211</v>
      </c>
      <c r="AF58" s="54"/>
      <c r="AG58" s="231"/>
      <c r="AI58" s="214"/>
    </row>
    <row r="59" spans="2:35">
      <c r="B59" s="26"/>
      <c r="R59" s="26"/>
      <c r="S59" s="26"/>
      <c r="T59" s="26"/>
      <c r="U59" s="26"/>
      <c r="V59" s="26"/>
      <c r="W59" s="26"/>
      <c r="Y59" s="211"/>
      <c r="Z59" s="48"/>
      <c r="AA59" s="232"/>
      <c r="AB59" s="228"/>
      <c r="AC59" s="229"/>
      <c r="AD59" s="34"/>
      <c r="AE59" s="232"/>
      <c r="AF59" s="228"/>
      <c r="AG59" s="229"/>
      <c r="AI59" s="214"/>
    </row>
    <row r="60" spans="2:35">
      <c r="B60" s="35" t="s">
        <v>25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R60" s="26"/>
      <c r="S60" s="26"/>
      <c r="T60" s="26"/>
      <c r="U60" s="26"/>
      <c r="V60" s="26"/>
      <c r="W60" s="26"/>
      <c r="Y60" s="211"/>
      <c r="Z60" s="48"/>
      <c r="AA60" s="232"/>
      <c r="AB60" s="228"/>
      <c r="AC60" s="229"/>
      <c r="AD60" s="34"/>
      <c r="AE60" s="232"/>
      <c r="AF60" s="228"/>
      <c r="AG60" s="229"/>
      <c r="AI60" s="214"/>
    </row>
    <row r="61" spans="2:35">
      <c r="B61" s="81" t="s">
        <v>25</v>
      </c>
      <c r="F61" s="26"/>
      <c r="G61" s="27"/>
      <c r="H61" s="27"/>
      <c r="J61" s="27"/>
      <c r="K61" s="27"/>
      <c r="M61" s="27"/>
      <c r="N61" s="27"/>
      <c r="R61" s="24">
        <f>+$R$30</f>
        <v>1.24E-2</v>
      </c>
      <c r="S61" s="24">
        <f>+$S$30</f>
        <v>-2.9999999999999997E-4</v>
      </c>
      <c r="T61" s="24">
        <f>+$T$30</f>
        <v>1.24E-2</v>
      </c>
      <c r="U61" s="24">
        <f>+$U$30</f>
        <v>-2.9999999999999997E-4</v>
      </c>
      <c r="V61" s="24">
        <f>+$V$30</f>
        <v>1.2200000000000001E-2</v>
      </c>
      <c r="W61" s="24">
        <f>+$W$30</f>
        <v>1.24E-2</v>
      </c>
      <c r="Y61" s="209">
        <f>(((H61/12)*4)*(R61+S61))+(((H61/12)*8)*(T61+U61))</f>
        <v>0</v>
      </c>
      <c r="Z61" s="48"/>
      <c r="AA61" s="227">
        <f>(((K61/12)*4)*(T61+U61))+(((K61/12)*8)*(V61))</f>
        <v>0</v>
      </c>
      <c r="AB61" s="228"/>
      <c r="AC61" s="229"/>
      <c r="AD61" s="34"/>
      <c r="AE61" s="227">
        <f>(((N61/12)*4)*(V61))+(((N61/12)*8)*(W61))</f>
        <v>0</v>
      </c>
      <c r="AF61" s="228"/>
      <c r="AG61" s="229"/>
      <c r="AI61" s="214"/>
    </row>
    <row r="62" spans="2:35" ht="15.6">
      <c r="B62" s="28" t="s">
        <v>33</v>
      </c>
      <c r="C62" s="67"/>
      <c r="D62" s="38"/>
      <c r="E62" s="38"/>
      <c r="F62" s="66"/>
      <c r="G62" s="63">
        <f>SUM(G61)</f>
        <v>0</v>
      </c>
      <c r="H62" s="63">
        <f>SUM(H61)</f>
        <v>0</v>
      </c>
      <c r="I62" s="55"/>
      <c r="J62" s="63">
        <f>SUM(J61)</f>
        <v>0</v>
      </c>
      <c r="K62" s="63">
        <f>SUM(K61)</f>
        <v>0</v>
      </c>
      <c r="L62" s="65"/>
      <c r="M62" s="63">
        <f>SUM(M61)</f>
        <v>0</v>
      </c>
      <c r="N62" s="63">
        <f>SUM(N61)</f>
        <v>0</v>
      </c>
      <c r="R62" s="25"/>
      <c r="S62" s="25"/>
      <c r="T62" s="25"/>
      <c r="U62" s="25"/>
      <c r="V62" s="25"/>
      <c r="W62" s="25"/>
      <c r="Y62" s="210">
        <f>SUM(Y61)</f>
        <v>0</v>
      </c>
      <c r="Z62" s="48"/>
      <c r="AA62" s="230">
        <f>SUM(AA61)</f>
        <v>0</v>
      </c>
      <c r="AB62" s="54"/>
      <c r="AC62" s="231"/>
      <c r="AD62" s="34"/>
      <c r="AE62" s="230">
        <f>SUM(AE61)</f>
        <v>0</v>
      </c>
      <c r="AF62" s="54"/>
      <c r="AG62" s="231"/>
      <c r="AI62" s="214"/>
    </row>
    <row r="63" spans="2:3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R63" s="25"/>
      <c r="S63" s="25"/>
      <c r="T63" s="25"/>
      <c r="U63" s="25"/>
      <c r="V63" s="25"/>
      <c r="W63" s="25"/>
      <c r="Y63" s="211"/>
      <c r="Z63" s="34"/>
      <c r="AA63" s="232"/>
      <c r="AB63" s="228"/>
      <c r="AC63" s="229"/>
      <c r="AD63" s="34"/>
      <c r="AE63" s="232"/>
      <c r="AF63" s="228"/>
      <c r="AG63" s="229"/>
      <c r="AI63" s="214"/>
    </row>
    <row r="64" spans="2:35" ht="15.6">
      <c r="B64" s="28" t="s">
        <v>74</v>
      </c>
      <c r="C64" s="21"/>
      <c r="D64" s="20"/>
      <c r="E64" s="19"/>
      <c r="F64" s="19"/>
      <c r="G64" s="19">
        <f>+G62+G58</f>
        <v>0</v>
      </c>
      <c r="H64" s="19">
        <f>+H62+H58</f>
        <v>591279.09</v>
      </c>
      <c r="I64" s="19"/>
      <c r="J64" s="19">
        <f>+J62+J58</f>
        <v>0</v>
      </c>
      <c r="K64" s="19">
        <f>+K62+K58</f>
        <v>591279.09</v>
      </c>
      <c r="L64" s="19"/>
      <c r="M64" s="19">
        <f>+M62+M58</f>
        <v>0</v>
      </c>
      <c r="N64" s="19">
        <f>+N62+N58</f>
        <v>591279.09</v>
      </c>
      <c r="O64" s="55"/>
      <c r="P64" s="55"/>
      <c r="Q64" s="55"/>
      <c r="R64" s="195"/>
      <c r="S64" s="195"/>
      <c r="T64" s="195"/>
      <c r="U64" s="195"/>
      <c r="V64" s="195"/>
      <c r="W64" s="195"/>
      <c r="X64" s="55"/>
      <c r="Y64" s="212">
        <f>+Y62+Y58</f>
        <v>7154.4769889999989</v>
      </c>
      <c r="Z64" s="56"/>
      <c r="AA64" s="233">
        <f>+AA62+AA58</f>
        <v>7193.895595</v>
      </c>
      <c r="AB64" s="54"/>
      <c r="AC64" s="231"/>
      <c r="AD64" s="57"/>
      <c r="AE64" s="233">
        <f>+AE62+AE58</f>
        <v>7292.44211</v>
      </c>
      <c r="AF64" s="54"/>
      <c r="AG64" s="231"/>
      <c r="AI64" s="214"/>
    </row>
    <row r="65" spans="1:35">
      <c r="R65" s="25"/>
      <c r="S65" s="25"/>
      <c r="T65" s="25"/>
      <c r="U65" s="25"/>
      <c r="V65" s="25"/>
      <c r="W65" s="25"/>
      <c r="Y65" s="211"/>
      <c r="Z65" s="34"/>
      <c r="AA65" s="232"/>
      <c r="AB65" s="228"/>
      <c r="AC65" s="229"/>
      <c r="AD65" s="34"/>
      <c r="AE65" s="232"/>
      <c r="AF65" s="228"/>
      <c r="AG65" s="229"/>
      <c r="AI65" s="214"/>
    </row>
    <row r="66" spans="1:35" ht="15.6">
      <c r="A66" s="336">
        <v>2013</v>
      </c>
      <c r="B66" s="336"/>
      <c r="J66" s="328" t="s">
        <v>172</v>
      </c>
      <c r="K66" s="328"/>
      <c r="M66" s="329" t="s">
        <v>111</v>
      </c>
      <c r="N66" s="329"/>
      <c r="R66" s="25"/>
      <c r="S66" s="25"/>
      <c r="T66" s="25"/>
      <c r="U66" s="25"/>
      <c r="V66" s="25"/>
      <c r="W66" s="25"/>
      <c r="Y66" s="211"/>
      <c r="Z66" s="34"/>
      <c r="AA66" s="232"/>
      <c r="AB66" s="228"/>
      <c r="AC66" s="229"/>
      <c r="AD66" s="34"/>
      <c r="AE66" s="232"/>
      <c r="AF66" s="228"/>
      <c r="AG66" s="229"/>
      <c r="AI66" s="214"/>
    </row>
    <row r="67" spans="1:35">
      <c r="B67" s="35" t="s">
        <v>29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R67" s="25"/>
      <c r="S67" s="25"/>
      <c r="T67" s="25"/>
      <c r="U67" s="25"/>
      <c r="V67" s="25"/>
      <c r="W67" s="25"/>
      <c r="Y67" s="211"/>
      <c r="Z67" s="34"/>
      <c r="AA67" s="232"/>
      <c r="AB67" s="228"/>
      <c r="AC67" s="229"/>
      <c r="AD67" s="34"/>
      <c r="AE67" s="232"/>
      <c r="AF67" s="228"/>
      <c r="AG67" s="229"/>
      <c r="AI67" s="214"/>
    </row>
    <row r="68" spans="1:35">
      <c r="B68" s="81" t="str">
        <f>+B49</f>
        <v>Appliance Retirement</v>
      </c>
      <c r="J68" s="27">
        <v>0</v>
      </c>
      <c r="K68" s="27">
        <v>115058.878</v>
      </c>
      <c r="M68" s="27">
        <v>0</v>
      </c>
      <c r="N68" s="27">
        <v>79203.877999999997</v>
      </c>
      <c r="R68" s="24">
        <f t="shared" ref="R68:R76" si="20">+$R$30</f>
        <v>1.24E-2</v>
      </c>
      <c r="S68" s="24">
        <f t="shared" ref="S68:S76" si="21">+$S$30</f>
        <v>-2.9999999999999997E-4</v>
      </c>
      <c r="T68" s="24">
        <f t="shared" ref="T68:T76" si="22">+$T$30</f>
        <v>1.24E-2</v>
      </c>
      <c r="U68" s="24">
        <f t="shared" ref="U68:U76" si="23">+$U$30</f>
        <v>-2.9999999999999997E-4</v>
      </c>
      <c r="V68" s="24">
        <f t="shared" ref="V68:V76" si="24">+$V$30</f>
        <v>1.2200000000000001E-2</v>
      </c>
      <c r="W68" s="24">
        <f t="shared" ref="W68:W76" si="25">+$W$30</f>
        <v>1.24E-2</v>
      </c>
      <c r="Y68" s="209"/>
      <c r="Z68" s="48"/>
      <c r="AA68" s="227">
        <f t="shared" ref="AA68:AA76" si="26">(((K68/12)*4)*(T68+U68))+(((K68/12)*8)*(V68))</f>
        <v>1399.8830156666668</v>
      </c>
      <c r="AB68" s="228"/>
      <c r="AC68" s="229"/>
      <c r="AD68" s="34"/>
      <c r="AE68" s="227">
        <f t="shared" ref="AE68:AE76" si="27">(((N68/12)*4)*(V68))+(((N68/12)*8)*(W68))</f>
        <v>976.8478286666666</v>
      </c>
      <c r="AF68" s="228"/>
      <c r="AG68" s="229"/>
      <c r="AI68" s="214"/>
    </row>
    <row r="69" spans="1:35">
      <c r="B69" s="81" t="str">
        <f t="shared" ref="B69:B76" si="28">+B50</f>
        <v>Appliance Exchange</v>
      </c>
      <c r="J69" s="27">
        <v>0</v>
      </c>
      <c r="K69" s="27">
        <v>36574.548000000003</v>
      </c>
      <c r="M69" s="27">
        <v>0</v>
      </c>
      <c r="N69" s="27">
        <v>36574.548000000003</v>
      </c>
      <c r="R69" s="24">
        <f t="shared" si="20"/>
        <v>1.24E-2</v>
      </c>
      <c r="S69" s="24">
        <f t="shared" si="21"/>
        <v>-2.9999999999999997E-4</v>
      </c>
      <c r="T69" s="24">
        <f t="shared" si="22"/>
        <v>1.24E-2</v>
      </c>
      <c r="U69" s="24">
        <f t="shared" si="23"/>
        <v>-2.9999999999999997E-4</v>
      </c>
      <c r="V69" s="24">
        <f t="shared" si="24"/>
        <v>1.2200000000000001E-2</v>
      </c>
      <c r="W69" s="24">
        <f t="shared" si="25"/>
        <v>1.24E-2</v>
      </c>
      <c r="Y69" s="209"/>
      <c r="Z69" s="48"/>
      <c r="AA69" s="227">
        <f t="shared" si="26"/>
        <v>444.99033400000008</v>
      </c>
      <c r="AB69" s="228"/>
      <c r="AC69" s="229"/>
      <c r="AD69" s="34"/>
      <c r="AE69" s="227">
        <f t="shared" si="27"/>
        <v>451.08609200000006</v>
      </c>
      <c r="AF69" s="228"/>
      <c r="AG69" s="229"/>
      <c r="AI69" s="214"/>
    </row>
    <row r="70" spans="1:35">
      <c r="B70" s="81" t="str">
        <f t="shared" si="28"/>
        <v>HVAC Incentives</v>
      </c>
      <c r="J70" s="27">
        <v>0</v>
      </c>
      <c r="K70" s="27">
        <v>158204.8763572</v>
      </c>
      <c r="M70" s="27">
        <v>0</v>
      </c>
      <c r="N70" s="27">
        <v>158204.8763572</v>
      </c>
      <c r="R70" s="24">
        <f t="shared" si="20"/>
        <v>1.24E-2</v>
      </c>
      <c r="S70" s="24">
        <f t="shared" si="21"/>
        <v>-2.9999999999999997E-4</v>
      </c>
      <c r="T70" s="24">
        <f t="shared" si="22"/>
        <v>1.24E-2</v>
      </c>
      <c r="U70" s="24">
        <f t="shared" si="23"/>
        <v>-2.9999999999999997E-4</v>
      </c>
      <c r="V70" s="24">
        <f t="shared" si="24"/>
        <v>1.2200000000000001E-2</v>
      </c>
      <c r="W70" s="24">
        <f t="shared" si="25"/>
        <v>1.24E-2</v>
      </c>
      <c r="Y70" s="209"/>
      <c r="Z70" s="48"/>
      <c r="AA70" s="227">
        <f t="shared" si="26"/>
        <v>1924.8259956792667</v>
      </c>
      <c r="AB70" s="228"/>
      <c r="AC70" s="229"/>
      <c r="AD70" s="34"/>
      <c r="AE70" s="227">
        <f t="shared" si="27"/>
        <v>1951.1934750721334</v>
      </c>
      <c r="AF70" s="228"/>
      <c r="AG70" s="229"/>
      <c r="AI70" s="214"/>
    </row>
    <row r="71" spans="1:35">
      <c r="B71" s="81" t="str">
        <f t="shared" si="28"/>
        <v>Conservation Instant Coupon Booklet</v>
      </c>
      <c r="J71" s="27">
        <v>0</v>
      </c>
      <c r="K71" s="27">
        <v>67555.565000000002</v>
      </c>
      <c r="M71" s="27">
        <v>0</v>
      </c>
      <c r="N71" s="27">
        <v>67555.565000000002</v>
      </c>
      <c r="R71" s="24">
        <f t="shared" si="20"/>
        <v>1.24E-2</v>
      </c>
      <c r="S71" s="24">
        <f t="shared" si="21"/>
        <v>-2.9999999999999997E-4</v>
      </c>
      <c r="T71" s="24">
        <f t="shared" si="22"/>
        <v>1.24E-2</v>
      </c>
      <c r="U71" s="24">
        <f t="shared" si="23"/>
        <v>-2.9999999999999997E-4</v>
      </c>
      <c r="V71" s="24">
        <f t="shared" si="24"/>
        <v>1.2200000000000001E-2</v>
      </c>
      <c r="W71" s="24">
        <f t="shared" si="25"/>
        <v>1.24E-2</v>
      </c>
      <c r="Y71" s="209"/>
      <c r="Z71" s="48"/>
      <c r="AA71" s="227">
        <f t="shared" si="26"/>
        <v>821.92604083333345</v>
      </c>
      <c r="AB71" s="228"/>
      <c r="AC71" s="229"/>
      <c r="AD71" s="34"/>
      <c r="AE71" s="227">
        <f t="shared" si="27"/>
        <v>833.18530166666665</v>
      </c>
      <c r="AF71" s="228"/>
      <c r="AG71" s="229"/>
      <c r="AI71" s="214"/>
    </row>
    <row r="72" spans="1:35">
      <c r="B72" s="81" t="str">
        <f t="shared" si="28"/>
        <v>Bi-Annual Retailer Event</v>
      </c>
      <c r="J72" s="27">
        <v>0</v>
      </c>
      <c r="K72" s="27">
        <v>150119.217</v>
      </c>
      <c r="M72" s="27">
        <v>0</v>
      </c>
      <c r="N72" s="27">
        <v>150119.217</v>
      </c>
      <c r="R72" s="24">
        <f t="shared" si="20"/>
        <v>1.24E-2</v>
      </c>
      <c r="S72" s="24">
        <f t="shared" si="21"/>
        <v>-2.9999999999999997E-4</v>
      </c>
      <c r="T72" s="24">
        <f t="shared" si="22"/>
        <v>1.24E-2</v>
      </c>
      <c r="U72" s="24">
        <f t="shared" si="23"/>
        <v>-2.9999999999999997E-4</v>
      </c>
      <c r="V72" s="24">
        <f t="shared" si="24"/>
        <v>1.2200000000000001E-2</v>
      </c>
      <c r="W72" s="24">
        <f t="shared" si="25"/>
        <v>1.24E-2</v>
      </c>
      <c r="Y72" s="209"/>
      <c r="Z72" s="48"/>
      <c r="AA72" s="227">
        <f t="shared" si="26"/>
        <v>1826.4504735</v>
      </c>
      <c r="AB72" s="228"/>
      <c r="AC72" s="229"/>
      <c r="AD72" s="34"/>
      <c r="AE72" s="227">
        <f t="shared" si="27"/>
        <v>1851.470343</v>
      </c>
      <c r="AF72" s="228"/>
      <c r="AG72" s="229"/>
      <c r="AI72" s="214"/>
    </row>
    <row r="73" spans="1:35">
      <c r="B73" s="81" t="str">
        <f t="shared" si="28"/>
        <v>Retailer Co-op</v>
      </c>
      <c r="J73" s="27"/>
      <c r="K73" s="27"/>
      <c r="M73" s="27"/>
      <c r="N73" s="27"/>
      <c r="R73" s="24">
        <f t="shared" si="20"/>
        <v>1.24E-2</v>
      </c>
      <c r="S73" s="24">
        <f t="shared" si="21"/>
        <v>-2.9999999999999997E-4</v>
      </c>
      <c r="T73" s="24">
        <f t="shared" si="22"/>
        <v>1.24E-2</v>
      </c>
      <c r="U73" s="24">
        <f t="shared" si="23"/>
        <v>-2.9999999999999997E-4</v>
      </c>
      <c r="V73" s="24">
        <f t="shared" si="24"/>
        <v>1.2200000000000001E-2</v>
      </c>
      <c r="W73" s="24">
        <f t="shared" si="25"/>
        <v>1.24E-2</v>
      </c>
      <c r="Y73" s="209"/>
      <c r="Z73" s="48"/>
      <c r="AA73" s="227">
        <f t="shared" si="26"/>
        <v>0</v>
      </c>
      <c r="AB73" s="228"/>
      <c r="AC73" s="229"/>
      <c r="AD73" s="34"/>
      <c r="AE73" s="227">
        <f t="shared" si="27"/>
        <v>0</v>
      </c>
      <c r="AF73" s="228"/>
      <c r="AG73" s="229"/>
      <c r="AI73" s="214"/>
    </row>
    <row r="74" spans="1:35">
      <c r="B74" s="81" t="str">
        <f t="shared" si="28"/>
        <v>Residential Demand Response</v>
      </c>
      <c r="J74" s="27">
        <v>0</v>
      </c>
      <c r="K74" s="27">
        <v>4.673</v>
      </c>
      <c r="M74" s="27">
        <v>0</v>
      </c>
      <c r="N74" s="27">
        <v>4.673</v>
      </c>
      <c r="R74" s="24">
        <f t="shared" si="20"/>
        <v>1.24E-2</v>
      </c>
      <c r="S74" s="24">
        <f t="shared" si="21"/>
        <v>-2.9999999999999997E-4</v>
      </c>
      <c r="T74" s="24">
        <f t="shared" si="22"/>
        <v>1.24E-2</v>
      </c>
      <c r="U74" s="24">
        <f t="shared" si="23"/>
        <v>-2.9999999999999997E-4</v>
      </c>
      <c r="V74" s="24">
        <f t="shared" si="24"/>
        <v>1.2200000000000001E-2</v>
      </c>
      <c r="W74" s="24">
        <f t="shared" si="25"/>
        <v>1.24E-2</v>
      </c>
      <c r="Y74" s="209"/>
      <c r="Z74" s="48"/>
      <c r="AA74" s="227">
        <f t="shared" si="26"/>
        <v>5.6854833333333341E-2</v>
      </c>
      <c r="AB74" s="228"/>
      <c r="AC74" s="229"/>
      <c r="AD74" s="34"/>
      <c r="AE74" s="227">
        <f t="shared" si="27"/>
        <v>5.7633666666666673E-2</v>
      </c>
      <c r="AF74" s="228"/>
      <c r="AG74" s="229"/>
      <c r="AI74" s="214"/>
    </row>
    <row r="75" spans="1:35">
      <c r="B75" s="81" t="str">
        <f t="shared" si="28"/>
        <v>Residential Demand Response (IHD)</v>
      </c>
      <c r="J75" s="27"/>
      <c r="K75" s="27"/>
      <c r="M75" s="27"/>
      <c r="N75" s="27"/>
      <c r="R75" s="24">
        <f t="shared" si="20"/>
        <v>1.24E-2</v>
      </c>
      <c r="S75" s="24">
        <f t="shared" si="21"/>
        <v>-2.9999999999999997E-4</v>
      </c>
      <c r="T75" s="24">
        <f t="shared" si="22"/>
        <v>1.24E-2</v>
      </c>
      <c r="U75" s="24">
        <f t="shared" si="23"/>
        <v>-2.9999999999999997E-4</v>
      </c>
      <c r="V75" s="24">
        <f t="shared" si="24"/>
        <v>1.2200000000000001E-2</v>
      </c>
      <c r="W75" s="24">
        <f t="shared" si="25"/>
        <v>1.24E-2</v>
      </c>
      <c r="Y75" s="209"/>
      <c r="Z75" s="48"/>
      <c r="AA75" s="227">
        <f t="shared" si="26"/>
        <v>0</v>
      </c>
      <c r="AB75" s="228"/>
      <c r="AC75" s="229"/>
      <c r="AD75" s="34"/>
      <c r="AE75" s="227">
        <f t="shared" si="27"/>
        <v>0</v>
      </c>
      <c r="AF75" s="228"/>
      <c r="AG75" s="229"/>
      <c r="AI75" s="214"/>
    </row>
    <row r="76" spans="1:35">
      <c r="B76" s="81" t="str">
        <f t="shared" si="28"/>
        <v>Residential New Construction</v>
      </c>
      <c r="J76" s="27"/>
      <c r="K76" s="27"/>
      <c r="M76" s="27"/>
      <c r="N76" s="27"/>
      <c r="R76" s="24">
        <f t="shared" si="20"/>
        <v>1.24E-2</v>
      </c>
      <c r="S76" s="24">
        <f t="shared" si="21"/>
        <v>-2.9999999999999997E-4</v>
      </c>
      <c r="T76" s="24">
        <f t="shared" si="22"/>
        <v>1.24E-2</v>
      </c>
      <c r="U76" s="24">
        <f t="shared" si="23"/>
        <v>-2.9999999999999997E-4</v>
      </c>
      <c r="V76" s="24">
        <f t="shared" si="24"/>
        <v>1.2200000000000001E-2</v>
      </c>
      <c r="W76" s="24">
        <f t="shared" si="25"/>
        <v>1.24E-2</v>
      </c>
      <c r="Y76" s="209"/>
      <c r="Z76" s="48"/>
      <c r="AA76" s="227">
        <f t="shared" si="26"/>
        <v>0</v>
      </c>
      <c r="AB76" s="228"/>
      <c r="AC76" s="229"/>
      <c r="AD76" s="34"/>
      <c r="AE76" s="227">
        <f t="shared" si="27"/>
        <v>0</v>
      </c>
      <c r="AF76" s="228"/>
      <c r="AG76" s="229"/>
      <c r="AI76" s="214"/>
    </row>
    <row r="77" spans="1:35" ht="15.6">
      <c r="B77" s="28" t="s">
        <v>32</v>
      </c>
      <c r="C77" s="67"/>
      <c r="D77" s="38"/>
      <c r="E77" s="38"/>
      <c r="F77" s="38"/>
      <c r="G77" s="38"/>
      <c r="H77" s="38"/>
      <c r="I77" s="38"/>
      <c r="J77" s="63">
        <f>SUM(J68:J76)</f>
        <v>0</v>
      </c>
      <c r="K77" s="63">
        <f>SUM(K68:K76)</f>
        <v>527517.75735719991</v>
      </c>
      <c r="L77" s="65"/>
      <c r="M77" s="63">
        <f>SUM(M68:M76)</f>
        <v>0</v>
      </c>
      <c r="N77" s="63">
        <f>SUM(N68:N76)</f>
        <v>491662.75735720003</v>
      </c>
      <c r="R77" s="26"/>
      <c r="S77" s="26"/>
      <c r="T77" s="26"/>
      <c r="U77" s="26"/>
      <c r="V77" s="26"/>
      <c r="W77" s="26"/>
      <c r="Y77" s="210"/>
      <c r="Z77" s="48"/>
      <c r="AA77" s="230">
        <f>SUM(AA68:AA76)</f>
        <v>6418.1327145125997</v>
      </c>
      <c r="AB77" s="54"/>
      <c r="AC77" s="231"/>
      <c r="AD77" s="34"/>
      <c r="AE77" s="230">
        <f>SUM(AE68:AE76)</f>
        <v>6063.840674072133</v>
      </c>
      <c r="AF77" s="54"/>
      <c r="AG77" s="231"/>
      <c r="AI77" s="214"/>
    </row>
    <row r="78" spans="1:35">
      <c r="B78" s="26"/>
      <c r="R78" s="26"/>
      <c r="S78" s="26"/>
      <c r="T78" s="26"/>
      <c r="U78" s="26"/>
      <c r="V78" s="26"/>
      <c r="W78" s="26"/>
      <c r="Y78" s="211"/>
      <c r="Z78" s="48"/>
      <c r="AA78" s="232"/>
      <c r="AB78" s="228"/>
      <c r="AC78" s="229"/>
      <c r="AD78" s="34"/>
      <c r="AE78" s="232"/>
      <c r="AF78" s="228"/>
      <c r="AG78" s="229"/>
      <c r="AI78" s="214"/>
    </row>
    <row r="79" spans="1:35">
      <c r="B79" s="35" t="s">
        <v>25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R79" s="26"/>
      <c r="S79" s="26"/>
      <c r="T79" s="26"/>
      <c r="U79" s="26"/>
      <c r="V79" s="26"/>
      <c r="W79" s="26"/>
      <c r="Y79" s="211"/>
      <c r="Z79" s="48"/>
      <c r="AA79" s="232"/>
      <c r="AB79" s="228"/>
      <c r="AC79" s="229"/>
      <c r="AD79" s="34"/>
      <c r="AE79" s="232"/>
      <c r="AF79" s="228"/>
      <c r="AG79" s="229"/>
      <c r="AI79" s="214"/>
    </row>
    <row r="80" spans="1:35">
      <c r="B80" s="81" t="s">
        <v>25</v>
      </c>
      <c r="E80" s="26"/>
      <c r="F80" s="26"/>
      <c r="G80" s="26"/>
      <c r="H80" s="26"/>
      <c r="I80" s="26"/>
      <c r="J80" s="27">
        <v>0</v>
      </c>
      <c r="K80" s="27">
        <v>119174.80589999999</v>
      </c>
      <c r="M80" s="27">
        <v>0</v>
      </c>
      <c r="N80" s="27">
        <v>119174.80589999999</v>
      </c>
      <c r="R80" s="24">
        <f>+$R$30</f>
        <v>1.24E-2</v>
      </c>
      <c r="S80" s="24">
        <f>+$S$30</f>
        <v>-2.9999999999999997E-4</v>
      </c>
      <c r="T80" s="24">
        <f>+$T$30</f>
        <v>1.24E-2</v>
      </c>
      <c r="U80" s="24">
        <f>+$U$30</f>
        <v>-2.9999999999999997E-4</v>
      </c>
      <c r="V80" s="24">
        <f>+$V$30</f>
        <v>1.2200000000000001E-2</v>
      </c>
      <c r="W80" s="24">
        <f>+$W$30</f>
        <v>1.24E-2</v>
      </c>
      <c r="Y80" s="209"/>
      <c r="Z80" s="48"/>
      <c r="AA80" s="227">
        <f>(((K80/12)*4)*(T80+U80))+(((K80/12)*8)*(V80))</f>
        <v>1449.9601384499999</v>
      </c>
      <c r="AB80" s="228"/>
      <c r="AC80" s="229"/>
      <c r="AD80" s="34"/>
      <c r="AE80" s="227">
        <f>(((N80/12)*4)*(V80))+(((N80/12)*8)*(W80))</f>
        <v>1469.8226061</v>
      </c>
      <c r="AF80" s="228"/>
      <c r="AG80" s="229"/>
      <c r="AI80" s="214"/>
    </row>
    <row r="81" spans="1:46" ht="15.6">
      <c r="B81" s="28" t="s">
        <v>33</v>
      </c>
      <c r="C81" s="67"/>
      <c r="D81" s="38"/>
      <c r="E81" s="38"/>
      <c r="F81" s="38"/>
      <c r="G81" s="38"/>
      <c r="H81" s="38"/>
      <c r="I81" s="38"/>
      <c r="J81" s="63">
        <f>SUM(J80)</f>
        <v>0</v>
      </c>
      <c r="K81" s="63">
        <f>SUM(K80)</f>
        <v>119174.80589999999</v>
      </c>
      <c r="L81" s="65"/>
      <c r="M81" s="63">
        <f>SUM(M80)</f>
        <v>0</v>
      </c>
      <c r="N81" s="63">
        <f>SUM(N80)</f>
        <v>119174.80589999999</v>
      </c>
      <c r="R81" s="25"/>
      <c r="S81" s="25"/>
      <c r="T81" s="25"/>
      <c r="U81" s="25"/>
      <c r="V81" s="25"/>
      <c r="W81" s="25"/>
      <c r="Y81" s="210"/>
      <c r="Z81" s="48"/>
      <c r="AA81" s="230">
        <f>SUM(AA80)</f>
        <v>1449.9601384499999</v>
      </c>
      <c r="AB81" s="54"/>
      <c r="AC81" s="231"/>
      <c r="AD81" s="34"/>
      <c r="AE81" s="230">
        <f>SUM(AE80)</f>
        <v>1469.8226061</v>
      </c>
      <c r="AF81" s="54"/>
      <c r="AG81" s="231"/>
      <c r="AI81" s="214"/>
    </row>
    <row r="82" spans="1:46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R82" s="25"/>
      <c r="S82" s="25"/>
      <c r="T82" s="25"/>
      <c r="U82" s="25"/>
      <c r="V82" s="25"/>
      <c r="W82" s="25"/>
      <c r="Y82" s="211"/>
      <c r="Z82" s="34"/>
      <c r="AA82" s="232"/>
      <c r="AB82" s="228"/>
      <c r="AC82" s="229"/>
      <c r="AD82" s="34"/>
      <c r="AE82" s="232"/>
      <c r="AF82" s="228"/>
      <c r="AG82" s="229"/>
      <c r="AI82" s="214"/>
    </row>
    <row r="83" spans="1:46" ht="15.6">
      <c r="B83" s="28" t="s">
        <v>75</v>
      </c>
      <c r="C83" s="21"/>
      <c r="D83" s="20"/>
      <c r="E83" s="19"/>
      <c r="F83" s="19"/>
      <c r="G83" s="19"/>
      <c r="H83" s="19"/>
      <c r="I83" s="19"/>
      <c r="J83" s="19">
        <f>+J81+J77</f>
        <v>0</v>
      </c>
      <c r="K83" s="19">
        <f>+K81+K77</f>
        <v>646692.56325719994</v>
      </c>
      <c r="L83" s="19"/>
      <c r="M83" s="19">
        <f>+M81+M77</f>
        <v>0</v>
      </c>
      <c r="N83" s="19">
        <f>+N81+N77</f>
        <v>610837.56325720006</v>
      </c>
      <c r="O83" s="55"/>
      <c r="P83" s="55"/>
      <c r="Q83" s="55"/>
      <c r="R83" s="195"/>
      <c r="S83" s="195"/>
      <c r="T83" s="195"/>
      <c r="U83" s="195"/>
      <c r="V83" s="195"/>
      <c r="W83" s="195"/>
      <c r="X83" s="55"/>
      <c r="Y83" s="212"/>
      <c r="Z83" s="56"/>
      <c r="AA83" s="233">
        <f>+AA81+AA77</f>
        <v>7868.0928529625999</v>
      </c>
      <c r="AB83" s="56"/>
      <c r="AC83" s="234"/>
      <c r="AD83" s="57"/>
      <c r="AE83" s="233">
        <f>+AE81+AE77</f>
        <v>7533.6632801721335</v>
      </c>
      <c r="AF83" s="56"/>
      <c r="AG83" s="234"/>
      <c r="AI83" s="214"/>
    </row>
    <row r="84" spans="1:46" ht="9" customHeight="1">
      <c r="R84" s="25"/>
      <c r="S84" s="25"/>
      <c r="T84" s="25"/>
      <c r="U84" s="25"/>
      <c r="V84" s="25"/>
      <c r="W84" s="25"/>
      <c r="Y84" s="211"/>
      <c r="Z84" s="34"/>
      <c r="AA84" s="232"/>
      <c r="AB84" s="228"/>
      <c r="AC84" s="229"/>
      <c r="AD84" s="34"/>
      <c r="AE84" s="232"/>
      <c r="AF84" s="228"/>
      <c r="AG84" s="229"/>
      <c r="AI84" s="214"/>
    </row>
    <row r="85" spans="1:46" ht="15.6">
      <c r="A85" s="336">
        <v>2014</v>
      </c>
      <c r="B85" s="336"/>
      <c r="R85" s="25"/>
      <c r="S85" s="25"/>
      <c r="T85" s="25"/>
      <c r="U85" s="25"/>
      <c r="V85" s="25"/>
      <c r="W85" s="25"/>
      <c r="Y85" s="211"/>
      <c r="Z85" s="34"/>
      <c r="AA85" s="232"/>
      <c r="AB85" s="228"/>
      <c r="AC85" s="229"/>
      <c r="AD85" s="34"/>
      <c r="AE85" s="232"/>
      <c r="AF85" s="228"/>
      <c r="AG85" s="229"/>
      <c r="AI85" s="214"/>
    </row>
    <row r="86" spans="1:46">
      <c r="B86" s="35" t="s">
        <v>29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R86" s="25"/>
      <c r="S86" s="25"/>
      <c r="T86" s="25"/>
      <c r="U86" s="25"/>
      <c r="V86" s="25"/>
      <c r="W86" s="25"/>
      <c r="Y86" s="211"/>
      <c r="Z86" s="34"/>
      <c r="AA86" s="232"/>
      <c r="AB86" s="228"/>
      <c r="AC86" s="229"/>
      <c r="AD86" s="34"/>
      <c r="AE86" s="232"/>
      <c r="AF86" s="228"/>
      <c r="AG86" s="229"/>
      <c r="AI86" s="214"/>
    </row>
    <row r="87" spans="1:46">
      <c r="B87" s="81" t="str">
        <f>+B68</f>
        <v>Appliance Retirement</v>
      </c>
      <c r="M87" s="27">
        <v>0</v>
      </c>
      <c r="N87" s="27">
        <v>94441.441999999995</v>
      </c>
      <c r="R87" s="24">
        <f t="shared" ref="R87:R95" si="29">+$R$30</f>
        <v>1.24E-2</v>
      </c>
      <c r="S87" s="24">
        <f t="shared" ref="S87:S95" si="30">+$S$30</f>
        <v>-2.9999999999999997E-4</v>
      </c>
      <c r="T87" s="24">
        <f t="shared" ref="T87:T95" si="31">+$T$30</f>
        <v>1.24E-2</v>
      </c>
      <c r="U87" s="24">
        <f t="shared" ref="U87:U95" si="32">+$U$30</f>
        <v>-2.9999999999999997E-4</v>
      </c>
      <c r="V87" s="24">
        <f t="shared" ref="V87:V95" si="33">+$V$30</f>
        <v>1.2200000000000001E-2</v>
      </c>
      <c r="W87" s="24">
        <f t="shared" ref="W87:W95" si="34">+$W$30</f>
        <v>1.24E-2</v>
      </c>
      <c r="Y87" s="209"/>
      <c r="Z87" s="48"/>
      <c r="AA87" s="227"/>
      <c r="AB87" s="228"/>
      <c r="AC87" s="229"/>
      <c r="AD87" s="34"/>
      <c r="AE87" s="227">
        <f t="shared" ref="AE87:AE95" si="35">(((N87/12)*4)*(V87))+(((N87/12)*8)*(W87))</f>
        <v>1164.7777846666665</v>
      </c>
      <c r="AF87" s="228"/>
      <c r="AG87" s="229"/>
      <c r="AI87" s="214"/>
    </row>
    <row r="88" spans="1:46">
      <c r="B88" s="81" t="str">
        <f t="shared" ref="B88:B95" si="36">+B69</f>
        <v>Appliance Exchange</v>
      </c>
      <c r="M88" s="27">
        <v>0</v>
      </c>
      <c r="N88" s="27">
        <v>22166.393</v>
      </c>
      <c r="R88" s="24">
        <f t="shared" si="29"/>
        <v>1.24E-2</v>
      </c>
      <c r="S88" s="24">
        <f t="shared" si="30"/>
        <v>-2.9999999999999997E-4</v>
      </c>
      <c r="T88" s="24">
        <f t="shared" si="31"/>
        <v>1.24E-2</v>
      </c>
      <c r="U88" s="24">
        <f t="shared" si="32"/>
        <v>-2.9999999999999997E-4</v>
      </c>
      <c r="V88" s="24">
        <f t="shared" si="33"/>
        <v>1.2200000000000001E-2</v>
      </c>
      <c r="W88" s="24">
        <f t="shared" si="34"/>
        <v>1.24E-2</v>
      </c>
      <c r="Y88" s="209"/>
      <c r="Z88" s="48"/>
      <c r="AA88" s="227"/>
      <c r="AB88" s="228"/>
      <c r="AC88" s="229"/>
      <c r="AD88" s="34"/>
      <c r="AE88" s="227">
        <f t="shared" si="35"/>
        <v>273.38551366666667</v>
      </c>
      <c r="AF88" s="228"/>
      <c r="AG88" s="229"/>
      <c r="AI88" s="214"/>
      <c r="AL88" s="3" t="s">
        <v>78</v>
      </c>
    </row>
    <row r="89" spans="1:46">
      <c r="B89" s="81" t="str">
        <f t="shared" si="36"/>
        <v>HVAC Incentives</v>
      </c>
      <c r="M89" s="27">
        <v>0</v>
      </c>
      <c r="N89" s="27">
        <v>334873.85499999998</v>
      </c>
      <c r="R89" s="24">
        <f t="shared" si="29"/>
        <v>1.24E-2</v>
      </c>
      <c r="S89" s="24">
        <f t="shared" si="30"/>
        <v>-2.9999999999999997E-4</v>
      </c>
      <c r="T89" s="24">
        <f t="shared" si="31"/>
        <v>1.24E-2</v>
      </c>
      <c r="U89" s="24">
        <f t="shared" si="32"/>
        <v>-2.9999999999999997E-4</v>
      </c>
      <c r="V89" s="24">
        <f t="shared" si="33"/>
        <v>1.2200000000000001E-2</v>
      </c>
      <c r="W89" s="24">
        <f t="shared" si="34"/>
        <v>1.24E-2</v>
      </c>
      <c r="Y89" s="209"/>
      <c r="Z89" s="48"/>
      <c r="AA89" s="227"/>
      <c r="AB89" s="228"/>
      <c r="AC89" s="229"/>
      <c r="AD89" s="34"/>
      <c r="AE89" s="227">
        <f t="shared" si="35"/>
        <v>4130.1108783333329</v>
      </c>
      <c r="AF89" s="228"/>
      <c r="AG89" s="229"/>
      <c r="AI89" s="214"/>
      <c r="AL89" s="60">
        <f>H105/12</f>
        <v>135569.47766666664</v>
      </c>
      <c r="AM89" s="60"/>
      <c r="AN89" s="60"/>
      <c r="AO89" s="60">
        <f>K105/12</f>
        <v>189460.52460476666</v>
      </c>
      <c r="AP89" s="60"/>
      <c r="AQ89" s="60"/>
      <c r="AR89" s="60">
        <f>N105/12</f>
        <v>338247.32177143334</v>
      </c>
      <c r="AS89" s="49"/>
      <c r="AT89" s="49"/>
    </row>
    <row r="90" spans="1:46">
      <c r="B90" s="81" t="str">
        <f t="shared" si="36"/>
        <v>Conservation Instant Coupon Booklet</v>
      </c>
      <c r="M90" s="27">
        <v>0</v>
      </c>
      <c r="N90" s="27">
        <v>246039.12400000001</v>
      </c>
      <c r="R90" s="24">
        <f t="shared" si="29"/>
        <v>1.24E-2</v>
      </c>
      <c r="S90" s="24">
        <f t="shared" si="30"/>
        <v>-2.9999999999999997E-4</v>
      </c>
      <c r="T90" s="24">
        <f t="shared" si="31"/>
        <v>1.24E-2</v>
      </c>
      <c r="U90" s="24">
        <f t="shared" si="32"/>
        <v>-2.9999999999999997E-4</v>
      </c>
      <c r="V90" s="24">
        <f t="shared" si="33"/>
        <v>1.2200000000000001E-2</v>
      </c>
      <c r="W90" s="24">
        <f t="shared" si="34"/>
        <v>1.24E-2</v>
      </c>
      <c r="Y90" s="209"/>
      <c r="Z90" s="48"/>
      <c r="AA90" s="227"/>
      <c r="AB90" s="228"/>
      <c r="AC90" s="229"/>
      <c r="AD90" s="34"/>
      <c r="AE90" s="227">
        <f t="shared" si="35"/>
        <v>3034.4825293333338</v>
      </c>
      <c r="AF90" s="228"/>
      <c r="AG90" s="229"/>
      <c r="AI90" s="214"/>
      <c r="AL90" s="60"/>
      <c r="AM90" s="60"/>
      <c r="AN90" s="60"/>
      <c r="AO90" s="60"/>
      <c r="AP90" s="60"/>
      <c r="AQ90" s="60"/>
      <c r="AR90" s="60"/>
      <c r="AS90" s="49"/>
      <c r="AT90" s="49"/>
    </row>
    <row r="91" spans="1:46">
      <c r="B91" s="81" t="str">
        <f t="shared" si="36"/>
        <v>Bi-Annual Retailer Event</v>
      </c>
      <c r="M91" s="27">
        <v>0</v>
      </c>
      <c r="N91" s="27">
        <v>1073937.0390000001</v>
      </c>
      <c r="R91" s="24">
        <f t="shared" si="29"/>
        <v>1.24E-2</v>
      </c>
      <c r="S91" s="24">
        <f t="shared" si="30"/>
        <v>-2.9999999999999997E-4</v>
      </c>
      <c r="T91" s="24">
        <f t="shared" si="31"/>
        <v>1.24E-2</v>
      </c>
      <c r="U91" s="24">
        <f t="shared" si="32"/>
        <v>-2.9999999999999997E-4</v>
      </c>
      <c r="V91" s="24">
        <f t="shared" si="33"/>
        <v>1.2200000000000001E-2</v>
      </c>
      <c r="W91" s="24">
        <f t="shared" si="34"/>
        <v>1.24E-2</v>
      </c>
      <c r="Y91" s="209"/>
      <c r="Z91" s="48"/>
      <c r="AA91" s="227"/>
      <c r="AB91" s="228"/>
      <c r="AC91" s="229"/>
      <c r="AD91" s="34"/>
      <c r="AE91" s="227">
        <f t="shared" si="35"/>
        <v>13245.223481000001</v>
      </c>
      <c r="AF91" s="228"/>
      <c r="AG91" s="229"/>
      <c r="AI91" s="214"/>
      <c r="AL91" s="60"/>
      <c r="AM91" s="60"/>
      <c r="AN91" s="60"/>
      <c r="AO91" s="60"/>
      <c r="AP91" s="60"/>
      <c r="AQ91" s="60"/>
      <c r="AR91" s="60"/>
      <c r="AS91" s="49"/>
      <c r="AT91" s="49"/>
    </row>
    <row r="92" spans="1:46">
      <c r="B92" s="81" t="str">
        <f t="shared" si="36"/>
        <v>Retailer Co-op</v>
      </c>
      <c r="M92" s="27"/>
      <c r="N92" s="27"/>
      <c r="R92" s="24">
        <f t="shared" si="29"/>
        <v>1.24E-2</v>
      </c>
      <c r="S92" s="24">
        <f t="shared" si="30"/>
        <v>-2.9999999999999997E-4</v>
      </c>
      <c r="T92" s="24">
        <f t="shared" si="31"/>
        <v>1.24E-2</v>
      </c>
      <c r="U92" s="24">
        <f t="shared" si="32"/>
        <v>-2.9999999999999997E-4</v>
      </c>
      <c r="V92" s="24">
        <f t="shared" si="33"/>
        <v>1.2200000000000001E-2</v>
      </c>
      <c r="W92" s="24">
        <f t="shared" si="34"/>
        <v>1.24E-2</v>
      </c>
      <c r="Y92" s="209"/>
      <c r="Z92" s="48"/>
      <c r="AA92" s="227"/>
      <c r="AB92" s="228"/>
      <c r="AC92" s="229"/>
      <c r="AD92" s="34"/>
      <c r="AE92" s="227">
        <f t="shared" si="35"/>
        <v>0</v>
      </c>
      <c r="AF92" s="228"/>
      <c r="AG92" s="229"/>
      <c r="AI92" s="214"/>
      <c r="AL92" s="60">
        <f>AL89*4</f>
        <v>542277.91066666658</v>
      </c>
      <c r="AM92" s="60"/>
      <c r="AN92" s="60"/>
      <c r="AO92" s="60">
        <f>AO89*4</f>
        <v>757842.09841906663</v>
      </c>
      <c r="AP92" s="60"/>
      <c r="AQ92" s="60"/>
      <c r="AR92" s="60">
        <f>AR89*4</f>
        <v>1352989.2870857334</v>
      </c>
      <c r="AS92" s="49"/>
      <c r="AT92" s="49"/>
    </row>
    <row r="93" spans="1:46">
      <c r="B93" s="81" t="str">
        <f t="shared" si="36"/>
        <v>Residential Demand Response</v>
      </c>
      <c r="M93" s="323"/>
      <c r="N93" s="88"/>
      <c r="R93" s="24">
        <f t="shared" si="29"/>
        <v>1.24E-2</v>
      </c>
      <c r="S93" s="24">
        <f t="shared" si="30"/>
        <v>-2.9999999999999997E-4</v>
      </c>
      <c r="T93" s="24">
        <f t="shared" si="31"/>
        <v>1.24E-2</v>
      </c>
      <c r="U93" s="24">
        <f t="shared" si="32"/>
        <v>-2.9999999999999997E-4</v>
      </c>
      <c r="V93" s="24">
        <f t="shared" si="33"/>
        <v>1.2200000000000001E-2</v>
      </c>
      <c r="W93" s="24">
        <f t="shared" si="34"/>
        <v>1.24E-2</v>
      </c>
      <c r="Y93" s="209"/>
      <c r="Z93" s="48"/>
      <c r="AA93" s="227"/>
      <c r="AB93" s="228"/>
      <c r="AC93" s="229"/>
      <c r="AD93" s="34"/>
      <c r="AE93" s="227">
        <f t="shared" si="35"/>
        <v>0</v>
      </c>
      <c r="AF93" s="228"/>
      <c r="AG93" s="229"/>
      <c r="AI93" s="214"/>
      <c r="AL93" s="60">
        <f>+H105-AL92</f>
        <v>1084555.8213333334</v>
      </c>
      <c r="AM93" s="60"/>
      <c r="AN93" s="60"/>
      <c r="AO93" s="60">
        <f>+K105-AO92</f>
        <v>1515684.1968381335</v>
      </c>
      <c r="AP93" s="60"/>
      <c r="AQ93" s="60"/>
      <c r="AR93" s="60">
        <f>+N105-AR92</f>
        <v>2705978.5741714668</v>
      </c>
      <c r="AS93" s="49"/>
      <c r="AT93" s="49"/>
    </row>
    <row r="94" spans="1:46">
      <c r="B94" s="81" t="str">
        <f t="shared" si="36"/>
        <v>Residential Demand Response (IHD)</v>
      </c>
      <c r="M94" s="27"/>
      <c r="N94" s="27"/>
      <c r="R94" s="24">
        <f t="shared" si="29"/>
        <v>1.24E-2</v>
      </c>
      <c r="S94" s="24">
        <f t="shared" si="30"/>
        <v>-2.9999999999999997E-4</v>
      </c>
      <c r="T94" s="24">
        <f t="shared" si="31"/>
        <v>1.24E-2</v>
      </c>
      <c r="U94" s="24">
        <f t="shared" si="32"/>
        <v>-2.9999999999999997E-4</v>
      </c>
      <c r="V94" s="24">
        <f t="shared" si="33"/>
        <v>1.2200000000000001E-2</v>
      </c>
      <c r="W94" s="24">
        <f t="shared" si="34"/>
        <v>1.24E-2</v>
      </c>
      <c r="Y94" s="209"/>
      <c r="Z94" s="48"/>
      <c r="AA94" s="227"/>
      <c r="AB94" s="228"/>
      <c r="AC94" s="229"/>
      <c r="AD94" s="34"/>
      <c r="AE94" s="227">
        <f t="shared" si="35"/>
        <v>0</v>
      </c>
      <c r="AF94" s="228"/>
      <c r="AG94" s="229"/>
      <c r="AI94" s="214"/>
      <c r="AL94" s="49"/>
      <c r="AM94" s="49"/>
      <c r="AN94" s="49"/>
      <c r="AO94" s="49"/>
      <c r="AP94" s="49"/>
      <c r="AQ94" s="49"/>
      <c r="AR94" s="49"/>
      <c r="AS94" s="49"/>
      <c r="AT94" s="49"/>
    </row>
    <row r="95" spans="1:46">
      <c r="B95" s="81" t="str">
        <f t="shared" si="36"/>
        <v>Residential New Construction</v>
      </c>
      <c r="M95" s="27"/>
      <c r="N95" s="27"/>
      <c r="R95" s="24">
        <f t="shared" si="29"/>
        <v>1.24E-2</v>
      </c>
      <c r="S95" s="24">
        <f t="shared" si="30"/>
        <v>-2.9999999999999997E-4</v>
      </c>
      <c r="T95" s="24">
        <f t="shared" si="31"/>
        <v>1.24E-2</v>
      </c>
      <c r="U95" s="24">
        <f t="shared" si="32"/>
        <v>-2.9999999999999997E-4</v>
      </c>
      <c r="V95" s="24">
        <f t="shared" si="33"/>
        <v>1.2200000000000001E-2</v>
      </c>
      <c r="W95" s="24">
        <f t="shared" si="34"/>
        <v>1.24E-2</v>
      </c>
      <c r="Y95" s="209"/>
      <c r="Z95" s="48"/>
      <c r="AA95" s="227"/>
      <c r="AB95" s="228"/>
      <c r="AC95" s="229"/>
      <c r="AD95" s="34"/>
      <c r="AE95" s="227">
        <f t="shared" si="35"/>
        <v>0</v>
      </c>
      <c r="AF95" s="228"/>
      <c r="AG95" s="229"/>
      <c r="AI95" s="214"/>
      <c r="AL95" s="49"/>
      <c r="AM95" s="49"/>
      <c r="AN95" s="49"/>
      <c r="AO95" s="49"/>
      <c r="AP95" s="49"/>
      <c r="AQ95" s="49"/>
      <c r="AR95" s="49"/>
      <c r="AS95" s="49"/>
      <c r="AT95" s="49"/>
    </row>
    <row r="96" spans="1:46" ht="15.6">
      <c r="B96" s="28" t="s">
        <v>32</v>
      </c>
      <c r="C96" s="67"/>
      <c r="D96" s="38"/>
      <c r="E96" s="38"/>
      <c r="F96" s="38"/>
      <c r="G96" s="38"/>
      <c r="H96" s="38"/>
      <c r="I96" s="38"/>
      <c r="J96" s="38"/>
      <c r="K96" s="38"/>
      <c r="L96" s="38"/>
      <c r="M96" s="63">
        <f>SUM(M87:M95)</f>
        <v>0</v>
      </c>
      <c r="N96" s="63">
        <f>SUM(N87:N95)</f>
        <v>1771457.8530000001</v>
      </c>
      <c r="R96" s="26"/>
      <c r="S96" s="26"/>
      <c r="T96" s="26"/>
      <c r="U96" s="26"/>
      <c r="V96" s="26"/>
      <c r="W96" s="26"/>
      <c r="Y96" s="210"/>
      <c r="Z96" s="48"/>
      <c r="AA96" s="230"/>
      <c r="AB96" s="54"/>
      <c r="AC96" s="231"/>
      <c r="AD96" s="34"/>
      <c r="AE96" s="230">
        <f>SUM(AE87:AE95)</f>
        <v>21847.980187000001</v>
      </c>
      <c r="AF96" s="54"/>
      <c r="AG96" s="231"/>
      <c r="AI96" s="214"/>
      <c r="AL96" s="49"/>
      <c r="AM96" s="49"/>
      <c r="AN96" s="50">
        <f>AL92*'Tables #1'!$E$25</f>
        <v>6561.5627190666655</v>
      </c>
      <c r="AO96" s="49"/>
      <c r="AP96" s="50">
        <f>AO92*'Tables #1'!$F$25</f>
        <v>9169.8893908707068</v>
      </c>
      <c r="AQ96" s="49"/>
      <c r="AR96" s="49"/>
      <c r="AS96" s="49"/>
      <c r="AT96" s="50">
        <f>AR92*'Tables #1'!$G$25</f>
        <v>16506.469302445948</v>
      </c>
    </row>
    <row r="97" spans="1:48">
      <c r="B97" s="26"/>
      <c r="R97" s="26"/>
      <c r="S97" s="26"/>
      <c r="T97" s="26"/>
      <c r="U97" s="26"/>
      <c r="V97" s="26"/>
      <c r="W97" s="26"/>
      <c r="Y97" s="211"/>
      <c r="Z97" s="48"/>
      <c r="AA97" s="232"/>
      <c r="AB97" s="228"/>
      <c r="AC97" s="229"/>
      <c r="AD97" s="34"/>
      <c r="AE97" s="232"/>
      <c r="AF97" s="228"/>
      <c r="AG97" s="229"/>
      <c r="AI97" s="214"/>
      <c r="AL97" s="49"/>
      <c r="AM97" s="49"/>
      <c r="AN97" s="50">
        <f>AL93*'Tables #1'!$F$25</f>
        <v>13123.125438133333</v>
      </c>
      <c r="AO97" s="49"/>
      <c r="AP97" s="50">
        <f>AO93*'Tables #1'!$G$25</f>
        <v>18491.347201425229</v>
      </c>
      <c r="AQ97" s="49"/>
      <c r="AR97" s="49"/>
      <c r="AS97" s="49"/>
      <c r="AT97" s="50">
        <f>AR93*'Tables #1'!$H$25</f>
        <v>33554.134319726189</v>
      </c>
    </row>
    <row r="98" spans="1:48">
      <c r="B98" s="35" t="s">
        <v>25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R98" s="26"/>
      <c r="S98" s="26"/>
      <c r="T98" s="26"/>
      <c r="U98" s="26"/>
      <c r="V98" s="26"/>
      <c r="W98" s="26"/>
      <c r="Y98" s="211"/>
      <c r="Z98" s="48"/>
      <c r="AA98" s="232"/>
      <c r="AB98" s="228"/>
      <c r="AC98" s="229"/>
      <c r="AD98" s="34"/>
      <c r="AE98" s="232"/>
      <c r="AF98" s="228"/>
      <c r="AG98" s="229"/>
      <c r="AI98" s="214"/>
      <c r="AL98" s="49"/>
      <c r="AM98" s="49"/>
      <c r="AN98" s="49"/>
      <c r="AO98" s="49"/>
      <c r="AP98" s="49"/>
      <c r="AQ98" s="49"/>
      <c r="AR98" s="49"/>
      <c r="AS98" s="49"/>
      <c r="AT98" s="49"/>
    </row>
    <row r="99" spans="1:48">
      <c r="B99" s="81" t="s">
        <v>25</v>
      </c>
      <c r="F99" s="26"/>
      <c r="M99" s="27">
        <v>0</v>
      </c>
      <c r="N99" s="27">
        <v>113069.713</v>
      </c>
      <c r="R99" s="24">
        <f>+$R$30</f>
        <v>1.24E-2</v>
      </c>
      <c r="S99" s="24">
        <f>+$S$30</f>
        <v>-2.9999999999999997E-4</v>
      </c>
      <c r="T99" s="24">
        <f>+$T$30</f>
        <v>1.24E-2</v>
      </c>
      <c r="U99" s="24">
        <f>+$U$30</f>
        <v>-2.9999999999999997E-4</v>
      </c>
      <c r="V99" s="24">
        <f>+$V$30</f>
        <v>1.2200000000000001E-2</v>
      </c>
      <c r="W99" s="24">
        <f>+$W$30</f>
        <v>1.24E-2</v>
      </c>
      <c r="Y99" s="209"/>
      <c r="Z99" s="48"/>
      <c r="AA99" s="227"/>
      <c r="AB99" s="228"/>
      <c r="AC99" s="229"/>
      <c r="AD99" s="34"/>
      <c r="AE99" s="227">
        <f>(((N99/12)*4)*(V99))+(((N99/12)*8)*(W99))</f>
        <v>1394.5264603333333</v>
      </c>
      <c r="AF99" s="228"/>
      <c r="AG99" s="229"/>
      <c r="AI99" s="214"/>
      <c r="AL99" s="49" t="s">
        <v>77</v>
      </c>
      <c r="AM99" s="49"/>
      <c r="AN99" s="50">
        <f>+AN97+AN96</f>
        <v>19684.688157199998</v>
      </c>
      <c r="AO99" s="49"/>
      <c r="AP99" s="50">
        <f>+AP97+AP96</f>
        <v>27661.236592295936</v>
      </c>
      <c r="AQ99" s="49"/>
      <c r="AR99" s="49"/>
      <c r="AS99" s="49"/>
      <c r="AT99" s="50">
        <f>+AT97+AT96</f>
        <v>50060.603622172137</v>
      </c>
    </row>
    <row r="100" spans="1:48" ht="15.6">
      <c r="B100" s="28" t="s">
        <v>33</v>
      </c>
      <c r="C100" s="67"/>
      <c r="D100" s="38"/>
      <c r="E100" s="38"/>
      <c r="F100" s="38"/>
      <c r="G100" s="38"/>
      <c r="H100" s="38"/>
      <c r="I100" s="38"/>
      <c r="J100" s="38"/>
      <c r="K100" s="38"/>
      <c r="L100" s="38"/>
      <c r="M100" s="63">
        <f>SUM(M99)</f>
        <v>0</v>
      </c>
      <c r="N100" s="63">
        <f>SUM(N99)</f>
        <v>113069.713</v>
      </c>
      <c r="R100" s="25"/>
      <c r="S100" s="25"/>
      <c r="T100" s="25"/>
      <c r="U100" s="25"/>
      <c r="V100" s="25"/>
      <c r="W100" s="25"/>
      <c r="Y100" s="210"/>
      <c r="Z100" s="48"/>
      <c r="AA100" s="230"/>
      <c r="AB100" s="54"/>
      <c r="AC100" s="231"/>
      <c r="AD100" s="34"/>
      <c r="AE100" s="230">
        <f>SUM(AE99)</f>
        <v>1394.5264603333333</v>
      </c>
      <c r="AF100" s="54"/>
      <c r="AG100" s="231"/>
      <c r="AI100" s="214"/>
      <c r="AK100" s="324" t="s">
        <v>177</v>
      </c>
      <c r="AL100" s="49" t="s">
        <v>64</v>
      </c>
      <c r="AM100" s="49"/>
      <c r="AN100" s="51">
        <f>+AN99-Y105</f>
        <v>0</v>
      </c>
      <c r="AO100" s="49"/>
      <c r="AP100" s="51">
        <f>+AP99-AA105</f>
        <v>0</v>
      </c>
      <c r="AQ100" s="49"/>
      <c r="AR100" s="49"/>
      <c r="AS100" s="49"/>
      <c r="AT100" s="51">
        <f>+AT99-AE105</f>
        <v>0</v>
      </c>
    </row>
    <row r="101" spans="1:48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R101" s="25"/>
      <c r="S101" s="25"/>
      <c r="T101" s="25"/>
      <c r="U101" s="25"/>
      <c r="V101" s="25"/>
      <c r="W101" s="25"/>
      <c r="Y101" s="211"/>
      <c r="Z101" s="48"/>
      <c r="AA101" s="232"/>
      <c r="AB101" s="228"/>
      <c r="AC101" s="229"/>
      <c r="AD101" s="34"/>
      <c r="AE101" s="232"/>
      <c r="AF101" s="228"/>
      <c r="AG101" s="229"/>
      <c r="AI101" s="214"/>
      <c r="AK101" s="324"/>
      <c r="AL101" s="49"/>
      <c r="AM101" s="49"/>
      <c r="AN101" s="49"/>
      <c r="AO101" s="49"/>
      <c r="AP101" s="49"/>
      <c r="AQ101" s="49"/>
      <c r="AR101" s="49"/>
      <c r="AS101" s="49"/>
      <c r="AT101" s="49"/>
    </row>
    <row r="102" spans="1:48" ht="15.6">
      <c r="B102" s="28" t="s">
        <v>76</v>
      </c>
      <c r="C102" s="21"/>
      <c r="D102" s="20"/>
      <c r="E102" s="19"/>
      <c r="F102" s="19"/>
      <c r="G102" s="19"/>
      <c r="H102" s="19"/>
      <c r="I102" s="19"/>
      <c r="J102" s="19"/>
      <c r="K102" s="19"/>
      <c r="L102" s="19"/>
      <c r="M102" s="19">
        <f>+M100+M96</f>
        <v>0</v>
      </c>
      <c r="N102" s="19">
        <f>+N100+N96</f>
        <v>1884527.5660000001</v>
      </c>
      <c r="O102" s="55"/>
      <c r="P102" s="55"/>
      <c r="Q102" s="55"/>
      <c r="R102" s="195"/>
      <c r="S102" s="195"/>
      <c r="T102" s="195"/>
      <c r="U102" s="195"/>
      <c r="V102" s="195"/>
      <c r="W102" s="195"/>
      <c r="X102" s="55"/>
      <c r="Y102" s="212"/>
      <c r="Z102" s="57"/>
      <c r="AA102" s="233"/>
      <c r="AB102" s="54"/>
      <c r="AC102" s="231"/>
      <c r="AD102" s="57"/>
      <c r="AE102" s="233">
        <f>+AE100+AE96</f>
        <v>23242.506647333335</v>
      </c>
      <c r="AF102" s="54"/>
      <c r="AG102" s="231"/>
      <c r="AI102" s="214"/>
      <c r="AK102" s="324"/>
    </row>
    <row r="103" spans="1:48" ht="9" customHeight="1">
      <c r="R103" s="25"/>
      <c r="S103" s="25"/>
      <c r="T103" s="25"/>
      <c r="U103" s="25"/>
      <c r="V103" s="25"/>
      <c r="W103" s="25"/>
      <c r="Y103" s="211"/>
      <c r="Z103" s="48"/>
      <c r="AA103" s="232"/>
      <c r="AB103" s="14"/>
      <c r="AC103" s="221"/>
      <c r="AD103" s="34"/>
      <c r="AE103" s="232"/>
      <c r="AF103" s="14"/>
      <c r="AG103" s="221"/>
      <c r="AI103" s="214"/>
      <c r="AK103" s="324"/>
    </row>
    <row r="104" spans="1:48" ht="3.75" customHeight="1">
      <c r="R104" s="25"/>
      <c r="S104" s="25"/>
      <c r="T104" s="25"/>
      <c r="U104" s="25"/>
      <c r="V104" s="25"/>
      <c r="W104" s="25"/>
      <c r="Y104" s="211"/>
      <c r="Z104" s="48"/>
      <c r="AA104" s="232"/>
      <c r="AB104" s="14"/>
      <c r="AC104" s="221"/>
      <c r="AD104" s="34"/>
      <c r="AE104" s="232"/>
      <c r="AF104" s="14"/>
      <c r="AG104" s="221"/>
      <c r="AI104" s="214"/>
      <c r="AK104" s="324"/>
    </row>
    <row r="105" spans="1:48" s="62" customFormat="1" ht="25.5" customHeight="1" thickBot="1">
      <c r="A105" s="58" t="s">
        <v>79</v>
      </c>
      <c r="B105" s="58"/>
      <c r="C105" s="58"/>
      <c r="D105" s="69">
        <f>+D102+D83+D64+D45</f>
        <v>0</v>
      </c>
      <c r="E105" s="69">
        <f>+E102+E83+E64+E45</f>
        <v>0</v>
      </c>
      <c r="F105" s="58"/>
      <c r="G105" s="69">
        <f>+G102+G83+G64+G45</f>
        <v>0</v>
      </c>
      <c r="H105" s="69">
        <f>+H102+H83+H64+H45</f>
        <v>1626833.7319999998</v>
      </c>
      <c r="I105" s="58"/>
      <c r="J105" s="69">
        <f>+J102+J83+J64+J45</f>
        <v>0</v>
      </c>
      <c r="K105" s="69">
        <f>+K102+K83+K64+K45</f>
        <v>2273526.2952572</v>
      </c>
      <c r="L105" s="58"/>
      <c r="M105" s="69">
        <f>+M102+M83+M64+M45</f>
        <v>0</v>
      </c>
      <c r="N105" s="69">
        <f>+N102+N83+N64+N45</f>
        <v>4058967.8612572001</v>
      </c>
      <c r="O105" s="69">
        <f>+D105+G105+J105+M105</f>
        <v>0</v>
      </c>
      <c r="P105" s="69">
        <f>+E105+H105+K105+N105</f>
        <v>7959327.8885143995</v>
      </c>
      <c r="Q105" s="58"/>
      <c r="R105" s="193"/>
      <c r="S105" s="193"/>
      <c r="T105" s="193"/>
      <c r="U105" s="193"/>
      <c r="V105" s="193"/>
      <c r="W105" s="193"/>
      <c r="X105" s="58"/>
      <c r="Y105" s="241">
        <f>+Y45+Y64+Y83+Y102</f>
        <v>19684.688157199998</v>
      </c>
      <c r="Z105" s="59"/>
      <c r="AA105" s="235">
        <f>+AA45+AA64+AA83+AA102</f>
        <v>27661.236592295932</v>
      </c>
      <c r="AB105" s="59">
        <f>((('Tables #1'!$D$7/12)*4)*('Tables #1'!$F$25))+((('Tables #1'!$D$7/12)*8)*('Tables #1'!$G$25))</f>
        <v>65329.055366666682</v>
      </c>
      <c r="AC105" s="236">
        <f>+AA105-AB105</f>
        <v>-37667.818774370753</v>
      </c>
      <c r="AD105" s="61"/>
      <c r="AE105" s="235">
        <f>+AE45+AE64+AE83+AE102</f>
        <v>50060.603622172137</v>
      </c>
      <c r="AF105" s="59">
        <f>((('Tables #1'!$D$7/12)*4)*('Tables #1'!$G$25))+((('Tables #1'!$D$7/12)*8)*('Tables #1'!$H$25))</f>
        <v>66223.973933333342</v>
      </c>
      <c r="AG105" s="236">
        <f>+AE105-AF105</f>
        <v>-16163.370311161205</v>
      </c>
      <c r="AH105" s="58"/>
      <c r="AI105" s="242">
        <f>+AG105+AC105+Y105</f>
        <v>-34146.50092833196</v>
      </c>
      <c r="AJ105" s="29"/>
      <c r="AK105" s="324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</row>
    <row r="106" spans="1:48" ht="15" thickTop="1" thickBot="1">
      <c r="U106" s="25"/>
      <c r="V106" s="25"/>
      <c r="W106" s="25"/>
      <c r="Y106" s="240"/>
      <c r="Z106" s="48"/>
      <c r="AA106" s="237"/>
      <c r="AB106" s="238"/>
      <c r="AC106" s="239"/>
      <c r="AD106" s="34"/>
      <c r="AE106" s="237"/>
      <c r="AF106" s="238"/>
      <c r="AG106" s="239"/>
      <c r="AI106" s="243"/>
    </row>
    <row r="107" spans="1:48" ht="17.399999999999999">
      <c r="A107" s="31" t="s">
        <v>164</v>
      </c>
      <c r="U107" s="25"/>
      <c r="V107" s="25"/>
      <c r="W107" s="25"/>
      <c r="Y107" s="213"/>
      <c r="AA107" s="217"/>
      <c r="AB107" s="218"/>
      <c r="AC107" s="219"/>
      <c r="AE107" s="217"/>
      <c r="AF107" s="218"/>
      <c r="AG107" s="219"/>
      <c r="AI107" s="250"/>
    </row>
    <row r="108" spans="1:48" ht="14.4" thickBot="1">
      <c r="U108" s="25"/>
      <c r="V108" s="25"/>
      <c r="W108" s="25"/>
      <c r="Y108" s="204"/>
      <c r="AA108" s="220"/>
      <c r="AB108" s="14"/>
      <c r="AC108" s="221"/>
      <c r="AE108" s="220"/>
      <c r="AF108" s="14"/>
      <c r="AG108" s="221"/>
      <c r="AI108" s="214"/>
    </row>
    <row r="109" spans="1:48" ht="17.399999999999999">
      <c r="A109" s="197" t="s">
        <v>26</v>
      </c>
      <c r="B109" s="198"/>
      <c r="C109" s="17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R109" s="25"/>
      <c r="S109" s="25"/>
      <c r="T109" s="25"/>
      <c r="U109" s="25"/>
      <c r="V109" s="25"/>
      <c r="W109" s="25"/>
      <c r="Y109" s="204"/>
      <c r="AA109" s="220"/>
      <c r="AB109" s="14"/>
      <c r="AC109" s="221"/>
      <c r="AE109" s="220"/>
      <c r="AF109" s="14"/>
      <c r="AG109" s="221"/>
      <c r="AI109" s="214"/>
    </row>
    <row r="110" spans="1:48">
      <c r="A110" s="15"/>
      <c r="B110" s="14"/>
      <c r="C110" s="14"/>
      <c r="D110" s="14"/>
      <c r="E110" s="14"/>
      <c r="F110" s="14"/>
      <c r="G110" s="1"/>
      <c r="H110" s="1"/>
      <c r="I110" s="14"/>
      <c r="J110" s="1"/>
      <c r="K110" s="1"/>
      <c r="L110" s="14"/>
      <c r="M110" s="1"/>
      <c r="N110" s="1"/>
      <c r="R110" s="25"/>
      <c r="S110" s="25"/>
      <c r="T110" s="25"/>
      <c r="U110" s="25"/>
      <c r="V110" s="25"/>
      <c r="W110" s="25"/>
      <c r="Y110" s="204"/>
      <c r="AA110" s="220"/>
      <c r="AB110" s="14"/>
      <c r="AC110" s="221"/>
      <c r="AD110" s="34"/>
      <c r="AE110" s="220"/>
      <c r="AF110" s="14"/>
      <c r="AG110" s="221"/>
      <c r="AI110" s="214"/>
    </row>
    <row r="111" spans="1:48">
      <c r="A111" s="15"/>
      <c r="B111" s="35" t="s">
        <v>37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R111" s="25"/>
      <c r="S111" s="25"/>
      <c r="T111" s="25"/>
      <c r="U111" s="25"/>
      <c r="V111" s="25"/>
      <c r="W111" s="25"/>
      <c r="Y111" s="204"/>
      <c r="AA111" s="220"/>
      <c r="AB111" s="14"/>
      <c r="AC111" s="221"/>
      <c r="AD111" s="34"/>
      <c r="AE111" s="220"/>
      <c r="AF111" s="14"/>
      <c r="AG111" s="221"/>
      <c r="AI111" s="214"/>
    </row>
    <row r="112" spans="1:48" s="29" customFormat="1" ht="17.25" customHeight="1">
      <c r="A112" s="13"/>
      <c r="B112" s="81" t="s">
        <v>100</v>
      </c>
      <c r="C112" s="79"/>
      <c r="D112" s="71">
        <v>0</v>
      </c>
      <c r="E112" s="71">
        <v>176851.33767284785</v>
      </c>
      <c r="F112" s="39"/>
      <c r="G112" s="41">
        <v>0</v>
      </c>
      <c r="H112" s="41">
        <v>411993.51430271362</v>
      </c>
      <c r="I112" s="39"/>
      <c r="J112" s="41">
        <v>0</v>
      </c>
      <c r="K112" s="41">
        <v>593023.65800660511</v>
      </c>
      <c r="L112" s="39"/>
      <c r="M112" s="41">
        <v>0</v>
      </c>
      <c r="N112" s="41">
        <v>671589.12958096189</v>
      </c>
      <c r="O112" s="3"/>
      <c r="P112" s="3"/>
      <c r="Q112" s="3"/>
      <c r="R112" s="26"/>
      <c r="S112" s="26"/>
      <c r="T112" s="26"/>
      <c r="U112" s="26"/>
      <c r="V112" s="26"/>
      <c r="W112" s="26"/>
      <c r="Y112" s="205"/>
      <c r="Z112" s="3"/>
      <c r="AA112" s="222"/>
      <c r="AB112" s="14"/>
      <c r="AC112" s="221"/>
      <c r="AD112" s="34"/>
      <c r="AE112" s="222"/>
      <c r="AF112" s="30"/>
      <c r="AG112" s="223"/>
      <c r="AI112" s="215"/>
    </row>
    <row r="113" spans="1:37" s="29" customFormat="1" ht="17.25" customHeight="1">
      <c r="A113" s="13"/>
      <c r="B113" s="81" t="s">
        <v>101</v>
      </c>
      <c r="C113" s="80"/>
      <c r="D113" s="71"/>
      <c r="E113" s="71"/>
      <c r="F113" s="39"/>
      <c r="G113" s="41"/>
      <c r="H113" s="41"/>
      <c r="I113" s="39"/>
      <c r="J113" s="41"/>
      <c r="K113" s="41"/>
      <c r="L113" s="39"/>
      <c r="M113" s="41"/>
      <c r="N113" s="41"/>
      <c r="O113" s="3"/>
      <c r="P113" s="3"/>
      <c r="Q113" s="3"/>
      <c r="R113" s="26"/>
      <c r="S113" s="26"/>
      <c r="T113" s="26"/>
      <c r="U113" s="26"/>
      <c r="V113" s="26"/>
      <c r="W113" s="26"/>
      <c r="Y113" s="205"/>
      <c r="Z113" s="3"/>
      <c r="AA113" s="222"/>
      <c r="AB113" s="14"/>
      <c r="AC113" s="221"/>
      <c r="AD113" s="34"/>
      <c r="AE113" s="222"/>
      <c r="AF113" s="30"/>
      <c r="AG113" s="223"/>
      <c r="AI113" s="215"/>
    </row>
    <row r="114" spans="1:37" s="29" customFormat="1" ht="17.25" customHeight="1">
      <c r="A114" s="13"/>
      <c r="B114" s="81" t="s">
        <v>102</v>
      </c>
      <c r="C114" s="80"/>
      <c r="D114" s="71"/>
      <c r="E114" s="71"/>
      <c r="F114" s="39"/>
      <c r="G114" s="41"/>
      <c r="H114" s="41"/>
      <c r="I114" s="39"/>
      <c r="J114" s="41"/>
      <c r="K114" s="41"/>
      <c r="L114" s="39"/>
      <c r="M114" s="41"/>
      <c r="N114" s="41"/>
      <c r="O114" s="3"/>
      <c r="P114" s="3"/>
      <c r="Q114" s="3"/>
      <c r="R114" s="26"/>
      <c r="S114" s="26"/>
      <c r="T114" s="26"/>
      <c r="U114" s="26"/>
      <c r="V114" s="26"/>
      <c r="W114" s="26"/>
      <c r="Y114" s="205"/>
      <c r="Z114" s="3"/>
      <c r="AA114" s="222"/>
      <c r="AB114" s="14"/>
      <c r="AC114" s="221"/>
      <c r="AD114" s="34"/>
      <c r="AE114" s="222"/>
      <c r="AF114" s="14"/>
      <c r="AG114" s="221"/>
      <c r="AI114" s="215"/>
    </row>
    <row r="115" spans="1:37" s="29" customFormat="1" ht="17.25" customHeight="1">
      <c r="A115" s="13"/>
      <c r="B115" s="81" t="s">
        <v>103</v>
      </c>
      <c r="C115" s="80"/>
      <c r="D115" s="71"/>
      <c r="E115" s="71"/>
      <c r="F115" s="39"/>
      <c r="G115" s="41"/>
      <c r="H115" s="41"/>
      <c r="I115" s="39"/>
      <c r="J115" s="41"/>
      <c r="K115" s="41"/>
      <c r="L115" s="39"/>
      <c r="M115" s="41"/>
      <c r="N115" s="41"/>
      <c r="O115" s="3"/>
      <c r="P115" s="3"/>
      <c r="Q115" s="3"/>
      <c r="R115" s="26"/>
      <c r="S115" s="26"/>
      <c r="T115" s="26"/>
      <c r="U115" s="26"/>
      <c r="V115" s="26"/>
      <c r="W115" s="26"/>
      <c r="Y115" s="205"/>
      <c r="Z115" s="3"/>
      <c r="AA115" s="222"/>
      <c r="AB115" s="14"/>
      <c r="AC115" s="221"/>
      <c r="AD115" s="34"/>
      <c r="AE115" s="222"/>
      <c r="AF115" s="14"/>
      <c r="AG115" s="221"/>
      <c r="AI115" s="215"/>
    </row>
    <row r="116" spans="1:37" s="29" customFormat="1" ht="17.25" customHeight="1">
      <c r="A116" s="13"/>
      <c r="B116" s="81" t="s">
        <v>39</v>
      </c>
      <c r="C116" s="80"/>
      <c r="D116" s="71">
        <v>0</v>
      </c>
      <c r="E116" s="71">
        <v>295710.79599999997</v>
      </c>
      <c r="F116" s="39"/>
      <c r="G116" s="41">
        <v>0</v>
      </c>
      <c r="H116" s="41">
        <v>788017.728</v>
      </c>
      <c r="I116" s="39"/>
      <c r="J116" s="41">
        <v>0</v>
      </c>
      <c r="K116" s="41">
        <v>884903.74699999997</v>
      </c>
      <c r="L116" s="39"/>
      <c r="M116" s="41">
        <v>0</v>
      </c>
      <c r="N116" s="41">
        <v>866071.53500000003</v>
      </c>
      <c r="O116" s="3"/>
      <c r="P116" s="3"/>
      <c r="Q116" s="3"/>
      <c r="R116" s="26"/>
      <c r="S116" s="26"/>
      <c r="T116" s="26"/>
      <c r="U116" s="26"/>
      <c r="V116" s="26"/>
      <c r="W116" s="26"/>
      <c r="Y116" s="205"/>
      <c r="Z116" s="3"/>
      <c r="AA116" s="222"/>
      <c r="AB116" s="14"/>
      <c r="AC116" s="221"/>
      <c r="AD116" s="34"/>
      <c r="AE116" s="222"/>
      <c r="AF116" s="14"/>
      <c r="AG116" s="221"/>
      <c r="AI116" s="215"/>
    </row>
    <row r="117" spans="1:37" s="29" customFormat="1" ht="17.25" customHeight="1">
      <c r="A117" s="13"/>
      <c r="B117" s="81" t="s">
        <v>40</v>
      </c>
      <c r="C117" s="80"/>
      <c r="D117" s="71"/>
      <c r="E117" s="71"/>
      <c r="F117" s="39"/>
      <c r="G117" s="41"/>
      <c r="H117" s="41"/>
      <c r="I117" s="39"/>
      <c r="J117" s="41"/>
      <c r="K117" s="41"/>
      <c r="L117" s="39"/>
      <c r="M117" s="41"/>
      <c r="N117" s="41"/>
      <c r="O117" s="3"/>
      <c r="P117" s="3"/>
      <c r="Q117" s="3"/>
      <c r="R117" s="26"/>
      <c r="S117" s="26"/>
      <c r="T117" s="26"/>
      <c r="U117" s="26"/>
      <c r="V117" s="26"/>
      <c r="W117" s="26"/>
      <c r="Y117" s="205"/>
      <c r="Z117" s="3"/>
      <c r="AA117" s="222"/>
      <c r="AB117" s="14"/>
      <c r="AC117" s="221"/>
      <c r="AD117" s="34"/>
      <c r="AE117" s="222"/>
      <c r="AF117" s="14"/>
      <c r="AG117" s="221"/>
      <c r="AI117" s="215"/>
    </row>
    <row r="118" spans="1:37" s="29" customFormat="1" ht="17.25" customHeight="1">
      <c r="A118" s="13"/>
      <c r="B118" s="81" t="s">
        <v>41</v>
      </c>
      <c r="C118" s="80"/>
      <c r="D118" s="71"/>
      <c r="E118" s="71"/>
      <c r="F118" s="39"/>
      <c r="G118" s="41"/>
      <c r="H118" s="41"/>
      <c r="I118" s="39"/>
      <c r="J118" s="41"/>
      <c r="K118" s="41"/>
      <c r="L118" s="39"/>
      <c r="M118" s="41"/>
      <c r="N118" s="41"/>
      <c r="O118" s="3"/>
      <c r="P118" s="3"/>
      <c r="Q118" s="3"/>
      <c r="R118" s="26"/>
      <c r="S118" s="26"/>
      <c r="T118" s="26"/>
      <c r="U118" s="26"/>
      <c r="V118" s="26"/>
      <c r="W118" s="26"/>
      <c r="Y118" s="205"/>
      <c r="Z118" s="3"/>
      <c r="AA118" s="222"/>
      <c r="AB118" s="14"/>
      <c r="AC118" s="221"/>
      <c r="AD118" s="34"/>
      <c r="AE118" s="222"/>
      <c r="AF118" s="14"/>
      <c r="AG118" s="221"/>
      <c r="AI118" s="215"/>
    </row>
    <row r="119" spans="1:37" s="29" customFormat="1" ht="17.25" customHeight="1">
      <c r="A119" s="13"/>
      <c r="B119" s="81" t="s">
        <v>42</v>
      </c>
      <c r="C119" s="80"/>
      <c r="D119" s="71"/>
      <c r="E119" s="71"/>
      <c r="F119" s="39"/>
      <c r="G119" s="41"/>
      <c r="H119" s="41"/>
      <c r="I119" s="39"/>
      <c r="J119" s="41"/>
      <c r="K119" s="41"/>
      <c r="L119" s="39"/>
      <c r="M119" s="41"/>
      <c r="N119" s="41"/>
      <c r="O119" s="3"/>
      <c r="P119" s="3"/>
      <c r="Q119" s="3"/>
      <c r="R119" s="26"/>
      <c r="S119" s="26"/>
      <c r="T119" s="26"/>
      <c r="U119" s="26"/>
      <c r="V119" s="26"/>
      <c r="W119" s="26"/>
      <c r="Y119" s="205"/>
      <c r="Z119" s="3"/>
      <c r="AA119" s="222"/>
      <c r="AB119" s="14"/>
      <c r="AC119" s="221"/>
      <c r="AD119" s="34"/>
      <c r="AE119" s="222"/>
      <c r="AF119" s="14"/>
      <c r="AG119" s="221"/>
      <c r="AI119" s="215"/>
    </row>
    <row r="120" spans="1:37" s="29" customFormat="1" ht="17.25" customHeight="1">
      <c r="A120" s="13"/>
      <c r="B120" s="81" t="s">
        <v>43</v>
      </c>
      <c r="C120" s="80"/>
      <c r="D120" s="71"/>
      <c r="E120" s="71"/>
      <c r="F120" s="39"/>
      <c r="G120" s="41"/>
      <c r="H120" s="41"/>
      <c r="I120" s="39"/>
      <c r="J120" s="41"/>
      <c r="K120" s="41"/>
      <c r="L120" s="39"/>
      <c r="M120" s="41"/>
      <c r="N120" s="41"/>
      <c r="O120" s="3"/>
      <c r="P120" s="3"/>
      <c r="Q120" s="3"/>
      <c r="R120" s="26"/>
      <c r="S120" s="26"/>
      <c r="T120" s="26"/>
      <c r="U120" s="26"/>
      <c r="V120" s="26"/>
      <c r="W120" s="26"/>
      <c r="Y120" s="205"/>
      <c r="Z120" s="3"/>
      <c r="AA120" s="222"/>
      <c r="AB120" s="14"/>
      <c r="AC120" s="221"/>
      <c r="AD120" s="34"/>
      <c r="AE120" s="222"/>
      <c r="AF120" s="14"/>
      <c r="AG120" s="221"/>
      <c r="AI120" s="215"/>
    </row>
    <row r="121" spans="1:37" s="29" customFormat="1" ht="17.25" customHeight="1">
      <c r="A121" s="13"/>
      <c r="B121" s="81" t="s">
        <v>44</v>
      </c>
      <c r="C121" s="80"/>
      <c r="D121" s="71"/>
      <c r="E121" s="71"/>
      <c r="F121" s="39"/>
      <c r="G121" s="41"/>
      <c r="H121" s="41"/>
      <c r="I121" s="39"/>
      <c r="J121" s="41"/>
      <c r="K121" s="41"/>
      <c r="L121" s="39"/>
      <c r="M121" s="41"/>
      <c r="N121" s="41"/>
      <c r="O121" s="3"/>
      <c r="P121" s="3"/>
      <c r="Q121" s="3"/>
      <c r="R121" s="196" t="s">
        <v>165</v>
      </c>
      <c r="S121" s="196" t="s">
        <v>165</v>
      </c>
      <c r="T121" s="196" t="s">
        <v>166</v>
      </c>
      <c r="U121" s="196" t="s">
        <v>166</v>
      </c>
      <c r="V121" s="196" t="s">
        <v>167</v>
      </c>
      <c r="W121" s="196" t="s">
        <v>168</v>
      </c>
      <c r="Y121" s="205"/>
      <c r="Z121" s="3"/>
      <c r="AA121" s="222"/>
      <c r="AB121" s="14"/>
      <c r="AC121" s="221"/>
      <c r="AD121" s="34"/>
      <c r="AE121" s="222"/>
      <c r="AF121" s="14"/>
      <c r="AG121" s="221"/>
      <c r="AI121" s="215"/>
    </row>
    <row r="122" spans="1:37" s="29" customFormat="1" ht="17.25" customHeight="1">
      <c r="A122" s="13"/>
      <c r="B122" s="81" t="s">
        <v>45</v>
      </c>
      <c r="C122" s="76"/>
      <c r="D122" s="71"/>
      <c r="E122" s="71"/>
      <c r="F122" s="39"/>
      <c r="G122" s="41"/>
      <c r="H122" s="41"/>
      <c r="I122" s="39"/>
      <c r="J122" s="41"/>
      <c r="K122" s="41"/>
      <c r="L122" s="39"/>
      <c r="M122" s="41"/>
      <c r="N122" s="41"/>
      <c r="O122" s="3"/>
      <c r="P122" s="3"/>
      <c r="Q122" s="3"/>
      <c r="R122" s="326" t="s">
        <v>11</v>
      </c>
      <c r="S122" s="326" t="s">
        <v>12</v>
      </c>
      <c r="T122" s="326" t="s">
        <v>1</v>
      </c>
      <c r="U122" s="326" t="s">
        <v>2</v>
      </c>
      <c r="V122" s="326" t="s">
        <v>19</v>
      </c>
      <c r="W122" s="326" t="s">
        <v>20</v>
      </c>
      <c r="Y122" s="205"/>
      <c r="AA122" s="222"/>
      <c r="AB122" s="14"/>
      <c r="AC122" s="221"/>
      <c r="AD122" s="34"/>
      <c r="AE122" s="222"/>
      <c r="AF122" s="14"/>
      <c r="AG122" s="221"/>
      <c r="AI122" s="215"/>
    </row>
    <row r="123" spans="1:37" s="29" customFormat="1" ht="17.25" customHeight="1">
      <c r="A123" s="13"/>
      <c r="B123" s="35" t="s">
        <v>46</v>
      </c>
      <c r="C123" s="72"/>
      <c r="D123" s="46">
        <f>SUM(D112:D122)</f>
        <v>0</v>
      </c>
      <c r="E123" s="45">
        <f>SUM(E112:E122)</f>
        <v>472562.13367284782</v>
      </c>
      <c r="F123" s="73"/>
      <c r="G123" s="45">
        <f>SUM(G112:G122)</f>
        <v>0</v>
      </c>
      <c r="H123" s="45">
        <f>SUM(H112:H122)</f>
        <v>1200011.2423027137</v>
      </c>
      <c r="I123" s="73"/>
      <c r="J123" s="45">
        <f>SUM(J112:J122)</f>
        <v>0</v>
      </c>
      <c r="K123" s="45">
        <f>SUM(K112:K122)</f>
        <v>1477927.4050066052</v>
      </c>
      <c r="L123" s="73"/>
      <c r="M123" s="45">
        <f>SUM(M112:M122)</f>
        <v>0</v>
      </c>
      <c r="N123" s="45">
        <f>SUM(N112:N122)</f>
        <v>1537660.6645809619</v>
      </c>
      <c r="O123" s="3"/>
      <c r="P123" s="3"/>
      <c r="Q123" s="3"/>
      <c r="R123" s="326"/>
      <c r="S123" s="326"/>
      <c r="T123" s="326"/>
      <c r="U123" s="326"/>
      <c r="V123" s="326"/>
      <c r="W123" s="326"/>
      <c r="Y123" s="205"/>
      <c r="AA123" s="222"/>
      <c r="AB123" s="30"/>
      <c r="AC123" s="223"/>
      <c r="AD123" s="34"/>
      <c r="AE123" s="222"/>
      <c r="AF123" s="14"/>
      <c r="AG123" s="221"/>
      <c r="AI123" s="215"/>
    </row>
    <row r="124" spans="1:37" s="29" customFormat="1">
      <c r="A124" s="13"/>
      <c r="B124" s="12"/>
      <c r="C124" s="30"/>
      <c r="D124" s="39"/>
      <c r="E124" s="42"/>
      <c r="F124" s="39"/>
      <c r="G124" s="39"/>
      <c r="H124" s="42"/>
      <c r="I124" s="39"/>
      <c r="J124" s="39"/>
      <c r="K124" s="42"/>
      <c r="L124" s="39"/>
      <c r="M124" s="39"/>
      <c r="N124" s="42"/>
      <c r="O124" s="3"/>
      <c r="P124" s="3"/>
      <c r="Q124" s="3"/>
      <c r="R124" s="326"/>
      <c r="S124" s="326"/>
      <c r="T124" s="326"/>
      <c r="U124" s="326"/>
      <c r="V124" s="326"/>
      <c r="W124" s="326"/>
      <c r="Y124" s="205"/>
      <c r="AA124" s="222"/>
      <c r="AB124" s="30"/>
      <c r="AC124" s="223"/>
      <c r="AD124" s="34"/>
      <c r="AE124" s="222"/>
      <c r="AF124" s="14"/>
      <c r="AG124" s="221"/>
      <c r="AI124" s="215"/>
    </row>
    <row r="125" spans="1:37" s="22" customFormat="1" ht="15.6">
      <c r="A125" s="11"/>
      <c r="B125" s="28" t="s">
        <v>80</v>
      </c>
      <c r="C125" s="21"/>
      <c r="D125" s="43">
        <f>+D123</f>
        <v>0</v>
      </c>
      <c r="E125" s="44">
        <f>+E123</f>
        <v>472562.13367284782</v>
      </c>
      <c r="F125" s="44"/>
      <c r="G125" s="19">
        <f>+G123</f>
        <v>0</v>
      </c>
      <c r="H125" s="19">
        <f>+H123</f>
        <v>1200011.2423027137</v>
      </c>
      <c r="I125" s="19"/>
      <c r="J125" s="19">
        <f>+J123</f>
        <v>0</v>
      </c>
      <c r="K125" s="19">
        <f>+K123</f>
        <v>1477927.4050066052</v>
      </c>
      <c r="L125" s="19"/>
      <c r="M125" s="19">
        <f>+M123</f>
        <v>0</v>
      </c>
      <c r="N125" s="19">
        <f>+N123</f>
        <v>1537660.6645809619</v>
      </c>
      <c r="O125" s="3"/>
      <c r="P125" s="3"/>
      <c r="Q125" s="3"/>
      <c r="R125" s="326"/>
      <c r="S125" s="326"/>
      <c r="T125" s="326"/>
      <c r="U125" s="326"/>
      <c r="V125" s="326"/>
      <c r="W125" s="326"/>
      <c r="Y125" s="206"/>
      <c r="AA125" s="224"/>
      <c r="AB125" s="225"/>
      <c r="AC125" s="226"/>
      <c r="AD125" s="34"/>
      <c r="AE125" s="224"/>
      <c r="AF125" s="14"/>
      <c r="AG125" s="221"/>
      <c r="AI125" s="216"/>
    </row>
    <row r="126" spans="1:37" s="29" customFormat="1" ht="14.4" thickBot="1">
      <c r="A126" s="10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3"/>
      <c r="P126" s="3"/>
      <c r="Q126" s="3"/>
      <c r="R126" s="326"/>
      <c r="S126" s="326"/>
      <c r="T126" s="326"/>
      <c r="U126" s="326"/>
      <c r="V126" s="326"/>
      <c r="W126" s="326"/>
      <c r="Y126" s="207"/>
      <c r="Z126" s="5"/>
      <c r="AA126" s="222"/>
      <c r="AB126" s="30"/>
      <c r="AC126" s="223"/>
      <c r="AD126" s="34"/>
      <c r="AE126" s="222"/>
      <c r="AF126" s="14"/>
      <c r="AG126" s="221"/>
      <c r="AI126" s="215"/>
    </row>
    <row r="127" spans="1:37"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R127" s="326"/>
      <c r="S127" s="326"/>
      <c r="T127" s="326"/>
      <c r="U127" s="326"/>
      <c r="V127" s="326"/>
      <c r="W127" s="326"/>
      <c r="Y127" s="208"/>
      <c r="Z127" s="7"/>
      <c r="AA127" s="220"/>
      <c r="AB127" s="14"/>
      <c r="AC127" s="221"/>
      <c r="AD127" s="34"/>
      <c r="AE127" s="220"/>
      <c r="AF127" s="14"/>
      <c r="AG127" s="221"/>
      <c r="AI127" s="214"/>
    </row>
    <row r="128" spans="1:37" ht="15.6">
      <c r="A128" s="336">
        <v>2011</v>
      </c>
      <c r="B128" s="336"/>
      <c r="D128" s="25"/>
      <c r="E128" s="25"/>
      <c r="F128" s="25"/>
      <c r="G128" s="331" t="s">
        <v>71</v>
      </c>
      <c r="H128" s="331"/>
      <c r="I128" s="26"/>
      <c r="J128" s="331" t="s">
        <v>71</v>
      </c>
      <c r="K128" s="331"/>
      <c r="L128" s="26"/>
      <c r="M128" s="331" t="s">
        <v>71</v>
      </c>
      <c r="N128" s="331"/>
      <c r="R128" s="25"/>
      <c r="S128" s="25"/>
      <c r="T128" s="25"/>
      <c r="U128" s="25"/>
      <c r="V128" s="25"/>
      <c r="W128" s="25"/>
      <c r="Y128" s="208"/>
      <c r="Z128" s="7"/>
      <c r="AA128" s="220"/>
      <c r="AB128" s="14"/>
      <c r="AC128" s="221"/>
      <c r="AD128" s="34"/>
      <c r="AE128" s="220"/>
      <c r="AF128" s="14"/>
      <c r="AG128" s="221"/>
      <c r="AI128" s="214"/>
      <c r="AK128" s="325" t="str">
        <f>+A109</f>
        <v>GS &lt; 50</v>
      </c>
    </row>
    <row r="129" spans="2:37">
      <c r="B129" s="35" t="str">
        <f t="shared" ref="B129:B140" si="37">+B111</f>
        <v>Business Program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R129" s="25"/>
      <c r="S129" s="25"/>
      <c r="T129" s="25"/>
      <c r="U129" s="25"/>
      <c r="V129" s="25"/>
      <c r="W129" s="25"/>
      <c r="Y129" s="204"/>
      <c r="AA129" s="220"/>
      <c r="AB129" s="14"/>
      <c r="AC129" s="221"/>
      <c r="AD129" s="34"/>
      <c r="AE129" s="220"/>
      <c r="AF129" s="14"/>
      <c r="AG129" s="221"/>
      <c r="AI129" s="214"/>
      <c r="AK129" s="325"/>
    </row>
    <row r="130" spans="2:37">
      <c r="B130" s="81" t="str">
        <f t="shared" si="37"/>
        <v>Retrofit GS &lt; 50</v>
      </c>
      <c r="G130" s="27">
        <v>0</v>
      </c>
      <c r="H130" s="27">
        <v>176851.33767284785</v>
      </c>
      <c r="J130" s="27">
        <v>0</v>
      </c>
      <c r="K130" s="27">
        <v>176851.33767284785</v>
      </c>
      <c r="M130" s="27">
        <v>0</v>
      </c>
      <c r="N130" s="27">
        <v>176851.33767284785</v>
      </c>
      <c r="R130" s="24">
        <v>1.3100000000000001E-2</v>
      </c>
      <c r="S130" s="24">
        <v>-2.0000000000000001E-4</v>
      </c>
      <c r="T130" s="24">
        <v>1.2999999999999999E-2</v>
      </c>
      <c r="U130" s="24">
        <v>-2.0000000000000001E-4</v>
      </c>
      <c r="V130" s="24">
        <v>1.34E-2</v>
      </c>
      <c r="W130" s="24">
        <v>1.3599999999999999E-2</v>
      </c>
      <c r="Y130" s="209">
        <f>(((H130/12)*4)*(R130+S130))+(((H130/12)*8)*(T130+U130))</f>
        <v>2269.5921668015471</v>
      </c>
      <c r="Z130" s="48"/>
      <c r="AA130" s="227">
        <f>(((K130/12)*4)*(T130+U130))+(((K130/12)*8)*(V130))</f>
        <v>2334.4376572815918</v>
      </c>
      <c r="AB130" s="228"/>
      <c r="AC130" s="229"/>
      <c r="AD130" s="34"/>
      <c r="AE130" s="227">
        <f>(((N130/12)*4)*(V130))+(((N130/12)*8)*(W130))</f>
        <v>2393.3881031725405</v>
      </c>
      <c r="AF130" s="14"/>
      <c r="AG130" s="221"/>
      <c r="AI130" s="214"/>
    </row>
    <row r="131" spans="2:37">
      <c r="B131" s="81" t="str">
        <f t="shared" si="37"/>
        <v>Retrofit GS 50-999</v>
      </c>
      <c r="G131" s="27"/>
      <c r="H131" s="27"/>
      <c r="J131" s="27"/>
      <c r="K131" s="27"/>
      <c r="M131" s="27"/>
      <c r="N131" s="27"/>
      <c r="R131" s="24">
        <f>+$R$130</f>
        <v>1.3100000000000001E-2</v>
      </c>
      <c r="S131" s="24">
        <f>+$S$130</f>
        <v>-2.0000000000000001E-4</v>
      </c>
      <c r="T131" s="24">
        <f>+$T$130</f>
        <v>1.2999999999999999E-2</v>
      </c>
      <c r="U131" s="24">
        <f>+$U$130</f>
        <v>-2.0000000000000001E-4</v>
      </c>
      <c r="V131" s="24">
        <f>+$V$130</f>
        <v>1.34E-2</v>
      </c>
      <c r="W131" s="24">
        <f>+$W$130</f>
        <v>1.3599999999999999E-2</v>
      </c>
      <c r="Y131" s="209">
        <f>(((H131/12)*4)*(R131+S131))+(((H131/12)*8)*(T131+U131))</f>
        <v>0</v>
      </c>
      <c r="Z131" s="48"/>
      <c r="AA131" s="227">
        <f>(((K131/12)*4)*(T131+U131))+(((K131/12)*8)*(V131))</f>
        <v>0</v>
      </c>
      <c r="AB131" s="228"/>
      <c r="AC131" s="229"/>
      <c r="AD131" s="34"/>
      <c r="AE131" s="227">
        <f>(((N131/12)*4)*(V131))+(((N131/12)*8)*(W131))</f>
        <v>0</v>
      </c>
      <c r="AF131" s="14"/>
      <c r="AG131" s="221"/>
      <c r="AI131" s="214"/>
    </row>
    <row r="132" spans="2:37">
      <c r="B132" s="81" t="str">
        <f t="shared" si="37"/>
        <v>Retrofit GS &gt; 1000</v>
      </c>
      <c r="G132" s="27"/>
      <c r="H132" s="27"/>
      <c r="J132" s="27"/>
      <c r="K132" s="27"/>
      <c r="M132" s="27"/>
      <c r="N132" s="27"/>
      <c r="R132" s="24">
        <f t="shared" ref="R132:R140" si="38">+$R$130</f>
        <v>1.3100000000000001E-2</v>
      </c>
      <c r="S132" s="24">
        <f t="shared" ref="S132:S140" si="39">+$S$130</f>
        <v>-2.0000000000000001E-4</v>
      </c>
      <c r="T132" s="24">
        <f t="shared" ref="T132:T140" si="40">+$T$130</f>
        <v>1.2999999999999999E-2</v>
      </c>
      <c r="U132" s="24">
        <f t="shared" ref="U132:U140" si="41">+$U$130</f>
        <v>-2.0000000000000001E-4</v>
      </c>
      <c r="V132" s="24">
        <f t="shared" ref="V132:V140" si="42">+$V$130</f>
        <v>1.34E-2</v>
      </c>
      <c r="W132" s="24">
        <f t="shared" ref="W132:W140" si="43">+$W$130</f>
        <v>1.3599999999999999E-2</v>
      </c>
      <c r="Y132" s="209">
        <f t="shared" ref="Y132:Y138" si="44">(((H132/12)*4)*(R132+S132))+(((H132/12)*8)*(T132+U132))</f>
        <v>0</v>
      </c>
      <c r="Z132" s="48"/>
      <c r="AA132" s="227">
        <f t="shared" ref="AA132:AA138" si="45">(((K132/12)*4)*(T132+U132))+(((K132/12)*8)*(V132))</f>
        <v>0</v>
      </c>
      <c r="AB132" s="228"/>
      <c r="AC132" s="229"/>
      <c r="AD132" s="34"/>
      <c r="AE132" s="227">
        <f t="shared" ref="AE132:AE138" si="46">(((N132/12)*4)*(V132))+(((N132/12)*8)*(W132))</f>
        <v>0</v>
      </c>
      <c r="AF132" s="14"/>
      <c r="AG132" s="221"/>
      <c r="AI132" s="214"/>
    </row>
    <row r="133" spans="2:37">
      <c r="B133" s="81" t="str">
        <f t="shared" si="37"/>
        <v>Retrofit  ST</v>
      </c>
      <c r="D133" s="252" t="s">
        <v>175</v>
      </c>
      <c r="G133" s="27"/>
      <c r="H133" s="27"/>
      <c r="J133" s="27"/>
      <c r="K133" s="27"/>
      <c r="M133" s="27"/>
      <c r="N133" s="27"/>
      <c r="R133" s="24">
        <f t="shared" si="38"/>
        <v>1.3100000000000001E-2</v>
      </c>
      <c r="S133" s="24">
        <f t="shared" si="39"/>
        <v>-2.0000000000000001E-4</v>
      </c>
      <c r="T133" s="24">
        <f t="shared" si="40"/>
        <v>1.2999999999999999E-2</v>
      </c>
      <c r="U133" s="24">
        <f t="shared" si="41"/>
        <v>-2.0000000000000001E-4</v>
      </c>
      <c r="V133" s="24">
        <f t="shared" si="42"/>
        <v>1.34E-2</v>
      </c>
      <c r="W133" s="24">
        <f t="shared" si="43"/>
        <v>1.3599999999999999E-2</v>
      </c>
      <c r="Y133" s="209">
        <f t="shared" si="44"/>
        <v>0</v>
      </c>
      <c r="Z133" s="48"/>
      <c r="AA133" s="227">
        <f t="shared" si="45"/>
        <v>0</v>
      </c>
      <c r="AB133" s="228"/>
      <c r="AC133" s="229"/>
      <c r="AD133" s="34"/>
      <c r="AE133" s="227">
        <f t="shared" si="46"/>
        <v>0</v>
      </c>
      <c r="AF133" s="14"/>
      <c r="AG133" s="221"/>
      <c r="AI133" s="214"/>
    </row>
    <row r="134" spans="2:37">
      <c r="B134" s="81" t="str">
        <f t="shared" si="37"/>
        <v>Direct Install Lighting</v>
      </c>
      <c r="D134" s="252" t="s">
        <v>176</v>
      </c>
      <c r="G134" s="27">
        <v>0</v>
      </c>
      <c r="H134" s="27">
        <v>295710.79599999997</v>
      </c>
      <c r="J134" s="27">
        <v>0</v>
      </c>
      <c r="K134" s="27">
        <v>295710.79599999997</v>
      </c>
      <c r="M134" s="27">
        <v>0</v>
      </c>
      <c r="N134" s="27">
        <v>232479.79599999997</v>
      </c>
      <c r="R134" s="24">
        <f t="shared" si="38"/>
        <v>1.3100000000000001E-2</v>
      </c>
      <c r="S134" s="24">
        <f t="shared" si="39"/>
        <v>-2.0000000000000001E-4</v>
      </c>
      <c r="T134" s="24">
        <f t="shared" si="40"/>
        <v>1.2999999999999999E-2</v>
      </c>
      <c r="U134" s="24">
        <f t="shared" si="41"/>
        <v>-2.0000000000000001E-4</v>
      </c>
      <c r="V134" s="24">
        <f t="shared" si="42"/>
        <v>1.34E-2</v>
      </c>
      <c r="W134" s="24">
        <f t="shared" si="43"/>
        <v>1.3599999999999999E-2</v>
      </c>
      <c r="Y134" s="209">
        <f t="shared" si="44"/>
        <v>3794.9552153333329</v>
      </c>
      <c r="Z134" s="48"/>
      <c r="AA134" s="227">
        <f t="shared" si="45"/>
        <v>3903.3825072</v>
      </c>
      <c r="AB134" s="228"/>
      <c r="AC134" s="229"/>
      <c r="AD134" s="34"/>
      <c r="AE134" s="227">
        <f t="shared" si="46"/>
        <v>3146.2265725333327</v>
      </c>
      <c r="AF134" s="14"/>
      <c r="AG134" s="221"/>
      <c r="AI134" s="214"/>
    </row>
    <row r="135" spans="2:37">
      <c r="B135" s="81" t="str">
        <f t="shared" si="37"/>
        <v>Building Commissioning</v>
      </c>
      <c r="G135" s="27"/>
      <c r="H135" s="27"/>
      <c r="J135" s="27"/>
      <c r="K135" s="27"/>
      <c r="M135" s="27"/>
      <c r="N135" s="27"/>
      <c r="R135" s="24">
        <f t="shared" si="38"/>
        <v>1.3100000000000001E-2</v>
      </c>
      <c r="S135" s="24">
        <f t="shared" si="39"/>
        <v>-2.0000000000000001E-4</v>
      </c>
      <c r="T135" s="24">
        <f t="shared" si="40"/>
        <v>1.2999999999999999E-2</v>
      </c>
      <c r="U135" s="24">
        <f t="shared" si="41"/>
        <v>-2.0000000000000001E-4</v>
      </c>
      <c r="V135" s="24">
        <f t="shared" si="42"/>
        <v>1.34E-2</v>
      </c>
      <c r="W135" s="24">
        <f t="shared" si="43"/>
        <v>1.3599999999999999E-2</v>
      </c>
      <c r="Y135" s="209">
        <f t="shared" si="44"/>
        <v>0</v>
      </c>
      <c r="Z135" s="48"/>
      <c r="AA135" s="227">
        <f t="shared" si="45"/>
        <v>0</v>
      </c>
      <c r="AB135" s="228"/>
      <c r="AC135" s="229"/>
      <c r="AD135" s="34"/>
      <c r="AE135" s="227">
        <f t="shared" si="46"/>
        <v>0</v>
      </c>
      <c r="AF135" s="14"/>
      <c r="AG135" s="221"/>
      <c r="AI135" s="214"/>
    </row>
    <row r="136" spans="2:37">
      <c r="B136" s="81" t="str">
        <f t="shared" si="37"/>
        <v>New Construction</v>
      </c>
      <c r="G136" s="27"/>
      <c r="H136" s="27"/>
      <c r="J136" s="27"/>
      <c r="K136" s="27"/>
      <c r="M136" s="27"/>
      <c r="N136" s="27"/>
      <c r="R136" s="24">
        <f t="shared" si="38"/>
        <v>1.3100000000000001E-2</v>
      </c>
      <c r="S136" s="24">
        <f t="shared" si="39"/>
        <v>-2.0000000000000001E-4</v>
      </c>
      <c r="T136" s="24">
        <f t="shared" si="40"/>
        <v>1.2999999999999999E-2</v>
      </c>
      <c r="U136" s="24">
        <f t="shared" si="41"/>
        <v>-2.0000000000000001E-4</v>
      </c>
      <c r="V136" s="24">
        <f t="shared" si="42"/>
        <v>1.34E-2</v>
      </c>
      <c r="W136" s="24">
        <f t="shared" si="43"/>
        <v>1.3599999999999999E-2</v>
      </c>
      <c r="Y136" s="209">
        <f t="shared" si="44"/>
        <v>0</v>
      </c>
      <c r="Z136" s="48"/>
      <c r="AA136" s="227">
        <f t="shared" si="45"/>
        <v>0</v>
      </c>
      <c r="AB136" s="228"/>
      <c r="AC136" s="229"/>
      <c r="AD136" s="34"/>
      <c r="AE136" s="227">
        <f t="shared" si="46"/>
        <v>0</v>
      </c>
      <c r="AF136" s="14"/>
      <c r="AG136" s="221"/>
      <c r="AI136" s="214"/>
    </row>
    <row r="137" spans="2:37">
      <c r="B137" s="81" t="str">
        <f t="shared" si="37"/>
        <v>Energy Audit</v>
      </c>
      <c r="G137" s="27"/>
      <c r="H137" s="27"/>
      <c r="J137" s="27"/>
      <c r="K137" s="27"/>
      <c r="M137" s="27"/>
      <c r="N137" s="27"/>
      <c r="R137" s="24">
        <f t="shared" si="38"/>
        <v>1.3100000000000001E-2</v>
      </c>
      <c r="S137" s="24">
        <f t="shared" si="39"/>
        <v>-2.0000000000000001E-4</v>
      </c>
      <c r="T137" s="24">
        <f t="shared" si="40"/>
        <v>1.2999999999999999E-2</v>
      </c>
      <c r="U137" s="24">
        <f t="shared" si="41"/>
        <v>-2.0000000000000001E-4</v>
      </c>
      <c r="V137" s="24">
        <f t="shared" si="42"/>
        <v>1.34E-2</v>
      </c>
      <c r="W137" s="24">
        <f t="shared" si="43"/>
        <v>1.3599999999999999E-2</v>
      </c>
      <c r="Y137" s="209">
        <f t="shared" si="44"/>
        <v>0</v>
      </c>
      <c r="Z137" s="48"/>
      <c r="AA137" s="227">
        <f t="shared" si="45"/>
        <v>0</v>
      </c>
      <c r="AB137" s="228"/>
      <c r="AC137" s="229"/>
      <c r="AD137" s="34"/>
      <c r="AE137" s="227">
        <f t="shared" si="46"/>
        <v>0</v>
      </c>
      <c r="AF137" s="14"/>
      <c r="AG137" s="221"/>
      <c r="AI137" s="214"/>
    </row>
    <row r="138" spans="2:37">
      <c r="B138" s="81" t="str">
        <f t="shared" si="37"/>
        <v>Small Commercial Demand Response</v>
      </c>
      <c r="G138" s="27"/>
      <c r="H138" s="27"/>
      <c r="J138" s="27"/>
      <c r="K138" s="27"/>
      <c r="M138" s="27"/>
      <c r="N138" s="27"/>
      <c r="R138" s="24">
        <f t="shared" si="38"/>
        <v>1.3100000000000001E-2</v>
      </c>
      <c r="S138" s="24">
        <f t="shared" si="39"/>
        <v>-2.0000000000000001E-4</v>
      </c>
      <c r="T138" s="24">
        <f t="shared" si="40"/>
        <v>1.2999999999999999E-2</v>
      </c>
      <c r="U138" s="24">
        <f t="shared" si="41"/>
        <v>-2.0000000000000001E-4</v>
      </c>
      <c r="V138" s="24">
        <f t="shared" si="42"/>
        <v>1.34E-2</v>
      </c>
      <c r="W138" s="24">
        <f t="shared" si="43"/>
        <v>1.3599999999999999E-2</v>
      </c>
      <c r="Y138" s="209">
        <f t="shared" si="44"/>
        <v>0</v>
      </c>
      <c r="Z138" s="48"/>
      <c r="AA138" s="227">
        <f t="shared" si="45"/>
        <v>0</v>
      </c>
      <c r="AB138" s="228"/>
      <c r="AC138" s="229"/>
      <c r="AD138" s="34"/>
      <c r="AE138" s="227">
        <f t="shared" si="46"/>
        <v>0</v>
      </c>
      <c r="AF138" s="14"/>
      <c r="AG138" s="221"/>
      <c r="AI138" s="214"/>
    </row>
    <row r="139" spans="2:37" ht="15.75" customHeight="1">
      <c r="B139" s="81" t="str">
        <f t="shared" si="37"/>
        <v>Small Commercial Demand Response (IHD)</v>
      </c>
      <c r="G139" s="27"/>
      <c r="H139" s="27"/>
      <c r="J139" s="27"/>
      <c r="K139" s="27"/>
      <c r="M139" s="27"/>
      <c r="N139" s="27"/>
      <c r="R139" s="24">
        <f t="shared" si="38"/>
        <v>1.3100000000000001E-2</v>
      </c>
      <c r="S139" s="24">
        <f t="shared" si="39"/>
        <v>-2.0000000000000001E-4</v>
      </c>
      <c r="T139" s="24">
        <f t="shared" si="40"/>
        <v>1.2999999999999999E-2</v>
      </c>
      <c r="U139" s="24">
        <f t="shared" si="41"/>
        <v>-2.0000000000000001E-4</v>
      </c>
      <c r="V139" s="24">
        <f t="shared" si="42"/>
        <v>1.34E-2</v>
      </c>
      <c r="W139" s="24">
        <f t="shared" si="43"/>
        <v>1.3599999999999999E-2</v>
      </c>
      <c r="Y139" s="209">
        <f>(((H139/12)*4)*(R139+S139))+(((H139/12)*8)*(T139+U139))</f>
        <v>0</v>
      </c>
      <c r="Z139" s="48"/>
      <c r="AA139" s="227">
        <f>(((K139/12)*4)*(T139+U139))+(((K139/12)*8)*(V139))</f>
        <v>0</v>
      </c>
      <c r="AB139" s="228"/>
      <c r="AC139" s="229"/>
      <c r="AD139" s="34"/>
      <c r="AE139" s="227">
        <f>(((N139/12)*4)*(V139))+(((N139/12)*8)*(W139))</f>
        <v>0</v>
      </c>
      <c r="AF139" s="14"/>
      <c r="AG139" s="221"/>
      <c r="AI139" s="214"/>
    </row>
    <row r="140" spans="2:37">
      <c r="B140" s="81" t="str">
        <f t="shared" si="37"/>
        <v>Demand Response 3</v>
      </c>
      <c r="G140" s="27"/>
      <c r="H140" s="27"/>
      <c r="J140" s="27"/>
      <c r="K140" s="27"/>
      <c r="M140" s="27"/>
      <c r="N140" s="27"/>
      <c r="R140" s="24">
        <f t="shared" si="38"/>
        <v>1.3100000000000001E-2</v>
      </c>
      <c r="S140" s="24">
        <f t="shared" si="39"/>
        <v>-2.0000000000000001E-4</v>
      </c>
      <c r="T140" s="24">
        <f t="shared" si="40"/>
        <v>1.2999999999999999E-2</v>
      </c>
      <c r="U140" s="24">
        <f t="shared" si="41"/>
        <v>-2.0000000000000001E-4</v>
      </c>
      <c r="V140" s="24">
        <f t="shared" si="42"/>
        <v>1.34E-2</v>
      </c>
      <c r="W140" s="24">
        <f t="shared" si="43"/>
        <v>1.3599999999999999E-2</v>
      </c>
      <c r="Y140" s="209">
        <f>(((H140/12)*4)*(R140+S140))+(((H140/12)*8)*(T140+U140))</f>
        <v>0</v>
      </c>
      <c r="Z140" s="48"/>
      <c r="AA140" s="227">
        <f>(((K140/12)*4)*(T140+U140))+(((K140/12)*8)*(V140))</f>
        <v>0</v>
      </c>
      <c r="AB140" s="228"/>
      <c r="AC140" s="229"/>
      <c r="AD140" s="34"/>
      <c r="AE140" s="227">
        <f>(((N140/12)*4)*(V140))+(((N140/12)*8)*(W140))</f>
        <v>0</v>
      </c>
      <c r="AF140" s="14"/>
      <c r="AG140" s="221"/>
      <c r="AI140" s="214"/>
    </row>
    <row r="141" spans="2:37" ht="15.6">
      <c r="B141" s="28" t="s">
        <v>46</v>
      </c>
      <c r="C141" s="67"/>
      <c r="D141" s="38"/>
      <c r="E141" s="38"/>
      <c r="F141" s="66"/>
      <c r="G141" s="63">
        <f>SUM(G130:G140)</f>
        <v>0</v>
      </c>
      <c r="H141" s="63">
        <f>SUM(H130:H140)</f>
        <v>472562.13367284782</v>
      </c>
      <c r="I141" s="55"/>
      <c r="J141" s="63">
        <f>SUM(J130:J140)</f>
        <v>0</v>
      </c>
      <c r="K141" s="63">
        <f>SUM(K130:K140)</f>
        <v>472562.13367284782</v>
      </c>
      <c r="L141" s="65"/>
      <c r="M141" s="63">
        <f>SUM(M130:M140)</f>
        <v>0</v>
      </c>
      <c r="N141" s="63">
        <f>SUM(N130:N140)</f>
        <v>409331.13367284782</v>
      </c>
      <c r="O141" s="38"/>
      <c r="P141" s="38"/>
      <c r="Q141" s="38"/>
      <c r="R141" s="194"/>
      <c r="S141" s="194"/>
      <c r="T141" s="194"/>
      <c r="U141" s="194"/>
      <c r="V141" s="194"/>
      <c r="W141" s="194"/>
      <c r="X141" s="38"/>
      <c r="Y141" s="210">
        <f>SUM(Y130:Y140)</f>
        <v>6064.5473821348805</v>
      </c>
      <c r="Z141" s="48"/>
      <c r="AA141" s="230">
        <f>SUM(AA130:AA140)</f>
        <v>6237.8201644815917</v>
      </c>
      <c r="AB141" s="54"/>
      <c r="AC141" s="231"/>
      <c r="AD141" s="53"/>
      <c r="AE141" s="230">
        <f>SUM(AE130:AE140)</f>
        <v>5539.6146757058732</v>
      </c>
      <c r="AF141" s="55"/>
      <c r="AG141" s="248"/>
      <c r="AI141" s="214"/>
    </row>
    <row r="142" spans="2:37">
      <c r="B142" s="26"/>
      <c r="R142" s="26"/>
      <c r="S142" s="26"/>
      <c r="T142" s="26"/>
      <c r="U142" s="26"/>
      <c r="V142" s="26"/>
      <c r="W142" s="26"/>
      <c r="Y142" s="211"/>
      <c r="Z142" s="48"/>
      <c r="AA142" s="232"/>
      <c r="AB142" s="228"/>
      <c r="AC142" s="229"/>
      <c r="AD142" s="34"/>
      <c r="AE142" s="232"/>
      <c r="AF142" s="14"/>
      <c r="AG142" s="221"/>
      <c r="AI142" s="214"/>
    </row>
    <row r="143" spans="2:37" ht="15.6">
      <c r="B143" s="28" t="s">
        <v>85</v>
      </c>
      <c r="C143" s="21"/>
      <c r="D143" s="43"/>
      <c r="E143" s="44"/>
      <c r="F143" s="44"/>
      <c r="G143" s="19">
        <f>+G141</f>
        <v>0</v>
      </c>
      <c r="H143" s="19">
        <f t="shared" ref="H143:N143" si="47">+H141</f>
        <v>472562.13367284782</v>
      </c>
      <c r="I143" s="19">
        <f t="shared" si="47"/>
        <v>0</v>
      </c>
      <c r="J143" s="19">
        <f t="shared" si="47"/>
        <v>0</v>
      </c>
      <c r="K143" s="19">
        <f t="shared" si="47"/>
        <v>472562.13367284782</v>
      </c>
      <c r="L143" s="19">
        <f t="shared" si="47"/>
        <v>0</v>
      </c>
      <c r="M143" s="19">
        <f t="shared" si="47"/>
        <v>0</v>
      </c>
      <c r="N143" s="19">
        <f t="shared" si="47"/>
        <v>409331.13367284782</v>
      </c>
      <c r="O143" s="55"/>
      <c r="P143" s="55"/>
      <c r="Q143" s="55"/>
      <c r="R143" s="195"/>
      <c r="S143" s="195"/>
      <c r="T143" s="195"/>
      <c r="U143" s="195"/>
      <c r="V143" s="195"/>
      <c r="W143" s="195"/>
      <c r="X143" s="55"/>
      <c r="Y143" s="212">
        <f>+Y141</f>
        <v>6064.5473821348805</v>
      </c>
      <c r="Z143" s="56"/>
      <c r="AA143" s="233">
        <f>+AA141</f>
        <v>6237.8201644815917</v>
      </c>
      <c r="AB143" s="54"/>
      <c r="AC143" s="231"/>
      <c r="AD143" s="57"/>
      <c r="AE143" s="233">
        <f>+AE141</f>
        <v>5539.6146757058732</v>
      </c>
      <c r="AF143" s="55"/>
      <c r="AG143" s="248"/>
      <c r="AI143" s="214"/>
    </row>
    <row r="144" spans="2:37">
      <c r="R144" s="25"/>
      <c r="S144" s="25"/>
      <c r="T144" s="25"/>
      <c r="U144" s="25"/>
      <c r="V144" s="25"/>
      <c r="W144" s="25"/>
      <c r="Y144" s="211"/>
      <c r="Z144" s="34"/>
      <c r="AA144" s="232"/>
      <c r="AB144" s="228"/>
      <c r="AC144" s="229"/>
      <c r="AD144" s="34"/>
      <c r="AE144" s="232"/>
      <c r="AF144" s="14"/>
      <c r="AG144" s="221"/>
      <c r="AI144" s="214"/>
    </row>
    <row r="145" spans="1:35" ht="15.6">
      <c r="A145" s="336">
        <v>2012</v>
      </c>
      <c r="B145" s="336"/>
      <c r="G145" s="328" t="s">
        <v>171</v>
      </c>
      <c r="H145" s="328"/>
      <c r="J145" s="329" t="s">
        <v>110</v>
      </c>
      <c r="K145" s="329"/>
      <c r="M145" s="329" t="s">
        <v>110</v>
      </c>
      <c r="N145" s="329"/>
      <c r="R145" s="25"/>
      <c r="S145" s="25"/>
      <c r="T145" s="25"/>
      <c r="U145" s="25"/>
      <c r="V145" s="25"/>
      <c r="W145" s="25"/>
      <c r="Y145" s="211"/>
      <c r="Z145" s="34"/>
      <c r="AA145" s="232"/>
      <c r="AB145" s="228"/>
      <c r="AC145" s="229"/>
      <c r="AD145" s="34"/>
      <c r="AE145" s="232"/>
      <c r="AF145" s="14"/>
      <c r="AG145" s="221"/>
      <c r="AI145" s="214"/>
    </row>
    <row r="146" spans="1:35">
      <c r="B146" s="35" t="str">
        <f t="shared" ref="B146:B157" si="48">+B129</f>
        <v>Business Program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R146" s="25"/>
      <c r="S146" s="25"/>
      <c r="T146" s="25"/>
      <c r="U146" s="25"/>
      <c r="V146" s="25"/>
      <c r="W146" s="25"/>
      <c r="Y146" s="211"/>
      <c r="Z146" s="34"/>
      <c r="AA146" s="232"/>
      <c r="AB146" s="228"/>
      <c r="AC146" s="229"/>
      <c r="AD146" s="34"/>
      <c r="AE146" s="232"/>
      <c r="AF146" s="14"/>
      <c r="AG146" s="221"/>
      <c r="AI146" s="214"/>
    </row>
    <row r="147" spans="1:35">
      <c r="B147" s="81" t="str">
        <f t="shared" si="48"/>
        <v>Retrofit GS &lt; 50</v>
      </c>
      <c r="G147" s="27">
        <v>0</v>
      </c>
      <c r="H147" s="27">
        <v>411993.51430271362</v>
      </c>
      <c r="J147" s="27">
        <v>0</v>
      </c>
      <c r="K147" s="27">
        <v>411993.51430271362</v>
      </c>
      <c r="M147" s="27">
        <v>0</v>
      </c>
      <c r="N147" s="27">
        <v>411993.51430271362</v>
      </c>
      <c r="R147" s="24">
        <f t="shared" ref="R147:R157" si="49">+$R$130</f>
        <v>1.3100000000000001E-2</v>
      </c>
      <c r="S147" s="24">
        <f t="shared" ref="S147:S157" si="50">+$S$130</f>
        <v>-2.0000000000000001E-4</v>
      </c>
      <c r="T147" s="24">
        <f t="shared" ref="T147:T157" si="51">+$T$130</f>
        <v>1.2999999999999999E-2</v>
      </c>
      <c r="U147" s="24">
        <f t="shared" ref="U147:U157" si="52">+$U$130</f>
        <v>-2.0000000000000001E-4</v>
      </c>
      <c r="V147" s="24">
        <f t="shared" ref="V147:V157" si="53">+$V$130</f>
        <v>1.34E-2</v>
      </c>
      <c r="W147" s="24">
        <f t="shared" ref="W147:W157" si="54">+$W$130</f>
        <v>1.3599999999999999E-2</v>
      </c>
      <c r="Y147" s="209">
        <f>(((H147/12)*4)*(R147+S147))+(((H147/12)*8)*(T147+U147))</f>
        <v>5287.250100218158</v>
      </c>
      <c r="Z147" s="48"/>
      <c r="AA147" s="227">
        <f>(((K147/12)*4)*(T147+U147))+(((K147/12)*8)*(V147))</f>
        <v>5438.3143887958195</v>
      </c>
      <c r="AB147" s="228"/>
      <c r="AC147" s="229"/>
      <c r="AD147" s="34"/>
      <c r="AE147" s="227">
        <f>(((N147/12)*4)*(V147))+(((N147/12)*8)*(W147))</f>
        <v>5575.6455602300575</v>
      </c>
      <c r="AF147" s="14"/>
      <c r="AG147" s="221"/>
      <c r="AI147" s="214"/>
    </row>
    <row r="148" spans="1:35">
      <c r="B148" s="81" t="str">
        <f t="shared" si="48"/>
        <v>Retrofit GS 50-999</v>
      </c>
      <c r="G148" s="27"/>
      <c r="H148" s="27"/>
      <c r="J148" s="27"/>
      <c r="K148" s="27"/>
      <c r="M148" s="27"/>
      <c r="N148" s="27"/>
      <c r="R148" s="24">
        <f t="shared" si="49"/>
        <v>1.3100000000000001E-2</v>
      </c>
      <c r="S148" s="24">
        <f t="shared" si="50"/>
        <v>-2.0000000000000001E-4</v>
      </c>
      <c r="T148" s="24">
        <f t="shared" si="51"/>
        <v>1.2999999999999999E-2</v>
      </c>
      <c r="U148" s="24">
        <f t="shared" si="52"/>
        <v>-2.0000000000000001E-4</v>
      </c>
      <c r="V148" s="24">
        <f t="shared" si="53"/>
        <v>1.34E-2</v>
      </c>
      <c r="W148" s="24">
        <f t="shared" si="54"/>
        <v>1.3599999999999999E-2</v>
      </c>
      <c r="Y148" s="209">
        <f>(((H148/12)*4)*(R148+S148))+(((H148/12)*8)*(T148+U148))</f>
        <v>0</v>
      </c>
      <c r="Z148" s="48"/>
      <c r="AA148" s="227">
        <f>(((K148/12)*4)*(T148+U148))+(((K148/12)*8)*(V148))</f>
        <v>0</v>
      </c>
      <c r="AB148" s="228"/>
      <c r="AC148" s="229"/>
      <c r="AD148" s="34"/>
      <c r="AE148" s="227">
        <f>(((N148/12)*4)*(V148))+(((N148/12)*8)*(W148))</f>
        <v>0</v>
      </c>
      <c r="AF148" s="14"/>
      <c r="AG148" s="221"/>
      <c r="AH148" s="23"/>
      <c r="AI148" s="214"/>
    </row>
    <row r="149" spans="1:35">
      <c r="B149" s="81" t="str">
        <f t="shared" si="48"/>
        <v>Retrofit GS &gt; 1000</v>
      </c>
      <c r="G149" s="27"/>
      <c r="H149" s="27"/>
      <c r="J149" s="27"/>
      <c r="K149" s="27"/>
      <c r="M149" s="27"/>
      <c r="N149" s="27"/>
      <c r="R149" s="24">
        <f t="shared" si="49"/>
        <v>1.3100000000000001E-2</v>
      </c>
      <c r="S149" s="24">
        <f t="shared" si="50"/>
        <v>-2.0000000000000001E-4</v>
      </c>
      <c r="T149" s="24">
        <f t="shared" si="51"/>
        <v>1.2999999999999999E-2</v>
      </c>
      <c r="U149" s="24">
        <f t="shared" si="52"/>
        <v>-2.0000000000000001E-4</v>
      </c>
      <c r="V149" s="24">
        <f t="shared" si="53"/>
        <v>1.34E-2</v>
      </c>
      <c r="W149" s="24">
        <f t="shared" si="54"/>
        <v>1.3599999999999999E-2</v>
      </c>
      <c r="Y149" s="209">
        <f t="shared" ref="Y149:Y155" si="55">(((H149/12)*4)*(R149+S149))+(((H149/12)*8)*(T149+U149))</f>
        <v>0</v>
      </c>
      <c r="Z149" s="48"/>
      <c r="AA149" s="227">
        <f t="shared" ref="AA149:AA155" si="56">(((K149/12)*4)*(T149+U149))+(((K149/12)*8)*(V149))</f>
        <v>0</v>
      </c>
      <c r="AB149" s="228"/>
      <c r="AC149" s="229"/>
      <c r="AD149" s="34"/>
      <c r="AE149" s="227">
        <f t="shared" ref="AE149:AE155" si="57">(((N149/12)*4)*(V149))+(((N149/12)*8)*(W149))</f>
        <v>0</v>
      </c>
      <c r="AF149" s="14"/>
      <c r="AG149" s="221"/>
      <c r="AI149" s="214"/>
    </row>
    <row r="150" spans="1:35">
      <c r="B150" s="81" t="str">
        <f t="shared" si="48"/>
        <v>Retrofit  ST</v>
      </c>
      <c r="G150" s="27"/>
      <c r="H150" s="27"/>
      <c r="J150" s="27"/>
      <c r="K150" s="27"/>
      <c r="M150" s="27"/>
      <c r="N150" s="27"/>
      <c r="R150" s="24">
        <f t="shared" si="49"/>
        <v>1.3100000000000001E-2</v>
      </c>
      <c r="S150" s="24">
        <f t="shared" si="50"/>
        <v>-2.0000000000000001E-4</v>
      </c>
      <c r="T150" s="24">
        <f t="shared" si="51"/>
        <v>1.2999999999999999E-2</v>
      </c>
      <c r="U150" s="24">
        <f t="shared" si="52"/>
        <v>-2.0000000000000001E-4</v>
      </c>
      <c r="V150" s="24">
        <f t="shared" si="53"/>
        <v>1.34E-2</v>
      </c>
      <c r="W150" s="24">
        <f t="shared" si="54"/>
        <v>1.3599999999999999E-2</v>
      </c>
      <c r="Y150" s="209">
        <f t="shared" si="55"/>
        <v>0</v>
      </c>
      <c r="Z150" s="48"/>
      <c r="AA150" s="227">
        <f t="shared" si="56"/>
        <v>0</v>
      </c>
      <c r="AB150" s="228"/>
      <c r="AC150" s="229"/>
      <c r="AD150" s="34"/>
      <c r="AE150" s="227">
        <f t="shared" si="57"/>
        <v>0</v>
      </c>
      <c r="AF150" s="14"/>
      <c r="AG150" s="221"/>
      <c r="AI150" s="214"/>
    </row>
    <row r="151" spans="1:35">
      <c r="B151" s="81" t="str">
        <f t="shared" si="48"/>
        <v>Direct Install Lighting</v>
      </c>
      <c r="G151" s="27">
        <v>0</v>
      </c>
      <c r="H151" s="27">
        <v>788017.728</v>
      </c>
      <c r="J151" s="27">
        <v>0</v>
      </c>
      <c r="K151" s="27">
        <v>788017.728</v>
      </c>
      <c r="M151" s="27">
        <v>0</v>
      </c>
      <c r="N151" s="27">
        <v>780719.728</v>
      </c>
      <c r="R151" s="24">
        <f t="shared" si="49"/>
        <v>1.3100000000000001E-2</v>
      </c>
      <c r="S151" s="24">
        <f t="shared" si="50"/>
        <v>-2.0000000000000001E-4</v>
      </c>
      <c r="T151" s="24">
        <f t="shared" si="51"/>
        <v>1.2999999999999999E-2</v>
      </c>
      <c r="U151" s="24">
        <f t="shared" si="52"/>
        <v>-2.0000000000000001E-4</v>
      </c>
      <c r="V151" s="24">
        <f t="shared" si="53"/>
        <v>1.34E-2</v>
      </c>
      <c r="W151" s="24">
        <f t="shared" si="54"/>
        <v>1.3599999999999999E-2</v>
      </c>
      <c r="Y151" s="209">
        <f t="shared" si="55"/>
        <v>10112.894176</v>
      </c>
      <c r="Z151" s="48"/>
      <c r="AA151" s="227">
        <f t="shared" si="56"/>
        <v>10401.834009599999</v>
      </c>
      <c r="AB151" s="228"/>
      <c r="AC151" s="229"/>
      <c r="AD151" s="34"/>
      <c r="AE151" s="227">
        <f t="shared" si="57"/>
        <v>10565.740318933334</v>
      </c>
      <c r="AF151" s="14"/>
      <c r="AG151" s="221"/>
      <c r="AI151" s="214"/>
    </row>
    <row r="152" spans="1:35">
      <c r="B152" s="81" t="str">
        <f t="shared" si="48"/>
        <v>Building Commissioning</v>
      </c>
      <c r="G152" s="27"/>
      <c r="H152" s="27"/>
      <c r="J152" s="27"/>
      <c r="K152" s="27"/>
      <c r="M152" s="27"/>
      <c r="N152" s="27"/>
      <c r="R152" s="24">
        <f t="shared" si="49"/>
        <v>1.3100000000000001E-2</v>
      </c>
      <c r="S152" s="24">
        <f t="shared" si="50"/>
        <v>-2.0000000000000001E-4</v>
      </c>
      <c r="T152" s="24">
        <f t="shared" si="51"/>
        <v>1.2999999999999999E-2</v>
      </c>
      <c r="U152" s="24">
        <f t="shared" si="52"/>
        <v>-2.0000000000000001E-4</v>
      </c>
      <c r="V152" s="24">
        <f t="shared" si="53"/>
        <v>1.34E-2</v>
      </c>
      <c r="W152" s="24">
        <f t="shared" si="54"/>
        <v>1.3599999999999999E-2</v>
      </c>
      <c r="Y152" s="209">
        <f t="shared" si="55"/>
        <v>0</v>
      </c>
      <c r="Z152" s="48"/>
      <c r="AA152" s="227">
        <f t="shared" si="56"/>
        <v>0</v>
      </c>
      <c r="AB152" s="228"/>
      <c r="AC152" s="229"/>
      <c r="AD152" s="34"/>
      <c r="AE152" s="227">
        <f t="shared" si="57"/>
        <v>0</v>
      </c>
      <c r="AF152" s="14"/>
      <c r="AG152" s="221"/>
      <c r="AI152" s="214"/>
    </row>
    <row r="153" spans="1:35">
      <c r="B153" s="81" t="str">
        <f t="shared" si="48"/>
        <v>New Construction</v>
      </c>
      <c r="G153" s="27"/>
      <c r="H153" s="27"/>
      <c r="J153" s="27"/>
      <c r="K153" s="27"/>
      <c r="M153" s="27"/>
      <c r="N153" s="27"/>
      <c r="R153" s="24">
        <f t="shared" si="49"/>
        <v>1.3100000000000001E-2</v>
      </c>
      <c r="S153" s="24">
        <f t="shared" si="50"/>
        <v>-2.0000000000000001E-4</v>
      </c>
      <c r="T153" s="24">
        <f t="shared" si="51"/>
        <v>1.2999999999999999E-2</v>
      </c>
      <c r="U153" s="24">
        <f t="shared" si="52"/>
        <v>-2.0000000000000001E-4</v>
      </c>
      <c r="V153" s="24">
        <f t="shared" si="53"/>
        <v>1.34E-2</v>
      </c>
      <c r="W153" s="24">
        <f t="shared" si="54"/>
        <v>1.3599999999999999E-2</v>
      </c>
      <c r="Y153" s="209">
        <f t="shared" si="55"/>
        <v>0</v>
      </c>
      <c r="Z153" s="48"/>
      <c r="AA153" s="227">
        <f t="shared" si="56"/>
        <v>0</v>
      </c>
      <c r="AB153" s="228"/>
      <c r="AC153" s="229"/>
      <c r="AD153" s="34"/>
      <c r="AE153" s="227">
        <f t="shared" si="57"/>
        <v>0</v>
      </c>
      <c r="AF153" s="14"/>
      <c r="AG153" s="221"/>
      <c r="AI153" s="214"/>
    </row>
    <row r="154" spans="1:35">
      <c r="B154" s="81" t="str">
        <f t="shared" si="48"/>
        <v>Energy Audit</v>
      </c>
      <c r="G154" s="27"/>
      <c r="H154" s="27"/>
      <c r="J154" s="27"/>
      <c r="K154" s="27"/>
      <c r="M154" s="27"/>
      <c r="N154" s="27"/>
      <c r="R154" s="24">
        <f t="shared" si="49"/>
        <v>1.3100000000000001E-2</v>
      </c>
      <c r="S154" s="24">
        <f t="shared" si="50"/>
        <v>-2.0000000000000001E-4</v>
      </c>
      <c r="T154" s="24">
        <f t="shared" si="51"/>
        <v>1.2999999999999999E-2</v>
      </c>
      <c r="U154" s="24">
        <f t="shared" si="52"/>
        <v>-2.0000000000000001E-4</v>
      </c>
      <c r="V154" s="24">
        <f t="shared" si="53"/>
        <v>1.34E-2</v>
      </c>
      <c r="W154" s="24">
        <f t="shared" si="54"/>
        <v>1.3599999999999999E-2</v>
      </c>
      <c r="Y154" s="209">
        <f t="shared" si="55"/>
        <v>0</v>
      </c>
      <c r="Z154" s="48"/>
      <c r="AA154" s="227">
        <f t="shared" si="56"/>
        <v>0</v>
      </c>
      <c r="AB154" s="228"/>
      <c r="AC154" s="229"/>
      <c r="AD154" s="34"/>
      <c r="AE154" s="227">
        <f t="shared" si="57"/>
        <v>0</v>
      </c>
      <c r="AF154" s="14"/>
      <c r="AG154" s="221"/>
      <c r="AI154" s="214"/>
    </row>
    <row r="155" spans="1:35">
      <c r="B155" s="81" t="str">
        <f t="shared" si="48"/>
        <v>Small Commercial Demand Response</v>
      </c>
      <c r="G155" s="27"/>
      <c r="H155" s="27"/>
      <c r="J155" s="27"/>
      <c r="K155" s="27"/>
      <c r="M155" s="27"/>
      <c r="N155" s="27"/>
      <c r="R155" s="24">
        <f t="shared" si="49"/>
        <v>1.3100000000000001E-2</v>
      </c>
      <c r="S155" s="24">
        <f t="shared" si="50"/>
        <v>-2.0000000000000001E-4</v>
      </c>
      <c r="T155" s="24">
        <f t="shared" si="51"/>
        <v>1.2999999999999999E-2</v>
      </c>
      <c r="U155" s="24">
        <f t="shared" si="52"/>
        <v>-2.0000000000000001E-4</v>
      </c>
      <c r="V155" s="24">
        <f t="shared" si="53"/>
        <v>1.34E-2</v>
      </c>
      <c r="W155" s="24">
        <f t="shared" si="54"/>
        <v>1.3599999999999999E-2</v>
      </c>
      <c r="Y155" s="209">
        <f t="shared" si="55"/>
        <v>0</v>
      </c>
      <c r="Z155" s="48"/>
      <c r="AA155" s="227">
        <f t="shared" si="56"/>
        <v>0</v>
      </c>
      <c r="AB155" s="228"/>
      <c r="AC155" s="229"/>
      <c r="AD155" s="34"/>
      <c r="AE155" s="227">
        <f t="shared" si="57"/>
        <v>0</v>
      </c>
      <c r="AF155" s="14"/>
      <c r="AG155" s="221"/>
      <c r="AI155" s="214"/>
    </row>
    <row r="156" spans="1:35" ht="12.75" customHeight="1">
      <c r="B156" s="81" t="str">
        <f t="shared" si="48"/>
        <v>Small Commercial Demand Response (IHD)</v>
      </c>
      <c r="G156" s="27"/>
      <c r="H156" s="27"/>
      <c r="J156" s="27"/>
      <c r="K156" s="27"/>
      <c r="M156" s="27"/>
      <c r="N156" s="27"/>
      <c r="R156" s="24">
        <f t="shared" si="49"/>
        <v>1.3100000000000001E-2</v>
      </c>
      <c r="S156" s="24">
        <f t="shared" si="50"/>
        <v>-2.0000000000000001E-4</v>
      </c>
      <c r="T156" s="24">
        <f t="shared" si="51"/>
        <v>1.2999999999999999E-2</v>
      </c>
      <c r="U156" s="24">
        <f t="shared" si="52"/>
        <v>-2.0000000000000001E-4</v>
      </c>
      <c r="V156" s="24">
        <f t="shared" si="53"/>
        <v>1.34E-2</v>
      </c>
      <c r="W156" s="24">
        <f t="shared" si="54"/>
        <v>1.3599999999999999E-2</v>
      </c>
      <c r="Y156" s="209">
        <f>(((H156/12)*4)*(R156+S156))+(((H156/12)*8)*(T156+U156))</f>
        <v>0</v>
      </c>
      <c r="Z156" s="48"/>
      <c r="AA156" s="227">
        <f>(((K156/12)*4)*(T156+U156))+(((K156/12)*8)*(V156))</f>
        <v>0</v>
      </c>
      <c r="AB156" s="228"/>
      <c r="AC156" s="229"/>
      <c r="AD156" s="34"/>
      <c r="AE156" s="227">
        <f>(((N156/12)*4)*(V156))+(((N156/12)*8)*(W156))</f>
        <v>0</v>
      </c>
      <c r="AF156" s="14"/>
      <c r="AG156" s="221"/>
      <c r="AI156" s="214"/>
    </row>
    <row r="157" spans="1:35">
      <c r="B157" s="81" t="str">
        <f t="shared" si="48"/>
        <v>Demand Response 3</v>
      </c>
      <c r="G157" s="27"/>
      <c r="H157" s="27"/>
      <c r="J157" s="27"/>
      <c r="K157" s="27"/>
      <c r="M157" s="27"/>
      <c r="N157" s="27"/>
      <c r="R157" s="24">
        <f t="shared" si="49"/>
        <v>1.3100000000000001E-2</v>
      </c>
      <c r="S157" s="24">
        <f t="shared" si="50"/>
        <v>-2.0000000000000001E-4</v>
      </c>
      <c r="T157" s="24">
        <f t="shared" si="51"/>
        <v>1.2999999999999999E-2</v>
      </c>
      <c r="U157" s="24">
        <f t="shared" si="52"/>
        <v>-2.0000000000000001E-4</v>
      </c>
      <c r="V157" s="24">
        <f t="shared" si="53"/>
        <v>1.34E-2</v>
      </c>
      <c r="W157" s="24">
        <f t="shared" si="54"/>
        <v>1.3599999999999999E-2</v>
      </c>
      <c r="Y157" s="209">
        <f>(((H157/12)*4)*(R157+S157))+(((H157/12)*8)*(T157+U157))</f>
        <v>0</v>
      </c>
      <c r="Z157" s="48"/>
      <c r="AA157" s="227">
        <f>(((K157/12)*4)*(T157+U157))+(((K157/12)*8)*(V157))</f>
        <v>0</v>
      </c>
      <c r="AB157" s="228"/>
      <c r="AC157" s="229"/>
      <c r="AD157" s="34"/>
      <c r="AE157" s="227">
        <f>(((N157/12)*4)*(V157))+(((N157/12)*8)*(W157))</f>
        <v>0</v>
      </c>
      <c r="AF157" s="14"/>
      <c r="AG157" s="221"/>
      <c r="AI157" s="214"/>
    </row>
    <row r="158" spans="1:35" ht="15.6">
      <c r="B158" s="28" t="s">
        <v>46</v>
      </c>
      <c r="C158" s="67"/>
      <c r="D158" s="38"/>
      <c r="E158" s="38"/>
      <c r="F158" s="66"/>
      <c r="G158" s="63">
        <f>SUM(G147:G157)</f>
        <v>0</v>
      </c>
      <c r="H158" s="63">
        <f>SUM(H147:H157)</f>
        <v>1200011.2423027137</v>
      </c>
      <c r="I158" s="55"/>
      <c r="J158" s="63">
        <f>SUM(J147:J157)</f>
        <v>0</v>
      </c>
      <c r="K158" s="63">
        <f>SUM(K147:K157)</f>
        <v>1200011.2423027137</v>
      </c>
      <c r="L158" s="65"/>
      <c r="M158" s="63">
        <f>SUM(M147:M157)</f>
        <v>0</v>
      </c>
      <c r="N158" s="63">
        <f>SUM(N147:N157)</f>
        <v>1192713.2423027137</v>
      </c>
      <c r="R158" s="26"/>
      <c r="S158" s="26"/>
      <c r="T158" s="26"/>
      <c r="U158" s="26"/>
      <c r="V158" s="26"/>
      <c r="W158" s="26"/>
      <c r="Y158" s="210">
        <f>SUM(Y147:Y157)</f>
        <v>15400.144276218158</v>
      </c>
      <c r="Z158" s="48"/>
      <c r="AA158" s="230">
        <f>SUM(AA147:AA157)</f>
        <v>15840.148398395819</v>
      </c>
      <c r="AB158" s="54"/>
      <c r="AC158" s="231"/>
      <c r="AD158" s="34"/>
      <c r="AE158" s="230">
        <f>SUM(AE147:AE157)</f>
        <v>16141.385879163392</v>
      </c>
      <c r="AF158" s="55"/>
      <c r="AG158" s="248"/>
      <c r="AI158" s="214"/>
    </row>
    <row r="159" spans="1:35">
      <c r="B159" s="26"/>
      <c r="R159" s="26"/>
      <c r="S159" s="26"/>
      <c r="T159" s="26"/>
      <c r="U159" s="26"/>
      <c r="V159" s="26"/>
      <c r="W159" s="26"/>
      <c r="Y159" s="211"/>
      <c r="Z159" s="48"/>
      <c r="AA159" s="232"/>
      <c r="AB159" s="228"/>
      <c r="AC159" s="229"/>
      <c r="AD159" s="34"/>
      <c r="AE159" s="232"/>
      <c r="AF159" s="14"/>
      <c r="AG159" s="221"/>
      <c r="AI159" s="214"/>
    </row>
    <row r="160" spans="1:35" ht="15.6">
      <c r="B160" s="28" t="s">
        <v>81</v>
      </c>
      <c r="C160" s="21"/>
      <c r="D160" s="43"/>
      <c r="E160" s="44"/>
      <c r="F160" s="44"/>
      <c r="G160" s="19">
        <f>+G158</f>
        <v>0</v>
      </c>
      <c r="H160" s="19">
        <f t="shared" ref="H160:N160" si="58">+H158</f>
        <v>1200011.2423027137</v>
      </c>
      <c r="I160" s="19">
        <f t="shared" si="58"/>
        <v>0</v>
      </c>
      <c r="J160" s="19">
        <f t="shared" si="58"/>
        <v>0</v>
      </c>
      <c r="K160" s="19">
        <f t="shared" si="58"/>
        <v>1200011.2423027137</v>
      </c>
      <c r="L160" s="19">
        <f t="shared" si="58"/>
        <v>0</v>
      </c>
      <c r="M160" s="19">
        <f t="shared" si="58"/>
        <v>0</v>
      </c>
      <c r="N160" s="19">
        <f t="shared" si="58"/>
        <v>1192713.2423027137</v>
      </c>
      <c r="O160" s="55"/>
      <c r="P160" s="55"/>
      <c r="Q160" s="55"/>
      <c r="R160" s="195"/>
      <c r="S160" s="195"/>
      <c r="T160" s="195"/>
      <c r="U160" s="195"/>
      <c r="V160" s="195"/>
      <c r="W160" s="195"/>
      <c r="X160" s="55"/>
      <c r="Y160" s="212">
        <f>+Y158</f>
        <v>15400.144276218158</v>
      </c>
      <c r="Z160" s="56"/>
      <c r="AA160" s="233">
        <f>+AA158</f>
        <v>15840.148398395819</v>
      </c>
      <c r="AB160" s="54"/>
      <c r="AC160" s="231"/>
      <c r="AD160" s="57"/>
      <c r="AE160" s="233">
        <f>+AE158</f>
        <v>16141.385879163392</v>
      </c>
      <c r="AF160" s="55"/>
      <c r="AG160" s="248"/>
      <c r="AI160" s="214"/>
    </row>
    <row r="161" spans="1:35">
      <c r="R161" s="25"/>
      <c r="S161" s="25"/>
      <c r="T161" s="25"/>
      <c r="U161" s="25"/>
      <c r="V161" s="25"/>
      <c r="W161" s="25"/>
      <c r="Y161" s="211"/>
      <c r="Z161" s="34"/>
      <c r="AA161" s="232"/>
      <c r="AB161" s="228"/>
      <c r="AC161" s="229"/>
      <c r="AD161" s="34"/>
      <c r="AE161" s="232"/>
      <c r="AF161" s="14"/>
      <c r="AG161" s="221"/>
      <c r="AI161" s="214"/>
    </row>
    <row r="162" spans="1:35" ht="15.6">
      <c r="A162" s="336">
        <v>2013</v>
      </c>
      <c r="B162" s="336"/>
      <c r="J162" s="328" t="s">
        <v>172</v>
      </c>
      <c r="K162" s="328"/>
      <c r="M162" s="329" t="s">
        <v>111</v>
      </c>
      <c r="N162" s="329"/>
      <c r="R162" s="25"/>
      <c r="S162" s="25"/>
      <c r="T162" s="25"/>
      <c r="U162" s="25"/>
      <c r="V162" s="25"/>
      <c r="W162" s="25"/>
      <c r="Y162" s="211"/>
      <c r="Z162" s="34"/>
      <c r="AA162" s="232"/>
      <c r="AB162" s="228"/>
      <c r="AC162" s="229"/>
      <c r="AD162" s="34"/>
      <c r="AE162" s="232"/>
      <c r="AF162" s="14"/>
      <c r="AG162" s="221"/>
      <c r="AI162" s="214"/>
    </row>
    <row r="163" spans="1:35">
      <c r="B163" s="35" t="str">
        <f t="shared" ref="B163:B174" si="59">+B146</f>
        <v>Business Program</v>
      </c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R163" s="25"/>
      <c r="S163" s="25"/>
      <c r="T163" s="25"/>
      <c r="U163" s="25"/>
      <c r="V163" s="25"/>
      <c r="W163" s="25"/>
      <c r="Y163" s="211"/>
      <c r="Z163" s="34"/>
      <c r="AA163" s="232"/>
      <c r="AB163" s="228"/>
      <c r="AC163" s="229"/>
      <c r="AD163" s="34"/>
      <c r="AE163" s="232"/>
      <c r="AF163" s="14"/>
      <c r="AG163" s="221"/>
      <c r="AI163" s="214"/>
    </row>
    <row r="164" spans="1:35">
      <c r="B164" s="81" t="str">
        <f t="shared" si="59"/>
        <v>Retrofit GS &lt; 50</v>
      </c>
      <c r="J164" s="27">
        <v>0</v>
      </c>
      <c r="K164" s="27">
        <v>593023.65800660511</v>
      </c>
      <c r="M164" s="27">
        <v>0</v>
      </c>
      <c r="N164" s="27">
        <v>593023.65800660511</v>
      </c>
      <c r="R164" s="24">
        <f t="shared" ref="R164:R174" si="60">+$R$130</f>
        <v>1.3100000000000001E-2</v>
      </c>
      <c r="S164" s="24">
        <f t="shared" ref="S164:S174" si="61">+$S$130</f>
        <v>-2.0000000000000001E-4</v>
      </c>
      <c r="T164" s="24">
        <f t="shared" ref="T164:T174" si="62">+$T$130</f>
        <v>1.2999999999999999E-2</v>
      </c>
      <c r="U164" s="24">
        <f t="shared" ref="U164:U174" si="63">+$U$130</f>
        <v>-2.0000000000000001E-4</v>
      </c>
      <c r="V164" s="24">
        <f t="shared" ref="V164:V174" si="64">+$V$130</f>
        <v>1.34E-2</v>
      </c>
      <c r="W164" s="24">
        <f t="shared" ref="W164:W174" si="65">+$W$130</f>
        <v>1.3599999999999999E-2</v>
      </c>
      <c r="Y164" s="209"/>
      <c r="Z164" s="48"/>
      <c r="AA164" s="227">
        <f>(((K164/12)*4)*(T164+U164))+(((K164/12)*8)*(V164))</f>
        <v>7827.9122856871873</v>
      </c>
      <c r="AB164" s="228"/>
      <c r="AC164" s="229"/>
      <c r="AD164" s="34"/>
      <c r="AE164" s="227">
        <f>(((N164/12)*4)*(V164))+(((N164/12)*8)*(W164))</f>
        <v>8025.5868383560555</v>
      </c>
      <c r="AF164" s="14"/>
      <c r="AG164" s="221"/>
      <c r="AI164" s="214"/>
    </row>
    <row r="165" spans="1:35">
      <c r="B165" s="81" t="str">
        <f t="shared" si="59"/>
        <v>Retrofit GS 50-999</v>
      </c>
      <c r="J165" s="27"/>
      <c r="K165" s="27"/>
      <c r="M165" s="27"/>
      <c r="N165" s="27"/>
      <c r="R165" s="24">
        <f t="shared" si="60"/>
        <v>1.3100000000000001E-2</v>
      </c>
      <c r="S165" s="24">
        <f t="shared" si="61"/>
        <v>-2.0000000000000001E-4</v>
      </c>
      <c r="T165" s="24">
        <f t="shared" si="62"/>
        <v>1.2999999999999999E-2</v>
      </c>
      <c r="U165" s="24">
        <f t="shared" si="63"/>
        <v>-2.0000000000000001E-4</v>
      </c>
      <c r="V165" s="24">
        <f t="shared" si="64"/>
        <v>1.34E-2</v>
      </c>
      <c r="W165" s="24">
        <f t="shared" si="65"/>
        <v>1.3599999999999999E-2</v>
      </c>
      <c r="Y165" s="209"/>
      <c r="Z165" s="48"/>
      <c r="AA165" s="227">
        <f>(((K165/12)*4)*(T165+U165))+(((K165/12)*8)*(V165))</f>
        <v>0</v>
      </c>
      <c r="AB165" s="228"/>
      <c r="AC165" s="229"/>
      <c r="AD165" s="34"/>
      <c r="AE165" s="227">
        <f>(((N165/12)*4)*(V165))+(((N165/12)*8)*(W165))</f>
        <v>0</v>
      </c>
      <c r="AF165" s="14"/>
      <c r="AG165" s="221"/>
      <c r="AI165" s="214"/>
    </row>
    <row r="166" spans="1:35">
      <c r="B166" s="81" t="str">
        <f t="shared" si="59"/>
        <v>Retrofit GS &gt; 1000</v>
      </c>
      <c r="J166" s="27"/>
      <c r="K166" s="27"/>
      <c r="M166" s="27"/>
      <c r="N166" s="27"/>
      <c r="R166" s="24">
        <f t="shared" si="60"/>
        <v>1.3100000000000001E-2</v>
      </c>
      <c r="S166" s="24">
        <f t="shared" si="61"/>
        <v>-2.0000000000000001E-4</v>
      </c>
      <c r="T166" s="24">
        <f t="shared" si="62"/>
        <v>1.2999999999999999E-2</v>
      </c>
      <c r="U166" s="24">
        <f t="shared" si="63"/>
        <v>-2.0000000000000001E-4</v>
      </c>
      <c r="V166" s="24">
        <f t="shared" si="64"/>
        <v>1.34E-2</v>
      </c>
      <c r="W166" s="24">
        <f t="shared" si="65"/>
        <v>1.3599999999999999E-2</v>
      </c>
      <c r="Y166" s="209"/>
      <c r="Z166" s="48"/>
      <c r="AA166" s="227">
        <f t="shared" ref="AA166:AA172" si="66">(((K166/12)*4)*(T166+U166))+(((K166/12)*8)*(V166))</f>
        <v>0</v>
      </c>
      <c r="AB166" s="228"/>
      <c r="AC166" s="229"/>
      <c r="AD166" s="34"/>
      <c r="AE166" s="227">
        <f t="shared" ref="AE166:AE172" si="67">(((N166/12)*4)*(V166))+(((N166/12)*8)*(W166))</f>
        <v>0</v>
      </c>
      <c r="AF166" s="14"/>
      <c r="AG166" s="221"/>
      <c r="AI166" s="214"/>
    </row>
    <row r="167" spans="1:35">
      <c r="B167" s="81" t="str">
        <f t="shared" si="59"/>
        <v>Retrofit  ST</v>
      </c>
      <c r="J167" s="27"/>
      <c r="K167" s="27"/>
      <c r="M167" s="27"/>
      <c r="N167" s="27"/>
      <c r="R167" s="24">
        <f t="shared" si="60"/>
        <v>1.3100000000000001E-2</v>
      </c>
      <c r="S167" s="24">
        <f t="shared" si="61"/>
        <v>-2.0000000000000001E-4</v>
      </c>
      <c r="T167" s="24">
        <f t="shared" si="62"/>
        <v>1.2999999999999999E-2</v>
      </c>
      <c r="U167" s="24">
        <f t="shared" si="63"/>
        <v>-2.0000000000000001E-4</v>
      </c>
      <c r="V167" s="24">
        <f t="shared" si="64"/>
        <v>1.34E-2</v>
      </c>
      <c r="W167" s="24">
        <f t="shared" si="65"/>
        <v>1.3599999999999999E-2</v>
      </c>
      <c r="Y167" s="209"/>
      <c r="Z167" s="48"/>
      <c r="AA167" s="227">
        <f t="shared" si="66"/>
        <v>0</v>
      </c>
      <c r="AB167" s="228"/>
      <c r="AC167" s="229"/>
      <c r="AD167" s="34"/>
      <c r="AE167" s="227">
        <f t="shared" si="67"/>
        <v>0</v>
      </c>
      <c r="AF167" s="14"/>
      <c r="AG167" s="221"/>
      <c r="AI167" s="214"/>
    </row>
    <row r="168" spans="1:35">
      <c r="B168" s="81" t="str">
        <f t="shared" si="59"/>
        <v>Direct Install Lighting</v>
      </c>
      <c r="J168" s="27">
        <v>0</v>
      </c>
      <c r="K168" s="27">
        <v>884903.74699999997</v>
      </c>
      <c r="M168" s="27">
        <v>0</v>
      </c>
      <c r="N168" s="27">
        <v>849048.74699999997</v>
      </c>
      <c r="R168" s="24">
        <f t="shared" si="60"/>
        <v>1.3100000000000001E-2</v>
      </c>
      <c r="S168" s="24">
        <f t="shared" si="61"/>
        <v>-2.0000000000000001E-4</v>
      </c>
      <c r="T168" s="24">
        <f t="shared" si="62"/>
        <v>1.2999999999999999E-2</v>
      </c>
      <c r="U168" s="24">
        <f t="shared" si="63"/>
        <v>-2.0000000000000001E-4</v>
      </c>
      <c r="V168" s="24">
        <f t="shared" si="64"/>
        <v>1.34E-2</v>
      </c>
      <c r="W168" s="24">
        <f t="shared" si="65"/>
        <v>1.3599999999999999E-2</v>
      </c>
      <c r="Y168" s="209"/>
      <c r="Z168" s="48"/>
      <c r="AA168" s="227">
        <f t="shared" si="66"/>
        <v>11680.729460399998</v>
      </c>
      <c r="AB168" s="228"/>
      <c r="AC168" s="229"/>
      <c r="AD168" s="34"/>
      <c r="AE168" s="227">
        <f t="shared" si="67"/>
        <v>11490.4597094</v>
      </c>
      <c r="AF168" s="14"/>
      <c r="AG168" s="221"/>
      <c r="AI168" s="214"/>
    </row>
    <row r="169" spans="1:35">
      <c r="B169" s="81" t="str">
        <f t="shared" si="59"/>
        <v>Building Commissioning</v>
      </c>
      <c r="J169" s="27"/>
      <c r="K169" s="27"/>
      <c r="M169" s="27"/>
      <c r="N169" s="27"/>
      <c r="R169" s="24">
        <f t="shared" si="60"/>
        <v>1.3100000000000001E-2</v>
      </c>
      <c r="S169" s="24">
        <f t="shared" si="61"/>
        <v>-2.0000000000000001E-4</v>
      </c>
      <c r="T169" s="24">
        <f t="shared" si="62"/>
        <v>1.2999999999999999E-2</v>
      </c>
      <c r="U169" s="24">
        <f t="shared" si="63"/>
        <v>-2.0000000000000001E-4</v>
      </c>
      <c r="V169" s="24">
        <f t="shared" si="64"/>
        <v>1.34E-2</v>
      </c>
      <c r="W169" s="24">
        <f t="shared" si="65"/>
        <v>1.3599999999999999E-2</v>
      </c>
      <c r="Y169" s="209"/>
      <c r="Z169" s="48"/>
      <c r="AA169" s="227">
        <f t="shared" si="66"/>
        <v>0</v>
      </c>
      <c r="AB169" s="228"/>
      <c r="AC169" s="229"/>
      <c r="AD169" s="34"/>
      <c r="AE169" s="227">
        <f t="shared" si="67"/>
        <v>0</v>
      </c>
      <c r="AF169" s="14"/>
      <c r="AG169" s="221"/>
      <c r="AI169" s="214"/>
    </row>
    <row r="170" spans="1:35">
      <c r="B170" s="81" t="str">
        <f t="shared" si="59"/>
        <v>New Construction</v>
      </c>
      <c r="J170" s="27"/>
      <c r="K170" s="27"/>
      <c r="M170" s="27"/>
      <c r="N170" s="27"/>
      <c r="R170" s="24">
        <f t="shared" si="60"/>
        <v>1.3100000000000001E-2</v>
      </c>
      <c r="S170" s="24">
        <f t="shared" si="61"/>
        <v>-2.0000000000000001E-4</v>
      </c>
      <c r="T170" s="24">
        <f t="shared" si="62"/>
        <v>1.2999999999999999E-2</v>
      </c>
      <c r="U170" s="24">
        <f t="shared" si="63"/>
        <v>-2.0000000000000001E-4</v>
      </c>
      <c r="V170" s="24">
        <f t="shared" si="64"/>
        <v>1.34E-2</v>
      </c>
      <c r="W170" s="24">
        <f t="shared" si="65"/>
        <v>1.3599999999999999E-2</v>
      </c>
      <c r="Y170" s="209"/>
      <c r="Z170" s="48"/>
      <c r="AA170" s="227">
        <f t="shared" si="66"/>
        <v>0</v>
      </c>
      <c r="AB170" s="228"/>
      <c r="AC170" s="229"/>
      <c r="AD170" s="34"/>
      <c r="AE170" s="227">
        <f t="shared" si="67"/>
        <v>0</v>
      </c>
      <c r="AF170" s="14"/>
      <c r="AG170" s="221"/>
      <c r="AI170" s="214"/>
    </row>
    <row r="171" spans="1:35">
      <c r="B171" s="81" t="str">
        <f t="shared" si="59"/>
        <v>Energy Audit</v>
      </c>
      <c r="J171" s="27"/>
      <c r="K171" s="27"/>
      <c r="M171" s="27"/>
      <c r="N171" s="27"/>
      <c r="R171" s="24">
        <f t="shared" si="60"/>
        <v>1.3100000000000001E-2</v>
      </c>
      <c r="S171" s="24">
        <f t="shared" si="61"/>
        <v>-2.0000000000000001E-4</v>
      </c>
      <c r="T171" s="24">
        <f t="shared" si="62"/>
        <v>1.2999999999999999E-2</v>
      </c>
      <c r="U171" s="24">
        <f t="shared" si="63"/>
        <v>-2.0000000000000001E-4</v>
      </c>
      <c r="V171" s="24">
        <f t="shared" si="64"/>
        <v>1.34E-2</v>
      </c>
      <c r="W171" s="24">
        <f t="shared" si="65"/>
        <v>1.3599999999999999E-2</v>
      </c>
      <c r="Y171" s="209"/>
      <c r="Z171" s="48"/>
      <c r="AA171" s="227">
        <f t="shared" si="66"/>
        <v>0</v>
      </c>
      <c r="AB171" s="228"/>
      <c r="AC171" s="229"/>
      <c r="AD171" s="34"/>
      <c r="AE171" s="227">
        <f t="shared" si="67"/>
        <v>0</v>
      </c>
      <c r="AF171" s="14"/>
      <c r="AG171" s="221"/>
      <c r="AI171" s="214"/>
    </row>
    <row r="172" spans="1:35">
      <c r="B172" s="81" t="str">
        <f t="shared" si="59"/>
        <v>Small Commercial Demand Response</v>
      </c>
      <c r="J172" s="27"/>
      <c r="K172" s="27"/>
      <c r="M172" s="27"/>
      <c r="N172" s="27"/>
      <c r="R172" s="24">
        <f t="shared" si="60"/>
        <v>1.3100000000000001E-2</v>
      </c>
      <c r="S172" s="24">
        <f t="shared" si="61"/>
        <v>-2.0000000000000001E-4</v>
      </c>
      <c r="T172" s="24">
        <f t="shared" si="62"/>
        <v>1.2999999999999999E-2</v>
      </c>
      <c r="U172" s="24">
        <f t="shared" si="63"/>
        <v>-2.0000000000000001E-4</v>
      </c>
      <c r="V172" s="24">
        <f t="shared" si="64"/>
        <v>1.34E-2</v>
      </c>
      <c r="W172" s="24">
        <f t="shared" si="65"/>
        <v>1.3599999999999999E-2</v>
      </c>
      <c r="Y172" s="209"/>
      <c r="Z172" s="48"/>
      <c r="AA172" s="227">
        <f t="shared" si="66"/>
        <v>0</v>
      </c>
      <c r="AB172" s="228"/>
      <c r="AC172" s="229"/>
      <c r="AD172" s="34"/>
      <c r="AE172" s="227">
        <f t="shared" si="67"/>
        <v>0</v>
      </c>
      <c r="AF172" s="14"/>
      <c r="AG172" s="221"/>
      <c r="AI172" s="214"/>
    </row>
    <row r="173" spans="1:35" ht="12.75" customHeight="1">
      <c r="B173" s="81" t="str">
        <f t="shared" si="59"/>
        <v>Small Commercial Demand Response (IHD)</v>
      </c>
      <c r="J173" s="27"/>
      <c r="K173" s="27"/>
      <c r="M173" s="27"/>
      <c r="N173" s="27"/>
      <c r="R173" s="24">
        <f t="shared" si="60"/>
        <v>1.3100000000000001E-2</v>
      </c>
      <c r="S173" s="24">
        <f t="shared" si="61"/>
        <v>-2.0000000000000001E-4</v>
      </c>
      <c r="T173" s="24">
        <f t="shared" si="62"/>
        <v>1.2999999999999999E-2</v>
      </c>
      <c r="U173" s="24">
        <f t="shared" si="63"/>
        <v>-2.0000000000000001E-4</v>
      </c>
      <c r="V173" s="24">
        <f t="shared" si="64"/>
        <v>1.34E-2</v>
      </c>
      <c r="W173" s="24">
        <f t="shared" si="65"/>
        <v>1.3599999999999999E-2</v>
      </c>
      <c r="Y173" s="209"/>
      <c r="Z173" s="48"/>
      <c r="AA173" s="227">
        <f>(((K173/12)*4)*(T173+U173))+(((K173/12)*8)*(V173))</f>
        <v>0</v>
      </c>
      <c r="AB173" s="228"/>
      <c r="AC173" s="229"/>
      <c r="AD173" s="34"/>
      <c r="AE173" s="227">
        <f>(((N173/12)*4)*(V173))+(((N173/12)*8)*(W173))</f>
        <v>0</v>
      </c>
      <c r="AF173" s="14"/>
      <c r="AG173" s="221"/>
      <c r="AI173" s="214"/>
    </row>
    <row r="174" spans="1:35">
      <c r="B174" s="81" t="str">
        <f t="shared" si="59"/>
        <v>Demand Response 3</v>
      </c>
      <c r="J174" s="27"/>
      <c r="K174" s="27"/>
      <c r="M174" s="27"/>
      <c r="N174" s="27"/>
      <c r="R174" s="24">
        <f t="shared" si="60"/>
        <v>1.3100000000000001E-2</v>
      </c>
      <c r="S174" s="24">
        <f t="shared" si="61"/>
        <v>-2.0000000000000001E-4</v>
      </c>
      <c r="T174" s="24">
        <f t="shared" si="62"/>
        <v>1.2999999999999999E-2</v>
      </c>
      <c r="U174" s="24">
        <f t="shared" si="63"/>
        <v>-2.0000000000000001E-4</v>
      </c>
      <c r="V174" s="24">
        <f t="shared" si="64"/>
        <v>1.34E-2</v>
      </c>
      <c r="W174" s="24">
        <f t="shared" si="65"/>
        <v>1.3599999999999999E-2</v>
      </c>
      <c r="Y174" s="209"/>
      <c r="Z174" s="48"/>
      <c r="AA174" s="227">
        <f>(((K174/12)*4)*(T174+U174))+(((K174/12)*8)*(V174))</f>
        <v>0</v>
      </c>
      <c r="AB174" s="228"/>
      <c r="AC174" s="229"/>
      <c r="AD174" s="34"/>
      <c r="AE174" s="227">
        <f>(((N174/12)*4)*(V174))+(((N174/12)*8)*(W174))</f>
        <v>0</v>
      </c>
      <c r="AF174" s="14"/>
      <c r="AG174" s="221"/>
      <c r="AI174" s="214"/>
    </row>
    <row r="175" spans="1:35" ht="15.6">
      <c r="B175" s="28" t="s">
        <v>46</v>
      </c>
      <c r="C175" s="67"/>
      <c r="D175" s="38"/>
      <c r="E175" s="38"/>
      <c r="F175" s="38"/>
      <c r="G175" s="38"/>
      <c r="H175" s="38"/>
      <c r="I175" s="38"/>
      <c r="J175" s="63">
        <f>SUM(J164:J174)</f>
        <v>0</v>
      </c>
      <c r="K175" s="63">
        <f>SUM(K164:K174)</f>
        <v>1477927.4050066052</v>
      </c>
      <c r="L175" s="65"/>
      <c r="M175" s="63">
        <f>SUM(M164:M174)</f>
        <v>0</v>
      </c>
      <c r="N175" s="63">
        <f>SUM(N164:N174)</f>
        <v>1442072.4050066052</v>
      </c>
      <c r="R175" s="26"/>
      <c r="S175" s="26"/>
      <c r="T175" s="26"/>
      <c r="U175" s="26"/>
      <c r="V175" s="26"/>
      <c r="W175" s="26"/>
      <c r="Y175" s="210"/>
      <c r="Z175" s="48"/>
      <c r="AA175" s="230">
        <f>SUM(AA164:AA174)</f>
        <v>19508.641746087185</v>
      </c>
      <c r="AB175" s="54"/>
      <c r="AC175" s="231"/>
      <c r="AD175" s="34"/>
      <c r="AE175" s="230">
        <f>SUM(AE164:AE174)</f>
        <v>19516.046547756057</v>
      </c>
      <c r="AF175" s="55"/>
      <c r="AG175" s="248"/>
      <c r="AI175" s="214"/>
    </row>
    <row r="176" spans="1:35">
      <c r="B176" s="26"/>
      <c r="R176" s="26"/>
      <c r="S176" s="26"/>
      <c r="T176" s="26"/>
      <c r="U176" s="26"/>
      <c r="V176" s="26"/>
      <c r="W176" s="26"/>
      <c r="Y176" s="211"/>
      <c r="Z176" s="48"/>
      <c r="AA176" s="232"/>
      <c r="AB176" s="228"/>
      <c r="AC176" s="229"/>
      <c r="AD176" s="34"/>
      <c r="AE176" s="232"/>
      <c r="AF176" s="14"/>
      <c r="AG176" s="221"/>
      <c r="AI176" s="214"/>
    </row>
    <row r="177" spans="1:46" ht="15.6">
      <c r="B177" s="28" t="s">
        <v>82</v>
      </c>
      <c r="C177" s="21"/>
      <c r="D177" s="20"/>
      <c r="E177" s="19"/>
      <c r="F177" s="19"/>
      <c r="G177" s="19"/>
      <c r="H177" s="19"/>
      <c r="I177" s="19"/>
      <c r="J177" s="19">
        <f>+J175</f>
        <v>0</v>
      </c>
      <c r="K177" s="19">
        <f>+K175</f>
        <v>1477927.4050066052</v>
      </c>
      <c r="L177" s="19">
        <f>+L175</f>
        <v>0</v>
      </c>
      <c r="M177" s="19">
        <f>+M175</f>
        <v>0</v>
      </c>
      <c r="N177" s="19">
        <f>+N175</f>
        <v>1442072.4050066052</v>
      </c>
      <c r="O177" s="55"/>
      <c r="P177" s="55"/>
      <c r="Q177" s="55"/>
      <c r="R177" s="195"/>
      <c r="S177" s="195"/>
      <c r="T177" s="195"/>
      <c r="U177" s="195"/>
      <c r="V177" s="195"/>
      <c r="W177" s="195"/>
      <c r="X177" s="55"/>
      <c r="Y177" s="212"/>
      <c r="Z177" s="56"/>
      <c r="AA177" s="233">
        <f>+AA175</f>
        <v>19508.641746087185</v>
      </c>
      <c r="AB177" s="54"/>
      <c r="AC177" s="231"/>
      <c r="AD177" s="57"/>
      <c r="AE177" s="233">
        <f>+AE175</f>
        <v>19516.046547756057</v>
      </c>
      <c r="AF177" s="55"/>
      <c r="AG177" s="248"/>
      <c r="AI177" s="214"/>
    </row>
    <row r="178" spans="1:46">
      <c r="R178" s="25"/>
      <c r="S178" s="25"/>
      <c r="T178" s="25"/>
      <c r="U178" s="25"/>
      <c r="V178" s="25"/>
      <c r="W178" s="25"/>
      <c r="Y178" s="211"/>
      <c r="Z178" s="34"/>
      <c r="AA178" s="232"/>
      <c r="AB178" s="228"/>
      <c r="AC178" s="229"/>
      <c r="AD178" s="34"/>
      <c r="AE178" s="232"/>
      <c r="AF178" s="14"/>
      <c r="AG178" s="221"/>
      <c r="AI178" s="214"/>
    </row>
    <row r="179" spans="1:46" ht="15.6">
      <c r="A179" s="336">
        <v>2014</v>
      </c>
      <c r="B179" s="336"/>
      <c r="M179" s="328" t="s">
        <v>173</v>
      </c>
      <c r="N179" s="328"/>
      <c r="R179" s="25"/>
      <c r="S179" s="25"/>
      <c r="T179" s="25"/>
      <c r="U179" s="25"/>
      <c r="V179" s="25"/>
      <c r="W179" s="25"/>
      <c r="Y179" s="211"/>
      <c r="Z179" s="34"/>
      <c r="AA179" s="232"/>
      <c r="AB179" s="228"/>
      <c r="AC179" s="229"/>
      <c r="AD179" s="34"/>
      <c r="AE179" s="232"/>
      <c r="AF179" s="14"/>
      <c r="AG179" s="221"/>
      <c r="AI179" s="214"/>
    </row>
    <row r="180" spans="1:46">
      <c r="B180" s="35" t="str">
        <f>+B163</f>
        <v>Business Program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R180" s="25"/>
      <c r="S180" s="25"/>
      <c r="T180" s="25"/>
      <c r="U180" s="25"/>
      <c r="V180" s="25"/>
      <c r="W180" s="25"/>
      <c r="Y180" s="211"/>
      <c r="Z180" s="34"/>
      <c r="AA180" s="232"/>
      <c r="AB180" s="228"/>
      <c r="AC180" s="229"/>
      <c r="AD180" s="34"/>
      <c r="AE180" s="232"/>
      <c r="AF180" s="14"/>
      <c r="AG180" s="221"/>
      <c r="AI180" s="214"/>
      <c r="AL180" s="3" t="s">
        <v>78</v>
      </c>
    </row>
    <row r="181" spans="1:46">
      <c r="B181" s="81" t="str">
        <f>+B164</f>
        <v>Retrofit GS &lt; 50</v>
      </c>
      <c r="M181" s="27">
        <v>0</v>
      </c>
      <c r="N181" s="27">
        <v>671589.12958096189</v>
      </c>
      <c r="R181" s="24">
        <f t="shared" ref="R181:R191" si="68">+$R$130</f>
        <v>1.3100000000000001E-2</v>
      </c>
      <c r="S181" s="24">
        <f t="shared" ref="S181:S191" si="69">+$S$130</f>
        <v>-2.0000000000000001E-4</v>
      </c>
      <c r="T181" s="24">
        <f t="shared" ref="T181:T191" si="70">+$T$130</f>
        <v>1.2999999999999999E-2</v>
      </c>
      <c r="U181" s="24">
        <f t="shared" ref="U181:U191" si="71">+$U$130</f>
        <v>-2.0000000000000001E-4</v>
      </c>
      <c r="V181" s="24">
        <f t="shared" ref="V181:V191" si="72">+$V$130</f>
        <v>1.34E-2</v>
      </c>
      <c r="W181" s="24">
        <f t="shared" ref="W181:W191" si="73">+$W$130</f>
        <v>1.3599999999999999E-2</v>
      </c>
      <c r="Y181" s="209"/>
      <c r="Z181" s="48"/>
      <c r="AA181" s="227"/>
      <c r="AB181" s="228"/>
      <c r="AC181" s="229"/>
      <c r="AD181" s="34"/>
      <c r="AE181" s="227">
        <f>(((N181/12)*4)*(V181))+(((N181/12)*8)*(W181))</f>
        <v>9088.8395536623502</v>
      </c>
      <c r="AF181" s="14"/>
      <c r="AG181" s="221"/>
      <c r="AI181" s="214"/>
      <c r="AL181" s="60">
        <f>H197/12</f>
        <v>139381.11466463012</v>
      </c>
      <c r="AM181" s="60"/>
      <c r="AN181" s="60"/>
      <c r="AO181" s="60">
        <f>K197/12</f>
        <v>262541.73174851394</v>
      </c>
      <c r="AP181" s="60"/>
      <c r="AQ181" s="60"/>
      <c r="AR181" s="60">
        <f>N197/12</f>
        <v>381814.78713026067</v>
      </c>
      <c r="AS181" s="49"/>
      <c r="AT181" s="49"/>
    </row>
    <row r="182" spans="1:46">
      <c r="B182" s="81" t="str">
        <f t="shared" ref="B182:B191" si="74">+B165</f>
        <v>Retrofit GS 50-999</v>
      </c>
      <c r="M182" s="27"/>
      <c r="N182" s="27"/>
      <c r="R182" s="24">
        <f t="shared" si="68"/>
        <v>1.3100000000000001E-2</v>
      </c>
      <c r="S182" s="24">
        <f t="shared" si="69"/>
        <v>-2.0000000000000001E-4</v>
      </c>
      <c r="T182" s="24">
        <f t="shared" si="70"/>
        <v>1.2999999999999999E-2</v>
      </c>
      <c r="U182" s="24">
        <f t="shared" si="71"/>
        <v>-2.0000000000000001E-4</v>
      </c>
      <c r="V182" s="24">
        <f t="shared" si="72"/>
        <v>1.34E-2</v>
      </c>
      <c r="W182" s="24">
        <f t="shared" si="73"/>
        <v>1.3599999999999999E-2</v>
      </c>
      <c r="Y182" s="209"/>
      <c r="Z182" s="48"/>
      <c r="AA182" s="227"/>
      <c r="AB182" s="228"/>
      <c r="AC182" s="229"/>
      <c r="AD182" s="34"/>
      <c r="AE182" s="227">
        <f>(((N182/12)*4)*(V182))+(((N182/12)*8)*(W182))</f>
        <v>0</v>
      </c>
      <c r="AF182" s="14"/>
      <c r="AG182" s="221"/>
      <c r="AI182" s="214"/>
      <c r="AL182" s="60"/>
      <c r="AM182" s="60"/>
      <c r="AN182" s="60"/>
      <c r="AO182" s="60"/>
      <c r="AP182" s="60"/>
      <c r="AQ182" s="60"/>
      <c r="AR182" s="60"/>
      <c r="AS182" s="49"/>
      <c r="AT182" s="49"/>
    </row>
    <row r="183" spans="1:46">
      <c r="B183" s="81" t="str">
        <f t="shared" si="74"/>
        <v>Retrofit GS &gt; 1000</v>
      </c>
      <c r="M183" s="27"/>
      <c r="N183" s="27"/>
      <c r="R183" s="24">
        <f t="shared" si="68"/>
        <v>1.3100000000000001E-2</v>
      </c>
      <c r="S183" s="24">
        <f t="shared" si="69"/>
        <v>-2.0000000000000001E-4</v>
      </c>
      <c r="T183" s="24">
        <f t="shared" si="70"/>
        <v>1.2999999999999999E-2</v>
      </c>
      <c r="U183" s="24">
        <f t="shared" si="71"/>
        <v>-2.0000000000000001E-4</v>
      </c>
      <c r="V183" s="24">
        <f t="shared" si="72"/>
        <v>1.34E-2</v>
      </c>
      <c r="W183" s="24">
        <f t="shared" si="73"/>
        <v>1.3599999999999999E-2</v>
      </c>
      <c r="Y183" s="209"/>
      <c r="Z183" s="48"/>
      <c r="AA183" s="227"/>
      <c r="AB183" s="228"/>
      <c r="AC183" s="229"/>
      <c r="AD183" s="34"/>
      <c r="AE183" s="227">
        <f t="shared" ref="AE183:AE189" si="75">(((N183/12)*4)*(V183))+(((N183/12)*8)*(W183))</f>
        <v>0</v>
      </c>
      <c r="AF183" s="14"/>
      <c r="AG183" s="221"/>
      <c r="AI183" s="214"/>
      <c r="AL183" s="60"/>
      <c r="AM183" s="60"/>
      <c r="AN183" s="60"/>
      <c r="AO183" s="60"/>
      <c r="AP183" s="60"/>
      <c r="AQ183" s="60"/>
      <c r="AR183" s="60"/>
      <c r="AS183" s="49"/>
      <c r="AT183" s="49"/>
    </row>
    <row r="184" spans="1:46">
      <c r="B184" s="81" t="str">
        <f t="shared" si="74"/>
        <v>Retrofit  ST</v>
      </c>
      <c r="M184" s="27"/>
      <c r="N184" s="27"/>
      <c r="R184" s="24">
        <f t="shared" si="68"/>
        <v>1.3100000000000001E-2</v>
      </c>
      <c r="S184" s="24">
        <f t="shared" si="69"/>
        <v>-2.0000000000000001E-4</v>
      </c>
      <c r="T184" s="24">
        <f t="shared" si="70"/>
        <v>1.2999999999999999E-2</v>
      </c>
      <c r="U184" s="24">
        <f t="shared" si="71"/>
        <v>-2.0000000000000001E-4</v>
      </c>
      <c r="V184" s="24">
        <f t="shared" si="72"/>
        <v>1.34E-2</v>
      </c>
      <c r="W184" s="24">
        <f t="shared" si="73"/>
        <v>1.3599999999999999E-2</v>
      </c>
      <c r="Y184" s="209"/>
      <c r="Z184" s="48"/>
      <c r="AA184" s="227"/>
      <c r="AB184" s="228"/>
      <c r="AC184" s="229"/>
      <c r="AD184" s="34"/>
      <c r="AE184" s="227">
        <f t="shared" si="75"/>
        <v>0</v>
      </c>
      <c r="AF184" s="14"/>
      <c r="AG184" s="221"/>
      <c r="AI184" s="214"/>
      <c r="AL184" s="60">
        <f>AL181*4</f>
        <v>557524.45865852048</v>
      </c>
      <c r="AM184" s="60"/>
      <c r="AN184" s="60"/>
      <c r="AO184" s="60">
        <f>AO181*4</f>
        <v>1050166.9269940557</v>
      </c>
      <c r="AP184" s="60"/>
      <c r="AQ184" s="60"/>
      <c r="AR184" s="60">
        <f>AR181*4</f>
        <v>1527259.1485210427</v>
      </c>
      <c r="AS184" s="49"/>
      <c r="AT184" s="49"/>
    </row>
    <row r="185" spans="1:46">
      <c r="B185" s="81" t="str">
        <f t="shared" si="74"/>
        <v>Direct Install Lighting</v>
      </c>
      <c r="M185" s="27">
        <v>0</v>
      </c>
      <c r="N185" s="27">
        <v>866071.53500000003</v>
      </c>
      <c r="R185" s="24">
        <f t="shared" si="68"/>
        <v>1.3100000000000001E-2</v>
      </c>
      <c r="S185" s="24">
        <f t="shared" si="69"/>
        <v>-2.0000000000000001E-4</v>
      </c>
      <c r="T185" s="24">
        <f t="shared" si="70"/>
        <v>1.2999999999999999E-2</v>
      </c>
      <c r="U185" s="24">
        <f t="shared" si="71"/>
        <v>-2.0000000000000001E-4</v>
      </c>
      <c r="V185" s="24">
        <f t="shared" si="72"/>
        <v>1.34E-2</v>
      </c>
      <c r="W185" s="24">
        <f t="shared" si="73"/>
        <v>1.3599999999999999E-2</v>
      </c>
      <c r="Y185" s="209"/>
      <c r="Z185" s="48"/>
      <c r="AA185" s="227"/>
      <c r="AB185" s="228"/>
      <c r="AC185" s="229"/>
      <c r="AD185" s="34"/>
      <c r="AE185" s="227">
        <f t="shared" si="75"/>
        <v>11720.834773666666</v>
      </c>
      <c r="AF185" s="14"/>
      <c r="AG185" s="221"/>
      <c r="AI185" s="214"/>
      <c r="AL185" s="60">
        <f>+H197-AL184</f>
        <v>1115048.9173170412</v>
      </c>
      <c r="AM185" s="60"/>
      <c r="AN185" s="60"/>
      <c r="AO185" s="60">
        <f>+K197-AO184</f>
        <v>2100333.853988111</v>
      </c>
      <c r="AP185" s="60"/>
      <c r="AQ185" s="60"/>
      <c r="AR185" s="60">
        <f>+N197-AR184</f>
        <v>3054518.2970420858</v>
      </c>
      <c r="AS185" s="49"/>
      <c r="AT185" s="49"/>
    </row>
    <row r="186" spans="1:46">
      <c r="B186" s="81" t="str">
        <f t="shared" si="74"/>
        <v>Building Commissioning</v>
      </c>
      <c r="M186" s="27"/>
      <c r="N186" s="27"/>
      <c r="R186" s="24">
        <f t="shared" si="68"/>
        <v>1.3100000000000001E-2</v>
      </c>
      <c r="S186" s="24">
        <f t="shared" si="69"/>
        <v>-2.0000000000000001E-4</v>
      </c>
      <c r="T186" s="24">
        <f t="shared" si="70"/>
        <v>1.2999999999999999E-2</v>
      </c>
      <c r="U186" s="24">
        <f t="shared" si="71"/>
        <v>-2.0000000000000001E-4</v>
      </c>
      <c r="V186" s="24">
        <f t="shared" si="72"/>
        <v>1.34E-2</v>
      </c>
      <c r="W186" s="24">
        <f t="shared" si="73"/>
        <v>1.3599999999999999E-2</v>
      </c>
      <c r="Y186" s="209"/>
      <c r="Z186" s="48"/>
      <c r="AA186" s="227"/>
      <c r="AB186" s="228"/>
      <c r="AC186" s="229"/>
      <c r="AD186" s="34"/>
      <c r="AE186" s="227">
        <f t="shared" si="75"/>
        <v>0</v>
      </c>
      <c r="AF186" s="14"/>
      <c r="AG186" s="221"/>
      <c r="AI186" s="214"/>
      <c r="AL186" s="49"/>
      <c r="AM186" s="49"/>
      <c r="AN186" s="50">
        <f>AL184*'Tables #1'!$E$26</f>
        <v>7192.0655166949145</v>
      </c>
      <c r="AO186" s="49"/>
      <c r="AP186" s="50">
        <f>AO184*'Tables #1'!$F$26</f>
        <v>13442.136665523913</v>
      </c>
      <c r="AQ186" s="49"/>
      <c r="AR186" s="49"/>
      <c r="AS186" s="49"/>
      <c r="AT186" s="50">
        <f>AR184*'Tables #1'!$G$26</f>
        <v>20465.272590181972</v>
      </c>
    </row>
    <row r="187" spans="1:46">
      <c r="B187" s="81" t="str">
        <f t="shared" si="74"/>
        <v>New Construction</v>
      </c>
      <c r="M187" s="27"/>
      <c r="N187" s="27"/>
      <c r="R187" s="24">
        <f t="shared" si="68"/>
        <v>1.3100000000000001E-2</v>
      </c>
      <c r="S187" s="24">
        <f t="shared" si="69"/>
        <v>-2.0000000000000001E-4</v>
      </c>
      <c r="T187" s="24">
        <f t="shared" si="70"/>
        <v>1.2999999999999999E-2</v>
      </c>
      <c r="U187" s="24">
        <f t="shared" si="71"/>
        <v>-2.0000000000000001E-4</v>
      </c>
      <c r="V187" s="24">
        <f t="shared" si="72"/>
        <v>1.34E-2</v>
      </c>
      <c r="W187" s="24">
        <f t="shared" si="73"/>
        <v>1.3599999999999999E-2</v>
      </c>
      <c r="Y187" s="209"/>
      <c r="Z187" s="48"/>
      <c r="AA187" s="227"/>
      <c r="AB187" s="228"/>
      <c r="AC187" s="229"/>
      <c r="AD187" s="34"/>
      <c r="AE187" s="227">
        <f t="shared" si="75"/>
        <v>0</v>
      </c>
      <c r="AF187" s="14"/>
      <c r="AG187" s="221"/>
      <c r="AI187" s="214"/>
      <c r="AL187" s="49"/>
      <c r="AM187" s="49"/>
      <c r="AN187" s="50">
        <f>AL185*'Tables #1'!$F$26</f>
        <v>14272.626141658126</v>
      </c>
      <c r="AO187" s="49"/>
      <c r="AP187" s="50">
        <f>AO185*'Tables #1'!$G$26</f>
        <v>28144.473643440688</v>
      </c>
      <c r="AQ187" s="49"/>
      <c r="AR187" s="49"/>
      <c r="AS187" s="49"/>
      <c r="AT187" s="50">
        <f>AR185*'Tables #1'!$H$26</f>
        <v>41541.448839772362</v>
      </c>
    </row>
    <row r="188" spans="1:46">
      <c r="B188" s="81" t="str">
        <f t="shared" si="74"/>
        <v>Energy Audit</v>
      </c>
      <c r="M188" s="27"/>
      <c r="N188" s="27"/>
      <c r="R188" s="24">
        <f t="shared" si="68"/>
        <v>1.3100000000000001E-2</v>
      </c>
      <c r="S188" s="24">
        <f t="shared" si="69"/>
        <v>-2.0000000000000001E-4</v>
      </c>
      <c r="T188" s="24">
        <f t="shared" si="70"/>
        <v>1.2999999999999999E-2</v>
      </c>
      <c r="U188" s="24">
        <f t="shared" si="71"/>
        <v>-2.0000000000000001E-4</v>
      </c>
      <c r="V188" s="24">
        <f t="shared" si="72"/>
        <v>1.34E-2</v>
      </c>
      <c r="W188" s="24">
        <f t="shared" si="73"/>
        <v>1.3599999999999999E-2</v>
      </c>
      <c r="Y188" s="209"/>
      <c r="Z188" s="48"/>
      <c r="AA188" s="227"/>
      <c r="AB188" s="228"/>
      <c r="AC188" s="229"/>
      <c r="AD188" s="34"/>
      <c r="AE188" s="227">
        <f t="shared" si="75"/>
        <v>0</v>
      </c>
      <c r="AF188" s="14"/>
      <c r="AG188" s="221"/>
      <c r="AI188" s="214"/>
      <c r="AL188" s="49"/>
      <c r="AM188" s="49"/>
      <c r="AN188" s="49"/>
      <c r="AO188" s="49"/>
      <c r="AP188" s="49"/>
      <c r="AQ188" s="49"/>
      <c r="AR188" s="49"/>
      <c r="AS188" s="49"/>
      <c r="AT188" s="49"/>
    </row>
    <row r="189" spans="1:46">
      <c r="B189" s="81" t="str">
        <f t="shared" si="74"/>
        <v>Small Commercial Demand Response</v>
      </c>
      <c r="M189" s="27"/>
      <c r="N189" s="27"/>
      <c r="R189" s="24">
        <f t="shared" si="68"/>
        <v>1.3100000000000001E-2</v>
      </c>
      <c r="S189" s="24">
        <f t="shared" si="69"/>
        <v>-2.0000000000000001E-4</v>
      </c>
      <c r="T189" s="24">
        <f t="shared" si="70"/>
        <v>1.2999999999999999E-2</v>
      </c>
      <c r="U189" s="24">
        <f t="shared" si="71"/>
        <v>-2.0000000000000001E-4</v>
      </c>
      <c r="V189" s="24">
        <f t="shared" si="72"/>
        <v>1.34E-2</v>
      </c>
      <c r="W189" s="24">
        <f t="shared" si="73"/>
        <v>1.3599999999999999E-2</v>
      </c>
      <c r="Y189" s="209"/>
      <c r="Z189" s="48"/>
      <c r="AA189" s="227"/>
      <c r="AB189" s="228"/>
      <c r="AC189" s="229"/>
      <c r="AD189" s="34"/>
      <c r="AE189" s="227">
        <f t="shared" si="75"/>
        <v>0</v>
      </c>
      <c r="AF189" s="14"/>
      <c r="AG189" s="221"/>
      <c r="AI189" s="214"/>
      <c r="AL189" s="49" t="s">
        <v>77</v>
      </c>
      <c r="AM189" s="49"/>
      <c r="AN189" s="50">
        <f>+AN187+AN186</f>
        <v>21464.69165835304</v>
      </c>
      <c r="AO189" s="49"/>
      <c r="AP189" s="50">
        <f>+AP187+AP186</f>
        <v>41586.610308964599</v>
      </c>
      <c r="AQ189" s="49"/>
      <c r="AR189" s="49"/>
      <c r="AS189" s="49"/>
      <c r="AT189" s="50">
        <f>+AT187+AT186</f>
        <v>62006.721429954334</v>
      </c>
    </row>
    <row r="190" spans="1:46" ht="12" customHeight="1">
      <c r="B190" s="81" t="str">
        <f t="shared" si="74"/>
        <v>Small Commercial Demand Response (IHD)</v>
      </c>
      <c r="M190" s="27"/>
      <c r="N190" s="27"/>
      <c r="R190" s="24">
        <f t="shared" si="68"/>
        <v>1.3100000000000001E-2</v>
      </c>
      <c r="S190" s="24">
        <f t="shared" si="69"/>
        <v>-2.0000000000000001E-4</v>
      </c>
      <c r="T190" s="24">
        <f t="shared" si="70"/>
        <v>1.2999999999999999E-2</v>
      </c>
      <c r="U190" s="24">
        <f t="shared" si="71"/>
        <v>-2.0000000000000001E-4</v>
      </c>
      <c r="V190" s="24">
        <f t="shared" si="72"/>
        <v>1.34E-2</v>
      </c>
      <c r="W190" s="24">
        <f t="shared" si="73"/>
        <v>1.3599999999999999E-2</v>
      </c>
      <c r="Y190" s="209"/>
      <c r="Z190" s="48"/>
      <c r="AA190" s="227"/>
      <c r="AB190" s="228"/>
      <c r="AC190" s="229"/>
      <c r="AD190" s="34"/>
      <c r="AE190" s="227">
        <f>(((N190/12)*4)*(V190))+(((N190/12)*8)*(W190))</f>
        <v>0</v>
      </c>
      <c r="AF190" s="14"/>
      <c r="AG190" s="221"/>
      <c r="AI190" s="214"/>
      <c r="AL190" s="49" t="s">
        <v>64</v>
      </c>
      <c r="AM190" s="49"/>
      <c r="AN190" s="51">
        <f>+AN189-Y197</f>
        <v>0</v>
      </c>
      <c r="AO190" s="49"/>
      <c r="AP190" s="51">
        <f>+AP189-AA197</f>
        <v>0</v>
      </c>
      <c r="AQ190" s="49"/>
      <c r="AR190" s="49"/>
      <c r="AS190" s="49"/>
      <c r="AT190" s="51">
        <f>+AT189-AE197</f>
        <v>0</v>
      </c>
    </row>
    <row r="191" spans="1:46">
      <c r="B191" s="81" t="str">
        <f t="shared" si="74"/>
        <v>Demand Response 3</v>
      </c>
      <c r="M191" s="27"/>
      <c r="N191" s="27"/>
      <c r="R191" s="24">
        <f t="shared" si="68"/>
        <v>1.3100000000000001E-2</v>
      </c>
      <c r="S191" s="24">
        <f t="shared" si="69"/>
        <v>-2.0000000000000001E-4</v>
      </c>
      <c r="T191" s="24">
        <f t="shared" si="70"/>
        <v>1.2999999999999999E-2</v>
      </c>
      <c r="U191" s="24">
        <f t="shared" si="71"/>
        <v>-2.0000000000000001E-4</v>
      </c>
      <c r="V191" s="24">
        <f t="shared" si="72"/>
        <v>1.34E-2</v>
      </c>
      <c r="W191" s="24">
        <f t="shared" si="73"/>
        <v>1.3599999999999999E-2</v>
      </c>
      <c r="Y191" s="209"/>
      <c r="Z191" s="48"/>
      <c r="AA191" s="227"/>
      <c r="AB191" s="228"/>
      <c r="AC191" s="229"/>
      <c r="AD191" s="34"/>
      <c r="AE191" s="227">
        <f>(((N191/12)*4)*(V191))+(((N191/12)*8)*(W191))</f>
        <v>0</v>
      </c>
      <c r="AF191" s="14"/>
      <c r="AG191" s="221"/>
      <c r="AI191" s="214"/>
    </row>
    <row r="192" spans="1:46" ht="15.6">
      <c r="B192" s="28" t="s">
        <v>46</v>
      </c>
      <c r="C192" s="67"/>
      <c r="D192" s="38"/>
      <c r="E192" s="38"/>
      <c r="F192" s="38"/>
      <c r="G192" s="38"/>
      <c r="H192" s="38"/>
      <c r="I192" s="38"/>
      <c r="J192" s="38"/>
      <c r="K192" s="38"/>
      <c r="L192" s="38"/>
      <c r="M192" s="63">
        <f>SUM(M181:M191)</f>
        <v>0</v>
      </c>
      <c r="N192" s="63">
        <f>SUM(N181:N191)</f>
        <v>1537660.6645809619</v>
      </c>
      <c r="R192" s="26"/>
      <c r="S192" s="26"/>
      <c r="T192" s="26"/>
      <c r="U192" s="26"/>
      <c r="V192" s="26"/>
      <c r="W192" s="26"/>
      <c r="Y192" s="210"/>
      <c r="Z192" s="48"/>
      <c r="AA192" s="230"/>
      <c r="AB192" s="54"/>
      <c r="AC192" s="231"/>
      <c r="AD192" s="34"/>
      <c r="AE192" s="230">
        <f>SUM(AE181:AE191)</f>
        <v>20809.674327329016</v>
      </c>
      <c r="AF192" s="55"/>
      <c r="AG192" s="248"/>
      <c r="AI192" s="214"/>
    </row>
    <row r="193" spans="1:48">
      <c r="B193" s="26"/>
      <c r="R193" s="26"/>
      <c r="S193" s="26"/>
      <c r="T193" s="26"/>
      <c r="U193" s="26"/>
      <c r="V193" s="26"/>
      <c r="W193" s="26"/>
      <c r="Y193" s="211"/>
      <c r="Z193" s="48"/>
      <c r="AA193" s="232"/>
      <c r="AB193" s="228"/>
      <c r="AC193" s="229"/>
      <c r="AD193" s="34"/>
      <c r="AE193" s="232"/>
      <c r="AF193" s="14"/>
      <c r="AG193" s="221"/>
      <c r="AI193" s="214"/>
      <c r="AK193" s="324" t="s">
        <v>179</v>
      </c>
    </row>
    <row r="194" spans="1:48" ht="15.6">
      <c r="B194" s="28" t="s">
        <v>83</v>
      </c>
      <c r="C194" s="21"/>
      <c r="D194" s="20"/>
      <c r="E194" s="19"/>
      <c r="F194" s="19"/>
      <c r="G194" s="19"/>
      <c r="H194" s="19"/>
      <c r="I194" s="19"/>
      <c r="J194" s="19"/>
      <c r="K194" s="19"/>
      <c r="L194" s="19">
        <f>+L192</f>
        <v>0</v>
      </c>
      <c r="M194" s="19">
        <f>+M192</f>
        <v>0</v>
      </c>
      <c r="N194" s="19">
        <f>+N192</f>
        <v>1537660.6645809619</v>
      </c>
      <c r="O194" s="55"/>
      <c r="P194" s="55"/>
      <c r="Q194" s="55"/>
      <c r="R194" s="195"/>
      <c r="S194" s="195"/>
      <c r="T194" s="195"/>
      <c r="U194" s="195"/>
      <c r="V194" s="195"/>
      <c r="W194" s="195"/>
      <c r="X194" s="55"/>
      <c r="Y194" s="212"/>
      <c r="Z194" s="57"/>
      <c r="AA194" s="233"/>
      <c r="AB194" s="54"/>
      <c r="AC194" s="231"/>
      <c r="AD194" s="57"/>
      <c r="AE194" s="233">
        <f>+AE192</f>
        <v>20809.674327329016</v>
      </c>
      <c r="AF194" s="55"/>
      <c r="AG194" s="248"/>
      <c r="AI194" s="214"/>
      <c r="AK194" s="324"/>
    </row>
    <row r="195" spans="1:48">
      <c r="R195" s="25"/>
      <c r="S195" s="25"/>
      <c r="T195" s="25"/>
      <c r="U195" s="25"/>
      <c r="V195" s="25"/>
      <c r="W195" s="25"/>
      <c r="Y195" s="211"/>
      <c r="Z195" s="48"/>
      <c r="AA195" s="232"/>
      <c r="AB195" s="14"/>
      <c r="AC195" s="245"/>
      <c r="AD195" s="34"/>
      <c r="AE195" s="232"/>
      <c r="AF195" s="14"/>
      <c r="AG195" s="221"/>
      <c r="AI195" s="214"/>
      <c r="AK195" s="324"/>
    </row>
    <row r="196" spans="1:48">
      <c r="R196" s="25"/>
      <c r="S196" s="25"/>
      <c r="T196" s="25"/>
      <c r="U196" s="25"/>
      <c r="V196" s="25"/>
      <c r="W196" s="25"/>
      <c r="Y196" s="211"/>
      <c r="Z196" s="48"/>
      <c r="AA196" s="232"/>
      <c r="AB196" s="14"/>
      <c r="AC196" s="245"/>
      <c r="AD196" s="34"/>
      <c r="AE196" s="232"/>
      <c r="AF196" s="14"/>
      <c r="AG196" s="221"/>
      <c r="AI196" s="214"/>
      <c r="AK196" s="324"/>
    </row>
    <row r="197" spans="1:48" s="62" customFormat="1" ht="25.5" customHeight="1" thickBot="1">
      <c r="A197" s="58" t="s">
        <v>84</v>
      </c>
      <c r="B197" s="58"/>
      <c r="C197" s="58"/>
      <c r="D197" s="69">
        <f>+D194+D177+D160+D143</f>
        <v>0</v>
      </c>
      <c r="E197" s="69">
        <f>+E194+E177+E160+E143</f>
        <v>0</v>
      </c>
      <c r="F197" s="58"/>
      <c r="G197" s="69">
        <f>+G194+G177+G160+G143</f>
        <v>0</v>
      </c>
      <c r="H197" s="69">
        <f t="shared" ref="H197:N197" si="76">+H194+H177+H160+H143</f>
        <v>1672573.3759755616</v>
      </c>
      <c r="I197" s="69">
        <f t="shared" si="76"/>
        <v>0</v>
      </c>
      <c r="J197" s="69">
        <f t="shared" si="76"/>
        <v>0</v>
      </c>
      <c r="K197" s="69">
        <f t="shared" si="76"/>
        <v>3150500.780982167</v>
      </c>
      <c r="L197" s="69">
        <f t="shared" si="76"/>
        <v>0</v>
      </c>
      <c r="M197" s="69">
        <f t="shared" si="76"/>
        <v>0</v>
      </c>
      <c r="N197" s="69">
        <f t="shared" si="76"/>
        <v>4581777.4455631282</v>
      </c>
      <c r="O197" s="69">
        <f>+D197+G197+J197+M197</f>
        <v>0</v>
      </c>
      <c r="P197" s="69">
        <f>+E197+H197+K197+N197</f>
        <v>9404851.602520857</v>
      </c>
      <c r="Q197" s="58"/>
      <c r="R197" s="193"/>
      <c r="S197" s="193"/>
      <c r="T197" s="193"/>
      <c r="U197" s="193"/>
      <c r="V197" s="193"/>
      <c r="W197" s="193"/>
      <c r="X197" s="58"/>
      <c r="Y197" s="241">
        <f>+Y143+Y160+Y177+Y194</f>
        <v>21464.69165835304</v>
      </c>
      <c r="Z197" s="59"/>
      <c r="AA197" s="235">
        <f>+AA143+AA160+AA177+AA194</f>
        <v>41586.610308964591</v>
      </c>
      <c r="AB197" s="59">
        <f>((('Tables #1'!$D$8/12)*4)*('Tables #1'!$F$26))+((('Tables #1'!$D$8/12)*8)*('Tables #1'!$G$26))</f>
        <v>27415.4892</v>
      </c>
      <c r="AC197" s="236">
        <f>+AA197-AB197</f>
        <v>14171.121108964591</v>
      </c>
      <c r="AD197" s="61"/>
      <c r="AE197" s="235">
        <f>+AE143+AE160+AE177+AE194</f>
        <v>62006.721429954341</v>
      </c>
      <c r="AF197" s="59">
        <f>((('Tables #1'!$D$8/12)*4)*('Tables #1'!$G$26))+((('Tables #1'!$D$8/12)*8)*('Tables #1'!$H$26))</f>
        <v>28107.799533333335</v>
      </c>
      <c r="AG197" s="236">
        <f>+AE197-AF197</f>
        <v>33898.921896621003</v>
      </c>
      <c r="AH197" s="58"/>
      <c r="AI197" s="242">
        <f>+AG197+AC197+Y197</f>
        <v>69534.734663938638</v>
      </c>
      <c r="AJ197" s="29"/>
      <c r="AK197" s="324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</row>
    <row r="198" spans="1:48" ht="15" thickTop="1" thickBot="1">
      <c r="R198" s="25"/>
      <c r="S198" s="25"/>
      <c r="T198" s="25"/>
      <c r="U198" s="25"/>
      <c r="V198" s="25"/>
      <c r="W198" s="25"/>
      <c r="Y198" s="244"/>
      <c r="AA198" s="246"/>
      <c r="AB198" s="4"/>
      <c r="AC198" s="247"/>
      <c r="AE198" s="246"/>
      <c r="AF198" s="4"/>
      <c r="AG198" s="247"/>
      <c r="AI198" s="243"/>
      <c r="AK198" s="324"/>
    </row>
    <row r="199" spans="1:48" ht="17.399999999999999">
      <c r="A199" s="31" t="s">
        <v>164</v>
      </c>
      <c r="R199" s="25"/>
      <c r="S199" s="25"/>
      <c r="T199" s="25"/>
      <c r="U199" s="25"/>
      <c r="V199" s="25"/>
      <c r="W199" s="25"/>
      <c r="Y199" s="213"/>
      <c r="AA199" s="217"/>
      <c r="AB199" s="218"/>
      <c r="AC199" s="219"/>
      <c r="AE199" s="217"/>
      <c r="AF199" s="218"/>
      <c r="AG199" s="219"/>
      <c r="AI199" s="250"/>
    </row>
    <row r="200" spans="1:48" ht="14.4" thickBot="1">
      <c r="R200" s="25"/>
      <c r="S200" s="25"/>
      <c r="T200" s="25"/>
      <c r="U200" s="25"/>
      <c r="V200" s="25"/>
      <c r="W200" s="25"/>
      <c r="Y200" s="204"/>
      <c r="AA200" s="220"/>
      <c r="AB200" s="14"/>
      <c r="AC200" s="221"/>
      <c r="AE200" s="220"/>
      <c r="AF200" s="14"/>
      <c r="AG200" s="221"/>
      <c r="AI200" s="214"/>
    </row>
    <row r="201" spans="1:48" ht="17.399999999999999">
      <c r="A201" s="197" t="s">
        <v>86</v>
      </c>
      <c r="B201" s="198"/>
      <c r="C201" s="17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R201" s="25"/>
      <c r="S201" s="25"/>
      <c r="T201" s="25"/>
      <c r="U201" s="25"/>
      <c r="V201" s="25"/>
      <c r="W201" s="25"/>
      <c r="Y201" s="204"/>
      <c r="AA201" s="220"/>
      <c r="AB201" s="14"/>
      <c r="AC201" s="221"/>
      <c r="AE201" s="220"/>
      <c r="AF201" s="14"/>
      <c r="AG201" s="221"/>
      <c r="AI201" s="214"/>
    </row>
    <row r="202" spans="1:48">
      <c r="A202" s="15"/>
      <c r="B202" s="14"/>
      <c r="C202" s="14"/>
      <c r="D202" s="14"/>
      <c r="E202" s="14"/>
      <c r="F202" s="14"/>
      <c r="G202" s="1"/>
      <c r="H202" s="1"/>
      <c r="I202" s="14"/>
      <c r="J202" s="1"/>
      <c r="K202" s="1"/>
      <c r="L202" s="14"/>
      <c r="M202" s="1"/>
      <c r="N202" s="1"/>
      <c r="R202" s="25"/>
      <c r="S202" s="25"/>
      <c r="T202" s="25"/>
      <c r="U202" s="25"/>
      <c r="V202" s="25"/>
      <c r="W202" s="25"/>
      <c r="Y202" s="204"/>
      <c r="AA202" s="220"/>
      <c r="AB202" s="14"/>
      <c r="AC202" s="221"/>
      <c r="AD202" s="34"/>
      <c r="AE202" s="220"/>
      <c r="AF202" s="14"/>
      <c r="AG202" s="221"/>
      <c r="AI202" s="214"/>
    </row>
    <row r="203" spans="1:48">
      <c r="A203" s="15"/>
      <c r="B203" s="35" t="s">
        <v>37</v>
      </c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R203" s="25"/>
      <c r="S203" s="25"/>
      <c r="T203" s="25"/>
      <c r="U203" s="25"/>
      <c r="V203" s="25"/>
      <c r="W203" s="25"/>
      <c r="Y203" s="204"/>
      <c r="AA203" s="220"/>
      <c r="AB203" s="14"/>
      <c r="AC203" s="221"/>
      <c r="AD203" s="34"/>
      <c r="AE203" s="220"/>
      <c r="AF203" s="14"/>
      <c r="AG203" s="221"/>
      <c r="AI203" s="214"/>
    </row>
    <row r="204" spans="1:48" s="29" customFormat="1" ht="17.25" customHeight="1">
      <c r="A204" s="13"/>
      <c r="B204" s="82" t="str">
        <f t="shared" ref="B204:B214" si="77">+B181</f>
        <v>Retrofit GS &lt; 50</v>
      </c>
      <c r="C204" s="79"/>
      <c r="D204" s="71"/>
      <c r="E204" s="71"/>
      <c r="F204" s="39"/>
      <c r="G204" s="41"/>
      <c r="H204" s="41"/>
      <c r="I204" s="39"/>
      <c r="J204" s="41"/>
      <c r="K204" s="41"/>
      <c r="L204" s="39"/>
      <c r="M204" s="41"/>
      <c r="N204" s="41"/>
      <c r="O204" s="3"/>
      <c r="P204" s="3"/>
      <c r="Q204" s="3"/>
      <c r="R204" s="26"/>
      <c r="S204" s="26"/>
      <c r="T204" s="26"/>
      <c r="U204" s="26"/>
      <c r="V204" s="26"/>
      <c r="W204" s="26"/>
      <c r="Y204" s="205"/>
      <c r="Z204" s="3"/>
      <c r="AA204" s="222"/>
      <c r="AB204" s="14"/>
      <c r="AC204" s="221"/>
      <c r="AD204" s="34"/>
      <c r="AE204" s="222"/>
      <c r="AF204" s="30"/>
      <c r="AG204" s="223"/>
      <c r="AI204" s="215"/>
      <c r="AK204" s="325" t="str">
        <f>+A201</f>
        <v>GS  50 - 999</v>
      </c>
    </row>
    <row r="205" spans="1:48" s="29" customFormat="1" ht="17.25" customHeight="1">
      <c r="A205" s="13"/>
      <c r="B205" s="82" t="str">
        <f t="shared" si="77"/>
        <v>Retrofit GS 50-999</v>
      </c>
      <c r="C205" s="80"/>
      <c r="D205" s="71">
        <v>3664.4005951318732</v>
      </c>
      <c r="E205" s="71">
        <v>1452739.2489626538</v>
      </c>
      <c r="F205" s="39"/>
      <c r="G205" s="41">
        <v>7043.4494278215943</v>
      </c>
      <c r="H205" s="41">
        <v>2540563.4570918586</v>
      </c>
      <c r="I205" s="39"/>
      <c r="J205" s="41">
        <v>5457.2530522968891</v>
      </c>
      <c r="K205" s="41">
        <v>1981801.3844391028</v>
      </c>
      <c r="L205" s="39"/>
      <c r="M205" s="41">
        <v>2368.9441977585852</v>
      </c>
      <c r="N205" s="41">
        <v>921387.29804359528</v>
      </c>
      <c r="O205" s="3"/>
      <c r="P205" s="3"/>
      <c r="Q205" s="3"/>
      <c r="R205" s="26"/>
      <c r="S205" s="26"/>
      <c r="T205" s="26"/>
      <c r="U205" s="26"/>
      <c r="V205" s="26"/>
      <c r="W205" s="26"/>
      <c r="Y205" s="205"/>
      <c r="Z205" s="3"/>
      <c r="AA205" s="222"/>
      <c r="AB205" s="14"/>
      <c r="AC205" s="221"/>
      <c r="AD205" s="34"/>
      <c r="AE205" s="222"/>
      <c r="AF205" s="30"/>
      <c r="AG205" s="223"/>
      <c r="AI205" s="215"/>
      <c r="AK205" s="325"/>
    </row>
    <row r="206" spans="1:48" s="29" customFormat="1" ht="17.25" customHeight="1">
      <c r="A206" s="13"/>
      <c r="B206" s="82" t="str">
        <f t="shared" si="77"/>
        <v>Retrofit GS &gt; 1000</v>
      </c>
      <c r="C206" s="80"/>
      <c r="D206" s="71"/>
      <c r="E206" s="71"/>
      <c r="F206" s="39"/>
      <c r="G206" s="41"/>
      <c r="H206" s="41"/>
      <c r="I206" s="39"/>
      <c r="J206" s="41"/>
      <c r="K206" s="41"/>
      <c r="L206" s="39"/>
      <c r="M206" s="41"/>
      <c r="N206" s="41"/>
      <c r="O206" s="3"/>
      <c r="P206" s="3"/>
      <c r="Q206" s="3"/>
      <c r="R206" s="26"/>
      <c r="S206" s="26"/>
      <c r="T206" s="26"/>
      <c r="U206" s="26"/>
      <c r="V206" s="26"/>
      <c r="W206" s="26"/>
      <c r="Y206" s="205"/>
      <c r="Z206" s="3"/>
      <c r="AA206" s="222"/>
      <c r="AB206" s="14"/>
      <c r="AC206" s="221"/>
      <c r="AD206" s="34"/>
      <c r="AE206" s="222"/>
      <c r="AF206" s="14"/>
      <c r="AG206" s="221"/>
      <c r="AI206" s="215"/>
    </row>
    <row r="207" spans="1:48" s="29" customFormat="1" ht="17.25" customHeight="1">
      <c r="A207" s="13"/>
      <c r="B207" s="82" t="str">
        <f t="shared" si="77"/>
        <v>Retrofit  ST</v>
      </c>
      <c r="C207" s="80"/>
      <c r="D207" s="71"/>
      <c r="E207" s="71"/>
      <c r="F207" s="39"/>
      <c r="G207" s="41"/>
      <c r="H207" s="41"/>
      <c r="I207" s="39"/>
      <c r="J207" s="41"/>
      <c r="K207" s="41"/>
      <c r="L207" s="39"/>
      <c r="M207" s="41"/>
      <c r="N207" s="41"/>
      <c r="O207" s="3"/>
      <c r="P207" s="3"/>
      <c r="Q207" s="3"/>
      <c r="R207" s="26"/>
      <c r="S207" s="26"/>
      <c r="T207" s="26"/>
      <c r="U207" s="26"/>
      <c r="V207" s="26"/>
      <c r="W207" s="26"/>
      <c r="Y207" s="205"/>
      <c r="Z207" s="3"/>
      <c r="AA207" s="222"/>
      <c r="AB207" s="14"/>
      <c r="AC207" s="221"/>
      <c r="AD207" s="34"/>
      <c r="AE207" s="222"/>
      <c r="AF207" s="14"/>
      <c r="AG207" s="221"/>
      <c r="AI207" s="215"/>
    </row>
    <row r="208" spans="1:48" s="29" customFormat="1" ht="17.25" customHeight="1">
      <c r="A208" s="13"/>
      <c r="B208" s="82" t="str">
        <f t="shared" si="77"/>
        <v>Direct Install Lighting</v>
      </c>
      <c r="C208" s="80"/>
      <c r="D208" s="71"/>
      <c r="E208" s="71"/>
      <c r="F208" s="39"/>
      <c r="G208" s="41"/>
      <c r="H208" s="41"/>
      <c r="I208" s="39"/>
      <c r="J208" s="41"/>
      <c r="K208" s="41"/>
      <c r="L208" s="39"/>
      <c r="M208" s="41"/>
      <c r="N208" s="41"/>
      <c r="O208" s="3"/>
      <c r="P208" s="3"/>
      <c r="Q208" s="3"/>
      <c r="R208" s="26"/>
      <c r="S208" s="26"/>
      <c r="T208" s="26"/>
      <c r="U208" s="26"/>
      <c r="V208" s="26"/>
      <c r="W208" s="26"/>
      <c r="Y208" s="205"/>
      <c r="Z208" s="3"/>
      <c r="AA208" s="222"/>
      <c r="AB208" s="14"/>
      <c r="AC208" s="221"/>
      <c r="AD208" s="34"/>
      <c r="AE208" s="222"/>
      <c r="AF208" s="14"/>
      <c r="AG208" s="221"/>
      <c r="AI208" s="215"/>
    </row>
    <row r="209" spans="1:35" s="29" customFormat="1" ht="17.25" customHeight="1">
      <c r="A209" s="13"/>
      <c r="B209" s="82" t="str">
        <f t="shared" si="77"/>
        <v>Building Commissioning</v>
      </c>
      <c r="C209" s="80"/>
      <c r="D209" s="71"/>
      <c r="E209" s="71"/>
      <c r="F209" s="39"/>
      <c r="G209" s="41"/>
      <c r="H209" s="41"/>
      <c r="I209" s="39"/>
      <c r="J209" s="41"/>
      <c r="K209" s="41"/>
      <c r="L209" s="39"/>
      <c r="M209" s="41"/>
      <c r="N209" s="41"/>
      <c r="O209" s="3"/>
      <c r="P209" s="3"/>
      <c r="Q209" s="3"/>
      <c r="R209" s="26"/>
      <c r="S209" s="26"/>
      <c r="T209" s="26"/>
      <c r="U209" s="26"/>
      <c r="V209" s="26"/>
      <c r="W209" s="26"/>
      <c r="Y209" s="205"/>
      <c r="Z209" s="3"/>
      <c r="AA209" s="222"/>
      <c r="AB209" s="14"/>
      <c r="AC209" s="221"/>
      <c r="AD209" s="34"/>
      <c r="AE209" s="222"/>
      <c r="AF209" s="14"/>
      <c r="AG209" s="221"/>
      <c r="AI209" s="215"/>
    </row>
    <row r="210" spans="1:35" s="29" customFormat="1" ht="17.25" customHeight="1">
      <c r="A210" s="13"/>
      <c r="B210" s="82" t="str">
        <f t="shared" si="77"/>
        <v>New Construction</v>
      </c>
      <c r="C210" s="80"/>
      <c r="D210" s="71"/>
      <c r="E210" s="71"/>
      <c r="F210" s="39"/>
      <c r="G210" s="41"/>
      <c r="H210" s="41"/>
      <c r="I210" s="39"/>
      <c r="J210" s="41"/>
      <c r="K210" s="41"/>
      <c r="L210" s="39"/>
      <c r="M210" s="41">
        <v>101.85599999999999</v>
      </c>
      <c r="N210" s="41">
        <v>-4435.3639999999996</v>
      </c>
      <c r="O210" s="3"/>
      <c r="P210" s="3"/>
      <c r="Q210" s="3"/>
      <c r="R210" s="26"/>
      <c r="S210" s="26"/>
      <c r="T210" s="26"/>
      <c r="U210" s="26"/>
      <c r="V210" s="26"/>
      <c r="W210" s="26"/>
      <c r="Y210" s="205"/>
      <c r="Z210" s="3"/>
      <c r="AA210" s="222"/>
      <c r="AB210" s="14"/>
      <c r="AC210" s="221"/>
      <c r="AD210" s="34"/>
      <c r="AE210" s="222"/>
      <c r="AF210" s="14"/>
      <c r="AG210" s="221"/>
      <c r="AI210" s="215"/>
    </row>
    <row r="211" spans="1:35" s="29" customFormat="1" ht="17.25" customHeight="1">
      <c r="A211" s="13"/>
      <c r="B211" s="82" t="str">
        <f t="shared" si="77"/>
        <v>Energy Audit</v>
      </c>
      <c r="C211" s="80"/>
      <c r="D211" s="71">
        <v>781.05599999999993</v>
      </c>
      <c r="E211" s="71">
        <v>316779.53999999998</v>
      </c>
      <c r="F211" s="39"/>
      <c r="G211" s="41">
        <v>770.36399999999981</v>
      </c>
      <c r="H211" s="41">
        <v>312363.77100000001</v>
      </c>
      <c r="I211" s="39"/>
      <c r="J211" s="41"/>
      <c r="K211" s="41"/>
      <c r="L211" s="39"/>
      <c r="M211" s="41">
        <v>0</v>
      </c>
      <c r="N211" s="41"/>
      <c r="O211" s="3"/>
      <c r="P211" s="3"/>
      <c r="Q211" s="3"/>
      <c r="R211" s="26"/>
      <c r="S211" s="26"/>
      <c r="T211" s="26"/>
      <c r="U211" s="26"/>
      <c r="V211" s="26"/>
      <c r="W211" s="26"/>
      <c r="Y211" s="205"/>
      <c r="Z211" s="3"/>
      <c r="AA211" s="222"/>
      <c r="AB211" s="14"/>
      <c r="AC211" s="221"/>
      <c r="AD211" s="34"/>
      <c r="AE211" s="222"/>
      <c r="AF211" s="14"/>
      <c r="AG211" s="221"/>
      <c r="AI211" s="215"/>
    </row>
    <row r="212" spans="1:35" s="29" customFormat="1" ht="17.25" customHeight="1">
      <c r="A212" s="13"/>
      <c r="B212" s="82" t="str">
        <f t="shared" si="77"/>
        <v>Small Commercial Demand Response</v>
      </c>
      <c r="C212" s="80"/>
      <c r="D212" s="91"/>
      <c r="E212" s="91"/>
      <c r="F212" s="92"/>
      <c r="G212" s="93"/>
      <c r="H212" s="93"/>
      <c r="I212" s="92"/>
      <c r="J212" s="93"/>
      <c r="K212" s="93"/>
      <c r="L212" s="92"/>
      <c r="M212" s="93"/>
      <c r="N212" s="93"/>
      <c r="O212" s="3"/>
      <c r="P212" s="3"/>
      <c r="Q212" s="3"/>
      <c r="R212" s="26"/>
      <c r="S212" s="26"/>
      <c r="T212" s="26"/>
      <c r="U212" s="26"/>
      <c r="V212" s="26"/>
      <c r="W212" s="26"/>
      <c r="Y212" s="205"/>
      <c r="Z212" s="3"/>
      <c r="AA212" s="222"/>
      <c r="AB212" s="14"/>
      <c r="AC212" s="221"/>
      <c r="AD212" s="34"/>
      <c r="AE212" s="222"/>
      <c r="AF212" s="14"/>
      <c r="AG212" s="221"/>
      <c r="AI212" s="215"/>
    </row>
    <row r="213" spans="1:35" s="29" customFormat="1" ht="17.25" customHeight="1">
      <c r="A213" s="13"/>
      <c r="B213" s="82" t="str">
        <f t="shared" si="77"/>
        <v>Small Commercial Demand Response (IHD)</v>
      </c>
      <c r="C213" s="80"/>
      <c r="D213" s="71"/>
      <c r="E213" s="71"/>
      <c r="F213" s="39"/>
      <c r="G213" s="41"/>
      <c r="H213" s="41"/>
      <c r="I213" s="39"/>
      <c r="J213" s="41"/>
      <c r="K213" s="41"/>
      <c r="L213" s="39"/>
      <c r="M213" s="41"/>
      <c r="N213" s="41"/>
      <c r="O213" s="3"/>
      <c r="P213" s="3"/>
      <c r="Q213" s="3"/>
      <c r="R213" s="26"/>
      <c r="S213" s="26"/>
      <c r="T213" s="26"/>
      <c r="U213" s="26"/>
      <c r="V213" s="26"/>
      <c r="W213" s="26"/>
      <c r="Y213" s="205"/>
      <c r="Z213" s="3"/>
      <c r="AA213" s="222"/>
      <c r="AB213" s="14"/>
      <c r="AC213" s="221"/>
      <c r="AD213" s="34"/>
      <c r="AE213" s="222"/>
      <c r="AF213" s="14"/>
      <c r="AG213" s="221"/>
      <c r="AI213" s="215"/>
    </row>
    <row r="214" spans="1:35" s="29" customFormat="1" ht="17.25" customHeight="1">
      <c r="A214" s="13"/>
      <c r="B214" s="82" t="str">
        <f t="shared" si="77"/>
        <v>Demand Response 3</v>
      </c>
      <c r="C214" s="76"/>
      <c r="D214" s="71"/>
      <c r="E214" s="71"/>
      <c r="F214" s="39"/>
      <c r="G214" s="41"/>
      <c r="H214" s="41"/>
      <c r="I214" s="39"/>
      <c r="J214" s="41"/>
      <c r="K214" s="41"/>
      <c r="L214" s="39"/>
      <c r="M214" s="41"/>
      <c r="N214" s="41"/>
      <c r="O214" s="3"/>
      <c r="P214" s="3"/>
      <c r="Q214" s="3"/>
      <c r="R214" s="26"/>
      <c r="S214" s="26"/>
      <c r="T214" s="26"/>
      <c r="U214" s="26"/>
      <c r="V214" s="26"/>
      <c r="W214" s="26"/>
      <c r="Y214" s="205"/>
      <c r="AA214" s="222"/>
      <c r="AB214" s="14"/>
      <c r="AC214" s="221"/>
      <c r="AD214" s="34"/>
      <c r="AE214" s="222"/>
      <c r="AF214" s="14"/>
      <c r="AG214" s="221"/>
      <c r="AI214" s="215"/>
    </row>
    <row r="215" spans="1:35" s="29" customFormat="1" ht="17.25" customHeight="1">
      <c r="A215" s="13"/>
      <c r="B215" s="35" t="s">
        <v>46</v>
      </c>
      <c r="C215" s="72"/>
      <c r="D215" s="46">
        <f>SUM(D204:D214)</f>
        <v>4445.4565951318727</v>
      </c>
      <c r="E215" s="45">
        <f>SUM(E204:E214)</f>
        <v>1769518.7889626538</v>
      </c>
      <c r="F215" s="73"/>
      <c r="G215" s="45">
        <f>SUM(G204:G214)</f>
        <v>7813.8134278215939</v>
      </c>
      <c r="H215" s="45">
        <f>SUM(H204:H214)</f>
        <v>2852927.2280918588</v>
      </c>
      <c r="I215" s="73"/>
      <c r="J215" s="45">
        <f>SUM(J204:J214)</f>
        <v>5457.2530522968891</v>
      </c>
      <c r="K215" s="45">
        <f>SUM(K204:K214)</f>
        <v>1981801.3844391028</v>
      </c>
      <c r="L215" s="73"/>
      <c r="M215" s="45">
        <f>SUM(M204:M214)</f>
        <v>2470.8001977585855</v>
      </c>
      <c r="N215" s="45">
        <f>SUM(N204:N214)</f>
        <v>916951.93404359533</v>
      </c>
      <c r="O215" s="3"/>
      <c r="P215" s="3"/>
      <c r="Q215" s="3"/>
      <c r="R215" s="26"/>
      <c r="S215" s="26"/>
      <c r="T215" s="26"/>
      <c r="U215" s="26"/>
      <c r="V215" s="26"/>
      <c r="W215" s="26"/>
      <c r="Y215" s="205"/>
      <c r="AA215" s="222"/>
      <c r="AB215" s="30"/>
      <c r="AC215" s="223"/>
      <c r="AD215" s="34"/>
      <c r="AE215" s="222"/>
      <c r="AF215" s="14"/>
      <c r="AG215" s="221"/>
      <c r="AI215" s="215"/>
    </row>
    <row r="216" spans="1:35" s="29" customFormat="1">
      <c r="A216" s="13"/>
      <c r="B216" s="12"/>
      <c r="C216" s="30"/>
      <c r="D216" s="39"/>
      <c r="E216" s="42"/>
      <c r="F216" s="39"/>
      <c r="G216" s="39"/>
      <c r="H216" s="42"/>
      <c r="I216" s="39"/>
      <c r="J216" s="39"/>
      <c r="K216" s="42"/>
      <c r="L216" s="39"/>
      <c r="M216" s="39"/>
      <c r="N216" s="42"/>
      <c r="O216" s="3"/>
      <c r="P216" s="3"/>
      <c r="Q216" s="3"/>
      <c r="R216" s="26"/>
      <c r="S216" s="26"/>
      <c r="T216" s="26"/>
      <c r="U216" s="26"/>
      <c r="V216" s="26"/>
      <c r="W216" s="26"/>
      <c r="Y216" s="205"/>
      <c r="AA216" s="222"/>
      <c r="AB216" s="30"/>
      <c r="AC216" s="223"/>
      <c r="AD216" s="34"/>
      <c r="AE216" s="222"/>
      <c r="AF216" s="14"/>
      <c r="AG216" s="221"/>
      <c r="AI216" s="215"/>
    </row>
    <row r="217" spans="1:35" s="29" customFormat="1">
      <c r="A217" s="13"/>
      <c r="B217" s="35" t="s">
        <v>55</v>
      </c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3"/>
      <c r="P217" s="3"/>
      <c r="Q217" s="3"/>
      <c r="R217" s="26"/>
      <c r="S217" s="26"/>
      <c r="T217" s="26"/>
      <c r="U217" s="26"/>
      <c r="V217" s="26"/>
      <c r="W217" s="26"/>
      <c r="Y217" s="205"/>
      <c r="AA217" s="222"/>
      <c r="AB217" s="30"/>
      <c r="AC217" s="223"/>
      <c r="AD217" s="34"/>
      <c r="AE217" s="222"/>
      <c r="AF217" s="14"/>
      <c r="AG217" s="221"/>
      <c r="AI217" s="215"/>
    </row>
    <row r="218" spans="1:35" s="29" customFormat="1">
      <c r="A218" s="13"/>
      <c r="B218" s="82" t="s">
        <v>18</v>
      </c>
      <c r="C218" s="80"/>
      <c r="D218" s="71">
        <v>704.78399999999999</v>
      </c>
      <c r="E218" s="71">
        <v>341266.31599999999</v>
      </c>
      <c r="F218" s="39"/>
      <c r="G218" s="71"/>
      <c r="H218" s="71"/>
      <c r="I218" s="39"/>
      <c r="J218" s="71"/>
      <c r="K218" s="71"/>
      <c r="L218" s="39"/>
      <c r="M218" s="71"/>
      <c r="N218" s="71"/>
      <c r="O218" s="3"/>
      <c r="P218" s="3"/>
      <c r="Q218" s="3"/>
      <c r="R218" s="26"/>
      <c r="S218" s="26"/>
      <c r="T218" s="26"/>
      <c r="U218" s="26"/>
      <c r="V218" s="26"/>
      <c r="W218" s="26"/>
      <c r="Y218" s="205"/>
      <c r="AA218" s="222"/>
      <c r="AB218" s="30"/>
      <c r="AC218" s="223"/>
      <c r="AD218" s="34"/>
      <c r="AE218" s="222"/>
      <c r="AF218" s="14"/>
      <c r="AG218" s="221"/>
      <c r="AI218" s="215"/>
    </row>
    <row r="219" spans="1:35" s="29" customFormat="1">
      <c r="A219" s="13"/>
      <c r="B219" s="82" t="s">
        <v>13</v>
      </c>
      <c r="C219" s="80"/>
      <c r="D219" s="71">
        <v>25.488</v>
      </c>
      <c r="E219" s="71">
        <v>10906.252</v>
      </c>
      <c r="F219" s="39"/>
      <c r="G219" s="71">
        <v>1396.3319999999999</v>
      </c>
      <c r="H219" s="71">
        <v>105843.402</v>
      </c>
      <c r="I219" s="39"/>
      <c r="J219" s="71"/>
      <c r="K219" s="71"/>
      <c r="L219" s="39"/>
      <c r="M219" s="71"/>
      <c r="N219" s="71"/>
      <c r="O219" s="3"/>
      <c r="P219" s="3"/>
      <c r="Q219" s="3"/>
      <c r="R219" s="26"/>
      <c r="S219" s="26"/>
      <c r="T219" s="26"/>
      <c r="U219" s="26"/>
      <c r="V219" s="26"/>
      <c r="W219" s="26"/>
      <c r="Y219" s="205"/>
      <c r="AA219" s="222"/>
      <c r="AB219" s="30"/>
      <c r="AC219" s="223"/>
      <c r="AD219" s="34"/>
      <c r="AE219" s="222"/>
      <c r="AF219" s="14"/>
      <c r="AG219" s="221"/>
      <c r="AI219" s="215"/>
    </row>
    <row r="220" spans="1:35" s="29" customFormat="1">
      <c r="A220" s="13"/>
      <c r="B220" s="82" t="s">
        <v>56</v>
      </c>
      <c r="C220" s="80"/>
      <c r="D220" s="71"/>
      <c r="E220" s="71"/>
      <c r="F220" s="39"/>
      <c r="G220" s="71"/>
      <c r="H220" s="71"/>
      <c r="I220" s="39"/>
      <c r="J220" s="71"/>
      <c r="K220" s="71"/>
      <c r="L220" s="39"/>
      <c r="M220" s="71"/>
      <c r="N220" s="71"/>
      <c r="O220" s="3"/>
      <c r="P220" s="3"/>
      <c r="Q220" s="3"/>
      <c r="R220" s="26"/>
      <c r="S220" s="26"/>
      <c r="T220" s="26"/>
      <c r="U220" s="26"/>
      <c r="V220" s="26"/>
      <c r="W220" s="26"/>
      <c r="Y220" s="205"/>
      <c r="AA220" s="222"/>
      <c r="AB220" s="30"/>
      <c r="AC220" s="223"/>
      <c r="AD220" s="34"/>
      <c r="AE220" s="222"/>
      <c r="AF220" s="14"/>
      <c r="AG220" s="221"/>
      <c r="AI220" s="215"/>
    </row>
    <row r="221" spans="1:35" s="29" customFormat="1">
      <c r="A221" s="13"/>
      <c r="B221" s="82" t="s">
        <v>57</v>
      </c>
      <c r="C221" s="80"/>
      <c r="D221" s="71"/>
      <c r="E221" s="71"/>
      <c r="F221" s="39"/>
      <c r="G221" s="71"/>
      <c r="H221" s="71"/>
      <c r="I221" s="39"/>
      <c r="J221" s="71"/>
      <c r="K221" s="71"/>
      <c r="L221" s="39"/>
      <c r="M221" s="71"/>
      <c r="N221" s="71"/>
      <c r="O221" s="3"/>
      <c r="P221" s="3"/>
      <c r="Q221" s="3"/>
      <c r="R221" s="26"/>
      <c r="S221" s="26"/>
      <c r="T221" s="26"/>
      <c r="U221" s="26"/>
      <c r="V221" s="26"/>
      <c r="W221" s="26"/>
      <c r="Y221" s="205"/>
      <c r="AA221" s="222"/>
      <c r="AB221" s="30"/>
      <c r="AC221" s="223"/>
      <c r="AD221" s="34"/>
      <c r="AE221" s="222"/>
      <c r="AF221" s="14"/>
      <c r="AG221" s="221"/>
      <c r="AI221" s="215"/>
    </row>
    <row r="222" spans="1:35" s="29" customFormat="1">
      <c r="A222" s="13"/>
      <c r="B222" s="82" t="s">
        <v>58</v>
      </c>
      <c r="C222" s="80"/>
      <c r="D222" s="71"/>
      <c r="E222" s="71"/>
      <c r="F222" s="39"/>
      <c r="G222" s="71"/>
      <c r="H222" s="71"/>
      <c r="I222" s="39"/>
      <c r="J222" s="71"/>
      <c r="K222" s="71"/>
      <c r="L222" s="39"/>
      <c r="M222" s="71"/>
      <c r="N222" s="71"/>
      <c r="O222" s="3"/>
      <c r="P222" s="3"/>
      <c r="Q222" s="3"/>
      <c r="R222" s="26"/>
      <c r="S222" s="26"/>
      <c r="T222" s="26"/>
      <c r="U222" s="26"/>
      <c r="V222" s="26"/>
      <c r="W222" s="26"/>
      <c r="Y222" s="205"/>
      <c r="AA222" s="222"/>
      <c r="AB222" s="30"/>
      <c r="AC222" s="223"/>
      <c r="AD222" s="34"/>
      <c r="AE222" s="222"/>
      <c r="AF222" s="14"/>
      <c r="AG222" s="221"/>
      <c r="AI222" s="215"/>
    </row>
    <row r="223" spans="1:35" s="29" customFormat="1">
      <c r="A223" s="13"/>
      <c r="B223" s="83" t="s">
        <v>59</v>
      </c>
      <c r="C223" s="36"/>
      <c r="D223" s="46">
        <f>SUM(D218:D222)</f>
        <v>730.27199999999993</v>
      </c>
      <c r="E223" s="46">
        <f>SUM(E218:E222)</f>
        <v>352172.56799999997</v>
      </c>
      <c r="F223" s="73"/>
      <c r="G223" s="46">
        <f>SUM(G218:G222)</f>
        <v>1396.3319999999999</v>
      </c>
      <c r="H223" s="46">
        <f>SUM(H218:H222)</f>
        <v>105843.402</v>
      </c>
      <c r="I223" s="73"/>
      <c r="J223" s="46">
        <f>SUM(J218:J222)</f>
        <v>0</v>
      </c>
      <c r="K223" s="46">
        <f>SUM(K218:K222)</f>
        <v>0</v>
      </c>
      <c r="L223" s="73"/>
      <c r="M223" s="46">
        <f>SUM(M218:M222)</f>
        <v>0</v>
      </c>
      <c r="N223" s="46">
        <f>SUM(N218:N222)</f>
        <v>0</v>
      </c>
      <c r="O223" s="3"/>
      <c r="P223" s="3"/>
      <c r="Q223" s="3"/>
      <c r="R223" s="26"/>
      <c r="S223" s="26"/>
      <c r="T223" s="26"/>
      <c r="U223" s="26"/>
      <c r="V223" s="26"/>
      <c r="W223" s="26"/>
      <c r="Y223" s="205"/>
      <c r="AA223" s="222"/>
      <c r="AB223" s="30"/>
      <c r="AC223" s="223"/>
      <c r="AD223" s="34"/>
      <c r="AE223" s="222"/>
      <c r="AF223" s="14"/>
      <c r="AG223" s="221"/>
      <c r="AI223" s="215"/>
    </row>
    <row r="224" spans="1:35" s="29" customFormat="1">
      <c r="A224" s="13"/>
      <c r="B224" s="12"/>
      <c r="C224" s="30"/>
      <c r="D224" s="39"/>
      <c r="E224" s="42"/>
      <c r="F224" s="39"/>
      <c r="G224" s="39"/>
      <c r="H224" s="42"/>
      <c r="I224" s="39"/>
      <c r="J224" s="39"/>
      <c r="K224" s="42"/>
      <c r="L224" s="39"/>
      <c r="M224" s="39"/>
      <c r="N224" s="42"/>
      <c r="O224" s="3"/>
      <c r="P224" s="3"/>
      <c r="Q224" s="3"/>
      <c r="R224" s="26"/>
      <c r="S224" s="26"/>
      <c r="T224" s="26"/>
      <c r="U224" s="26"/>
      <c r="V224" s="26"/>
      <c r="W224" s="26"/>
      <c r="Y224" s="205"/>
      <c r="AA224" s="222"/>
      <c r="AB224" s="30"/>
      <c r="AC224" s="223"/>
      <c r="AD224" s="34"/>
      <c r="AE224" s="222"/>
      <c r="AF224" s="14"/>
      <c r="AG224" s="221"/>
      <c r="AI224" s="215"/>
    </row>
    <row r="225" spans="1:35" s="29" customFormat="1">
      <c r="A225" s="13"/>
      <c r="B225" s="35" t="s">
        <v>60</v>
      </c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3"/>
      <c r="P225" s="3"/>
      <c r="Q225" s="3"/>
      <c r="R225" s="26"/>
      <c r="S225" s="26"/>
      <c r="T225" s="26"/>
      <c r="U225" s="26"/>
      <c r="V225" s="26"/>
      <c r="W225" s="26"/>
      <c r="Y225" s="205"/>
      <c r="AA225" s="222"/>
      <c r="AB225" s="30"/>
      <c r="AC225" s="223"/>
      <c r="AD225" s="34"/>
      <c r="AE225" s="222"/>
      <c r="AF225" s="14"/>
      <c r="AG225" s="221"/>
      <c r="AI225" s="215"/>
    </row>
    <row r="226" spans="1:35" s="29" customFormat="1">
      <c r="A226" s="13"/>
      <c r="B226" s="82" t="s">
        <v>27</v>
      </c>
      <c r="C226" s="80"/>
      <c r="D226" s="71">
        <v>0</v>
      </c>
      <c r="E226" s="71">
        <v>0</v>
      </c>
      <c r="F226" s="39"/>
      <c r="G226" s="71">
        <v>1962.7919999999999</v>
      </c>
      <c r="H226" s="71">
        <v>142934.51999999999</v>
      </c>
      <c r="I226" s="39"/>
      <c r="J226" s="71">
        <v>3666.2640000000001</v>
      </c>
      <c r="K226" s="71">
        <v>2641903.84</v>
      </c>
      <c r="L226" s="39"/>
      <c r="M226" s="71">
        <v>4174.0079999999998</v>
      </c>
      <c r="N226" s="71">
        <v>1629539</v>
      </c>
      <c r="O226" s="3"/>
      <c r="P226" s="3"/>
      <c r="Q226" s="3"/>
      <c r="R226" s="26"/>
      <c r="S226" s="26"/>
      <c r="T226" s="26"/>
      <c r="U226" s="26"/>
      <c r="V226" s="26"/>
      <c r="W226" s="26"/>
      <c r="Y226" s="205"/>
      <c r="AA226" s="222"/>
      <c r="AB226" s="30"/>
      <c r="AC226" s="223"/>
      <c r="AD226" s="34"/>
      <c r="AE226" s="222"/>
      <c r="AF226" s="14"/>
      <c r="AG226" s="221"/>
      <c r="AI226" s="215"/>
    </row>
    <row r="227" spans="1:35" s="29" customFormat="1">
      <c r="A227" s="13"/>
      <c r="B227" s="82" t="s">
        <v>61</v>
      </c>
      <c r="C227" s="80"/>
      <c r="D227" s="71"/>
      <c r="E227" s="71"/>
      <c r="F227" s="39"/>
      <c r="G227" s="71"/>
      <c r="H227" s="71"/>
      <c r="I227" s="39"/>
      <c r="J227" s="71"/>
      <c r="K227" s="71"/>
      <c r="L227" s="39"/>
      <c r="M227" s="71"/>
      <c r="N227" s="71"/>
      <c r="O227" s="3"/>
      <c r="P227" s="3"/>
      <c r="Q227" s="3"/>
      <c r="R227" s="26"/>
      <c r="S227" s="26"/>
      <c r="T227" s="26"/>
      <c r="U227" s="26"/>
      <c r="V227" s="26"/>
      <c r="W227" s="26"/>
      <c r="Y227" s="205"/>
      <c r="AA227" s="222"/>
      <c r="AB227" s="30"/>
      <c r="AC227" s="223"/>
      <c r="AD227" s="34"/>
      <c r="AE227" s="222"/>
      <c r="AF227" s="14"/>
      <c r="AG227" s="221"/>
      <c r="AI227" s="215"/>
    </row>
    <row r="228" spans="1:35" s="29" customFormat="1">
      <c r="A228" s="13"/>
      <c r="B228" s="82" t="s">
        <v>62</v>
      </c>
      <c r="C228" s="80"/>
      <c r="D228" s="71"/>
      <c r="E228" s="71"/>
      <c r="F228" s="39"/>
      <c r="G228" s="71"/>
      <c r="H228" s="71"/>
      <c r="I228" s="39"/>
      <c r="J228" s="71"/>
      <c r="K228" s="71"/>
      <c r="L228" s="39"/>
      <c r="M228" s="71"/>
      <c r="N228" s="71"/>
      <c r="O228" s="3"/>
      <c r="P228" s="3"/>
      <c r="Q228" s="3"/>
      <c r="R228" s="26"/>
      <c r="S228" s="26"/>
      <c r="T228" s="26"/>
      <c r="U228" s="26"/>
      <c r="V228" s="26"/>
      <c r="W228" s="26"/>
      <c r="Y228" s="205"/>
      <c r="AA228" s="222"/>
      <c r="AB228" s="30"/>
      <c r="AC228" s="223"/>
      <c r="AD228" s="34"/>
      <c r="AE228" s="222"/>
      <c r="AF228" s="14"/>
      <c r="AG228" s="221"/>
      <c r="AI228" s="215"/>
    </row>
    <row r="229" spans="1:35" s="29" customFormat="1">
      <c r="A229" s="13"/>
      <c r="B229" s="83" t="s">
        <v>63</v>
      </c>
      <c r="C229" s="36"/>
      <c r="D229" s="46">
        <f>SUM(D224:D228)</f>
        <v>0</v>
      </c>
      <c r="E229" s="46">
        <f>SUM(E224:E228)</f>
        <v>0</v>
      </c>
      <c r="F229" s="73"/>
      <c r="G229" s="46">
        <f>SUM(G224:G228)</f>
        <v>1962.7919999999999</v>
      </c>
      <c r="H229" s="46">
        <f>SUM(H224:H228)</f>
        <v>142934.51999999999</v>
      </c>
      <c r="I229" s="73"/>
      <c r="J229" s="46">
        <f>SUM(J224:J228)</f>
        <v>3666.2640000000001</v>
      </c>
      <c r="K229" s="46">
        <f>SUM(K224:K228)</f>
        <v>2641903.84</v>
      </c>
      <c r="L229" s="73"/>
      <c r="M229" s="46">
        <f>SUM(M224:M228)</f>
        <v>4174.0079999999998</v>
      </c>
      <c r="N229" s="46">
        <f>SUM(N224:N228)</f>
        <v>1629539</v>
      </c>
      <c r="O229" s="3"/>
      <c r="P229" s="3"/>
      <c r="Q229" s="3"/>
      <c r="R229" s="196" t="s">
        <v>165</v>
      </c>
      <c r="S229" s="196" t="s">
        <v>165</v>
      </c>
      <c r="T229" s="196" t="s">
        <v>166</v>
      </c>
      <c r="U229" s="196" t="s">
        <v>166</v>
      </c>
      <c r="V229" s="196" t="s">
        <v>167</v>
      </c>
      <c r="W229" s="196" t="s">
        <v>168</v>
      </c>
      <c r="Y229" s="205"/>
      <c r="AA229" s="222"/>
      <c r="AB229" s="30"/>
      <c r="AC229" s="223"/>
      <c r="AD229" s="34"/>
      <c r="AE229" s="222"/>
      <c r="AF229" s="14"/>
      <c r="AG229" s="221"/>
      <c r="AI229" s="215"/>
    </row>
    <row r="230" spans="1:35" s="29" customFormat="1">
      <c r="A230" s="13"/>
      <c r="B230" s="12"/>
      <c r="C230" s="30"/>
      <c r="D230" s="39"/>
      <c r="E230" s="42"/>
      <c r="F230" s="39"/>
      <c r="G230" s="39"/>
      <c r="H230" s="42"/>
      <c r="I230" s="39"/>
      <c r="J230" s="39"/>
      <c r="K230" s="42"/>
      <c r="L230" s="39"/>
      <c r="M230" s="39"/>
      <c r="N230" s="42"/>
      <c r="O230" s="3"/>
      <c r="P230" s="3"/>
      <c r="Q230" s="3"/>
      <c r="R230" s="326" t="s">
        <v>11</v>
      </c>
      <c r="S230" s="326" t="s">
        <v>12</v>
      </c>
      <c r="T230" s="326" t="s">
        <v>1</v>
      </c>
      <c r="U230" s="326" t="s">
        <v>2</v>
      </c>
      <c r="V230" s="326" t="s">
        <v>19</v>
      </c>
      <c r="W230" s="326" t="s">
        <v>20</v>
      </c>
      <c r="Y230" s="205"/>
      <c r="AA230" s="222"/>
      <c r="AB230" s="30"/>
      <c r="AC230" s="223"/>
      <c r="AD230" s="34"/>
      <c r="AE230" s="222"/>
      <c r="AF230" s="14"/>
      <c r="AG230" s="221"/>
      <c r="AI230" s="215"/>
    </row>
    <row r="231" spans="1:35" s="29" customFormat="1">
      <c r="A231" s="13"/>
      <c r="B231" s="12"/>
      <c r="C231" s="30"/>
      <c r="D231" s="39"/>
      <c r="E231" s="42"/>
      <c r="F231" s="39"/>
      <c r="G231" s="39"/>
      <c r="H231" s="42"/>
      <c r="I231" s="39"/>
      <c r="J231" s="39"/>
      <c r="K231" s="42"/>
      <c r="L231" s="39"/>
      <c r="M231" s="39"/>
      <c r="N231" s="42"/>
      <c r="O231" s="3"/>
      <c r="P231" s="3"/>
      <c r="Q231" s="3"/>
      <c r="R231" s="326"/>
      <c r="S231" s="326"/>
      <c r="T231" s="326"/>
      <c r="U231" s="326"/>
      <c r="V231" s="326"/>
      <c r="W231" s="326"/>
      <c r="Y231" s="205"/>
      <c r="AA231" s="222"/>
      <c r="AB231" s="30"/>
      <c r="AC231" s="223"/>
      <c r="AD231" s="34"/>
      <c r="AE231" s="222"/>
      <c r="AF231" s="14"/>
      <c r="AG231" s="221"/>
      <c r="AI231" s="215"/>
    </row>
    <row r="232" spans="1:35" s="22" customFormat="1" ht="15.6">
      <c r="A232" s="11"/>
      <c r="B232" s="28" t="s">
        <v>87</v>
      </c>
      <c r="C232" s="21"/>
      <c r="D232" s="43">
        <f>+D215+D223+D229</f>
        <v>5175.7285951318727</v>
      </c>
      <c r="E232" s="44">
        <f>+E215+E223+E229</f>
        <v>2121691.3569626538</v>
      </c>
      <c r="F232" s="44"/>
      <c r="G232" s="19">
        <f>+G215+G223+G229</f>
        <v>11172.937427821593</v>
      </c>
      <c r="H232" s="19">
        <f>+H215+H223+H229</f>
        <v>3101705.150091859</v>
      </c>
      <c r="I232" s="19"/>
      <c r="J232" s="19">
        <f>+J215+J223+J229</f>
        <v>9123.5170522968892</v>
      </c>
      <c r="K232" s="19">
        <f>+K215+K223+K229</f>
        <v>4623705.2244391032</v>
      </c>
      <c r="L232" s="19"/>
      <c r="M232" s="19">
        <f>+M215+M223+M229</f>
        <v>6644.8081977585853</v>
      </c>
      <c r="N232" s="19">
        <f>+N215+N223+N229</f>
        <v>2546490.9340435956</v>
      </c>
      <c r="O232" s="3"/>
      <c r="P232" s="3"/>
      <c r="Q232" s="3"/>
      <c r="R232" s="326"/>
      <c r="S232" s="326"/>
      <c r="T232" s="326"/>
      <c r="U232" s="326"/>
      <c r="V232" s="326"/>
      <c r="W232" s="326"/>
      <c r="Y232" s="206"/>
      <c r="AA232" s="224"/>
      <c r="AB232" s="225"/>
      <c r="AC232" s="226"/>
      <c r="AD232" s="34"/>
      <c r="AE232" s="224"/>
      <c r="AF232" s="14"/>
      <c r="AG232" s="221"/>
      <c r="AI232" s="216"/>
    </row>
    <row r="233" spans="1:35" s="29" customFormat="1" ht="14.4" thickBot="1">
      <c r="A233" s="10"/>
      <c r="B233" s="9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3"/>
      <c r="P233" s="3"/>
      <c r="Q233" s="3"/>
      <c r="R233" s="326"/>
      <c r="S233" s="326"/>
      <c r="T233" s="326"/>
      <c r="U233" s="326"/>
      <c r="V233" s="326"/>
      <c r="W233" s="326"/>
      <c r="Y233" s="207"/>
      <c r="Z233" s="5"/>
      <c r="AA233" s="222"/>
      <c r="AB233" s="30"/>
      <c r="AC233" s="223"/>
      <c r="AD233" s="34"/>
      <c r="AE233" s="222"/>
      <c r="AF233" s="14"/>
      <c r="AG233" s="221"/>
      <c r="AI233" s="215"/>
    </row>
    <row r="234" spans="1:35"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R234" s="326"/>
      <c r="S234" s="326"/>
      <c r="T234" s="326"/>
      <c r="U234" s="326"/>
      <c r="V234" s="326"/>
      <c r="W234" s="326"/>
      <c r="Y234" s="208"/>
      <c r="Z234" s="7"/>
      <c r="AA234" s="220"/>
      <c r="AB234" s="14"/>
      <c r="AC234" s="221"/>
      <c r="AD234" s="34"/>
      <c r="AE234" s="220"/>
      <c r="AF234" s="14"/>
      <c r="AG234" s="221"/>
      <c r="AI234" s="214"/>
    </row>
    <row r="235" spans="1:35" ht="15.6">
      <c r="A235" s="336">
        <v>2011</v>
      </c>
      <c r="B235" s="336"/>
      <c r="D235" s="25"/>
      <c r="E235" s="25"/>
      <c r="F235" s="25"/>
      <c r="G235" s="331" t="s">
        <v>71</v>
      </c>
      <c r="H235" s="331"/>
      <c r="I235" s="26"/>
      <c r="J235" s="331" t="s">
        <v>71</v>
      </c>
      <c r="K235" s="331"/>
      <c r="L235" s="26"/>
      <c r="M235" s="331" t="s">
        <v>71</v>
      </c>
      <c r="N235" s="331"/>
      <c r="R235" s="326"/>
      <c r="S235" s="326"/>
      <c r="T235" s="326"/>
      <c r="U235" s="326"/>
      <c r="V235" s="326"/>
      <c r="W235" s="326"/>
      <c r="Y235" s="208"/>
      <c r="Z235" s="7"/>
      <c r="AA235" s="220"/>
      <c r="AB235" s="14"/>
      <c r="AC235" s="221"/>
      <c r="AD235" s="34"/>
      <c r="AE235" s="220"/>
      <c r="AF235" s="14"/>
      <c r="AG235" s="221"/>
      <c r="AI235" s="214"/>
    </row>
    <row r="236" spans="1:35">
      <c r="B236" s="35" t="str">
        <f t="shared" ref="B236:B247" si="78">+B203</f>
        <v>Business Program</v>
      </c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R236" s="25"/>
      <c r="S236" s="25"/>
      <c r="T236" s="25"/>
      <c r="U236" s="25"/>
      <c r="V236" s="25"/>
      <c r="W236" s="25"/>
      <c r="Y236" s="204"/>
      <c r="AA236" s="220"/>
      <c r="AB236" s="14"/>
      <c r="AC236" s="221"/>
      <c r="AD236" s="34"/>
      <c r="AE236" s="220"/>
      <c r="AF236" s="14"/>
      <c r="AG236" s="221"/>
      <c r="AI236" s="214"/>
    </row>
    <row r="237" spans="1:35">
      <c r="B237" s="81" t="str">
        <f t="shared" si="78"/>
        <v>Retrofit GS &lt; 50</v>
      </c>
      <c r="G237" s="27"/>
      <c r="H237" s="27"/>
      <c r="J237" s="27"/>
      <c r="K237" s="27"/>
      <c r="M237" s="27"/>
      <c r="N237" s="27"/>
      <c r="R237" s="24">
        <v>1.3484</v>
      </c>
      <c r="S237" s="24">
        <v>-3.6400000000000002E-2</v>
      </c>
      <c r="T237" s="24">
        <v>1.3603000000000001</v>
      </c>
      <c r="U237" s="24">
        <v>-4.1000000000000002E-2</v>
      </c>
      <c r="V237" s="24">
        <v>2.4857</v>
      </c>
      <c r="W237" s="24">
        <v>2.5205000000000002</v>
      </c>
      <c r="Y237" s="209">
        <f>(((G237/12)*4)*(R237+S237))+(((G237/12)*8)*(T237+U237))</f>
        <v>0</v>
      </c>
      <c r="Z237" s="48"/>
      <c r="AA237" s="227">
        <f>(((J237/12)*4)*(T237+U237))+(((J237/12)*8)*(V237))</f>
        <v>0</v>
      </c>
      <c r="AB237" s="228"/>
      <c r="AC237" s="229"/>
      <c r="AD237" s="34"/>
      <c r="AE237" s="227">
        <f>(((M237/12)*4)*(V237))+(((M237/12)*8)*(W237))</f>
        <v>0</v>
      </c>
      <c r="AF237" s="14"/>
      <c r="AG237" s="221"/>
      <c r="AI237" s="214"/>
    </row>
    <row r="238" spans="1:35">
      <c r="B238" s="81" t="str">
        <f t="shared" si="78"/>
        <v>Retrofit GS 50-999</v>
      </c>
      <c r="G238" s="27">
        <v>916.10014878296829</v>
      </c>
      <c r="H238" s="27">
        <v>363184.81224066357</v>
      </c>
      <c r="J238" s="27">
        <v>916.10014878296829</v>
      </c>
      <c r="K238" s="27">
        <v>363184.81224066357</v>
      </c>
      <c r="M238" s="27">
        <v>916.10014878296829</v>
      </c>
      <c r="N238" s="27">
        <v>363184.81224066357</v>
      </c>
      <c r="R238" s="24">
        <f>+$R$237</f>
        <v>1.3484</v>
      </c>
      <c r="S238" s="24">
        <f>+$S$237</f>
        <v>-3.6400000000000002E-2</v>
      </c>
      <c r="T238" s="24">
        <f>+$T$237</f>
        <v>1.3603000000000001</v>
      </c>
      <c r="U238" s="24">
        <f>+$U$237</f>
        <v>-4.1000000000000002E-2</v>
      </c>
      <c r="V238" s="24">
        <f>+$V$237</f>
        <v>2.4857</v>
      </c>
      <c r="W238" s="24">
        <f>+$W$237</f>
        <v>2.5205000000000002</v>
      </c>
      <c r="Y238" s="209">
        <f t="shared" ref="Y238:Y247" si="79">(((G238/12)*4)*(R238+S238))+(((G238/12)*8)*(T238+U238))</f>
        <v>1206.3817492606649</v>
      </c>
      <c r="Z238" s="48"/>
      <c r="AA238" s="227">
        <f t="shared" ref="AA238:AA247" si="80">(((J238/12)*4)*(T238+U238))+(((J238/12)*8)*(V238))</f>
        <v>1920.9704019830062</v>
      </c>
      <c r="AB238" s="228"/>
      <c r="AC238" s="229"/>
      <c r="AD238" s="34"/>
      <c r="AE238" s="227">
        <f t="shared" ref="AE238:AE247" si="81">(((M238/12)*4)*(V238))+(((M238/12)*8)*(W238))</f>
        <v>2298.4036632815892</v>
      </c>
      <c r="AF238" s="14"/>
      <c r="AG238" s="221"/>
      <c r="AI238" s="214"/>
    </row>
    <row r="239" spans="1:35">
      <c r="B239" s="81" t="str">
        <f t="shared" si="78"/>
        <v>Retrofit GS &gt; 1000</v>
      </c>
      <c r="D239" s="252" t="s">
        <v>175</v>
      </c>
      <c r="G239" s="27"/>
      <c r="H239" s="27"/>
      <c r="J239" s="27"/>
      <c r="K239" s="27"/>
      <c r="M239" s="27"/>
      <c r="N239" s="27"/>
      <c r="R239" s="24">
        <f t="shared" ref="R239:R247" si="82">+$R$237</f>
        <v>1.3484</v>
      </c>
      <c r="S239" s="24">
        <f t="shared" ref="S239:S247" si="83">+$S$237</f>
        <v>-3.6400000000000002E-2</v>
      </c>
      <c r="T239" s="24">
        <f t="shared" ref="T239:T247" si="84">+$T$237</f>
        <v>1.3603000000000001</v>
      </c>
      <c r="U239" s="24">
        <f t="shared" ref="U239:U247" si="85">+$U$237</f>
        <v>-4.1000000000000002E-2</v>
      </c>
      <c r="V239" s="24">
        <f t="shared" ref="V239:V247" si="86">+$V$237</f>
        <v>2.4857</v>
      </c>
      <c r="W239" s="24">
        <f t="shared" ref="W239:W247" si="87">+$W$237</f>
        <v>2.5205000000000002</v>
      </c>
      <c r="Y239" s="209">
        <f t="shared" si="79"/>
        <v>0</v>
      </c>
      <c r="Z239" s="48"/>
      <c r="AA239" s="227">
        <f t="shared" si="80"/>
        <v>0</v>
      </c>
      <c r="AB239" s="228"/>
      <c r="AC239" s="229"/>
      <c r="AD239" s="34"/>
      <c r="AE239" s="227">
        <f t="shared" si="81"/>
        <v>0</v>
      </c>
      <c r="AF239" s="14"/>
      <c r="AG239" s="221"/>
      <c r="AI239" s="214"/>
    </row>
    <row r="240" spans="1:35">
      <c r="B240" s="81" t="str">
        <f t="shared" si="78"/>
        <v>Retrofit  ST</v>
      </c>
      <c r="D240" s="252" t="s">
        <v>176</v>
      </c>
      <c r="G240" s="27"/>
      <c r="H240" s="27"/>
      <c r="J240" s="27"/>
      <c r="K240" s="27"/>
      <c r="M240" s="27"/>
      <c r="N240" s="27"/>
      <c r="R240" s="24">
        <f t="shared" si="82"/>
        <v>1.3484</v>
      </c>
      <c r="S240" s="24">
        <f t="shared" si="83"/>
        <v>-3.6400000000000002E-2</v>
      </c>
      <c r="T240" s="24">
        <f t="shared" si="84"/>
        <v>1.3603000000000001</v>
      </c>
      <c r="U240" s="24">
        <f t="shared" si="85"/>
        <v>-4.1000000000000002E-2</v>
      </c>
      <c r="V240" s="24">
        <f t="shared" si="86"/>
        <v>2.4857</v>
      </c>
      <c r="W240" s="24">
        <f t="shared" si="87"/>
        <v>2.5205000000000002</v>
      </c>
      <c r="Y240" s="209">
        <f t="shared" si="79"/>
        <v>0</v>
      </c>
      <c r="Z240" s="48"/>
      <c r="AA240" s="227">
        <f t="shared" si="80"/>
        <v>0</v>
      </c>
      <c r="AB240" s="228"/>
      <c r="AC240" s="229"/>
      <c r="AD240" s="34"/>
      <c r="AE240" s="227">
        <f t="shared" si="81"/>
        <v>0</v>
      </c>
      <c r="AF240" s="14"/>
      <c r="AG240" s="221"/>
      <c r="AI240" s="214"/>
    </row>
    <row r="241" spans="2:35">
      <c r="B241" s="81" t="str">
        <f t="shared" si="78"/>
        <v>Direct Install Lighting</v>
      </c>
      <c r="G241" s="27"/>
      <c r="H241" s="27"/>
      <c r="J241" s="27"/>
      <c r="K241" s="27"/>
      <c r="M241" s="27"/>
      <c r="N241" s="27"/>
      <c r="R241" s="24">
        <f t="shared" si="82"/>
        <v>1.3484</v>
      </c>
      <c r="S241" s="24">
        <f t="shared" si="83"/>
        <v>-3.6400000000000002E-2</v>
      </c>
      <c r="T241" s="24">
        <f t="shared" si="84"/>
        <v>1.3603000000000001</v>
      </c>
      <c r="U241" s="24">
        <f t="shared" si="85"/>
        <v>-4.1000000000000002E-2</v>
      </c>
      <c r="V241" s="24">
        <f t="shared" si="86"/>
        <v>2.4857</v>
      </c>
      <c r="W241" s="24">
        <f t="shared" si="87"/>
        <v>2.5205000000000002</v>
      </c>
      <c r="Y241" s="209">
        <f t="shared" si="79"/>
        <v>0</v>
      </c>
      <c r="Z241" s="48"/>
      <c r="AA241" s="227">
        <f t="shared" si="80"/>
        <v>0</v>
      </c>
      <c r="AB241" s="228"/>
      <c r="AC241" s="229"/>
      <c r="AD241" s="34"/>
      <c r="AE241" s="227">
        <f t="shared" si="81"/>
        <v>0</v>
      </c>
      <c r="AF241" s="14"/>
      <c r="AG241" s="221"/>
      <c r="AI241" s="214"/>
    </row>
    <row r="242" spans="2:35">
      <c r="B242" s="81" t="str">
        <f t="shared" si="78"/>
        <v>Building Commissioning</v>
      </c>
      <c r="G242" s="27"/>
      <c r="H242" s="27"/>
      <c r="J242" s="27"/>
      <c r="K242" s="27"/>
      <c r="M242" s="27"/>
      <c r="N242" s="27"/>
      <c r="R242" s="24">
        <f t="shared" si="82"/>
        <v>1.3484</v>
      </c>
      <c r="S242" s="24">
        <f t="shared" si="83"/>
        <v>-3.6400000000000002E-2</v>
      </c>
      <c r="T242" s="24">
        <f t="shared" si="84"/>
        <v>1.3603000000000001</v>
      </c>
      <c r="U242" s="24">
        <f t="shared" si="85"/>
        <v>-4.1000000000000002E-2</v>
      </c>
      <c r="V242" s="24">
        <f t="shared" si="86"/>
        <v>2.4857</v>
      </c>
      <c r="W242" s="24">
        <f t="shared" si="87"/>
        <v>2.5205000000000002</v>
      </c>
      <c r="Y242" s="209">
        <f t="shared" si="79"/>
        <v>0</v>
      </c>
      <c r="Z242" s="48"/>
      <c r="AA242" s="227">
        <f t="shared" si="80"/>
        <v>0</v>
      </c>
      <c r="AB242" s="228"/>
      <c r="AC242" s="229"/>
      <c r="AD242" s="34"/>
      <c r="AE242" s="227">
        <f t="shared" si="81"/>
        <v>0</v>
      </c>
      <c r="AF242" s="14"/>
      <c r="AG242" s="221"/>
      <c r="AI242" s="214"/>
    </row>
    <row r="243" spans="2:35">
      <c r="B243" s="81" t="str">
        <f t="shared" si="78"/>
        <v>New Construction</v>
      </c>
      <c r="G243" s="88"/>
      <c r="H243" s="88"/>
      <c r="I243" s="89"/>
      <c r="J243" s="88"/>
      <c r="K243" s="88"/>
      <c r="L243" s="89"/>
      <c r="M243" s="88"/>
      <c r="N243" s="88"/>
      <c r="R243" s="24">
        <f t="shared" si="82"/>
        <v>1.3484</v>
      </c>
      <c r="S243" s="24">
        <f t="shared" si="83"/>
        <v>-3.6400000000000002E-2</v>
      </c>
      <c r="T243" s="24">
        <f t="shared" si="84"/>
        <v>1.3603000000000001</v>
      </c>
      <c r="U243" s="24">
        <f t="shared" si="85"/>
        <v>-4.1000000000000002E-2</v>
      </c>
      <c r="V243" s="24">
        <f t="shared" si="86"/>
        <v>2.4857</v>
      </c>
      <c r="W243" s="24">
        <f t="shared" si="87"/>
        <v>2.5205000000000002</v>
      </c>
      <c r="Y243" s="209">
        <f t="shared" si="79"/>
        <v>0</v>
      </c>
      <c r="Z243" s="48"/>
      <c r="AA243" s="227">
        <f t="shared" si="80"/>
        <v>0</v>
      </c>
      <c r="AB243" s="228"/>
      <c r="AC243" s="229"/>
      <c r="AD243" s="34"/>
      <c r="AE243" s="227">
        <f t="shared" si="81"/>
        <v>0</v>
      </c>
      <c r="AF243" s="14"/>
      <c r="AG243" s="221"/>
      <c r="AI243" s="214"/>
    </row>
    <row r="244" spans="2:35">
      <c r="B244" s="81" t="str">
        <f t="shared" si="78"/>
        <v>Energy Audit</v>
      </c>
      <c r="G244" s="27">
        <v>195.26399999999998</v>
      </c>
      <c r="H244" s="27">
        <v>79194.884999999995</v>
      </c>
      <c r="J244" s="27">
        <v>195.26399999999998</v>
      </c>
      <c r="K244" s="27">
        <v>79194.884999999995</v>
      </c>
      <c r="M244" s="27">
        <v>195.26399999999998</v>
      </c>
      <c r="N244" s="27">
        <v>79194.884999999995</v>
      </c>
      <c r="R244" s="24">
        <f t="shared" si="82"/>
        <v>1.3484</v>
      </c>
      <c r="S244" s="24">
        <f t="shared" si="83"/>
        <v>-3.6400000000000002E-2</v>
      </c>
      <c r="T244" s="24">
        <f t="shared" si="84"/>
        <v>1.3603000000000001</v>
      </c>
      <c r="U244" s="24">
        <f t="shared" si="85"/>
        <v>-4.1000000000000002E-2</v>
      </c>
      <c r="V244" s="24">
        <f t="shared" si="86"/>
        <v>2.4857</v>
      </c>
      <c r="W244" s="24">
        <f t="shared" si="87"/>
        <v>2.5205000000000002</v>
      </c>
      <c r="Y244" s="209">
        <f t="shared" si="79"/>
        <v>257.13665279999998</v>
      </c>
      <c r="Z244" s="48"/>
      <c r="AA244" s="227">
        <f t="shared" si="80"/>
        <v>409.4490816</v>
      </c>
      <c r="AB244" s="228"/>
      <c r="AC244" s="229"/>
      <c r="AD244" s="34"/>
      <c r="AE244" s="227">
        <f t="shared" si="81"/>
        <v>489.89784959999997</v>
      </c>
      <c r="AF244" s="14"/>
      <c r="AG244" s="221"/>
      <c r="AI244" s="214"/>
    </row>
    <row r="245" spans="2:35">
      <c r="B245" s="81" t="str">
        <f t="shared" si="78"/>
        <v>Small Commercial Demand Response</v>
      </c>
      <c r="G245" s="27"/>
      <c r="H245" s="27"/>
      <c r="J245" s="27"/>
      <c r="K245" s="27"/>
      <c r="M245" s="27"/>
      <c r="N245" s="27"/>
      <c r="R245" s="24">
        <f t="shared" si="82"/>
        <v>1.3484</v>
      </c>
      <c r="S245" s="24">
        <f t="shared" si="83"/>
        <v>-3.6400000000000002E-2</v>
      </c>
      <c r="T245" s="24">
        <f t="shared" si="84"/>
        <v>1.3603000000000001</v>
      </c>
      <c r="U245" s="24">
        <f t="shared" si="85"/>
        <v>-4.1000000000000002E-2</v>
      </c>
      <c r="V245" s="24">
        <f t="shared" si="86"/>
        <v>2.4857</v>
      </c>
      <c r="W245" s="24">
        <f t="shared" si="87"/>
        <v>2.5205000000000002</v>
      </c>
      <c r="Y245" s="209">
        <f t="shared" si="79"/>
        <v>0</v>
      </c>
      <c r="Z245" s="48"/>
      <c r="AA245" s="227">
        <f t="shared" si="80"/>
        <v>0</v>
      </c>
      <c r="AB245" s="228"/>
      <c r="AC245" s="229"/>
      <c r="AD245" s="34"/>
      <c r="AE245" s="227">
        <f t="shared" si="81"/>
        <v>0</v>
      </c>
      <c r="AF245" s="14"/>
      <c r="AG245" s="221"/>
      <c r="AI245" s="214"/>
    </row>
    <row r="246" spans="2:35" ht="15.75" customHeight="1">
      <c r="B246" s="81" t="str">
        <f t="shared" si="78"/>
        <v>Small Commercial Demand Response (IHD)</v>
      </c>
      <c r="G246" s="27"/>
      <c r="H246" s="27"/>
      <c r="J246" s="27"/>
      <c r="K246" s="27"/>
      <c r="M246" s="27"/>
      <c r="N246" s="27"/>
      <c r="R246" s="24">
        <f t="shared" si="82"/>
        <v>1.3484</v>
      </c>
      <c r="S246" s="24">
        <f t="shared" si="83"/>
        <v>-3.6400000000000002E-2</v>
      </c>
      <c r="T246" s="24">
        <f t="shared" si="84"/>
        <v>1.3603000000000001</v>
      </c>
      <c r="U246" s="24">
        <f t="shared" si="85"/>
        <v>-4.1000000000000002E-2</v>
      </c>
      <c r="V246" s="24">
        <f t="shared" si="86"/>
        <v>2.4857</v>
      </c>
      <c r="W246" s="24">
        <f t="shared" si="87"/>
        <v>2.5205000000000002</v>
      </c>
      <c r="Y246" s="209">
        <f t="shared" si="79"/>
        <v>0</v>
      </c>
      <c r="Z246" s="48"/>
      <c r="AA246" s="227">
        <f t="shared" si="80"/>
        <v>0</v>
      </c>
      <c r="AB246" s="228"/>
      <c r="AC246" s="229"/>
      <c r="AD246" s="34"/>
      <c r="AE246" s="227">
        <f t="shared" si="81"/>
        <v>0</v>
      </c>
      <c r="AF246" s="14"/>
      <c r="AG246" s="221"/>
      <c r="AI246" s="214"/>
    </row>
    <row r="247" spans="2:35">
      <c r="B247" s="81" t="str">
        <f t="shared" si="78"/>
        <v>Demand Response 3</v>
      </c>
      <c r="G247" s="27"/>
      <c r="H247" s="27"/>
      <c r="J247" s="27"/>
      <c r="K247" s="27"/>
      <c r="M247" s="27"/>
      <c r="N247" s="27"/>
      <c r="R247" s="24">
        <f t="shared" si="82"/>
        <v>1.3484</v>
      </c>
      <c r="S247" s="24">
        <f t="shared" si="83"/>
        <v>-3.6400000000000002E-2</v>
      </c>
      <c r="T247" s="24">
        <f t="shared" si="84"/>
        <v>1.3603000000000001</v>
      </c>
      <c r="U247" s="24">
        <f t="shared" si="85"/>
        <v>-4.1000000000000002E-2</v>
      </c>
      <c r="V247" s="24">
        <f t="shared" si="86"/>
        <v>2.4857</v>
      </c>
      <c r="W247" s="24">
        <f t="shared" si="87"/>
        <v>2.5205000000000002</v>
      </c>
      <c r="Y247" s="209">
        <f t="shared" si="79"/>
        <v>0</v>
      </c>
      <c r="Z247" s="48"/>
      <c r="AA247" s="227">
        <f t="shared" si="80"/>
        <v>0</v>
      </c>
      <c r="AB247" s="228"/>
      <c r="AC247" s="229"/>
      <c r="AD247" s="34"/>
      <c r="AE247" s="227">
        <f t="shared" si="81"/>
        <v>0</v>
      </c>
      <c r="AF247" s="14"/>
      <c r="AG247" s="221"/>
      <c r="AI247" s="214"/>
    </row>
    <row r="248" spans="2:35" ht="15.6">
      <c r="B248" s="28" t="s">
        <v>46</v>
      </c>
      <c r="C248" s="67"/>
      <c r="D248" s="38"/>
      <c r="E248" s="38"/>
      <c r="F248" s="66"/>
      <c r="G248" s="63">
        <f>SUM(G237:G247)</f>
        <v>1111.3641487829682</v>
      </c>
      <c r="H248" s="63">
        <f>SUM(H237:H247)</f>
        <v>442379.69724066358</v>
      </c>
      <c r="I248" s="55"/>
      <c r="J248" s="63">
        <f>SUM(J237:J247)</f>
        <v>1111.3641487829682</v>
      </c>
      <c r="K248" s="63">
        <f>SUM(K237:K247)</f>
        <v>442379.69724066358</v>
      </c>
      <c r="L248" s="65"/>
      <c r="M248" s="63">
        <f>SUM(M237:M247)</f>
        <v>1111.3641487829682</v>
      </c>
      <c r="N248" s="63">
        <f>SUM(N237:N247)</f>
        <v>442379.69724066358</v>
      </c>
      <c r="O248" s="38"/>
      <c r="P248" s="38"/>
      <c r="Q248" s="38"/>
      <c r="R248" s="194"/>
      <c r="S248" s="194"/>
      <c r="T248" s="194"/>
      <c r="U248" s="194"/>
      <c r="V248" s="194"/>
      <c r="W248" s="194"/>
      <c r="X248" s="38"/>
      <c r="Y248" s="210">
        <f>SUM(Y237:Y247)</f>
        <v>1463.5184020606648</v>
      </c>
      <c r="Z248" s="48"/>
      <c r="AA248" s="230">
        <f>SUM(AA237:AA247)</f>
        <v>2330.4194835830062</v>
      </c>
      <c r="AB248" s="54"/>
      <c r="AC248" s="231"/>
      <c r="AD248" s="53"/>
      <c r="AE248" s="230">
        <f>SUM(AE237:AE247)</f>
        <v>2788.3015128815891</v>
      </c>
      <c r="AF248" s="55"/>
      <c r="AG248" s="248"/>
      <c r="AI248" s="214"/>
    </row>
    <row r="249" spans="2:35">
      <c r="B249" s="26"/>
      <c r="R249" s="26"/>
      <c r="S249" s="26"/>
      <c r="T249" s="26"/>
      <c r="U249" s="26"/>
      <c r="V249" s="26"/>
      <c r="W249" s="26"/>
      <c r="Y249" s="211"/>
      <c r="Z249" s="48"/>
      <c r="AA249" s="232"/>
      <c r="AB249" s="228"/>
      <c r="AC249" s="229"/>
      <c r="AD249" s="34"/>
      <c r="AE249" s="232"/>
      <c r="AF249" s="14"/>
      <c r="AG249" s="221"/>
      <c r="AI249" s="214"/>
    </row>
    <row r="250" spans="2:35">
      <c r="B250" s="35" t="str">
        <f>+B217</f>
        <v>Pre-2011 Programs completed in 2011</v>
      </c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R250" s="26"/>
      <c r="S250" s="26"/>
      <c r="T250" s="26"/>
      <c r="U250" s="26"/>
      <c r="V250" s="26"/>
      <c r="W250" s="26"/>
      <c r="Y250" s="211"/>
      <c r="Z250" s="48"/>
      <c r="AA250" s="232"/>
      <c r="AB250" s="228"/>
      <c r="AC250" s="229"/>
      <c r="AD250" s="34"/>
      <c r="AE250" s="232"/>
      <c r="AF250" s="14"/>
      <c r="AG250" s="221"/>
      <c r="AI250" s="214"/>
    </row>
    <row r="251" spans="2:35">
      <c r="B251" s="81" t="str">
        <f>+B218</f>
        <v>Electricity Retrofit Incentive Program</v>
      </c>
      <c r="G251" s="27">
        <v>176.196</v>
      </c>
      <c r="H251" s="27">
        <v>85316.578999999998</v>
      </c>
      <c r="J251" s="27">
        <v>176.196</v>
      </c>
      <c r="K251" s="27">
        <v>85316.578999999998</v>
      </c>
      <c r="M251" s="27">
        <v>176.196</v>
      </c>
      <c r="N251" s="27">
        <v>85316.578999999998</v>
      </c>
      <c r="R251" s="24">
        <f>+$R$237</f>
        <v>1.3484</v>
      </c>
      <c r="S251" s="24">
        <f>+$S$237</f>
        <v>-3.6400000000000002E-2</v>
      </c>
      <c r="T251" s="24">
        <f>+$T$237</f>
        <v>1.3603000000000001</v>
      </c>
      <c r="U251" s="24">
        <f>+$U$237</f>
        <v>-4.1000000000000002E-2</v>
      </c>
      <c r="V251" s="24">
        <f>+$V$237</f>
        <v>2.4857</v>
      </c>
      <c r="W251" s="24">
        <f>+$W$237</f>
        <v>2.5205000000000002</v>
      </c>
      <c r="Y251" s="209">
        <f>(((G251/12)*4)*(R251+S251))+(((G251/12)*8)*(T251+U251))</f>
        <v>232.02663920000003</v>
      </c>
      <c r="Z251" s="48"/>
      <c r="AA251" s="227">
        <f>(((J251/12)*4)*(T251+U251))+(((J251/12)*8)*(V251))</f>
        <v>369.46539239999998</v>
      </c>
      <c r="AB251" s="228"/>
      <c r="AC251" s="229"/>
      <c r="AD251" s="34"/>
      <c r="AE251" s="227">
        <f>(((M251/12)*4)*(V251))+(((M251/12)*8)*(W251))</f>
        <v>442.0581444</v>
      </c>
      <c r="AF251" s="14"/>
      <c r="AG251" s="221"/>
      <c r="AI251" s="214"/>
    </row>
    <row r="252" spans="2:35">
      <c r="B252" s="81" t="str">
        <f>+B219</f>
        <v>High Performance New Construction</v>
      </c>
      <c r="G252" s="27">
        <v>6.3719999999999999</v>
      </c>
      <c r="H252" s="27">
        <v>2726.5630000000001</v>
      </c>
      <c r="J252" s="27">
        <v>6.3719999999999999</v>
      </c>
      <c r="K252" s="27">
        <v>2726.5630000000001</v>
      </c>
      <c r="M252" s="27">
        <v>6.3719999999999999</v>
      </c>
      <c r="N252" s="27">
        <v>2726.5630000000001</v>
      </c>
      <c r="R252" s="24">
        <f>+$R$237</f>
        <v>1.3484</v>
      </c>
      <c r="S252" s="24">
        <f>+$S$237</f>
        <v>-3.6400000000000002E-2</v>
      </c>
      <c r="T252" s="24">
        <f>+$T$237</f>
        <v>1.3603000000000001</v>
      </c>
      <c r="U252" s="24">
        <f>+$U$237</f>
        <v>-4.1000000000000002E-2</v>
      </c>
      <c r="V252" s="24">
        <f>+$V$237</f>
        <v>2.4857</v>
      </c>
      <c r="W252" s="24">
        <f>+$W$237</f>
        <v>2.5205000000000002</v>
      </c>
      <c r="Y252" s="209">
        <f>(((G252/12)*4)*(R252+S252))+(((G252/12)*8)*(T252+U252))</f>
        <v>8.3910744000000008</v>
      </c>
      <c r="Z252" s="48"/>
      <c r="AA252" s="227">
        <f>(((J252/12)*4)*(T252+U252))+(((J252/12)*8)*(V252))</f>
        <v>13.3614468</v>
      </c>
      <c r="AB252" s="228"/>
      <c r="AC252" s="229"/>
      <c r="AD252" s="34"/>
      <c r="AE252" s="227">
        <f>(((M252/12)*4)*(V252))+(((M252/12)*8)*(W252))</f>
        <v>15.986710800000001</v>
      </c>
      <c r="AF252" s="14"/>
      <c r="AG252" s="221"/>
      <c r="AI252" s="214"/>
    </row>
    <row r="253" spans="2:35">
      <c r="B253" s="82" t="s">
        <v>56</v>
      </c>
      <c r="G253" s="27"/>
      <c r="H253" s="27"/>
      <c r="J253" s="27"/>
      <c r="K253" s="27"/>
      <c r="M253" s="27"/>
      <c r="N253" s="27"/>
      <c r="R253" s="24">
        <f>+$R$237</f>
        <v>1.3484</v>
      </c>
      <c r="S253" s="24">
        <f>+$S$237</f>
        <v>-3.6400000000000002E-2</v>
      </c>
      <c r="T253" s="24">
        <f>+$T$237</f>
        <v>1.3603000000000001</v>
      </c>
      <c r="U253" s="24">
        <f>+$U$237</f>
        <v>-4.1000000000000002E-2</v>
      </c>
      <c r="V253" s="24">
        <f>+$V$237</f>
        <v>2.4857</v>
      </c>
      <c r="W253" s="24">
        <f>+$W$237</f>
        <v>2.5205000000000002</v>
      </c>
      <c r="Y253" s="209">
        <f>(((G253/12)*4)*(R253+S253))+(((G253/12)*8)*(T253+U253))</f>
        <v>0</v>
      </c>
      <c r="Z253" s="48"/>
      <c r="AA253" s="227">
        <f>(((J253/12)*4)*(T253+U253))+(((J253/12)*8)*(V253))</f>
        <v>0</v>
      </c>
      <c r="AB253" s="228"/>
      <c r="AC253" s="229"/>
      <c r="AD253" s="34"/>
      <c r="AE253" s="227">
        <f>(((M253/12)*4)*(V253))+(((M253/12)*8)*(W253))</f>
        <v>0</v>
      </c>
      <c r="AF253" s="14"/>
      <c r="AG253" s="221"/>
      <c r="AI253" s="214"/>
    </row>
    <row r="254" spans="2:35">
      <c r="B254" s="82" t="s">
        <v>57</v>
      </c>
      <c r="G254" s="27"/>
      <c r="H254" s="27"/>
      <c r="J254" s="27"/>
      <c r="K254" s="27"/>
      <c r="M254" s="27"/>
      <c r="N254" s="27"/>
      <c r="R254" s="24">
        <f>+$R$237</f>
        <v>1.3484</v>
      </c>
      <c r="S254" s="24">
        <f>+$S$237</f>
        <v>-3.6400000000000002E-2</v>
      </c>
      <c r="T254" s="24">
        <f>+$T$237</f>
        <v>1.3603000000000001</v>
      </c>
      <c r="U254" s="24">
        <f>+$U$237</f>
        <v>-4.1000000000000002E-2</v>
      </c>
      <c r="V254" s="24">
        <f>+$V$237</f>
        <v>2.4857</v>
      </c>
      <c r="W254" s="24">
        <f>+$W$237</f>
        <v>2.5205000000000002</v>
      </c>
      <c r="Y254" s="209">
        <f>(((G254/12)*4)*(R254+S254))+(((G254/12)*8)*(T254+U254))</f>
        <v>0</v>
      </c>
      <c r="Z254" s="48"/>
      <c r="AA254" s="227">
        <f>(((J254/12)*4)*(T254+U254))+(((J254/12)*8)*(V254))</f>
        <v>0</v>
      </c>
      <c r="AB254" s="228"/>
      <c r="AC254" s="229"/>
      <c r="AD254" s="34"/>
      <c r="AE254" s="227">
        <f>(((M254/12)*4)*(V254))+(((M254/12)*8)*(W254))</f>
        <v>0</v>
      </c>
      <c r="AF254" s="14"/>
      <c r="AG254" s="221"/>
      <c r="AI254" s="214"/>
    </row>
    <row r="255" spans="2:35">
      <c r="B255" s="82" t="s">
        <v>58</v>
      </c>
      <c r="G255" s="27"/>
      <c r="H255" s="27"/>
      <c r="J255" s="27"/>
      <c r="K255" s="27"/>
      <c r="M255" s="27"/>
      <c r="N255" s="27"/>
      <c r="R255" s="24">
        <f>+$R$237</f>
        <v>1.3484</v>
      </c>
      <c r="S255" s="24">
        <f>+$S$237</f>
        <v>-3.6400000000000002E-2</v>
      </c>
      <c r="T255" s="24">
        <f>+$T$237</f>
        <v>1.3603000000000001</v>
      </c>
      <c r="U255" s="24">
        <f>+$U$237</f>
        <v>-4.1000000000000002E-2</v>
      </c>
      <c r="V255" s="24">
        <f>+$V$237</f>
        <v>2.4857</v>
      </c>
      <c r="W255" s="24">
        <f>+$W$237</f>
        <v>2.5205000000000002</v>
      </c>
      <c r="Y255" s="209">
        <f>(((G255/12)*4)*(R255+S255))+(((G255/12)*8)*(T255+U255))</f>
        <v>0</v>
      </c>
      <c r="Z255" s="48"/>
      <c r="AA255" s="227">
        <f>(((J255/12)*4)*(T255+U255))+(((J255/12)*8)*(V255))</f>
        <v>0</v>
      </c>
      <c r="AB255" s="228"/>
      <c r="AC255" s="229"/>
      <c r="AD255" s="34"/>
      <c r="AE255" s="227">
        <f>(((M255/12)*4)*(V255))+(((M255/12)*8)*(W255))</f>
        <v>0</v>
      </c>
      <c r="AF255" s="14"/>
      <c r="AG255" s="221"/>
      <c r="AI255" s="214"/>
    </row>
    <row r="256" spans="2:35" ht="15.6">
      <c r="B256" s="28" t="s">
        <v>59</v>
      </c>
      <c r="C256" s="67"/>
      <c r="D256" s="38"/>
      <c r="E256" s="38"/>
      <c r="F256" s="66"/>
      <c r="G256" s="63">
        <f>SUM(G251:G255)</f>
        <v>182.56799999999998</v>
      </c>
      <c r="H256" s="63">
        <f>SUM(H251:H255)</f>
        <v>88043.141999999993</v>
      </c>
      <c r="I256" s="55"/>
      <c r="J256" s="63">
        <f>SUM(J251:J255)</f>
        <v>182.56799999999998</v>
      </c>
      <c r="K256" s="63">
        <f>SUM(K251:K255)</f>
        <v>88043.141999999993</v>
      </c>
      <c r="L256" s="65"/>
      <c r="M256" s="63">
        <f>SUM(M251:M255)</f>
        <v>182.56799999999998</v>
      </c>
      <c r="N256" s="63">
        <f>SUM(N251:N255)</f>
        <v>88043.141999999993</v>
      </c>
      <c r="O256" s="38"/>
      <c r="P256" s="38"/>
      <c r="Q256" s="38"/>
      <c r="R256" s="194"/>
      <c r="S256" s="194"/>
      <c r="T256" s="194"/>
      <c r="U256" s="194"/>
      <c r="V256" s="194"/>
      <c r="W256" s="194"/>
      <c r="X256" s="38"/>
      <c r="Y256" s="210">
        <f>SUM(Y251:Y255)</f>
        <v>240.41771360000004</v>
      </c>
      <c r="Z256" s="48"/>
      <c r="AA256" s="230">
        <f>SUM(AA251:AA255)</f>
        <v>382.82683919999999</v>
      </c>
      <c r="AB256" s="54"/>
      <c r="AC256" s="231"/>
      <c r="AD256" s="53"/>
      <c r="AE256" s="230">
        <f>SUM(AE251:AE255)</f>
        <v>458.04485520000003</v>
      </c>
      <c r="AF256" s="55"/>
      <c r="AG256" s="248"/>
      <c r="AI256" s="214"/>
    </row>
    <row r="257" spans="1:35">
      <c r="B257" s="12"/>
      <c r="R257" s="26"/>
      <c r="S257" s="26"/>
      <c r="T257" s="26"/>
      <c r="U257" s="26"/>
      <c r="V257" s="26"/>
      <c r="W257" s="26"/>
      <c r="Y257" s="211"/>
      <c r="Z257" s="48"/>
      <c r="AA257" s="232"/>
      <c r="AB257" s="228"/>
      <c r="AC257" s="229"/>
      <c r="AD257" s="34"/>
      <c r="AE257" s="232"/>
      <c r="AF257" s="14"/>
      <c r="AG257" s="221"/>
      <c r="AI257" s="214"/>
    </row>
    <row r="258" spans="1:35">
      <c r="B258" s="35" t="s">
        <v>60</v>
      </c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R258" s="26"/>
      <c r="S258" s="26"/>
      <c r="T258" s="26"/>
      <c r="U258" s="26"/>
      <c r="V258" s="26"/>
      <c r="W258" s="26"/>
      <c r="Y258" s="211"/>
      <c r="Z258" s="48"/>
      <c r="AA258" s="232"/>
      <c r="AB258" s="228"/>
      <c r="AC258" s="229"/>
      <c r="AD258" s="34"/>
      <c r="AE258" s="232"/>
      <c r="AF258" s="14"/>
      <c r="AG258" s="221"/>
      <c r="AI258" s="214"/>
    </row>
    <row r="259" spans="1:35">
      <c r="B259" s="82" t="s">
        <v>27</v>
      </c>
      <c r="G259" s="88"/>
      <c r="H259" s="88"/>
      <c r="I259" s="89"/>
      <c r="J259" s="88"/>
      <c r="K259" s="88"/>
      <c r="L259" s="89"/>
      <c r="M259" s="88"/>
      <c r="N259" s="88"/>
      <c r="R259" s="24">
        <f>+$R$237</f>
        <v>1.3484</v>
      </c>
      <c r="S259" s="24">
        <f>+$S$237</f>
        <v>-3.6400000000000002E-2</v>
      </c>
      <c r="T259" s="24">
        <f>+$T$237</f>
        <v>1.3603000000000001</v>
      </c>
      <c r="U259" s="24">
        <f>+$U$237</f>
        <v>-4.1000000000000002E-2</v>
      </c>
      <c r="V259" s="24">
        <f>+$V$237</f>
        <v>2.4857</v>
      </c>
      <c r="W259" s="24">
        <f>+$W$237</f>
        <v>2.5205000000000002</v>
      </c>
      <c r="Y259" s="209">
        <f>(((G259/12)*4)*(R259+S259))+(((G259/12)*8)*(T259+U259))</f>
        <v>0</v>
      </c>
      <c r="Z259" s="48"/>
      <c r="AA259" s="227">
        <f>(((J259/12)*4)*(T259+U259))+(((J259/12)*8)*(V259))</f>
        <v>0</v>
      </c>
      <c r="AB259" s="228"/>
      <c r="AC259" s="229"/>
      <c r="AD259" s="34"/>
      <c r="AE259" s="227">
        <f>(((M259/12)*4)*(V259))+(((M259/12)*8)*(W259))</f>
        <v>0</v>
      </c>
      <c r="AF259" s="14"/>
      <c r="AG259" s="221"/>
      <c r="AI259" s="214"/>
    </row>
    <row r="260" spans="1:35">
      <c r="B260" s="82" t="s">
        <v>61</v>
      </c>
      <c r="G260" s="27"/>
      <c r="H260" s="27"/>
      <c r="J260" s="27"/>
      <c r="K260" s="27"/>
      <c r="M260" s="27"/>
      <c r="N260" s="27"/>
      <c r="R260" s="24">
        <f>+$R$237</f>
        <v>1.3484</v>
      </c>
      <c r="S260" s="24">
        <f>+$S$237</f>
        <v>-3.6400000000000002E-2</v>
      </c>
      <c r="T260" s="24">
        <f>+$T$237</f>
        <v>1.3603000000000001</v>
      </c>
      <c r="U260" s="24">
        <f>+$U$237</f>
        <v>-4.1000000000000002E-2</v>
      </c>
      <c r="V260" s="24">
        <f>+$V$237</f>
        <v>2.4857</v>
      </c>
      <c r="W260" s="24">
        <f>+$W$237</f>
        <v>2.5205000000000002</v>
      </c>
      <c r="Y260" s="209">
        <f>(((G260/12)*4)*(R260+S260))+(((G260/12)*8)*(T260+U260))</f>
        <v>0</v>
      </c>
      <c r="Z260" s="48"/>
      <c r="AA260" s="227">
        <f>(((J260/12)*4)*(T260+U260))+(((J260/12)*8)*(V260))</f>
        <v>0</v>
      </c>
      <c r="AB260" s="228"/>
      <c r="AC260" s="229"/>
      <c r="AD260" s="34"/>
      <c r="AE260" s="227">
        <f>(((M260/12)*4)*(V260))+(((M260/12)*8)*(W260))</f>
        <v>0</v>
      </c>
      <c r="AF260" s="14"/>
      <c r="AG260" s="221"/>
      <c r="AI260" s="214"/>
    </row>
    <row r="261" spans="1:35">
      <c r="B261" s="82" t="s">
        <v>62</v>
      </c>
      <c r="G261" s="27"/>
      <c r="H261" s="27"/>
      <c r="J261" s="27"/>
      <c r="K261" s="27"/>
      <c r="M261" s="27"/>
      <c r="N261" s="27"/>
      <c r="R261" s="24">
        <f>+$R$237</f>
        <v>1.3484</v>
      </c>
      <c r="S261" s="24">
        <f>+$S$237</f>
        <v>-3.6400000000000002E-2</v>
      </c>
      <c r="T261" s="24">
        <f>+$T$237</f>
        <v>1.3603000000000001</v>
      </c>
      <c r="U261" s="24">
        <f>+$U$237</f>
        <v>-4.1000000000000002E-2</v>
      </c>
      <c r="V261" s="24">
        <f>+$V$237</f>
        <v>2.4857</v>
      </c>
      <c r="W261" s="24">
        <f>+$W$237</f>
        <v>2.5205000000000002</v>
      </c>
      <c r="Y261" s="209">
        <f>(((G261/12)*4)*(R261+S261))+(((G261/12)*8)*(T261+U261))</f>
        <v>0</v>
      </c>
      <c r="Z261" s="48"/>
      <c r="AA261" s="227">
        <f>(((J261/12)*4)*(T261+U261))+(((J261/12)*8)*(V261))</f>
        <v>0</v>
      </c>
      <c r="AB261" s="228"/>
      <c r="AC261" s="229"/>
      <c r="AD261" s="34"/>
      <c r="AE261" s="227">
        <f>(((M261/12)*4)*(V261))+(((M261/12)*8)*(W261))</f>
        <v>0</v>
      </c>
      <c r="AF261" s="14"/>
      <c r="AG261" s="221"/>
      <c r="AI261" s="214"/>
    </row>
    <row r="262" spans="1:35" ht="15.6">
      <c r="B262" s="28" t="s">
        <v>63</v>
      </c>
      <c r="C262" s="67"/>
      <c r="D262" s="38"/>
      <c r="E262" s="38"/>
      <c r="F262" s="66"/>
      <c r="G262" s="63">
        <f>SUM(G259:G261)</f>
        <v>0</v>
      </c>
      <c r="H262" s="63">
        <f>SUM(H259:H261)</f>
        <v>0</v>
      </c>
      <c r="I262" s="55"/>
      <c r="J262" s="63">
        <f>SUM(J259:J261)</f>
        <v>0</v>
      </c>
      <c r="K262" s="63">
        <f>SUM(K259:K261)</f>
        <v>0</v>
      </c>
      <c r="L262" s="65"/>
      <c r="M262" s="63">
        <f>SUM(M259:M261)</f>
        <v>0</v>
      </c>
      <c r="N262" s="63">
        <f>SUM(N259:N261)</f>
        <v>0</v>
      </c>
      <c r="O262" s="38"/>
      <c r="P262" s="38"/>
      <c r="Q262" s="38"/>
      <c r="R262" s="194"/>
      <c r="S262" s="194"/>
      <c r="T262" s="194"/>
      <c r="U262" s="194"/>
      <c r="V262" s="194"/>
      <c r="W262" s="194"/>
      <c r="X262" s="38"/>
      <c r="Y262" s="210">
        <f>SUM(Y259:Y261)</f>
        <v>0</v>
      </c>
      <c r="Z262" s="48"/>
      <c r="AA262" s="230">
        <f>SUM(AA259:AA261)</f>
        <v>0</v>
      </c>
      <c r="AB262" s="54"/>
      <c r="AC262" s="231"/>
      <c r="AD262" s="53"/>
      <c r="AE262" s="230">
        <f>SUM(AE259:AE261)</f>
        <v>0</v>
      </c>
      <c r="AF262" s="55"/>
      <c r="AG262" s="248"/>
      <c r="AI262" s="214"/>
    </row>
    <row r="263" spans="1:35">
      <c r="B263" s="26"/>
      <c r="R263" s="26"/>
      <c r="S263" s="26"/>
      <c r="T263" s="26"/>
      <c r="U263" s="26"/>
      <c r="V263" s="26"/>
      <c r="W263" s="26"/>
      <c r="Y263" s="211"/>
      <c r="Z263" s="48"/>
      <c r="AA263" s="232"/>
      <c r="AB263" s="228"/>
      <c r="AC263" s="229"/>
      <c r="AD263" s="34"/>
      <c r="AE263" s="232"/>
      <c r="AF263" s="14"/>
      <c r="AG263" s="221"/>
      <c r="AI263" s="214"/>
    </row>
    <row r="264" spans="1:35" ht="15.6">
      <c r="B264" s="28" t="s">
        <v>89</v>
      </c>
      <c r="C264" s="21"/>
      <c r="D264" s="43"/>
      <c r="E264" s="44"/>
      <c r="F264" s="44"/>
      <c r="G264" s="19">
        <f>+G248+G256+G262</f>
        <v>1293.9321487829682</v>
      </c>
      <c r="H264" s="19">
        <f>+H248+H256+H262</f>
        <v>530422.83924066357</v>
      </c>
      <c r="I264" s="19">
        <f>+I248</f>
        <v>0</v>
      </c>
      <c r="J264" s="19">
        <f>+J248+J256+J262</f>
        <v>1293.9321487829682</v>
      </c>
      <c r="K264" s="19">
        <f>+K248+K256+K262</f>
        <v>530422.83924066357</v>
      </c>
      <c r="L264" s="19">
        <f>+L248</f>
        <v>0</v>
      </c>
      <c r="M264" s="19">
        <f>+M248+M256+M262</f>
        <v>1293.9321487829682</v>
      </c>
      <c r="N264" s="19">
        <f>+N248+N256+N262</f>
        <v>530422.83924066357</v>
      </c>
      <c r="O264" s="55"/>
      <c r="P264" s="55"/>
      <c r="Q264" s="55"/>
      <c r="R264" s="195"/>
      <c r="S264" s="195"/>
      <c r="T264" s="195"/>
      <c r="U264" s="195"/>
      <c r="V264" s="195"/>
      <c r="W264" s="195"/>
      <c r="X264" s="55"/>
      <c r="Y264" s="212">
        <f>+Y262+Y256+Y248</f>
        <v>1703.9361156606649</v>
      </c>
      <c r="Z264" s="56"/>
      <c r="AA264" s="233">
        <f>+AA262+AA256+AA248</f>
        <v>2713.2463227830062</v>
      </c>
      <c r="AB264" s="54"/>
      <c r="AC264" s="231"/>
      <c r="AD264" s="57"/>
      <c r="AE264" s="233">
        <f>+AE262+AE256+AE248</f>
        <v>3246.3463680815894</v>
      </c>
      <c r="AF264" s="55"/>
      <c r="AG264" s="248"/>
      <c r="AI264" s="214"/>
    </row>
    <row r="265" spans="1:35">
      <c r="R265" s="25"/>
      <c r="S265" s="25"/>
      <c r="T265" s="25"/>
      <c r="U265" s="25"/>
      <c r="V265" s="25"/>
      <c r="W265" s="25"/>
      <c r="Y265" s="211"/>
      <c r="Z265" s="34"/>
      <c r="AA265" s="232"/>
      <c r="AB265" s="228"/>
      <c r="AC265" s="229"/>
      <c r="AD265" s="34"/>
      <c r="AE265" s="232"/>
      <c r="AF265" s="14"/>
      <c r="AG265" s="221"/>
      <c r="AI265" s="214"/>
    </row>
    <row r="266" spans="1:35" ht="15.6">
      <c r="A266" s="336">
        <v>2012</v>
      </c>
      <c r="B266" s="336"/>
      <c r="G266" s="328" t="s">
        <v>171</v>
      </c>
      <c r="H266" s="328"/>
      <c r="J266" s="329" t="s">
        <v>110</v>
      </c>
      <c r="K266" s="329"/>
      <c r="M266" s="329" t="s">
        <v>110</v>
      </c>
      <c r="N266" s="329"/>
      <c r="R266" s="25"/>
      <c r="S266" s="25"/>
      <c r="T266" s="25"/>
      <c r="U266" s="25"/>
      <c r="V266" s="25"/>
      <c r="W266" s="25"/>
      <c r="Y266" s="211"/>
      <c r="Z266" s="34"/>
      <c r="AA266" s="232"/>
      <c r="AB266" s="228"/>
      <c r="AC266" s="229"/>
      <c r="AD266" s="34"/>
      <c r="AE266" s="232"/>
      <c r="AF266" s="14"/>
      <c r="AG266" s="221"/>
      <c r="AI266" s="214"/>
    </row>
    <row r="267" spans="1:35">
      <c r="B267" s="35" t="str">
        <f t="shared" ref="B267:B278" si="88">+B236</f>
        <v>Business Program</v>
      </c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R267" s="25"/>
      <c r="S267" s="25"/>
      <c r="T267" s="25"/>
      <c r="U267" s="25"/>
      <c r="V267" s="25"/>
      <c r="W267" s="25"/>
      <c r="Y267" s="211"/>
      <c r="Z267" s="34"/>
      <c r="AA267" s="232"/>
      <c r="AB267" s="228"/>
      <c r="AC267" s="229"/>
      <c r="AD267" s="34"/>
      <c r="AE267" s="232"/>
      <c r="AF267" s="14"/>
      <c r="AG267" s="221"/>
      <c r="AI267" s="214"/>
    </row>
    <row r="268" spans="1:35">
      <c r="B268" s="81" t="str">
        <f t="shared" si="88"/>
        <v>Retrofit GS &lt; 50</v>
      </c>
      <c r="G268" s="27"/>
      <c r="H268" s="27"/>
      <c r="J268" s="27"/>
      <c r="K268" s="27"/>
      <c r="M268" s="27"/>
      <c r="N268" s="27"/>
      <c r="R268" s="24">
        <f t="shared" ref="R268:R278" si="89">+$R$237</f>
        <v>1.3484</v>
      </c>
      <c r="S268" s="24">
        <f t="shared" ref="S268:S278" si="90">+$S$237</f>
        <v>-3.6400000000000002E-2</v>
      </c>
      <c r="T268" s="24">
        <f t="shared" ref="T268:T278" si="91">+$T$237</f>
        <v>1.3603000000000001</v>
      </c>
      <c r="U268" s="24">
        <f t="shared" ref="U268:U278" si="92">+$U$237</f>
        <v>-4.1000000000000002E-2</v>
      </c>
      <c r="V268" s="24">
        <f t="shared" ref="V268:V278" si="93">+$V$237</f>
        <v>2.4857</v>
      </c>
      <c r="W268" s="24">
        <f t="shared" ref="W268:W278" si="94">+$W$237</f>
        <v>2.5205000000000002</v>
      </c>
      <c r="Y268" s="209">
        <f>(((G268/12)*4)*(R268+S268))+(((G268/12)*8)*(T268+U268))</f>
        <v>0</v>
      </c>
      <c r="Z268" s="48"/>
      <c r="AA268" s="227">
        <f>(((J268/12)*4)*(T268+U268))+(((J268/12)*8)*(V268))</f>
        <v>0</v>
      </c>
      <c r="AB268" s="228"/>
      <c r="AC268" s="229"/>
      <c r="AD268" s="34"/>
      <c r="AE268" s="227">
        <f>(((M268/12)*4)*(V268))+(((M268/12)*8)*(W268))</f>
        <v>0</v>
      </c>
      <c r="AF268" s="14"/>
      <c r="AG268" s="221"/>
      <c r="AI268" s="214"/>
    </row>
    <row r="269" spans="1:35">
      <c r="B269" s="81" t="str">
        <f t="shared" si="88"/>
        <v>Retrofit GS 50-999</v>
      </c>
      <c r="G269" s="27">
        <v>2347.8164759405313</v>
      </c>
      <c r="H269" s="27">
        <v>846854.48569728632</v>
      </c>
      <c r="J269" s="27">
        <v>2347.8164759405313</v>
      </c>
      <c r="K269" s="27">
        <v>846854.48569728632</v>
      </c>
      <c r="M269" s="27">
        <v>2347.8164759405313</v>
      </c>
      <c r="N269" s="27">
        <v>846854.48569728632</v>
      </c>
      <c r="R269" s="24">
        <f t="shared" si="89"/>
        <v>1.3484</v>
      </c>
      <c r="S269" s="24">
        <f t="shared" si="90"/>
        <v>-3.6400000000000002E-2</v>
      </c>
      <c r="T269" s="24">
        <f t="shared" si="91"/>
        <v>1.3603000000000001</v>
      </c>
      <c r="U269" s="24">
        <f t="shared" si="92"/>
        <v>-4.1000000000000002E-2</v>
      </c>
      <c r="V269" s="24">
        <f t="shared" si="93"/>
        <v>2.4857</v>
      </c>
      <c r="W269" s="24">
        <f t="shared" si="94"/>
        <v>2.5205000000000002</v>
      </c>
      <c r="Y269" s="209">
        <f t="shared" ref="Y269:Y278" si="95">(((G269/12)*4)*(R269+S269))+(((G269/12)*8)*(T269+U269))</f>
        <v>3091.7612566168882</v>
      </c>
      <c r="Z269" s="48"/>
      <c r="AA269" s="227">
        <f t="shared" ref="AA269:AA278" si="96">(((J269/12)*4)*(T269+U269))+(((J269/12)*8)*(V269))</f>
        <v>4923.1363683997006</v>
      </c>
      <c r="AB269" s="228"/>
      <c r="AC269" s="229"/>
      <c r="AD269" s="34"/>
      <c r="AE269" s="227">
        <f t="shared" ref="AE269:AE278" si="97">(((M269/12)*4)*(V269))+(((M269/12)*8)*(W269))</f>
        <v>5890.4367564871991</v>
      </c>
      <c r="AF269" s="14"/>
      <c r="AG269" s="221"/>
      <c r="AH269" s="23"/>
      <c r="AI269" s="214"/>
    </row>
    <row r="270" spans="1:35">
      <c r="B270" s="81" t="str">
        <f t="shared" si="88"/>
        <v>Retrofit GS &gt; 1000</v>
      </c>
      <c r="G270" s="27"/>
      <c r="H270" s="27"/>
      <c r="J270" s="27"/>
      <c r="K270" s="27"/>
      <c r="M270" s="27"/>
      <c r="N270" s="27"/>
      <c r="R270" s="24">
        <f t="shared" si="89"/>
        <v>1.3484</v>
      </c>
      <c r="S270" s="24">
        <f t="shared" si="90"/>
        <v>-3.6400000000000002E-2</v>
      </c>
      <c r="T270" s="24">
        <f t="shared" si="91"/>
        <v>1.3603000000000001</v>
      </c>
      <c r="U270" s="24">
        <f t="shared" si="92"/>
        <v>-4.1000000000000002E-2</v>
      </c>
      <c r="V270" s="24">
        <f t="shared" si="93"/>
        <v>2.4857</v>
      </c>
      <c r="W270" s="24">
        <f t="shared" si="94"/>
        <v>2.5205000000000002</v>
      </c>
      <c r="Y270" s="209">
        <f t="shared" si="95"/>
        <v>0</v>
      </c>
      <c r="Z270" s="48"/>
      <c r="AA270" s="227">
        <f t="shared" si="96"/>
        <v>0</v>
      </c>
      <c r="AB270" s="228"/>
      <c r="AC270" s="229"/>
      <c r="AD270" s="34"/>
      <c r="AE270" s="227">
        <f t="shared" si="97"/>
        <v>0</v>
      </c>
      <c r="AF270" s="14"/>
      <c r="AG270" s="221"/>
      <c r="AI270" s="214"/>
    </row>
    <row r="271" spans="1:35">
      <c r="B271" s="81" t="str">
        <f t="shared" si="88"/>
        <v>Retrofit  ST</v>
      </c>
      <c r="G271" s="27"/>
      <c r="H271" s="27"/>
      <c r="J271" s="27"/>
      <c r="K271" s="27"/>
      <c r="M271" s="27"/>
      <c r="N271" s="27"/>
      <c r="R271" s="24">
        <f t="shared" si="89"/>
        <v>1.3484</v>
      </c>
      <c r="S271" s="24">
        <f t="shared" si="90"/>
        <v>-3.6400000000000002E-2</v>
      </c>
      <c r="T271" s="24">
        <f t="shared" si="91"/>
        <v>1.3603000000000001</v>
      </c>
      <c r="U271" s="24">
        <f t="shared" si="92"/>
        <v>-4.1000000000000002E-2</v>
      </c>
      <c r="V271" s="24">
        <f t="shared" si="93"/>
        <v>2.4857</v>
      </c>
      <c r="W271" s="24">
        <f t="shared" si="94"/>
        <v>2.5205000000000002</v>
      </c>
      <c r="Y271" s="209">
        <f t="shared" si="95"/>
        <v>0</v>
      </c>
      <c r="Z271" s="48"/>
      <c r="AA271" s="227">
        <f t="shared" si="96"/>
        <v>0</v>
      </c>
      <c r="AB271" s="228"/>
      <c r="AC271" s="229"/>
      <c r="AD271" s="34"/>
      <c r="AE271" s="227">
        <f t="shared" si="97"/>
        <v>0</v>
      </c>
      <c r="AF271" s="14"/>
      <c r="AG271" s="221"/>
      <c r="AI271" s="214"/>
    </row>
    <row r="272" spans="1:35">
      <c r="B272" s="81" t="str">
        <f t="shared" si="88"/>
        <v>Direct Install Lighting</v>
      </c>
      <c r="G272" s="27"/>
      <c r="H272" s="27"/>
      <c r="J272" s="27"/>
      <c r="K272" s="27"/>
      <c r="M272" s="27"/>
      <c r="N272" s="27"/>
      <c r="R272" s="24">
        <f t="shared" si="89"/>
        <v>1.3484</v>
      </c>
      <c r="S272" s="24">
        <f t="shared" si="90"/>
        <v>-3.6400000000000002E-2</v>
      </c>
      <c r="T272" s="24">
        <f t="shared" si="91"/>
        <v>1.3603000000000001</v>
      </c>
      <c r="U272" s="24">
        <f t="shared" si="92"/>
        <v>-4.1000000000000002E-2</v>
      </c>
      <c r="V272" s="24">
        <f t="shared" si="93"/>
        <v>2.4857</v>
      </c>
      <c r="W272" s="24">
        <f t="shared" si="94"/>
        <v>2.5205000000000002</v>
      </c>
      <c r="Y272" s="209">
        <f t="shared" si="95"/>
        <v>0</v>
      </c>
      <c r="Z272" s="48"/>
      <c r="AA272" s="227">
        <f t="shared" si="96"/>
        <v>0</v>
      </c>
      <c r="AB272" s="228"/>
      <c r="AC272" s="229"/>
      <c r="AD272" s="34"/>
      <c r="AE272" s="227">
        <f t="shared" si="97"/>
        <v>0</v>
      </c>
      <c r="AF272" s="14"/>
      <c r="AG272" s="221"/>
      <c r="AI272" s="214"/>
    </row>
    <row r="273" spans="2:35">
      <c r="B273" s="81" t="str">
        <f t="shared" si="88"/>
        <v>Building Commissioning</v>
      </c>
      <c r="G273" s="27"/>
      <c r="H273" s="27"/>
      <c r="J273" s="27"/>
      <c r="K273" s="27"/>
      <c r="M273" s="27"/>
      <c r="N273" s="27"/>
      <c r="R273" s="24">
        <f t="shared" si="89"/>
        <v>1.3484</v>
      </c>
      <c r="S273" s="24">
        <f t="shared" si="90"/>
        <v>-3.6400000000000002E-2</v>
      </c>
      <c r="T273" s="24">
        <f t="shared" si="91"/>
        <v>1.3603000000000001</v>
      </c>
      <c r="U273" s="24">
        <f t="shared" si="92"/>
        <v>-4.1000000000000002E-2</v>
      </c>
      <c r="V273" s="24">
        <f t="shared" si="93"/>
        <v>2.4857</v>
      </c>
      <c r="W273" s="24">
        <f t="shared" si="94"/>
        <v>2.5205000000000002</v>
      </c>
      <c r="Y273" s="209">
        <f t="shared" si="95"/>
        <v>0</v>
      </c>
      <c r="Z273" s="48"/>
      <c r="AA273" s="227">
        <f t="shared" si="96"/>
        <v>0</v>
      </c>
      <c r="AB273" s="228"/>
      <c r="AC273" s="229"/>
      <c r="AD273" s="34"/>
      <c r="AE273" s="227">
        <f t="shared" si="97"/>
        <v>0</v>
      </c>
      <c r="AF273" s="14"/>
      <c r="AG273" s="221"/>
      <c r="AI273" s="214"/>
    </row>
    <row r="274" spans="2:35">
      <c r="B274" s="81" t="str">
        <f t="shared" si="88"/>
        <v>New Construction</v>
      </c>
      <c r="G274" s="27"/>
      <c r="H274" s="27"/>
      <c r="J274" s="27"/>
      <c r="K274" s="27"/>
      <c r="M274" s="27"/>
      <c r="N274" s="27"/>
      <c r="R274" s="24">
        <f t="shared" si="89"/>
        <v>1.3484</v>
      </c>
      <c r="S274" s="24">
        <f t="shared" si="90"/>
        <v>-3.6400000000000002E-2</v>
      </c>
      <c r="T274" s="24">
        <f t="shared" si="91"/>
        <v>1.3603000000000001</v>
      </c>
      <c r="U274" s="24">
        <f t="shared" si="92"/>
        <v>-4.1000000000000002E-2</v>
      </c>
      <c r="V274" s="24">
        <f t="shared" si="93"/>
        <v>2.4857</v>
      </c>
      <c r="W274" s="24">
        <f t="shared" si="94"/>
        <v>2.5205000000000002</v>
      </c>
      <c r="Y274" s="209">
        <f t="shared" si="95"/>
        <v>0</v>
      </c>
      <c r="Z274" s="48"/>
      <c r="AA274" s="227">
        <f t="shared" si="96"/>
        <v>0</v>
      </c>
      <c r="AB274" s="228"/>
      <c r="AC274" s="229"/>
      <c r="AD274" s="34"/>
      <c r="AE274" s="227">
        <f t="shared" si="97"/>
        <v>0</v>
      </c>
      <c r="AF274" s="14"/>
      <c r="AG274" s="221"/>
      <c r="AI274" s="214"/>
    </row>
    <row r="275" spans="2:35">
      <c r="B275" s="81" t="str">
        <f t="shared" si="88"/>
        <v>Energy Audit</v>
      </c>
      <c r="G275" s="27">
        <v>256.78799999999995</v>
      </c>
      <c r="H275" s="27">
        <v>104121.257</v>
      </c>
      <c r="J275" s="27">
        <v>256.78799999999995</v>
      </c>
      <c r="K275" s="27">
        <v>104121.257</v>
      </c>
      <c r="M275" s="27">
        <v>256.78799999999995</v>
      </c>
      <c r="N275" s="27">
        <v>104121.257</v>
      </c>
      <c r="R275" s="24">
        <f t="shared" si="89"/>
        <v>1.3484</v>
      </c>
      <c r="S275" s="24">
        <f t="shared" si="90"/>
        <v>-3.6400000000000002E-2</v>
      </c>
      <c r="T275" s="24">
        <f t="shared" si="91"/>
        <v>1.3603000000000001</v>
      </c>
      <c r="U275" s="24">
        <f t="shared" si="92"/>
        <v>-4.1000000000000002E-2</v>
      </c>
      <c r="V275" s="24">
        <f t="shared" si="93"/>
        <v>2.4857</v>
      </c>
      <c r="W275" s="24">
        <f t="shared" si="94"/>
        <v>2.5205000000000002</v>
      </c>
      <c r="Y275" s="209">
        <f t="shared" si="95"/>
        <v>338.15555760000001</v>
      </c>
      <c r="Z275" s="48"/>
      <c r="AA275" s="227">
        <f t="shared" si="96"/>
        <v>538.45875719999992</v>
      </c>
      <c r="AB275" s="228"/>
      <c r="AC275" s="229"/>
      <c r="AD275" s="34"/>
      <c r="AE275" s="227">
        <f t="shared" si="97"/>
        <v>644.25541319999991</v>
      </c>
      <c r="AF275" s="14"/>
      <c r="AG275" s="221"/>
      <c r="AI275" s="214"/>
    </row>
    <row r="276" spans="2:35">
      <c r="B276" s="81" t="str">
        <f t="shared" si="88"/>
        <v>Small Commercial Demand Response</v>
      </c>
      <c r="G276" s="27"/>
      <c r="H276" s="27"/>
      <c r="J276" s="27"/>
      <c r="K276" s="27"/>
      <c r="M276" s="27"/>
      <c r="N276" s="27"/>
      <c r="R276" s="24">
        <f t="shared" si="89"/>
        <v>1.3484</v>
      </c>
      <c r="S276" s="24">
        <f t="shared" si="90"/>
        <v>-3.6400000000000002E-2</v>
      </c>
      <c r="T276" s="24">
        <f t="shared" si="91"/>
        <v>1.3603000000000001</v>
      </c>
      <c r="U276" s="24">
        <f t="shared" si="92"/>
        <v>-4.1000000000000002E-2</v>
      </c>
      <c r="V276" s="24">
        <f t="shared" si="93"/>
        <v>2.4857</v>
      </c>
      <c r="W276" s="24">
        <f t="shared" si="94"/>
        <v>2.5205000000000002</v>
      </c>
      <c r="Y276" s="209">
        <f t="shared" si="95"/>
        <v>0</v>
      </c>
      <c r="Z276" s="48"/>
      <c r="AA276" s="227">
        <f t="shared" si="96"/>
        <v>0</v>
      </c>
      <c r="AB276" s="228"/>
      <c r="AC276" s="229"/>
      <c r="AD276" s="34"/>
      <c r="AE276" s="227">
        <f t="shared" si="97"/>
        <v>0</v>
      </c>
      <c r="AF276" s="14"/>
      <c r="AG276" s="221"/>
      <c r="AI276" s="214"/>
    </row>
    <row r="277" spans="2:35" ht="12.75" customHeight="1">
      <c r="B277" s="81" t="str">
        <f t="shared" si="88"/>
        <v>Small Commercial Demand Response (IHD)</v>
      </c>
      <c r="G277" s="27"/>
      <c r="H277" s="27"/>
      <c r="J277" s="27"/>
      <c r="K277" s="27"/>
      <c r="M277" s="27"/>
      <c r="N277" s="27"/>
      <c r="R277" s="24">
        <f t="shared" si="89"/>
        <v>1.3484</v>
      </c>
      <c r="S277" s="24">
        <f t="shared" si="90"/>
        <v>-3.6400000000000002E-2</v>
      </c>
      <c r="T277" s="24">
        <f t="shared" si="91"/>
        <v>1.3603000000000001</v>
      </c>
      <c r="U277" s="24">
        <f t="shared" si="92"/>
        <v>-4.1000000000000002E-2</v>
      </c>
      <c r="V277" s="24">
        <f t="shared" si="93"/>
        <v>2.4857</v>
      </c>
      <c r="W277" s="24">
        <f t="shared" si="94"/>
        <v>2.5205000000000002</v>
      </c>
      <c r="Y277" s="209">
        <f t="shared" si="95"/>
        <v>0</v>
      </c>
      <c r="Z277" s="48"/>
      <c r="AA277" s="227">
        <f t="shared" si="96"/>
        <v>0</v>
      </c>
      <c r="AB277" s="228"/>
      <c r="AC277" s="229"/>
      <c r="AD277" s="34"/>
      <c r="AE277" s="227">
        <f t="shared" si="97"/>
        <v>0</v>
      </c>
      <c r="AF277" s="14"/>
      <c r="AG277" s="221"/>
      <c r="AI277" s="214"/>
    </row>
    <row r="278" spans="2:35">
      <c r="B278" s="81" t="str">
        <f t="shared" si="88"/>
        <v>Demand Response 3</v>
      </c>
      <c r="G278" s="27"/>
      <c r="H278" s="27"/>
      <c r="J278" s="27"/>
      <c r="K278" s="27"/>
      <c r="M278" s="27"/>
      <c r="N278" s="27"/>
      <c r="R278" s="24">
        <f t="shared" si="89"/>
        <v>1.3484</v>
      </c>
      <c r="S278" s="24">
        <f t="shared" si="90"/>
        <v>-3.6400000000000002E-2</v>
      </c>
      <c r="T278" s="24">
        <f t="shared" si="91"/>
        <v>1.3603000000000001</v>
      </c>
      <c r="U278" s="24">
        <f t="shared" si="92"/>
        <v>-4.1000000000000002E-2</v>
      </c>
      <c r="V278" s="24">
        <f t="shared" si="93"/>
        <v>2.4857</v>
      </c>
      <c r="W278" s="24">
        <f t="shared" si="94"/>
        <v>2.5205000000000002</v>
      </c>
      <c r="Y278" s="209">
        <f t="shared" si="95"/>
        <v>0</v>
      </c>
      <c r="Z278" s="48"/>
      <c r="AA278" s="227">
        <f t="shared" si="96"/>
        <v>0</v>
      </c>
      <c r="AB278" s="228"/>
      <c r="AC278" s="229"/>
      <c r="AD278" s="34"/>
      <c r="AE278" s="227">
        <f t="shared" si="97"/>
        <v>0</v>
      </c>
      <c r="AF278" s="14"/>
      <c r="AG278" s="221"/>
      <c r="AI278" s="214"/>
    </row>
    <row r="279" spans="2:35" ht="15.6">
      <c r="B279" s="28" t="s">
        <v>46</v>
      </c>
      <c r="C279" s="67"/>
      <c r="D279" s="38"/>
      <c r="E279" s="38"/>
      <c r="F279" s="66"/>
      <c r="G279" s="63">
        <f>SUM(G268:G278)</f>
        <v>2604.6044759405313</v>
      </c>
      <c r="H279" s="63">
        <f>SUM(H268:H278)</f>
        <v>950975.7426972863</v>
      </c>
      <c r="I279" s="55"/>
      <c r="J279" s="63">
        <f>SUM(J268:J278)</f>
        <v>2604.6044759405313</v>
      </c>
      <c r="K279" s="63">
        <f>SUM(K268:K278)</f>
        <v>950975.7426972863</v>
      </c>
      <c r="L279" s="65"/>
      <c r="M279" s="63">
        <f>SUM(M268:M278)</f>
        <v>2604.6044759405313</v>
      </c>
      <c r="N279" s="63">
        <f>SUM(N268:N278)</f>
        <v>950975.7426972863</v>
      </c>
      <c r="R279" s="26"/>
      <c r="S279" s="26"/>
      <c r="T279" s="26"/>
      <c r="U279" s="26"/>
      <c r="V279" s="26"/>
      <c r="W279" s="26"/>
      <c r="Y279" s="210">
        <f>SUM(Y268:Y278)</f>
        <v>3429.9168142168883</v>
      </c>
      <c r="Z279" s="48"/>
      <c r="AA279" s="230">
        <f>SUM(AA268:AA278)</f>
        <v>5461.5951255997006</v>
      </c>
      <c r="AB279" s="54"/>
      <c r="AC279" s="231"/>
      <c r="AD279" s="53"/>
      <c r="AE279" s="230">
        <f>SUM(AE268:AE278)</f>
        <v>6534.6921696871987</v>
      </c>
      <c r="AF279" s="55"/>
      <c r="AG279" s="248"/>
      <c r="AI279" s="214"/>
    </row>
    <row r="280" spans="2:35">
      <c r="B280" s="26"/>
      <c r="R280" s="26"/>
      <c r="S280" s="26"/>
      <c r="T280" s="26"/>
      <c r="U280" s="26"/>
      <c r="V280" s="26"/>
      <c r="W280" s="26"/>
      <c r="Y280" s="211"/>
      <c r="Z280" s="48"/>
      <c r="AA280" s="232"/>
      <c r="AB280" s="228"/>
      <c r="AC280" s="229"/>
      <c r="AD280" s="34"/>
      <c r="AE280" s="232"/>
      <c r="AF280" s="14"/>
      <c r="AG280" s="221"/>
      <c r="AI280" s="214"/>
    </row>
    <row r="281" spans="2:35">
      <c r="B281" s="35" t="str">
        <f t="shared" ref="B281:B286" si="98">+B250</f>
        <v>Pre-2011 Programs completed in 2011</v>
      </c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R281" s="26"/>
      <c r="S281" s="26"/>
      <c r="T281" s="26"/>
      <c r="U281" s="26"/>
      <c r="V281" s="26"/>
      <c r="W281" s="26"/>
      <c r="Y281" s="211"/>
      <c r="Z281" s="48"/>
      <c r="AA281" s="232"/>
      <c r="AB281" s="228"/>
      <c r="AC281" s="229"/>
      <c r="AD281" s="34"/>
      <c r="AE281" s="232"/>
      <c r="AF281" s="14"/>
      <c r="AG281" s="221"/>
      <c r="AI281" s="214"/>
    </row>
    <row r="282" spans="2:35">
      <c r="B282" s="81" t="str">
        <f t="shared" si="98"/>
        <v>Electricity Retrofit Incentive Program</v>
      </c>
      <c r="G282" s="27"/>
      <c r="H282" s="27"/>
      <c r="J282" s="27"/>
      <c r="K282" s="27"/>
      <c r="M282" s="27"/>
      <c r="N282" s="27"/>
      <c r="R282" s="24">
        <f>+$R$237</f>
        <v>1.3484</v>
      </c>
      <c r="S282" s="24">
        <f>+$S$237</f>
        <v>-3.6400000000000002E-2</v>
      </c>
      <c r="T282" s="24">
        <f>+$T$237</f>
        <v>1.3603000000000001</v>
      </c>
      <c r="U282" s="24">
        <f>+$U$237</f>
        <v>-4.1000000000000002E-2</v>
      </c>
      <c r="V282" s="24">
        <f>+$V$237</f>
        <v>2.4857</v>
      </c>
      <c r="W282" s="24">
        <f>+$W$237</f>
        <v>2.5205000000000002</v>
      </c>
      <c r="Y282" s="209">
        <f>(((G282/12)*4)*(R282+S282))+(((G282/12)*8)*(T282+U282))</f>
        <v>0</v>
      </c>
      <c r="Z282" s="48"/>
      <c r="AA282" s="227">
        <f>(((J282/12)*4)*(T282+U282))+(((J282/12)*8)*(V282))</f>
        <v>0</v>
      </c>
      <c r="AB282" s="228"/>
      <c r="AC282" s="229"/>
      <c r="AD282" s="34"/>
      <c r="AE282" s="227">
        <f>(((M282/12)*4)*(V282))+(((M282/12)*8)*(W282))</f>
        <v>0</v>
      </c>
      <c r="AF282" s="14"/>
      <c r="AG282" s="221"/>
      <c r="AI282" s="214"/>
    </row>
    <row r="283" spans="2:35">
      <c r="B283" s="81" t="str">
        <f t="shared" si="98"/>
        <v>High Performance New Construction</v>
      </c>
      <c r="G283" s="27">
        <v>465.44399999999996</v>
      </c>
      <c r="H283" s="27">
        <v>35281.133999999998</v>
      </c>
      <c r="J283" s="27">
        <v>465.44399999999996</v>
      </c>
      <c r="K283" s="27">
        <v>35281.133999999998</v>
      </c>
      <c r="M283" s="27">
        <v>465.44399999999996</v>
      </c>
      <c r="N283" s="27">
        <v>35281.133999999998</v>
      </c>
      <c r="R283" s="24">
        <f>+$R$237</f>
        <v>1.3484</v>
      </c>
      <c r="S283" s="24">
        <f>+$S$237</f>
        <v>-3.6400000000000002E-2</v>
      </c>
      <c r="T283" s="24">
        <f>+$T$237</f>
        <v>1.3603000000000001</v>
      </c>
      <c r="U283" s="24">
        <f>+$U$237</f>
        <v>-4.1000000000000002E-2</v>
      </c>
      <c r="V283" s="24">
        <f>+$V$237</f>
        <v>2.4857</v>
      </c>
      <c r="W283" s="24">
        <f>+$W$237</f>
        <v>2.5205000000000002</v>
      </c>
      <c r="Y283" s="209">
        <f>(((G283/12)*4)*(R283+S283))+(((G283/12)*8)*(T283+U283))</f>
        <v>612.92768880000006</v>
      </c>
      <c r="Z283" s="48"/>
      <c r="AA283" s="227">
        <f>(((J283/12)*4)*(T283+U283))+(((J283/12)*8)*(V283))</f>
        <v>975.98952359999998</v>
      </c>
      <c r="AB283" s="228"/>
      <c r="AC283" s="229"/>
      <c r="AD283" s="34"/>
      <c r="AE283" s="227">
        <f>(((M283/12)*4)*(V283))+(((M283/12)*8)*(W283))</f>
        <v>1167.7524516000001</v>
      </c>
      <c r="AF283" s="14"/>
      <c r="AG283" s="221"/>
      <c r="AI283" s="214"/>
    </row>
    <row r="284" spans="2:35">
      <c r="B284" s="81" t="str">
        <f t="shared" si="98"/>
        <v>Toronto Comprehensive</v>
      </c>
      <c r="G284" s="27"/>
      <c r="H284" s="27"/>
      <c r="J284" s="27"/>
      <c r="K284" s="27"/>
      <c r="M284" s="27"/>
      <c r="N284" s="27"/>
      <c r="R284" s="24">
        <f>+$R$237</f>
        <v>1.3484</v>
      </c>
      <c r="S284" s="24">
        <f>+$S$237</f>
        <v>-3.6400000000000002E-2</v>
      </c>
      <c r="T284" s="24">
        <f>+$T$237</f>
        <v>1.3603000000000001</v>
      </c>
      <c r="U284" s="24">
        <f>+$U$237</f>
        <v>-4.1000000000000002E-2</v>
      </c>
      <c r="V284" s="24">
        <f>+$V$237</f>
        <v>2.4857</v>
      </c>
      <c r="W284" s="24">
        <f>+$W$237</f>
        <v>2.5205000000000002</v>
      </c>
      <c r="Y284" s="209">
        <f>(((G284/12)*4)*(R284+S284))+(((G284/12)*8)*(T284+U284))</f>
        <v>0</v>
      </c>
      <c r="Z284" s="48"/>
      <c r="AA284" s="227">
        <f>(((J284/12)*4)*(T284+U284))+(((J284/12)*8)*(V284))</f>
        <v>0</v>
      </c>
      <c r="AB284" s="228"/>
      <c r="AC284" s="229"/>
      <c r="AD284" s="34"/>
      <c r="AE284" s="227">
        <f>(((M284/12)*4)*(V284))+(((M284/12)*8)*(W284))</f>
        <v>0</v>
      </c>
      <c r="AF284" s="14"/>
      <c r="AG284" s="221"/>
      <c r="AI284" s="214"/>
    </row>
    <row r="285" spans="2:35">
      <c r="B285" s="81" t="str">
        <f t="shared" si="98"/>
        <v>Multifamily Energy Efficiency Rebates</v>
      </c>
      <c r="G285" s="27"/>
      <c r="H285" s="27"/>
      <c r="J285" s="27"/>
      <c r="K285" s="27"/>
      <c r="M285" s="27"/>
      <c r="N285" s="27"/>
      <c r="R285" s="24">
        <f>+$R$237</f>
        <v>1.3484</v>
      </c>
      <c r="S285" s="24">
        <f>+$S$237</f>
        <v>-3.6400000000000002E-2</v>
      </c>
      <c r="T285" s="24">
        <f>+$T$237</f>
        <v>1.3603000000000001</v>
      </c>
      <c r="U285" s="24">
        <f>+$U$237</f>
        <v>-4.1000000000000002E-2</v>
      </c>
      <c r="V285" s="24">
        <f>+$V$237</f>
        <v>2.4857</v>
      </c>
      <c r="W285" s="24">
        <f>+$W$237</f>
        <v>2.5205000000000002</v>
      </c>
      <c r="Y285" s="209">
        <f>(((G285/12)*4)*(R285+S285))+(((G285/12)*8)*(T285+U285))</f>
        <v>0</v>
      </c>
      <c r="Z285" s="48"/>
      <c r="AA285" s="227">
        <f>(((J285/12)*4)*(T285+U285))+(((J285/12)*8)*(V285))</f>
        <v>0</v>
      </c>
      <c r="AB285" s="228"/>
      <c r="AC285" s="229"/>
      <c r="AD285" s="34"/>
      <c r="AE285" s="227">
        <f>(((M285/12)*4)*(V285))+(((M285/12)*8)*(W285))</f>
        <v>0</v>
      </c>
      <c r="AF285" s="14"/>
      <c r="AG285" s="221"/>
      <c r="AI285" s="214"/>
    </row>
    <row r="286" spans="2:35">
      <c r="B286" s="81" t="str">
        <f t="shared" si="98"/>
        <v>LDC Custom Programs</v>
      </c>
      <c r="G286" s="27"/>
      <c r="H286" s="27"/>
      <c r="J286" s="27"/>
      <c r="K286" s="27"/>
      <c r="M286" s="27"/>
      <c r="N286" s="27"/>
      <c r="R286" s="24">
        <f>+$R$237</f>
        <v>1.3484</v>
      </c>
      <c r="S286" s="24">
        <f>+$S$237</f>
        <v>-3.6400000000000002E-2</v>
      </c>
      <c r="T286" s="24">
        <f>+$T$237</f>
        <v>1.3603000000000001</v>
      </c>
      <c r="U286" s="24">
        <f>+$U$237</f>
        <v>-4.1000000000000002E-2</v>
      </c>
      <c r="V286" s="24">
        <f>+$V$237</f>
        <v>2.4857</v>
      </c>
      <c r="W286" s="24">
        <f>+$W$237</f>
        <v>2.5205000000000002</v>
      </c>
      <c r="Y286" s="209">
        <f>(((G286/12)*4)*(R286+S286))+(((G286/12)*8)*(T286+U286))</f>
        <v>0</v>
      </c>
      <c r="Z286" s="48"/>
      <c r="AA286" s="227">
        <f>(((J286/12)*4)*(T286+U286))+(((J286/12)*8)*(V286))</f>
        <v>0</v>
      </c>
      <c r="AB286" s="228"/>
      <c r="AC286" s="229"/>
      <c r="AD286" s="34"/>
      <c r="AE286" s="227">
        <f>(((M286/12)*4)*(V286))+(((M286/12)*8)*(W286))</f>
        <v>0</v>
      </c>
      <c r="AF286" s="14"/>
      <c r="AG286" s="221"/>
      <c r="AI286" s="214"/>
    </row>
    <row r="287" spans="2:35" ht="15.6">
      <c r="B287" s="28" t="s">
        <v>59</v>
      </c>
      <c r="C287" s="67"/>
      <c r="D287" s="38"/>
      <c r="E287" s="38"/>
      <c r="F287" s="66"/>
      <c r="G287" s="63">
        <f>SUM(G282:G286)</f>
        <v>465.44399999999996</v>
      </c>
      <c r="H287" s="63">
        <f>SUM(H282:H286)</f>
        <v>35281.133999999998</v>
      </c>
      <c r="I287" s="55"/>
      <c r="J287" s="63">
        <f>SUM(J282:J286)</f>
        <v>465.44399999999996</v>
      </c>
      <c r="K287" s="63">
        <f>SUM(K282:K286)</f>
        <v>35281.133999999998</v>
      </c>
      <c r="L287" s="65"/>
      <c r="M287" s="63">
        <f>SUM(M282:M286)</f>
        <v>465.44399999999996</v>
      </c>
      <c r="N287" s="63">
        <f>SUM(N282:N286)</f>
        <v>35281.133999999998</v>
      </c>
      <c r="R287" s="26"/>
      <c r="S287" s="26"/>
      <c r="T287" s="26"/>
      <c r="U287" s="26"/>
      <c r="V287" s="26"/>
      <c r="W287" s="26"/>
      <c r="Y287" s="210">
        <f>SUM(Y282:Y286)</f>
        <v>612.92768880000006</v>
      </c>
      <c r="Z287" s="48"/>
      <c r="AA287" s="230">
        <f>SUM(AA282:AA286)</f>
        <v>975.98952359999998</v>
      </c>
      <c r="AB287" s="54"/>
      <c r="AC287" s="231"/>
      <c r="AD287" s="53"/>
      <c r="AE287" s="230">
        <f>SUM(AE282:AE286)</f>
        <v>1167.7524516000001</v>
      </c>
      <c r="AF287" s="55"/>
      <c r="AG287" s="248"/>
      <c r="AI287" s="214"/>
    </row>
    <row r="288" spans="2:35">
      <c r="B288" s="12"/>
      <c r="R288" s="26"/>
      <c r="S288" s="26"/>
      <c r="T288" s="26"/>
      <c r="U288" s="26"/>
      <c r="V288" s="26"/>
      <c r="W288" s="26"/>
      <c r="Y288" s="211"/>
      <c r="Z288" s="48"/>
      <c r="AA288" s="232"/>
      <c r="AB288" s="228"/>
      <c r="AC288" s="229"/>
      <c r="AD288" s="34"/>
      <c r="AE288" s="232"/>
      <c r="AF288" s="14"/>
      <c r="AG288" s="221"/>
      <c r="AI288" s="214"/>
    </row>
    <row r="289" spans="1:35">
      <c r="B289" s="35" t="s">
        <v>60</v>
      </c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R289" s="26"/>
      <c r="S289" s="26"/>
      <c r="T289" s="26"/>
      <c r="U289" s="26"/>
      <c r="V289" s="26"/>
      <c r="W289" s="26"/>
      <c r="Y289" s="211"/>
      <c r="Z289" s="48"/>
      <c r="AA289" s="232"/>
      <c r="AB289" s="228"/>
      <c r="AC289" s="229"/>
      <c r="AD289" s="34"/>
      <c r="AE289" s="232"/>
      <c r="AF289" s="14"/>
      <c r="AG289" s="221"/>
      <c r="AI289" s="214"/>
    </row>
    <row r="290" spans="1:35">
      <c r="B290" s="81" t="str">
        <f>+B259</f>
        <v>Program Enabled Savings</v>
      </c>
      <c r="G290" s="27">
        <v>654.26400000000001</v>
      </c>
      <c r="H290" s="27">
        <v>47644.84</v>
      </c>
      <c r="J290" s="27">
        <v>654.26400000000001</v>
      </c>
      <c r="K290" s="27">
        <v>47644.84</v>
      </c>
      <c r="M290" s="27">
        <v>654.26400000000001</v>
      </c>
      <c r="N290" s="27">
        <v>47644.84</v>
      </c>
      <c r="R290" s="24">
        <f>+$R$237</f>
        <v>1.3484</v>
      </c>
      <c r="S290" s="24">
        <f>+$S$237</f>
        <v>-3.6400000000000002E-2</v>
      </c>
      <c r="T290" s="24">
        <f>+$T$237</f>
        <v>1.3603000000000001</v>
      </c>
      <c r="U290" s="24">
        <f>+$U$237</f>
        <v>-4.1000000000000002E-2</v>
      </c>
      <c r="V290" s="24">
        <f>+$V$237</f>
        <v>2.4857</v>
      </c>
      <c r="W290" s="24">
        <f>+$W$237</f>
        <v>2.5205000000000002</v>
      </c>
      <c r="Y290" s="209">
        <f>(((G290/12)*4)*(R290+S290))+(((G290/12)*8)*(T290+U290))</f>
        <v>861.57845280000015</v>
      </c>
      <c r="Z290" s="48"/>
      <c r="AA290" s="227">
        <f>(((J290/12)*4)*(T290+U290))+(((J290/12)*8)*(V290))</f>
        <v>1371.9261815999998</v>
      </c>
      <c r="AB290" s="228"/>
      <c r="AC290" s="229"/>
      <c r="AD290" s="34"/>
      <c r="AE290" s="227">
        <f>(((M290/12)*4)*(V290))+(((M290/12)*8)*(W290))</f>
        <v>1641.4829496000002</v>
      </c>
      <c r="AF290" s="14"/>
      <c r="AG290" s="221"/>
      <c r="AI290" s="214"/>
    </row>
    <row r="291" spans="1:35">
      <c r="B291" s="81" t="str">
        <f>+B260</f>
        <v>Time-of-Use Savings</v>
      </c>
      <c r="G291" s="27"/>
      <c r="H291" s="27"/>
      <c r="J291" s="27"/>
      <c r="K291" s="27"/>
      <c r="M291" s="27"/>
      <c r="N291" s="27"/>
      <c r="R291" s="24">
        <f>+$R$237</f>
        <v>1.3484</v>
      </c>
      <c r="S291" s="24">
        <f>+$S$237</f>
        <v>-3.6400000000000002E-2</v>
      </c>
      <c r="T291" s="24">
        <f>+$T$237</f>
        <v>1.3603000000000001</v>
      </c>
      <c r="U291" s="24">
        <f>+$U$237</f>
        <v>-4.1000000000000002E-2</v>
      </c>
      <c r="V291" s="24">
        <f>+$V$237</f>
        <v>2.4857</v>
      </c>
      <c r="W291" s="24">
        <f>+$W$237</f>
        <v>2.5205000000000002</v>
      </c>
      <c r="Y291" s="209">
        <f>(((G291/12)*4)*(R291+S291))+(((G291/12)*8)*(T291+U291))</f>
        <v>0</v>
      </c>
      <c r="Z291" s="48"/>
      <c r="AA291" s="227">
        <f>(((J291/12)*4)*(T291+U291))+(((J291/12)*8)*(V291))</f>
        <v>0</v>
      </c>
      <c r="AB291" s="228"/>
      <c r="AC291" s="229"/>
      <c r="AD291" s="34"/>
      <c r="AE291" s="227">
        <f>(((M291/12)*4)*(V291))+(((M291/12)*8)*(W291))</f>
        <v>0</v>
      </c>
      <c r="AF291" s="14"/>
      <c r="AG291" s="221"/>
      <c r="AI291" s="214"/>
    </row>
    <row r="292" spans="1:35">
      <c r="B292" s="81" t="str">
        <f>+B261</f>
        <v>LDC Pilots</v>
      </c>
      <c r="G292" s="27"/>
      <c r="H292" s="27"/>
      <c r="J292" s="27"/>
      <c r="K292" s="27"/>
      <c r="M292" s="27"/>
      <c r="N292" s="27"/>
      <c r="R292" s="24">
        <f>+$R$237</f>
        <v>1.3484</v>
      </c>
      <c r="S292" s="24">
        <f>+$S$237</f>
        <v>-3.6400000000000002E-2</v>
      </c>
      <c r="T292" s="24">
        <f>+$T$237</f>
        <v>1.3603000000000001</v>
      </c>
      <c r="U292" s="24">
        <f>+$U$237</f>
        <v>-4.1000000000000002E-2</v>
      </c>
      <c r="V292" s="24">
        <f>+$V$237</f>
        <v>2.4857</v>
      </c>
      <c r="W292" s="24">
        <f>+$W$237</f>
        <v>2.5205000000000002</v>
      </c>
      <c r="Y292" s="209">
        <f>(((G292/12)*4)*(R292+S292))+(((G292/12)*8)*(T292+U292))</f>
        <v>0</v>
      </c>
      <c r="Z292" s="48"/>
      <c r="AA292" s="227">
        <f>(((J292/12)*4)*(T292+U292))+(((J292/12)*8)*(V292))</f>
        <v>0</v>
      </c>
      <c r="AB292" s="228"/>
      <c r="AC292" s="229"/>
      <c r="AD292" s="34"/>
      <c r="AE292" s="227">
        <f>(((M292/12)*4)*(V292))+(((M292/12)*8)*(W292))</f>
        <v>0</v>
      </c>
      <c r="AF292" s="14"/>
      <c r="AG292" s="221"/>
      <c r="AI292" s="214"/>
    </row>
    <row r="293" spans="1:35" ht="15.6">
      <c r="B293" s="28" t="s">
        <v>63</v>
      </c>
      <c r="C293" s="67"/>
      <c r="D293" s="38"/>
      <c r="E293" s="38"/>
      <c r="F293" s="66"/>
      <c r="G293" s="63">
        <f>SUM(G290:G292)</f>
        <v>654.26400000000001</v>
      </c>
      <c r="H293" s="63">
        <f>SUM(H290:H292)</f>
        <v>47644.84</v>
      </c>
      <c r="I293" s="55"/>
      <c r="J293" s="63">
        <f>SUM(J290:J292)</f>
        <v>654.26400000000001</v>
      </c>
      <c r="K293" s="63">
        <f>SUM(K290:K292)</f>
        <v>47644.84</v>
      </c>
      <c r="L293" s="65"/>
      <c r="M293" s="63">
        <f>SUM(M290:M292)</f>
        <v>654.26400000000001</v>
      </c>
      <c r="N293" s="63">
        <f>SUM(N290:N292)</f>
        <v>47644.84</v>
      </c>
      <c r="R293" s="26"/>
      <c r="S293" s="26"/>
      <c r="T293" s="26"/>
      <c r="U293" s="26"/>
      <c r="V293" s="26"/>
      <c r="W293" s="26"/>
      <c r="Y293" s="210">
        <f>SUM(Y290:Y292)</f>
        <v>861.57845280000015</v>
      </c>
      <c r="Z293" s="48"/>
      <c r="AA293" s="230">
        <f>SUM(AA290:AA292)</f>
        <v>1371.9261815999998</v>
      </c>
      <c r="AB293" s="54"/>
      <c r="AC293" s="231"/>
      <c r="AD293" s="53"/>
      <c r="AE293" s="230">
        <f>SUM(AE290:AE292)</f>
        <v>1641.4829496000002</v>
      </c>
      <c r="AF293" s="55"/>
      <c r="AG293" s="248"/>
      <c r="AI293" s="214"/>
    </row>
    <row r="294" spans="1:35">
      <c r="B294" s="26"/>
      <c r="R294" s="26"/>
      <c r="S294" s="26"/>
      <c r="T294" s="26"/>
      <c r="U294" s="26"/>
      <c r="V294" s="26"/>
      <c r="W294" s="26"/>
      <c r="Y294" s="211"/>
      <c r="Z294" s="48"/>
      <c r="AA294" s="232"/>
      <c r="AB294" s="228"/>
      <c r="AC294" s="229"/>
      <c r="AD294" s="34"/>
      <c r="AE294" s="232"/>
      <c r="AF294" s="14"/>
      <c r="AG294" s="221"/>
      <c r="AI294" s="214"/>
    </row>
    <row r="295" spans="1:35" ht="15.6">
      <c r="B295" s="28" t="s">
        <v>90</v>
      </c>
      <c r="C295" s="21"/>
      <c r="D295" s="20"/>
      <c r="E295" s="19"/>
      <c r="F295" s="19"/>
      <c r="G295" s="19">
        <f>+G279+G287+G293</f>
        <v>3724.3124759405314</v>
      </c>
      <c r="H295" s="19">
        <f>+H279+H287+H293</f>
        <v>1033901.7166972862</v>
      </c>
      <c r="I295" s="19">
        <f>+I279</f>
        <v>0</v>
      </c>
      <c r="J295" s="19">
        <f>+J279+J287+J293</f>
        <v>3724.3124759405314</v>
      </c>
      <c r="K295" s="19">
        <f>+K279+K287+K293</f>
        <v>1033901.7166972862</v>
      </c>
      <c r="L295" s="19">
        <f>+L279</f>
        <v>0</v>
      </c>
      <c r="M295" s="19">
        <f>+M279+M287+M293</f>
        <v>3724.3124759405314</v>
      </c>
      <c r="N295" s="19">
        <f>+N279+N287+N293</f>
        <v>1033901.7166972862</v>
      </c>
      <c r="O295" s="55"/>
      <c r="P295" s="55"/>
      <c r="Q295" s="55"/>
      <c r="R295" s="195"/>
      <c r="S295" s="195"/>
      <c r="T295" s="195"/>
      <c r="U295" s="195"/>
      <c r="V295" s="195"/>
      <c r="W295" s="195"/>
      <c r="X295" s="55"/>
      <c r="Y295" s="212">
        <f>+Y293+Y287+Y279</f>
        <v>4904.4229558168881</v>
      </c>
      <c r="Z295" s="56"/>
      <c r="AA295" s="233">
        <f>+AA293+AA287+AA279</f>
        <v>7809.5108307997007</v>
      </c>
      <c r="AB295" s="54"/>
      <c r="AC295" s="231"/>
      <c r="AD295" s="57"/>
      <c r="AE295" s="233">
        <f>+AE293+AE287+AE279</f>
        <v>9343.9275708871992</v>
      </c>
      <c r="AF295" s="55"/>
      <c r="AG295" s="248"/>
      <c r="AI295" s="214"/>
    </row>
    <row r="296" spans="1:35">
      <c r="R296" s="25"/>
      <c r="S296" s="25"/>
      <c r="T296" s="25"/>
      <c r="U296" s="25"/>
      <c r="V296" s="25"/>
      <c r="W296" s="25"/>
      <c r="Y296" s="211"/>
      <c r="Z296" s="34"/>
      <c r="AA296" s="232"/>
      <c r="AB296" s="228"/>
      <c r="AC296" s="229"/>
      <c r="AD296" s="34"/>
      <c r="AE296" s="232"/>
      <c r="AF296" s="14"/>
      <c r="AG296" s="221"/>
      <c r="AI296" s="214"/>
    </row>
    <row r="297" spans="1:35" ht="15.6">
      <c r="A297" s="336">
        <v>2013</v>
      </c>
      <c r="B297" s="336"/>
      <c r="J297" s="328" t="s">
        <v>172</v>
      </c>
      <c r="K297" s="328"/>
      <c r="M297" s="329" t="s">
        <v>111</v>
      </c>
      <c r="N297" s="329"/>
      <c r="R297" s="25"/>
      <c r="S297" s="25"/>
      <c r="T297" s="25"/>
      <c r="U297" s="25"/>
      <c r="V297" s="25"/>
      <c r="W297" s="25"/>
      <c r="Y297" s="249"/>
      <c r="Z297" s="34"/>
      <c r="AA297" s="232"/>
      <c r="AB297" s="228"/>
      <c r="AC297" s="229"/>
      <c r="AD297" s="34"/>
      <c r="AE297" s="232"/>
      <c r="AF297" s="14"/>
      <c r="AG297" s="221"/>
      <c r="AI297" s="214"/>
    </row>
    <row r="298" spans="1:35">
      <c r="B298" s="35" t="str">
        <f t="shared" ref="B298:B309" si="99">+B267</f>
        <v>Business Program</v>
      </c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R298" s="25"/>
      <c r="S298" s="25"/>
      <c r="T298" s="25"/>
      <c r="U298" s="25"/>
      <c r="V298" s="25"/>
      <c r="W298" s="25"/>
      <c r="Y298" s="211"/>
      <c r="Z298" s="34"/>
      <c r="AA298" s="232"/>
      <c r="AB298" s="228"/>
      <c r="AC298" s="229"/>
      <c r="AD298" s="34"/>
      <c r="AE298" s="232"/>
      <c r="AF298" s="14"/>
      <c r="AG298" s="221"/>
      <c r="AI298" s="214"/>
    </row>
    <row r="299" spans="1:35">
      <c r="B299" s="81" t="str">
        <f t="shared" si="99"/>
        <v>Retrofit GS &lt; 50</v>
      </c>
      <c r="J299" s="27"/>
      <c r="K299" s="27"/>
      <c r="M299" s="27"/>
      <c r="N299" s="27"/>
      <c r="R299" s="24">
        <f t="shared" ref="R299:R309" si="100">+$R$237</f>
        <v>1.3484</v>
      </c>
      <c r="S299" s="24">
        <f t="shared" ref="S299:S309" si="101">+$S$237</f>
        <v>-3.6400000000000002E-2</v>
      </c>
      <c r="T299" s="24">
        <f t="shared" ref="T299:T309" si="102">+$T$237</f>
        <v>1.3603000000000001</v>
      </c>
      <c r="U299" s="24">
        <f t="shared" ref="U299:U309" si="103">+$U$237</f>
        <v>-4.1000000000000002E-2</v>
      </c>
      <c r="V299" s="24">
        <f t="shared" ref="V299:V309" si="104">+$V$237</f>
        <v>2.4857</v>
      </c>
      <c r="W299" s="24">
        <f t="shared" ref="W299:W309" si="105">+$W$237</f>
        <v>2.5205000000000002</v>
      </c>
      <c r="Y299" s="209">
        <f>(((G299/12)*4)*(R299+S299))+(((G299/12)*8)*(T299+U299))</f>
        <v>0</v>
      </c>
      <c r="Z299" s="48"/>
      <c r="AA299" s="227">
        <f>(((J299/12)*4)*(T299+U299))+(((J299/12)*8)*(V299))</f>
        <v>0</v>
      </c>
      <c r="AB299" s="228"/>
      <c r="AC299" s="229"/>
      <c r="AD299" s="34"/>
      <c r="AE299" s="227">
        <f>(((M299/12)*4)*(V299))+(((M299/12)*8)*(W299))</f>
        <v>0</v>
      </c>
      <c r="AF299" s="14"/>
      <c r="AG299" s="221"/>
      <c r="AI299" s="214"/>
    </row>
    <row r="300" spans="1:35">
      <c r="B300" s="81" t="str">
        <f t="shared" si="99"/>
        <v>Retrofit GS 50-999</v>
      </c>
      <c r="J300" s="27">
        <v>2728.6265261484441</v>
      </c>
      <c r="K300" s="27">
        <v>990900.69221955142</v>
      </c>
      <c r="M300" s="27">
        <v>2728.6265261484441</v>
      </c>
      <c r="N300" s="27">
        <v>990900.69221955142</v>
      </c>
      <c r="R300" s="24">
        <f t="shared" si="100"/>
        <v>1.3484</v>
      </c>
      <c r="S300" s="24">
        <f t="shared" si="101"/>
        <v>-3.6400000000000002E-2</v>
      </c>
      <c r="T300" s="24">
        <f t="shared" si="102"/>
        <v>1.3603000000000001</v>
      </c>
      <c r="U300" s="24">
        <f t="shared" si="103"/>
        <v>-4.1000000000000002E-2</v>
      </c>
      <c r="V300" s="24">
        <f t="shared" si="104"/>
        <v>2.4857</v>
      </c>
      <c r="W300" s="24">
        <f t="shared" si="105"/>
        <v>2.5205000000000002</v>
      </c>
      <c r="Y300" s="209">
        <f t="shared" ref="Y300:Y309" si="106">(((G300/12)*4)*(R300+S300))+(((G300/12)*8)*(T300+U300))</f>
        <v>0</v>
      </c>
      <c r="Z300" s="48"/>
      <c r="AA300" s="227">
        <f t="shared" ref="AA300:AA309" si="107">(((J300/12)*4)*(T300+U300))+(((J300/12)*8)*(V300))</f>
        <v>5721.6569626806722</v>
      </c>
      <c r="AB300" s="228"/>
      <c r="AC300" s="229"/>
      <c r="AD300" s="34"/>
      <c r="AE300" s="227">
        <f t="shared" ref="AE300:AE309" si="108">(((M300/12)*4)*(V300))+(((M300/12)*8)*(W300))</f>
        <v>6845.851091453831</v>
      </c>
      <c r="AF300" s="14"/>
      <c r="AG300" s="221"/>
      <c r="AI300" s="214"/>
    </row>
    <row r="301" spans="1:35">
      <c r="B301" s="81" t="str">
        <f t="shared" si="99"/>
        <v>Retrofit GS &gt; 1000</v>
      </c>
      <c r="J301" s="27"/>
      <c r="K301" s="27"/>
      <c r="M301" s="27"/>
      <c r="N301" s="27"/>
      <c r="R301" s="24">
        <f t="shared" si="100"/>
        <v>1.3484</v>
      </c>
      <c r="S301" s="24">
        <f t="shared" si="101"/>
        <v>-3.6400000000000002E-2</v>
      </c>
      <c r="T301" s="24">
        <f t="shared" si="102"/>
        <v>1.3603000000000001</v>
      </c>
      <c r="U301" s="24">
        <f t="shared" si="103"/>
        <v>-4.1000000000000002E-2</v>
      </c>
      <c r="V301" s="24">
        <f t="shared" si="104"/>
        <v>2.4857</v>
      </c>
      <c r="W301" s="24">
        <f t="shared" si="105"/>
        <v>2.5205000000000002</v>
      </c>
      <c r="Y301" s="209">
        <f t="shared" si="106"/>
        <v>0</v>
      </c>
      <c r="Z301" s="48"/>
      <c r="AA301" s="227">
        <f t="shared" si="107"/>
        <v>0</v>
      </c>
      <c r="AB301" s="228"/>
      <c r="AC301" s="229"/>
      <c r="AD301" s="34"/>
      <c r="AE301" s="227">
        <f t="shared" si="108"/>
        <v>0</v>
      </c>
      <c r="AF301" s="14"/>
      <c r="AG301" s="221"/>
      <c r="AI301" s="214"/>
    </row>
    <row r="302" spans="1:35">
      <c r="B302" s="81" t="str">
        <f t="shared" si="99"/>
        <v>Retrofit  ST</v>
      </c>
      <c r="J302" s="27"/>
      <c r="K302" s="27"/>
      <c r="M302" s="27"/>
      <c r="N302" s="27"/>
      <c r="R302" s="24">
        <f t="shared" si="100"/>
        <v>1.3484</v>
      </c>
      <c r="S302" s="24">
        <f t="shared" si="101"/>
        <v>-3.6400000000000002E-2</v>
      </c>
      <c r="T302" s="24">
        <f t="shared" si="102"/>
        <v>1.3603000000000001</v>
      </c>
      <c r="U302" s="24">
        <f t="shared" si="103"/>
        <v>-4.1000000000000002E-2</v>
      </c>
      <c r="V302" s="24">
        <f t="shared" si="104"/>
        <v>2.4857</v>
      </c>
      <c r="W302" s="24">
        <f t="shared" si="105"/>
        <v>2.5205000000000002</v>
      </c>
      <c r="Y302" s="209">
        <f t="shared" si="106"/>
        <v>0</v>
      </c>
      <c r="Z302" s="48"/>
      <c r="AA302" s="227">
        <f t="shared" si="107"/>
        <v>0</v>
      </c>
      <c r="AB302" s="228"/>
      <c r="AC302" s="229"/>
      <c r="AD302" s="34"/>
      <c r="AE302" s="227">
        <f t="shared" si="108"/>
        <v>0</v>
      </c>
      <c r="AF302" s="14"/>
      <c r="AG302" s="221"/>
      <c r="AI302" s="214"/>
    </row>
    <row r="303" spans="1:35">
      <c r="B303" s="81" t="str">
        <f t="shared" si="99"/>
        <v>Direct Install Lighting</v>
      </c>
      <c r="J303" s="27"/>
      <c r="K303" s="27"/>
      <c r="M303" s="27"/>
      <c r="N303" s="27"/>
      <c r="R303" s="24">
        <f t="shared" si="100"/>
        <v>1.3484</v>
      </c>
      <c r="S303" s="24">
        <f t="shared" si="101"/>
        <v>-3.6400000000000002E-2</v>
      </c>
      <c r="T303" s="24">
        <f t="shared" si="102"/>
        <v>1.3603000000000001</v>
      </c>
      <c r="U303" s="24">
        <f t="shared" si="103"/>
        <v>-4.1000000000000002E-2</v>
      </c>
      <c r="V303" s="24">
        <f t="shared" si="104"/>
        <v>2.4857</v>
      </c>
      <c r="W303" s="24">
        <f t="shared" si="105"/>
        <v>2.5205000000000002</v>
      </c>
      <c r="Y303" s="209">
        <f t="shared" si="106"/>
        <v>0</v>
      </c>
      <c r="Z303" s="48"/>
      <c r="AA303" s="227">
        <f t="shared" si="107"/>
        <v>0</v>
      </c>
      <c r="AB303" s="228"/>
      <c r="AC303" s="229"/>
      <c r="AD303" s="34"/>
      <c r="AE303" s="227">
        <f t="shared" si="108"/>
        <v>0</v>
      </c>
      <c r="AF303" s="14"/>
      <c r="AG303" s="221"/>
      <c r="AI303" s="214"/>
    </row>
    <row r="304" spans="1:35">
      <c r="B304" s="81" t="str">
        <f t="shared" si="99"/>
        <v>Building Commissioning</v>
      </c>
      <c r="J304" s="27"/>
      <c r="K304" s="27"/>
      <c r="M304" s="27"/>
      <c r="N304" s="27"/>
      <c r="R304" s="24">
        <f t="shared" si="100"/>
        <v>1.3484</v>
      </c>
      <c r="S304" s="24">
        <f t="shared" si="101"/>
        <v>-3.6400000000000002E-2</v>
      </c>
      <c r="T304" s="24">
        <f t="shared" si="102"/>
        <v>1.3603000000000001</v>
      </c>
      <c r="U304" s="24">
        <f t="shared" si="103"/>
        <v>-4.1000000000000002E-2</v>
      </c>
      <c r="V304" s="24">
        <f t="shared" si="104"/>
        <v>2.4857</v>
      </c>
      <c r="W304" s="24">
        <f t="shared" si="105"/>
        <v>2.5205000000000002</v>
      </c>
      <c r="Y304" s="209">
        <f t="shared" si="106"/>
        <v>0</v>
      </c>
      <c r="Z304" s="48"/>
      <c r="AA304" s="227">
        <f t="shared" si="107"/>
        <v>0</v>
      </c>
      <c r="AB304" s="228"/>
      <c r="AC304" s="229"/>
      <c r="AD304" s="34"/>
      <c r="AE304" s="227">
        <f t="shared" si="108"/>
        <v>0</v>
      </c>
      <c r="AF304" s="14"/>
      <c r="AG304" s="221"/>
      <c r="AI304" s="214"/>
    </row>
    <row r="305" spans="2:35">
      <c r="B305" s="81" t="str">
        <f t="shared" si="99"/>
        <v>New Construction</v>
      </c>
      <c r="J305" s="27"/>
      <c r="K305" s="27"/>
      <c r="M305" s="27"/>
      <c r="N305" s="27"/>
      <c r="R305" s="24">
        <f t="shared" si="100"/>
        <v>1.3484</v>
      </c>
      <c r="S305" s="24">
        <f t="shared" si="101"/>
        <v>-3.6400000000000002E-2</v>
      </c>
      <c r="T305" s="24">
        <f t="shared" si="102"/>
        <v>1.3603000000000001</v>
      </c>
      <c r="U305" s="24">
        <f t="shared" si="103"/>
        <v>-4.1000000000000002E-2</v>
      </c>
      <c r="V305" s="24">
        <f t="shared" si="104"/>
        <v>2.4857</v>
      </c>
      <c r="W305" s="24">
        <f t="shared" si="105"/>
        <v>2.5205000000000002</v>
      </c>
      <c r="Y305" s="209">
        <f t="shared" si="106"/>
        <v>0</v>
      </c>
      <c r="Z305" s="48"/>
      <c r="AA305" s="227">
        <f t="shared" si="107"/>
        <v>0</v>
      </c>
      <c r="AB305" s="228"/>
      <c r="AC305" s="229"/>
      <c r="AD305" s="34"/>
      <c r="AE305" s="227">
        <f t="shared" si="108"/>
        <v>0</v>
      </c>
      <c r="AF305" s="14"/>
      <c r="AG305" s="221"/>
      <c r="AI305" s="214"/>
    </row>
    <row r="306" spans="2:35">
      <c r="B306" s="81" t="str">
        <f t="shared" si="99"/>
        <v>Energy Audit</v>
      </c>
      <c r="J306" s="27"/>
      <c r="K306" s="27"/>
      <c r="M306" s="27"/>
      <c r="N306" s="27"/>
      <c r="R306" s="24">
        <f t="shared" si="100"/>
        <v>1.3484</v>
      </c>
      <c r="S306" s="24">
        <f t="shared" si="101"/>
        <v>-3.6400000000000002E-2</v>
      </c>
      <c r="T306" s="24">
        <f t="shared" si="102"/>
        <v>1.3603000000000001</v>
      </c>
      <c r="U306" s="24">
        <f t="shared" si="103"/>
        <v>-4.1000000000000002E-2</v>
      </c>
      <c r="V306" s="24">
        <f t="shared" si="104"/>
        <v>2.4857</v>
      </c>
      <c r="W306" s="24">
        <f t="shared" si="105"/>
        <v>2.5205000000000002</v>
      </c>
      <c r="Y306" s="209">
        <f t="shared" si="106"/>
        <v>0</v>
      </c>
      <c r="Z306" s="48"/>
      <c r="AA306" s="227">
        <f t="shared" si="107"/>
        <v>0</v>
      </c>
      <c r="AB306" s="228"/>
      <c r="AC306" s="229"/>
      <c r="AD306" s="34"/>
      <c r="AE306" s="227">
        <f t="shared" si="108"/>
        <v>0</v>
      </c>
      <c r="AF306" s="14"/>
      <c r="AG306" s="221"/>
      <c r="AI306" s="214"/>
    </row>
    <row r="307" spans="2:35">
      <c r="B307" s="81" t="str">
        <f t="shared" si="99"/>
        <v>Small Commercial Demand Response</v>
      </c>
      <c r="J307" s="322">
        <v>0.64</v>
      </c>
      <c r="K307" s="27"/>
      <c r="M307" s="322">
        <v>0.64</v>
      </c>
      <c r="N307" s="27"/>
      <c r="R307" s="24">
        <f t="shared" si="100"/>
        <v>1.3484</v>
      </c>
      <c r="S307" s="24">
        <f t="shared" si="101"/>
        <v>-3.6400000000000002E-2</v>
      </c>
      <c r="T307" s="24">
        <f t="shared" si="102"/>
        <v>1.3603000000000001</v>
      </c>
      <c r="U307" s="24">
        <f t="shared" si="103"/>
        <v>-4.1000000000000002E-2</v>
      </c>
      <c r="V307" s="24">
        <f t="shared" si="104"/>
        <v>2.4857</v>
      </c>
      <c r="W307" s="24">
        <f t="shared" si="105"/>
        <v>2.5205000000000002</v>
      </c>
      <c r="Y307" s="209">
        <f t="shared" si="106"/>
        <v>0</v>
      </c>
      <c r="Z307" s="48"/>
      <c r="AA307" s="227">
        <f t="shared" si="107"/>
        <v>1.3420160000000001</v>
      </c>
      <c r="AB307" s="228"/>
      <c r="AC307" s="229"/>
      <c r="AD307" s="34"/>
      <c r="AE307" s="227">
        <f t="shared" si="108"/>
        <v>1.6056960000000002</v>
      </c>
      <c r="AF307" s="14"/>
      <c r="AG307" s="221"/>
      <c r="AI307" s="214"/>
    </row>
    <row r="308" spans="2:35" ht="12.75" customHeight="1">
      <c r="B308" s="81" t="str">
        <f t="shared" si="99"/>
        <v>Small Commercial Demand Response (IHD)</v>
      </c>
      <c r="J308" s="27"/>
      <c r="K308" s="27"/>
      <c r="M308" s="27"/>
      <c r="N308" s="27"/>
      <c r="R308" s="24">
        <f t="shared" si="100"/>
        <v>1.3484</v>
      </c>
      <c r="S308" s="24">
        <f t="shared" si="101"/>
        <v>-3.6400000000000002E-2</v>
      </c>
      <c r="T308" s="24">
        <f t="shared" si="102"/>
        <v>1.3603000000000001</v>
      </c>
      <c r="U308" s="24">
        <f t="shared" si="103"/>
        <v>-4.1000000000000002E-2</v>
      </c>
      <c r="V308" s="24">
        <f t="shared" si="104"/>
        <v>2.4857</v>
      </c>
      <c r="W308" s="24">
        <f t="shared" si="105"/>
        <v>2.5205000000000002</v>
      </c>
      <c r="Y308" s="209">
        <f t="shared" si="106"/>
        <v>0</v>
      </c>
      <c r="Z308" s="48"/>
      <c r="AA308" s="227">
        <f t="shared" si="107"/>
        <v>0</v>
      </c>
      <c r="AB308" s="228"/>
      <c r="AC308" s="229"/>
      <c r="AD308" s="34"/>
      <c r="AE308" s="227">
        <f t="shared" si="108"/>
        <v>0</v>
      </c>
      <c r="AF308" s="14"/>
      <c r="AG308" s="221"/>
      <c r="AI308" s="214"/>
    </row>
    <row r="309" spans="2:35">
      <c r="B309" s="81" t="str">
        <f t="shared" si="99"/>
        <v>Demand Response 3</v>
      </c>
      <c r="J309" s="27"/>
      <c r="K309" s="27"/>
      <c r="M309" s="27"/>
      <c r="N309" s="27"/>
      <c r="R309" s="24">
        <f t="shared" si="100"/>
        <v>1.3484</v>
      </c>
      <c r="S309" s="24">
        <f t="shared" si="101"/>
        <v>-3.6400000000000002E-2</v>
      </c>
      <c r="T309" s="24">
        <f t="shared" si="102"/>
        <v>1.3603000000000001</v>
      </c>
      <c r="U309" s="24">
        <f t="shared" si="103"/>
        <v>-4.1000000000000002E-2</v>
      </c>
      <c r="V309" s="24">
        <f t="shared" si="104"/>
        <v>2.4857</v>
      </c>
      <c r="W309" s="24">
        <f t="shared" si="105"/>
        <v>2.5205000000000002</v>
      </c>
      <c r="Y309" s="209">
        <f t="shared" si="106"/>
        <v>0</v>
      </c>
      <c r="Z309" s="48"/>
      <c r="AA309" s="227">
        <f t="shared" si="107"/>
        <v>0</v>
      </c>
      <c r="AB309" s="228"/>
      <c r="AC309" s="229"/>
      <c r="AD309" s="34"/>
      <c r="AE309" s="227">
        <f t="shared" si="108"/>
        <v>0</v>
      </c>
      <c r="AF309" s="14"/>
      <c r="AG309" s="221"/>
      <c r="AI309" s="214"/>
    </row>
    <row r="310" spans="2:35" ht="15.6">
      <c r="B310" s="28" t="s">
        <v>46</v>
      </c>
      <c r="C310" s="67"/>
      <c r="D310" s="38"/>
      <c r="E310" s="38"/>
      <c r="F310" s="66"/>
      <c r="G310" s="38"/>
      <c r="H310" s="38"/>
      <c r="I310" s="38"/>
      <c r="J310" s="63">
        <f>SUM(J299:J309)</f>
        <v>2729.266526148444</v>
      </c>
      <c r="K310" s="63">
        <f>SUM(K299:K309)</f>
        <v>990900.69221955142</v>
      </c>
      <c r="L310" s="65"/>
      <c r="M310" s="63">
        <f>SUM(M299:M309)</f>
        <v>2729.266526148444</v>
      </c>
      <c r="N310" s="63">
        <f>SUM(N299:N309)</f>
        <v>990900.69221955142</v>
      </c>
      <c r="R310" s="26"/>
      <c r="S310" s="26"/>
      <c r="T310" s="26"/>
      <c r="U310" s="26"/>
      <c r="V310" s="26"/>
      <c r="W310" s="26"/>
      <c r="Y310" s="210">
        <f>SUM(Y299:Y309)</f>
        <v>0</v>
      </c>
      <c r="Z310" s="48"/>
      <c r="AA310" s="230">
        <f>SUM(AA299:AA309)</f>
        <v>5722.9989786806718</v>
      </c>
      <c r="AB310" s="54"/>
      <c r="AC310" s="231"/>
      <c r="AD310" s="53"/>
      <c r="AE310" s="230">
        <f>SUM(AE299:AE309)</f>
        <v>6847.4567874538307</v>
      </c>
      <c r="AF310" s="55"/>
      <c r="AG310" s="248"/>
      <c r="AI310" s="214"/>
    </row>
    <row r="311" spans="2:35">
      <c r="B311" s="26"/>
      <c r="R311" s="26"/>
      <c r="S311" s="26"/>
      <c r="T311" s="26"/>
      <c r="U311" s="26"/>
      <c r="V311" s="26"/>
      <c r="W311" s="26"/>
      <c r="Y311" s="211"/>
      <c r="Z311" s="48"/>
      <c r="AA311" s="232"/>
      <c r="AB311" s="228"/>
      <c r="AC311" s="229"/>
      <c r="AD311" s="34"/>
      <c r="AE311" s="232"/>
      <c r="AF311" s="14"/>
      <c r="AG311" s="221"/>
      <c r="AI311" s="214"/>
    </row>
    <row r="312" spans="2:35">
      <c r="B312" s="35" t="str">
        <f t="shared" ref="B312:B317" si="109">+B281</f>
        <v>Pre-2011 Programs completed in 2011</v>
      </c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R312" s="26"/>
      <c r="S312" s="26"/>
      <c r="T312" s="26"/>
      <c r="U312" s="26"/>
      <c r="V312" s="26"/>
      <c r="W312" s="26"/>
      <c r="Y312" s="211"/>
      <c r="Z312" s="48"/>
      <c r="AA312" s="232"/>
      <c r="AB312" s="228"/>
      <c r="AC312" s="229"/>
      <c r="AD312" s="34"/>
      <c r="AE312" s="232"/>
      <c r="AF312" s="14"/>
      <c r="AG312" s="221"/>
      <c r="AI312" s="214"/>
    </row>
    <row r="313" spans="2:35">
      <c r="B313" s="81" t="str">
        <f t="shared" si="109"/>
        <v>Electricity Retrofit Incentive Program</v>
      </c>
      <c r="J313" s="27"/>
      <c r="K313" s="27"/>
      <c r="M313" s="27"/>
      <c r="N313" s="27"/>
      <c r="R313" s="24">
        <f>+$R$237</f>
        <v>1.3484</v>
      </c>
      <c r="S313" s="24">
        <f>+$S$237</f>
        <v>-3.6400000000000002E-2</v>
      </c>
      <c r="T313" s="24">
        <f>+$T$237</f>
        <v>1.3603000000000001</v>
      </c>
      <c r="U313" s="24">
        <f>+$U$237</f>
        <v>-4.1000000000000002E-2</v>
      </c>
      <c r="V313" s="24">
        <f>+$V$237</f>
        <v>2.4857</v>
      </c>
      <c r="W313" s="24">
        <f>+$W$237</f>
        <v>2.5205000000000002</v>
      </c>
      <c r="Y313" s="209">
        <f>(((G313/12)*4)*(R313+S313))+(((G313/12)*8)*(T313+U313))</f>
        <v>0</v>
      </c>
      <c r="Z313" s="48"/>
      <c r="AA313" s="227">
        <f>(((J313/12)*4)*(T313+U313))+(((J313/12)*8)*(V313))</f>
        <v>0</v>
      </c>
      <c r="AB313" s="228"/>
      <c r="AC313" s="229"/>
      <c r="AD313" s="34"/>
      <c r="AE313" s="227">
        <f>(((M313/12)*4)*(V313))+(((M313/12)*8)*(W313))</f>
        <v>0</v>
      </c>
      <c r="AF313" s="14"/>
      <c r="AG313" s="221"/>
      <c r="AI313" s="214"/>
    </row>
    <row r="314" spans="2:35">
      <c r="B314" s="81" t="str">
        <f t="shared" si="109"/>
        <v>High Performance New Construction</v>
      </c>
      <c r="J314" s="27"/>
      <c r="K314" s="27"/>
      <c r="M314" s="27"/>
      <c r="N314" s="27"/>
      <c r="R314" s="24">
        <f>+$R$237</f>
        <v>1.3484</v>
      </c>
      <c r="S314" s="24">
        <f>+$S$237</f>
        <v>-3.6400000000000002E-2</v>
      </c>
      <c r="T314" s="24">
        <f>+$T$237</f>
        <v>1.3603000000000001</v>
      </c>
      <c r="U314" s="24">
        <f>+$U$237</f>
        <v>-4.1000000000000002E-2</v>
      </c>
      <c r="V314" s="24">
        <f>+$V$237</f>
        <v>2.4857</v>
      </c>
      <c r="W314" s="24">
        <f>+$W$237</f>
        <v>2.5205000000000002</v>
      </c>
      <c r="Y314" s="209">
        <f>(((G314/12)*4)*(R314+S314))+(((G314/12)*8)*(T314+U314))</f>
        <v>0</v>
      </c>
      <c r="Z314" s="48"/>
      <c r="AA314" s="227">
        <f>(((J314/12)*4)*(T314+U314))+(((J314/12)*8)*(V314))</f>
        <v>0</v>
      </c>
      <c r="AB314" s="228"/>
      <c r="AC314" s="229"/>
      <c r="AD314" s="34"/>
      <c r="AE314" s="227">
        <f>(((M314/12)*4)*(V314))+(((M314/12)*8)*(W314))</f>
        <v>0</v>
      </c>
      <c r="AF314" s="14"/>
      <c r="AG314" s="221"/>
      <c r="AI314" s="214"/>
    </row>
    <row r="315" spans="2:35">
      <c r="B315" s="81" t="str">
        <f t="shared" si="109"/>
        <v>Toronto Comprehensive</v>
      </c>
      <c r="J315" s="27"/>
      <c r="K315" s="27"/>
      <c r="M315" s="27"/>
      <c r="N315" s="27"/>
      <c r="R315" s="24">
        <f>+$R$237</f>
        <v>1.3484</v>
      </c>
      <c r="S315" s="24">
        <f>+$S$237</f>
        <v>-3.6400000000000002E-2</v>
      </c>
      <c r="T315" s="24">
        <f>+$T$237</f>
        <v>1.3603000000000001</v>
      </c>
      <c r="U315" s="24">
        <f>+$U$237</f>
        <v>-4.1000000000000002E-2</v>
      </c>
      <c r="V315" s="24">
        <f>+$V$237</f>
        <v>2.4857</v>
      </c>
      <c r="W315" s="24">
        <f>+$W$237</f>
        <v>2.5205000000000002</v>
      </c>
      <c r="Y315" s="209">
        <f>(((G315/12)*4)*(R315+S315))+(((G315/12)*8)*(T315+U315))</f>
        <v>0</v>
      </c>
      <c r="Z315" s="48"/>
      <c r="AA315" s="227">
        <f>(((J315/12)*4)*(T315+U315))+(((J315/12)*8)*(V315))</f>
        <v>0</v>
      </c>
      <c r="AB315" s="228"/>
      <c r="AC315" s="229"/>
      <c r="AD315" s="34"/>
      <c r="AE315" s="227">
        <f>(((M315/12)*4)*(V315))+(((M315/12)*8)*(W315))</f>
        <v>0</v>
      </c>
      <c r="AF315" s="14"/>
      <c r="AG315" s="221"/>
      <c r="AI315" s="214"/>
    </row>
    <row r="316" spans="2:35">
      <c r="B316" s="81" t="str">
        <f t="shared" si="109"/>
        <v>Multifamily Energy Efficiency Rebates</v>
      </c>
      <c r="J316" s="27"/>
      <c r="K316" s="27"/>
      <c r="M316" s="27"/>
      <c r="N316" s="27"/>
      <c r="R316" s="24">
        <f>+$R$237</f>
        <v>1.3484</v>
      </c>
      <c r="S316" s="24">
        <f>+$S$237</f>
        <v>-3.6400000000000002E-2</v>
      </c>
      <c r="T316" s="24">
        <f>+$T$237</f>
        <v>1.3603000000000001</v>
      </c>
      <c r="U316" s="24">
        <f>+$U$237</f>
        <v>-4.1000000000000002E-2</v>
      </c>
      <c r="V316" s="24">
        <f>+$V$237</f>
        <v>2.4857</v>
      </c>
      <c r="W316" s="24">
        <f>+$W$237</f>
        <v>2.5205000000000002</v>
      </c>
      <c r="Y316" s="209">
        <f>(((G316/12)*4)*(R316+S316))+(((G316/12)*8)*(T316+U316))</f>
        <v>0</v>
      </c>
      <c r="Z316" s="48"/>
      <c r="AA316" s="227">
        <f>(((J316/12)*4)*(T316+U316))+(((J316/12)*8)*(V316))</f>
        <v>0</v>
      </c>
      <c r="AB316" s="228"/>
      <c r="AC316" s="229"/>
      <c r="AD316" s="34"/>
      <c r="AE316" s="227">
        <f>(((M316/12)*4)*(V316))+(((M316/12)*8)*(W316))</f>
        <v>0</v>
      </c>
      <c r="AF316" s="14"/>
      <c r="AG316" s="221"/>
      <c r="AI316" s="214"/>
    </row>
    <row r="317" spans="2:35">
      <c r="B317" s="81" t="str">
        <f t="shared" si="109"/>
        <v>LDC Custom Programs</v>
      </c>
      <c r="J317" s="27"/>
      <c r="K317" s="27"/>
      <c r="M317" s="27"/>
      <c r="N317" s="27"/>
      <c r="R317" s="24">
        <f>+$R$237</f>
        <v>1.3484</v>
      </c>
      <c r="S317" s="24">
        <f>+$S$237</f>
        <v>-3.6400000000000002E-2</v>
      </c>
      <c r="T317" s="24">
        <f>+$T$237</f>
        <v>1.3603000000000001</v>
      </c>
      <c r="U317" s="24">
        <f>+$U$237</f>
        <v>-4.1000000000000002E-2</v>
      </c>
      <c r="V317" s="24">
        <f>+$V$237</f>
        <v>2.4857</v>
      </c>
      <c r="W317" s="24">
        <f>+$W$237</f>
        <v>2.5205000000000002</v>
      </c>
      <c r="Y317" s="209">
        <f>(((G317/12)*4)*(R317+S317))+(((G317/12)*8)*(T317+U317))</f>
        <v>0</v>
      </c>
      <c r="Z317" s="48"/>
      <c r="AA317" s="227">
        <f>(((J317/12)*4)*(T317+U317))+(((J317/12)*8)*(V317))</f>
        <v>0</v>
      </c>
      <c r="AB317" s="228"/>
      <c r="AC317" s="229"/>
      <c r="AD317" s="34"/>
      <c r="AE317" s="227">
        <f>(((M317/12)*4)*(V317))+(((M317/12)*8)*(W317))</f>
        <v>0</v>
      </c>
      <c r="AF317" s="14"/>
      <c r="AG317" s="221"/>
      <c r="AI317" s="214"/>
    </row>
    <row r="318" spans="2:35" ht="15.6">
      <c r="B318" s="28" t="s">
        <v>59</v>
      </c>
      <c r="C318" s="67"/>
      <c r="D318" s="38"/>
      <c r="E318" s="38"/>
      <c r="F318" s="66"/>
      <c r="G318" s="38"/>
      <c r="H318" s="38"/>
      <c r="I318" s="38"/>
      <c r="J318" s="63">
        <f>SUM(J313:J317)</f>
        <v>0</v>
      </c>
      <c r="K318" s="63">
        <f>SUM(K313:K317)</f>
        <v>0</v>
      </c>
      <c r="L318" s="65"/>
      <c r="M318" s="63">
        <f>SUM(M313:M317)</f>
        <v>0</v>
      </c>
      <c r="N318" s="63">
        <f>SUM(N313:N317)</f>
        <v>0</v>
      </c>
      <c r="R318" s="26"/>
      <c r="S318" s="26"/>
      <c r="T318" s="26"/>
      <c r="U318" s="26"/>
      <c r="V318" s="26"/>
      <c r="W318" s="26"/>
      <c r="Y318" s="210">
        <f>SUM(Y313:Y317)</f>
        <v>0</v>
      </c>
      <c r="Z318" s="48"/>
      <c r="AA318" s="230">
        <f>SUM(AA313:AA317)</f>
        <v>0</v>
      </c>
      <c r="AB318" s="54"/>
      <c r="AC318" s="231"/>
      <c r="AD318" s="53"/>
      <c r="AE318" s="230">
        <f>SUM(AE313:AE317)</f>
        <v>0</v>
      </c>
      <c r="AF318" s="55"/>
      <c r="AG318" s="248"/>
      <c r="AI318" s="214"/>
    </row>
    <row r="319" spans="2:35">
      <c r="B319" s="12"/>
      <c r="R319" s="26"/>
      <c r="S319" s="26"/>
      <c r="T319" s="26"/>
      <c r="U319" s="26"/>
      <c r="V319" s="26"/>
      <c r="W319" s="26"/>
      <c r="Y319" s="211"/>
      <c r="Z319" s="48"/>
      <c r="AA319" s="232"/>
      <c r="AB319" s="228"/>
      <c r="AC319" s="229"/>
      <c r="AD319" s="34"/>
      <c r="AE319" s="232"/>
      <c r="AF319" s="14"/>
      <c r="AG319" s="221"/>
      <c r="AI319" s="214"/>
    </row>
    <row r="320" spans="2:35">
      <c r="B320" s="35" t="s">
        <v>60</v>
      </c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R320" s="26"/>
      <c r="S320" s="26"/>
      <c r="T320" s="26"/>
      <c r="U320" s="26"/>
      <c r="V320" s="26"/>
      <c r="W320" s="26"/>
      <c r="Y320" s="211"/>
      <c r="Z320" s="48"/>
      <c r="AA320" s="232"/>
      <c r="AB320" s="228"/>
      <c r="AC320" s="229"/>
      <c r="AD320" s="34"/>
      <c r="AE320" s="232"/>
      <c r="AF320" s="14"/>
      <c r="AG320" s="221"/>
      <c r="AI320" s="214"/>
    </row>
    <row r="321" spans="1:46">
      <c r="B321" s="81" t="str">
        <f>+B290</f>
        <v>Program Enabled Savings</v>
      </c>
      <c r="J321" s="27">
        <v>1833.1320000000001</v>
      </c>
      <c r="K321" s="27">
        <v>1320951.92</v>
      </c>
      <c r="M321" s="27">
        <v>1833.1320000000001</v>
      </c>
      <c r="N321" s="27">
        <v>1320951.92</v>
      </c>
      <c r="R321" s="24">
        <f>+$R$237</f>
        <v>1.3484</v>
      </c>
      <c r="S321" s="24">
        <f>+$S$237</f>
        <v>-3.6400000000000002E-2</v>
      </c>
      <c r="T321" s="24">
        <f>+$T$237</f>
        <v>1.3603000000000001</v>
      </c>
      <c r="U321" s="24">
        <f>+$U$237</f>
        <v>-4.1000000000000002E-2</v>
      </c>
      <c r="V321" s="24">
        <f>+$V$237</f>
        <v>2.4857</v>
      </c>
      <c r="W321" s="24">
        <f>+$W$237</f>
        <v>2.5205000000000002</v>
      </c>
      <c r="Y321" s="209">
        <f>(((G321/12)*4)*(R321+S321))+(((G321/12)*8)*(T321+U321))</f>
        <v>0</v>
      </c>
      <c r="Z321" s="48"/>
      <c r="AA321" s="227">
        <f>(((J321/12)*4)*(T321+U321))+(((J321/12)*8)*(V321))</f>
        <v>3843.8944908000003</v>
      </c>
      <c r="AB321" s="228"/>
      <c r="AC321" s="229"/>
      <c r="AD321" s="34"/>
      <c r="AE321" s="227">
        <f>(((M321/12)*4)*(V321))+(((M321/12)*8)*(W321))</f>
        <v>4599.1448748000003</v>
      </c>
      <c r="AF321" s="14"/>
      <c r="AG321" s="221"/>
      <c r="AI321" s="214"/>
    </row>
    <row r="322" spans="1:46">
      <c r="B322" s="81" t="str">
        <f>+B291</f>
        <v>Time-of-Use Savings</v>
      </c>
      <c r="J322" s="27"/>
      <c r="K322" s="27"/>
      <c r="M322" s="27"/>
      <c r="N322" s="27"/>
      <c r="R322" s="24">
        <f>+$R$237</f>
        <v>1.3484</v>
      </c>
      <c r="S322" s="24">
        <f>+$S$237</f>
        <v>-3.6400000000000002E-2</v>
      </c>
      <c r="T322" s="24">
        <f>+$T$237</f>
        <v>1.3603000000000001</v>
      </c>
      <c r="U322" s="24">
        <f>+$U$237</f>
        <v>-4.1000000000000002E-2</v>
      </c>
      <c r="V322" s="24">
        <f>+$V$237</f>
        <v>2.4857</v>
      </c>
      <c r="W322" s="24">
        <f>+$W$237</f>
        <v>2.5205000000000002</v>
      </c>
      <c r="Y322" s="209">
        <f>(((G322/12)*4)*(R322+S322))+(((G322/12)*8)*(T322+U322))</f>
        <v>0</v>
      </c>
      <c r="Z322" s="48"/>
      <c r="AA322" s="227">
        <f>(((J322/12)*4)*(T322+U322))+(((J322/12)*8)*(V322))</f>
        <v>0</v>
      </c>
      <c r="AB322" s="228"/>
      <c r="AC322" s="229"/>
      <c r="AD322" s="34"/>
      <c r="AE322" s="227">
        <f>(((M322/12)*4)*(V322))+(((M322/12)*8)*(W322))</f>
        <v>0</v>
      </c>
      <c r="AF322" s="14"/>
      <c r="AG322" s="221"/>
      <c r="AI322" s="214"/>
    </row>
    <row r="323" spans="1:46">
      <c r="B323" s="81" t="str">
        <f>+B292</f>
        <v>LDC Pilots</v>
      </c>
      <c r="J323" s="27"/>
      <c r="K323" s="27"/>
      <c r="M323" s="27"/>
      <c r="N323" s="27"/>
      <c r="R323" s="24">
        <f>+$R$237</f>
        <v>1.3484</v>
      </c>
      <c r="S323" s="24">
        <f>+$S$237</f>
        <v>-3.6400000000000002E-2</v>
      </c>
      <c r="T323" s="24">
        <f>+$T$237</f>
        <v>1.3603000000000001</v>
      </c>
      <c r="U323" s="24">
        <f>+$U$237</f>
        <v>-4.1000000000000002E-2</v>
      </c>
      <c r="V323" s="24">
        <f>+$V$237</f>
        <v>2.4857</v>
      </c>
      <c r="W323" s="24">
        <f>+$W$237</f>
        <v>2.5205000000000002</v>
      </c>
      <c r="Y323" s="209">
        <f>(((G323/12)*4)*(R323+S323))+(((G323/12)*8)*(T323+U323))</f>
        <v>0</v>
      </c>
      <c r="Z323" s="48"/>
      <c r="AA323" s="227">
        <f>(((J323/12)*4)*(T323+U323))+(((J323/12)*8)*(V323))</f>
        <v>0</v>
      </c>
      <c r="AB323" s="228"/>
      <c r="AC323" s="229"/>
      <c r="AD323" s="34"/>
      <c r="AE323" s="227">
        <f>(((M323/12)*4)*(V323))+(((M323/12)*8)*(W323))</f>
        <v>0</v>
      </c>
      <c r="AF323" s="14"/>
      <c r="AG323" s="221"/>
      <c r="AI323" s="214"/>
    </row>
    <row r="324" spans="1:46" ht="15.6">
      <c r="B324" s="28" t="s">
        <v>63</v>
      </c>
      <c r="C324" s="67"/>
      <c r="D324" s="38"/>
      <c r="E324" s="38"/>
      <c r="F324" s="38"/>
      <c r="G324" s="38"/>
      <c r="H324" s="38"/>
      <c r="I324" s="38"/>
      <c r="J324" s="63">
        <f>SUM(J321:J323)</f>
        <v>1833.1320000000001</v>
      </c>
      <c r="K324" s="63">
        <f>SUM(K321:K323)</f>
        <v>1320951.92</v>
      </c>
      <c r="L324" s="65"/>
      <c r="M324" s="63">
        <f>SUM(M321:M323)</f>
        <v>1833.1320000000001</v>
      </c>
      <c r="N324" s="63">
        <f>SUM(N321:N323)</f>
        <v>1320951.92</v>
      </c>
      <c r="R324" s="26"/>
      <c r="S324" s="26"/>
      <c r="T324" s="26"/>
      <c r="U324" s="26"/>
      <c r="V324" s="26"/>
      <c r="W324" s="26"/>
      <c r="Y324" s="210">
        <f>SUM(Y321:Y323)</f>
        <v>0</v>
      </c>
      <c r="Z324" s="48"/>
      <c r="AA324" s="230">
        <f>SUM(AA321:AA323)</f>
        <v>3843.8944908000003</v>
      </c>
      <c r="AB324" s="54"/>
      <c r="AC324" s="231"/>
      <c r="AD324" s="53"/>
      <c r="AE324" s="230">
        <f>SUM(AE321:AE323)</f>
        <v>4599.1448748000003</v>
      </c>
      <c r="AF324" s="55"/>
      <c r="AG324" s="248"/>
      <c r="AI324" s="214"/>
    </row>
    <row r="325" spans="1:46">
      <c r="B325" s="26"/>
      <c r="R325" s="26"/>
      <c r="S325" s="26"/>
      <c r="T325" s="26"/>
      <c r="U325" s="26"/>
      <c r="V325" s="26"/>
      <c r="W325" s="26"/>
      <c r="Y325" s="211"/>
      <c r="Z325" s="48"/>
      <c r="AA325" s="232"/>
      <c r="AB325" s="228"/>
      <c r="AC325" s="229"/>
      <c r="AD325" s="34"/>
      <c r="AE325" s="232"/>
      <c r="AF325" s="14"/>
      <c r="AG325" s="221"/>
      <c r="AI325" s="214"/>
    </row>
    <row r="326" spans="1:46" ht="15.6">
      <c r="B326" s="28" t="s">
        <v>92</v>
      </c>
      <c r="C326" s="21"/>
      <c r="D326" s="20"/>
      <c r="E326" s="19"/>
      <c r="F326" s="19"/>
      <c r="G326" s="19"/>
      <c r="H326" s="19"/>
      <c r="I326" s="19"/>
      <c r="J326" s="19">
        <f>+J310+J318+J324</f>
        <v>4562.398526148444</v>
      </c>
      <c r="K326" s="19">
        <f>+K310+K318+K324</f>
        <v>2311852.6122195516</v>
      </c>
      <c r="L326" s="19">
        <f>+L310</f>
        <v>0</v>
      </c>
      <c r="M326" s="19">
        <f>+M310+M318+M324</f>
        <v>4562.398526148444</v>
      </c>
      <c r="N326" s="19">
        <f>+N310+N318+N324</f>
        <v>2311852.6122195516</v>
      </c>
      <c r="O326" s="55"/>
      <c r="P326" s="55"/>
      <c r="Q326" s="55"/>
      <c r="R326" s="195"/>
      <c r="S326" s="195"/>
      <c r="T326" s="195"/>
      <c r="U326" s="195"/>
      <c r="V326" s="195"/>
      <c r="W326" s="195"/>
      <c r="X326" s="55"/>
      <c r="Y326" s="212">
        <f>+Y324+Y318+Y310</f>
        <v>0</v>
      </c>
      <c r="Z326" s="56"/>
      <c r="AA326" s="233">
        <f>+AA324+AA318+AA310</f>
        <v>9566.8934694806721</v>
      </c>
      <c r="AB326" s="54"/>
      <c r="AC326" s="231"/>
      <c r="AD326" s="57"/>
      <c r="AE326" s="233">
        <f>+AE324+AE318+AE310</f>
        <v>11446.60166225383</v>
      </c>
      <c r="AF326" s="55"/>
      <c r="AG326" s="248"/>
      <c r="AI326" s="214"/>
    </row>
    <row r="327" spans="1:46">
      <c r="R327" s="25"/>
      <c r="S327" s="25"/>
      <c r="T327" s="25"/>
      <c r="U327" s="25"/>
      <c r="V327" s="25"/>
      <c r="W327" s="25"/>
      <c r="Y327" s="211"/>
      <c r="Z327" s="34"/>
      <c r="AA327" s="232"/>
      <c r="AB327" s="228"/>
      <c r="AC327" s="229"/>
      <c r="AD327" s="34"/>
      <c r="AE327" s="232"/>
      <c r="AF327" s="14"/>
      <c r="AG327" s="221"/>
      <c r="AI327" s="214"/>
    </row>
    <row r="328" spans="1:46" ht="15.6">
      <c r="A328" s="336">
        <v>2014</v>
      </c>
      <c r="B328" s="336"/>
      <c r="M328" s="328" t="s">
        <v>173</v>
      </c>
      <c r="N328" s="328"/>
      <c r="R328" s="25"/>
      <c r="S328" s="25"/>
      <c r="T328" s="25"/>
      <c r="U328" s="25"/>
      <c r="V328" s="25"/>
      <c r="W328" s="25"/>
      <c r="Y328" s="211"/>
      <c r="Z328" s="34"/>
      <c r="AA328" s="232"/>
      <c r="AB328" s="228"/>
      <c r="AC328" s="229"/>
      <c r="AD328" s="34"/>
      <c r="AE328" s="232"/>
      <c r="AF328" s="14"/>
      <c r="AG328" s="221"/>
      <c r="AI328" s="214"/>
    </row>
    <row r="329" spans="1:46">
      <c r="B329" s="35" t="str">
        <f t="shared" ref="B329:B340" si="110">+B298</f>
        <v>Business Program</v>
      </c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R329" s="25"/>
      <c r="S329" s="25"/>
      <c r="T329" s="25"/>
      <c r="U329" s="25"/>
      <c r="V329" s="25"/>
      <c r="W329" s="25"/>
      <c r="Y329" s="211"/>
      <c r="Z329" s="34"/>
      <c r="AA329" s="232"/>
      <c r="AB329" s="228"/>
      <c r="AC329" s="229"/>
      <c r="AD329" s="34"/>
      <c r="AE329" s="232"/>
      <c r="AF329" s="14"/>
      <c r="AG329" s="221"/>
      <c r="AI329" s="214"/>
      <c r="AL329" s="3" t="s">
        <v>78</v>
      </c>
    </row>
    <row r="330" spans="1:46">
      <c r="B330" s="81" t="str">
        <f t="shared" si="110"/>
        <v>Retrofit GS &lt; 50</v>
      </c>
      <c r="M330" s="27"/>
      <c r="N330" s="27"/>
      <c r="R330" s="24">
        <f t="shared" ref="R330:R340" si="111">+$R$237</f>
        <v>1.3484</v>
      </c>
      <c r="S330" s="24">
        <f t="shared" ref="S330:S340" si="112">+$S$237</f>
        <v>-3.6400000000000002E-2</v>
      </c>
      <c r="T330" s="24">
        <f t="shared" ref="T330:T340" si="113">+$T$237</f>
        <v>1.3603000000000001</v>
      </c>
      <c r="U330" s="24">
        <f t="shared" ref="U330:U340" si="114">+$U$237</f>
        <v>-4.1000000000000002E-2</v>
      </c>
      <c r="V330" s="24">
        <f t="shared" ref="V330:V340" si="115">+$V$237</f>
        <v>2.4857</v>
      </c>
      <c r="W330" s="24">
        <f t="shared" ref="W330:W340" si="116">+$W$237</f>
        <v>2.5205000000000002</v>
      </c>
      <c r="Y330" s="209"/>
      <c r="Z330" s="48"/>
      <c r="AA330" s="227"/>
      <c r="AB330" s="228"/>
      <c r="AC330" s="229"/>
      <c r="AD330" s="34"/>
      <c r="AE330" s="227">
        <f>(((M330/12)*4)*(V330))+(((M330/12)*8)*(W330))</f>
        <v>0</v>
      </c>
      <c r="AF330" s="14"/>
      <c r="AG330" s="221"/>
      <c r="AI330" s="214"/>
      <c r="AL330" s="60">
        <f>G360/12</f>
        <v>418.18705206029159</v>
      </c>
      <c r="AM330" s="60"/>
      <c r="AN330" s="60"/>
      <c r="AO330" s="60">
        <f>J360/12</f>
        <v>798.38692923932865</v>
      </c>
      <c r="AP330" s="60"/>
      <c r="AQ330" s="60"/>
      <c r="AR330" s="60">
        <f>M360/12</f>
        <v>1352.1209457192106</v>
      </c>
      <c r="AS330" s="49"/>
      <c r="AT330" s="49"/>
    </row>
    <row r="331" spans="1:46">
      <c r="B331" s="81" t="str">
        <f t="shared" si="110"/>
        <v>Retrofit GS 50-999</v>
      </c>
      <c r="M331" s="27">
        <v>2368.9441977585852</v>
      </c>
      <c r="N331" s="27">
        <v>921387.29804359528</v>
      </c>
      <c r="R331" s="24">
        <f t="shared" si="111"/>
        <v>1.3484</v>
      </c>
      <c r="S331" s="24">
        <f t="shared" si="112"/>
        <v>-3.6400000000000002E-2</v>
      </c>
      <c r="T331" s="24">
        <f t="shared" si="113"/>
        <v>1.3603000000000001</v>
      </c>
      <c r="U331" s="24">
        <f t="shared" si="114"/>
        <v>-4.1000000000000002E-2</v>
      </c>
      <c r="V331" s="24">
        <f t="shared" si="115"/>
        <v>2.4857</v>
      </c>
      <c r="W331" s="24">
        <f t="shared" si="116"/>
        <v>2.5205000000000002</v>
      </c>
      <c r="Y331" s="209"/>
      <c r="Z331" s="48"/>
      <c r="AA331" s="227"/>
      <c r="AB331" s="228"/>
      <c r="AC331" s="229"/>
      <c r="AD331" s="34"/>
      <c r="AE331" s="227">
        <f t="shared" ref="AE331:AE340" si="117">(((M331/12)*4)*(V331))+(((M331/12)*8)*(W331))</f>
        <v>5943.4440977565155</v>
      </c>
      <c r="AF331" s="14"/>
      <c r="AG331" s="221"/>
      <c r="AI331" s="214"/>
      <c r="AL331" s="60"/>
      <c r="AM331" s="60"/>
      <c r="AN331" s="60"/>
      <c r="AO331" s="60"/>
      <c r="AP331" s="60"/>
      <c r="AQ331" s="60"/>
      <c r="AR331" s="60"/>
      <c r="AS331" s="49"/>
      <c r="AT331" s="49"/>
    </row>
    <row r="332" spans="1:46">
      <c r="B332" s="81" t="str">
        <f t="shared" si="110"/>
        <v>Retrofit GS &gt; 1000</v>
      </c>
      <c r="M332" s="27"/>
      <c r="N332" s="27"/>
      <c r="R332" s="24">
        <f t="shared" si="111"/>
        <v>1.3484</v>
      </c>
      <c r="S332" s="24">
        <f t="shared" si="112"/>
        <v>-3.6400000000000002E-2</v>
      </c>
      <c r="T332" s="24">
        <f t="shared" si="113"/>
        <v>1.3603000000000001</v>
      </c>
      <c r="U332" s="24">
        <f t="shared" si="114"/>
        <v>-4.1000000000000002E-2</v>
      </c>
      <c r="V332" s="24">
        <f t="shared" si="115"/>
        <v>2.4857</v>
      </c>
      <c r="W332" s="24">
        <f t="shared" si="116"/>
        <v>2.5205000000000002</v>
      </c>
      <c r="Y332" s="209"/>
      <c r="Z332" s="48"/>
      <c r="AA332" s="227"/>
      <c r="AB332" s="228"/>
      <c r="AC332" s="229"/>
      <c r="AD332" s="34"/>
      <c r="AE332" s="227">
        <f t="shared" si="117"/>
        <v>0</v>
      </c>
      <c r="AF332" s="14"/>
      <c r="AG332" s="221"/>
      <c r="AI332" s="214"/>
      <c r="AL332" s="60"/>
      <c r="AM332" s="60"/>
      <c r="AN332" s="60"/>
      <c r="AO332" s="60"/>
      <c r="AP332" s="60"/>
      <c r="AQ332" s="60"/>
      <c r="AR332" s="60"/>
      <c r="AS332" s="49"/>
      <c r="AT332" s="49"/>
    </row>
    <row r="333" spans="1:46">
      <c r="B333" s="81" t="str">
        <f t="shared" si="110"/>
        <v>Retrofit  ST</v>
      </c>
      <c r="M333" s="27"/>
      <c r="N333" s="27"/>
      <c r="R333" s="24">
        <f t="shared" si="111"/>
        <v>1.3484</v>
      </c>
      <c r="S333" s="24">
        <f t="shared" si="112"/>
        <v>-3.6400000000000002E-2</v>
      </c>
      <c r="T333" s="24">
        <f t="shared" si="113"/>
        <v>1.3603000000000001</v>
      </c>
      <c r="U333" s="24">
        <f t="shared" si="114"/>
        <v>-4.1000000000000002E-2</v>
      </c>
      <c r="V333" s="24">
        <f t="shared" si="115"/>
        <v>2.4857</v>
      </c>
      <c r="W333" s="24">
        <f t="shared" si="116"/>
        <v>2.5205000000000002</v>
      </c>
      <c r="Y333" s="209"/>
      <c r="Z333" s="48"/>
      <c r="AA333" s="227"/>
      <c r="AB333" s="228"/>
      <c r="AC333" s="229"/>
      <c r="AD333" s="34"/>
      <c r="AE333" s="227">
        <f t="shared" si="117"/>
        <v>0</v>
      </c>
      <c r="AF333" s="14"/>
      <c r="AG333" s="221"/>
      <c r="AI333" s="214"/>
      <c r="AL333" s="60">
        <f>AL330*4</f>
        <v>1672.7482082411664</v>
      </c>
      <c r="AM333" s="60"/>
      <c r="AN333" s="60"/>
      <c r="AO333" s="60">
        <f>AO330*4</f>
        <v>3193.5477169573146</v>
      </c>
      <c r="AP333" s="60"/>
      <c r="AQ333" s="60"/>
      <c r="AR333" s="60">
        <f>AR330*4</f>
        <v>5408.4837828768423</v>
      </c>
      <c r="AS333" s="49"/>
      <c r="AT333" s="49"/>
    </row>
    <row r="334" spans="1:46">
      <c r="B334" s="81" t="str">
        <f t="shared" si="110"/>
        <v>Direct Install Lighting</v>
      </c>
      <c r="M334" s="27"/>
      <c r="N334" s="27"/>
      <c r="R334" s="24">
        <f t="shared" si="111"/>
        <v>1.3484</v>
      </c>
      <c r="S334" s="24">
        <f t="shared" si="112"/>
        <v>-3.6400000000000002E-2</v>
      </c>
      <c r="T334" s="24">
        <f t="shared" si="113"/>
        <v>1.3603000000000001</v>
      </c>
      <c r="U334" s="24">
        <f t="shared" si="114"/>
        <v>-4.1000000000000002E-2</v>
      </c>
      <c r="V334" s="24">
        <f t="shared" si="115"/>
        <v>2.4857</v>
      </c>
      <c r="W334" s="24">
        <f t="shared" si="116"/>
        <v>2.5205000000000002</v>
      </c>
      <c r="Y334" s="209"/>
      <c r="Z334" s="48"/>
      <c r="AA334" s="227"/>
      <c r="AB334" s="228"/>
      <c r="AC334" s="229"/>
      <c r="AD334" s="34"/>
      <c r="AE334" s="227">
        <f t="shared" si="117"/>
        <v>0</v>
      </c>
      <c r="AF334" s="14"/>
      <c r="AG334" s="221"/>
      <c r="AI334" s="214"/>
      <c r="AL334" s="84">
        <f>+G360-AL333</f>
        <v>3345.4964164823332</v>
      </c>
      <c r="AM334" s="60"/>
      <c r="AN334" s="60"/>
      <c r="AO334" s="60">
        <f>+J360-AO333</f>
        <v>6387.0954339146283</v>
      </c>
      <c r="AP334" s="60"/>
      <c r="AQ334" s="60"/>
      <c r="AR334" s="85">
        <f>+M360-AR333</f>
        <v>10816.967565753686</v>
      </c>
      <c r="AS334" s="49"/>
      <c r="AT334" s="49"/>
    </row>
    <row r="335" spans="1:46">
      <c r="B335" s="81" t="str">
        <f t="shared" si="110"/>
        <v>Building Commissioning</v>
      </c>
      <c r="M335" s="27"/>
      <c r="N335" s="27"/>
      <c r="R335" s="24">
        <f t="shared" si="111"/>
        <v>1.3484</v>
      </c>
      <c r="S335" s="24">
        <f t="shared" si="112"/>
        <v>-3.6400000000000002E-2</v>
      </c>
      <c r="T335" s="24">
        <f t="shared" si="113"/>
        <v>1.3603000000000001</v>
      </c>
      <c r="U335" s="24">
        <f t="shared" si="114"/>
        <v>-4.1000000000000002E-2</v>
      </c>
      <c r="V335" s="24">
        <f t="shared" si="115"/>
        <v>2.4857</v>
      </c>
      <c r="W335" s="24">
        <f t="shared" si="116"/>
        <v>2.5205000000000002</v>
      </c>
      <c r="Y335" s="209"/>
      <c r="Z335" s="48"/>
      <c r="AA335" s="227"/>
      <c r="AB335" s="228"/>
      <c r="AC335" s="229"/>
      <c r="AD335" s="34"/>
      <c r="AE335" s="227">
        <f t="shared" si="117"/>
        <v>0</v>
      </c>
      <c r="AF335" s="14"/>
      <c r="AG335" s="221"/>
      <c r="AI335" s="214"/>
      <c r="AL335" s="49"/>
      <c r="AM335" s="49"/>
      <c r="AN335" s="50">
        <f>AL333*'Tables #1'!$E$27</f>
        <v>2194.6456492124103</v>
      </c>
      <c r="AO335" s="49"/>
      <c r="AP335" s="50">
        <f>AO333*'Tables #1'!$F$27</f>
        <v>4213.2475029817861</v>
      </c>
      <c r="AQ335" s="49"/>
      <c r="AR335" s="49"/>
      <c r="AS335" s="49"/>
      <c r="AT335" s="50">
        <f>AR333*'Tables #1'!$G$27</f>
        <v>13443.868139096967</v>
      </c>
    </row>
    <row r="336" spans="1:46">
      <c r="B336" s="81" t="str">
        <f t="shared" si="110"/>
        <v>New Construction</v>
      </c>
      <c r="M336" s="27">
        <v>101.85599999999999</v>
      </c>
      <c r="N336" s="27">
        <v>-4435.3639999999996</v>
      </c>
      <c r="R336" s="24">
        <f t="shared" si="111"/>
        <v>1.3484</v>
      </c>
      <c r="S336" s="24">
        <f t="shared" si="112"/>
        <v>-3.6400000000000002E-2</v>
      </c>
      <c r="T336" s="24">
        <f t="shared" si="113"/>
        <v>1.3603000000000001</v>
      </c>
      <c r="U336" s="24">
        <f t="shared" si="114"/>
        <v>-4.1000000000000002E-2</v>
      </c>
      <c r="V336" s="24">
        <f t="shared" si="115"/>
        <v>2.4857</v>
      </c>
      <c r="W336" s="24">
        <f t="shared" si="116"/>
        <v>2.5205000000000002</v>
      </c>
      <c r="Y336" s="209"/>
      <c r="Z336" s="48"/>
      <c r="AA336" s="227"/>
      <c r="AB336" s="228"/>
      <c r="AC336" s="229"/>
      <c r="AD336" s="34"/>
      <c r="AE336" s="227">
        <f t="shared" si="117"/>
        <v>255.54651839999997</v>
      </c>
      <c r="AF336" s="14"/>
      <c r="AG336" s="221"/>
      <c r="AI336" s="214"/>
      <c r="AL336" s="49"/>
      <c r="AM336" s="49"/>
      <c r="AN336" s="50">
        <f>AL334*'Tables #1'!$F$27</f>
        <v>4413.713422265143</v>
      </c>
      <c r="AO336" s="49"/>
      <c r="AP336" s="50">
        <f>AO334*'Tables #1'!$G$27</f>
        <v>15876.403120081592</v>
      </c>
      <c r="AQ336" s="49"/>
      <c r="AR336" s="49"/>
      <c r="AS336" s="49"/>
      <c r="AT336" s="50">
        <f>AR334*'Tables #1'!$H$27</f>
        <v>27264.166749482167</v>
      </c>
    </row>
    <row r="337" spans="2:46">
      <c r="B337" s="81" t="str">
        <f t="shared" si="110"/>
        <v>Energy Audit</v>
      </c>
      <c r="M337" s="27">
        <v>0</v>
      </c>
      <c r="N337" s="27"/>
      <c r="R337" s="24">
        <f t="shared" si="111"/>
        <v>1.3484</v>
      </c>
      <c r="S337" s="24">
        <f t="shared" si="112"/>
        <v>-3.6400000000000002E-2</v>
      </c>
      <c r="T337" s="24">
        <f t="shared" si="113"/>
        <v>1.3603000000000001</v>
      </c>
      <c r="U337" s="24">
        <f t="shared" si="114"/>
        <v>-4.1000000000000002E-2</v>
      </c>
      <c r="V337" s="24">
        <f t="shared" si="115"/>
        <v>2.4857</v>
      </c>
      <c r="W337" s="24">
        <f t="shared" si="116"/>
        <v>2.5205000000000002</v>
      </c>
      <c r="Y337" s="209"/>
      <c r="Z337" s="48"/>
      <c r="AA337" s="227"/>
      <c r="AB337" s="228"/>
      <c r="AC337" s="229"/>
      <c r="AD337" s="34"/>
      <c r="AE337" s="227">
        <f t="shared" si="117"/>
        <v>0</v>
      </c>
      <c r="AF337" s="14"/>
      <c r="AG337" s="221"/>
      <c r="AI337" s="214"/>
      <c r="AL337" s="49"/>
      <c r="AM337" s="49"/>
      <c r="AN337" s="49"/>
      <c r="AO337" s="49"/>
      <c r="AP337" s="49"/>
      <c r="AQ337" s="49"/>
      <c r="AR337" s="49"/>
      <c r="AS337" s="49"/>
      <c r="AT337" s="49"/>
    </row>
    <row r="338" spans="2:46">
      <c r="B338" s="81" t="str">
        <f t="shared" si="110"/>
        <v>Small Commercial Demand Response</v>
      </c>
      <c r="M338" s="27"/>
      <c r="N338" s="27"/>
      <c r="R338" s="24">
        <f t="shared" si="111"/>
        <v>1.3484</v>
      </c>
      <c r="S338" s="24">
        <f t="shared" si="112"/>
        <v>-3.6400000000000002E-2</v>
      </c>
      <c r="T338" s="24">
        <f t="shared" si="113"/>
        <v>1.3603000000000001</v>
      </c>
      <c r="U338" s="24">
        <f t="shared" si="114"/>
        <v>-4.1000000000000002E-2</v>
      </c>
      <c r="V338" s="24">
        <f t="shared" si="115"/>
        <v>2.4857</v>
      </c>
      <c r="W338" s="24">
        <f t="shared" si="116"/>
        <v>2.5205000000000002</v>
      </c>
      <c r="Y338" s="209"/>
      <c r="Z338" s="48"/>
      <c r="AA338" s="227"/>
      <c r="AB338" s="228"/>
      <c r="AC338" s="229"/>
      <c r="AD338" s="34"/>
      <c r="AE338" s="227">
        <f t="shared" si="117"/>
        <v>0</v>
      </c>
      <c r="AF338" s="14"/>
      <c r="AG338" s="221"/>
      <c r="AI338" s="214"/>
      <c r="AL338" s="49" t="s">
        <v>77</v>
      </c>
      <c r="AM338" s="49"/>
      <c r="AN338" s="50">
        <f>+AN336+AN335</f>
        <v>6608.3590714775528</v>
      </c>
      <c r="AO338" s="49"/>
      <c r="AP338" s="50">
        <f>+AP336+AP335</f>
        <v>20089.650623063379</v>
      </c>
      <c r="AQ338" s="49"/>
      <c r="AR338" s="49"/>
      <c r="AS338" s="49"/>
      <c r="AT338" s="50">
        <f>+AT336+AT335</f>
        <v>40708.034888579132</v>
      </c>
    </row>
    <row r="339" spans="2:46" ht="12" customHeight="1">
      <c r="B339" s="81" t="str">
        <f t="shared" si="110"/>
        <v>Small Commercial Demand Response (IHD)</v>
      </c>
      <c r="M339" s="27"/>
      <c r="N339" s="27"/>
      <c r="R339" s="24">
        <f t="shared" si="111"/>
        <v>1.3484</v>
      </c>
      <c r="S339" s="24">
        <f t="shared" si="112"/>
        <v>-3.6400000000000002E-2</v>
      </c>
      <c r="T339" s="24">
        <f t="shared" si="113"/>
        <v>1.3603000000000001</v>
      </c>
      <c r="U339" s="24">
        <f t="shared" si="114"/>
        <v>-4.1000000000000002E-2</v>
      </c>
      <c r="V339" s="24">
        <f t="shared" si="115"/>
        <v>2.4857</v>
      </c>
      <c r="W339" s="24">
        <f t="shared" si="116"/>
        <v>2.5205000000000002</v>
      </c>
      <c r="Y339" s="209"/>
      <c r="Z339" s="48"/>
      <c r="AA339" s="227"/>
      <c r="AB339" s="228"/>
      <c r="AC339" s="229"/>
      <c r="AD339" s="34"/>
      <c r="AE339" s="227">
        <f t="shared" si="117"/>
        <v>0</v>
      </c>
      <c r="AF339" s="14"/>
      <c r="AG339" s="221"/>
      <c r="AI339" s="214"/>
      <c r="AL339" s="49" t="s">
        <v>64</v>
      </c>
      <c r="AM339" s="49"/>
      <c r="AN339" s="51">
        <f>+AN338-Y360</f>
        <v>0</v>
      </c>
      <c r="AO339" s="49"/>
      <c r="AP339" s="51">
        <f>+AP338-AA360</f>
        <v>0</v>
      </c>
      <c r="AQ339" s="49"/>
      <c r="AR339" s="49"/>
      <c r="AS339" s="49"/>
      <c r="AT339" s="51">
        <f>+AT338-AE360</f>
        <v>0</v>
      </c>
    </row>
    <row r="340" spans="2:46">
      <c r="B340" s="81" t="str">
        <f t="shared" si="110"/>
        <v>Demand Response 3</v>
      </c>
      <c r="M340" s="27"/>
      <c r="N340" s="27"/>
      <c r="R340" s="24">
        <f t="shared" si="111"/>
        <v>1.3484</v>
      </c>
      <c r="S340" s="24">
        <f t="shared" si="112"/>
        <v>-3.6400000000000002E-2</v>
      </c>
      <c r="T340" s="24">
        <f t="shared" si="113"/>
        <v>1.3603000000000001</v>
      </c>
      <c r="U340" s="24">
        <f t="shared" si="114"/>
        <v>-4.1000000000000002E-2</v>
      </c>
      <c r="V340" s="24">
        <f t="shared" si="115"/>
        <v>2.4857</v>
      </c>
      <c r="W340" s="24">
        <f t="shared" si="116"/>
        <v>2.5205000000000002</v>
      </c>
      <c r="Y340" s="209"/>
      <c r="Z340" s="48"/>
      <c r="AA340" s="227"/>
      <c r="AB340" s="228"/>
      <c r="AC340" s="229"/>
      <c r="AD340" s="34"/>
      <c r="AE340" s="227">
        <f t="shared" si="117"/>
        <v>0</v>
      </c>
      <c r="AF340" s="14"/>
      <c r="AG340" s="221"/>
      <c r="AI340" s="214"/>
    </row>
    <row r="341" spans="2:46" ht="15.6">
      <c r="B341" s="28" t="s">
        <v>46</v>
      </c>
      <c r="C341" s="67"/>
      <c r="D341" s="38"/>
      <c r="E341" s="38"/>
      <c r="F341" s="38"/>
      <c r="G341" s="38"/>
      <c r="H341" s="38"/>
      <c r="I341" s="38"/>
      <c r="J341" s="38"/>
      <c r="K341" s="38"/>
      <c r="L341" s="38"/>
      <c r="M341" s="63">
        <f>SUM(M330:M340)</f>
        <v>2470.8001977585855</v>
      </c>
      <c r="N341" s="63">
        <f>SUM(N330:N340)</f>
        <v>916951.93404359533</v>
      </c>
      <c r="R341" s="26"/>
      <c r="S341" s="26"/>
      <c r="T341" s="26"/>
      <c r="U341" s="26"/>
      <c r="V341" s="26"/>
      <c r="W341" s="26"/>
      <c r="Y341" s="210"/>
      <c r="Z341" s="48"/>
      <c r="AA341" s="230"/>
      <c r="AB341" s="54"/>
      <c r="AC341" s="231"/>
      <c r="AD341" s="53"/>
      <c r="AE341" s="230">
        <f>SUM(AE330:AE340)</f>
        <v>6198.9906161565159</v>
      </c>
      <c r="AF341" s="55"/>
      <c r="AG341" s="248"/>
      <c r="AI341" s="214"/>
    </row>
    <row r="342" spans="2:46">
      <c r="B342" s="26"/>
      <c r="R342" s="26"/>
      <c r="S342" s="26"/>
      <c r="T342" s="26"/>
      <c r="U342" s="26"/>
      <c r="V342" s="26"/>
      <c r="W342" s="26"/>
      <c r="Y342" s="211"/>
      <c r="Z342" s="48"/>
      <c r="AA342" s="232"/>
      <c r="AB342" s="228"/>
      <c r="AC342" s="229"/>
      <c r="AD342" s="34"/>
      <c r="AE342" s="232"/>
      <c r="AF342" s="14"/>
      <c r="AG342" s="221"/>
      <c r="AI342" s="214"/>
    </row>
    <row r="343" spans="2:46">
      <c r="B343" s="35" t="str">
        <f t="shared" ref="B343:B348" si="118">+B312</f>
        <v>Pre-2011 Programs completed in 2011</v>
      </c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R343" s="26"/>
      <c r="S343" s="26"/>
      <c r="T343" s="26"/>
      <c r="U343" s="26"/>
      <c r="V343" s="26"/>
      <c r="W343" s="26"/>
      <c r="Y343" s="211"/>
      <c r="Z343" s="48"/>
      <c r="AA343" s="232"/>
      <c r="AB343" s="228"/>
      <c r="AC343" s="229"/>
      <c r="AD343" s="34"/>
      <c r="AE343" s="232"/>
      <c r="AF343" s="14"/>
      <c r="AG343" s="221"/>
      <c r="AI343" s="214"/>
    </row>
    <row r="344" spans="2:46">
      <c r="B344" s="81" t="str">
        <f t="shared" si="118"/>
        <v>Electricity Retrofit Incentive Program</v>
      </c>
      <c r="M344" s="27"/>
      <c r="N344" s="27"/>
      <c r="R344" s="24">
        <f>+$R$237</f>
        <v>1.3484</v>
      </c>
      <c r="S344" s="24">
        <f>+$S$237</f>
        <v>-3.6400000000000002E-2</v>
      </c>
      <c r="T344" s="24">
        <f>+$T$237</f>
        <v>1.3603000000000001</v>
      </c>
      <c r="U344" s="24">
        <f>+$U$237</f>
        <v>-4.1000000000000002E-2</v>
      </c>
      <c r="V344" s="24">
        <f>+$V$237</f>
        <v>2.4857</v>
      </c>
      <c r="W344" s="24">
        <f>+$W$237</f>
        <v>2.5205000000000002</v>
      </c>
      <c r="Y344" s="209"/>
      <c r="Z344" s="48"/>
      <c r="AA344" s="227"/>
      <c r="AB344" s="228"/>
      <c r="AC344" s="229"/>
      <c r="AD344" s="34"/>
      <c r="AE344" s="227">
        <f>(((M344/12)*4)*(V344))+(((M344/12)*8)*(W344))</f>
        <v>0</v>
      </c>
      <c r="AF344" s="14"/>
      <c r="AG344" s="221"/>
      <c r="AI344" s="214"/>
    </row>
    <row r="345" spans="2:46">
      <c r="B345" s="81" t="str">
        <f t="shared" si="118"/>
        <v>High Performance New Construction</v>
      </c>
      <c r="M345" s="27"/>
      <c r="N345" s="27"/>
      <c r="R345" s="24">
        <f>+$R$237</f>
        <v>1.3484</v>
      </c>
      <c r="S345" s="24">
        <f>+$S$237</f>
        <v>-3.6400000000000002E-2</v>
      </c>
      <c r="T345" s="24">
        <f>+$T$237</f>
        <v>1.3603000000000001</v>
      </c>
      <c r="U345" s="24">
        <f>+$U$237</f>
        <v>-4.1000000000000002E-2</v>
      </c>
      <c r="V345" s="24">
        <f>+$V$237</f>
        <v>2.4857</v>
      </c>
      <c r="W345" s="24">
        <f>+$W$237</f>
        <v>2.5205000000000002</v>
      </c>
      <c r="Y345" s="209"/>
      <c r="Z345" s="48"/>
      <c r="AA345" s="227"/>
      <c r="AB345" s="228"/>
      <c r="AC345" s="229"/>
      <c r="AD345" s="34"/>
      <c r="AE345" s="227">
        <f>(((M345/12)*4)*(V345))+(((M345/12)*8)*(W345))</f>
        <v>0</v>
      </c>
      <c r="AF345" s="14"/>
      <c r="AG345" s="221"/>
      <c r="AI345" s="214"/>
    </row>
    <row r="346" spans="2:46">
      <c r="B346" s="81" t="str">
        <f t="shared" si="118"/>
        <v>Toronto Comprehensive</v>
      </c>
      <c r="M346" s="27"/>
      <c r="N346" s="27"/>
      <c r="R346" s="24">
        <f>+$R$237</f>
        <v>1.3484</v>
      </c>
      <c r="S346" s="24">
        <f>+$S$237</f>
        <v>-3.6400000000000002E-2</v>
      </c>
      <c r="T346" s="24">
        <f>+$T$237</f>
        <v>1.3603000000000001</v>
      </c>
      <c r="U346" s="24">
        <f>+$U$237</f>
        <v>-4.1000000000000002E-2</v>
      </c>
      <c r="V346" s="24">
        <f>+$V$237</f>
        <v>2.4857</v>
      </c>
      <c r="W346" s="24">
        <f>+$W$237</f>
        <v>2.5205000000000002</v>
      </c>
      <c r="Y346" s="209"/>
      <c r="Z346" s="48"/>
      <c r="AA346" s="227"/>
      <c r="AB346" s="228"/>
      <c r="AC346" s="229"/>
      <c r="AD346" s="34"/>
      <c r="AE346" s="227">
        <f>(((M346/12)*4)*(V346))+(((M346/12)*8)*(W346))</f>
        <v>0</v>
      </c>
      <c r="AF346" s="14"/>
      <c r="AG346" s="221"/>
      <c r="AI346" s="214"/>
    </row>
    <row r="347" spans="2:46">
      <c r="B347" s="81" t="str">
        <f t="shared" si="118"/>
        <v>Multifamily Energy Efficiency Rebates</v>
      </c>
      <c r="M347" s="27"/>
      <c r="N347" s="27"/>
      <c r="R347" s="24">
        <f>+$R$237</f>
        <v>1.3484</v>
      </c>
      <c r="S347" s="24">
        <f>+$S$237</f>
        <v>-3.6400000000000002E-2</v>
      </c>
      <c r="T347" s="24">
        <f>+$T$237</f>
        <v>1.3603000000000001</v>
      </c>
      <c r="U347" s="24">
        <f>+$U$237</f>
        <v>-4.1000000000000002E-2</v>
      </c>
      <c r="V347" s="24">
        <f>+$V$237</f>
        <v>2.4857</v>
      </c>
      <c r="W347" s="24">
        <f>+$W$237</f>
        <v>2.5205000000000002</v>
      </c>
      <c r="Y347" s="209"/>
      <c r="Z347" s="48"/>
      <c r="AA347" s="227"/>
      <c r="AB347" s="228"/>
      <c r="AC347" s="229"/>
      <c r="AD347" s="34"/>
      <c r="AE347" s="227">
        <f>(((M347/12)*4)*(V347))+(((M347/12)*8)*(W347))</f>
        <v>0</v>
      </c>
      <c r="AF347" s="14"/>
      <c r="AG347" s="221"/>
      <c r="AI347" s="214"/>
    </row>
    <row r="348" spans="2:46">
      <c r="B348" s="81" t="str">
        <f t="shared" si="118"/>
        <v>LDC Custom Programs</v>
      </c>
      <c r="M348" s="27"/>
      <c r="N348" s="27"/>
      <c r="R348" s="24">
        <f>+$R$237</f>
        <v>1.3484</v>
      </c>
      <c r="S348" s="24">
        <f>+$S$237</f>
        <v>-3.6400000000000002E-2</v>
      </c>
      <c r="T348" s="24">
        <f>+$T$237</f>
        <v>1.3603000000000001</v>
      </c>
      <c r="U348" s="24">
        <f>+$U$237</f>
        <v>-4.1000000000000002E-2</v>
      </c>
      <c r="V348" s="24">
        <f>+$V$237</f>
        <v>2.4857</v>
      </c>
      <c r="W348" s="24">
        <f>+$W$237</f>
        <v>2.5205000000000002</v>
      </c>
      <c r="Y348" s="209"/>
      <c r="Z348" s="48"/>
      <c r="AA348" s="227"/>
      <c r="AB348" s="228"/>
      <c r="AC348" s="229"/>
      <c r="AD348" s="34"/>
      <c r="AE348" s="227">
        <f>(((M348/12)*4)*(V348))+(((M348/12)*8)*(W348))</f>
        <v>0</v>
      </c>
      <c r="AF348" s="14"/>
      <c r="AG348" s="221"/>
      <c r="AI348" s="214"/>
    </row>
    <row r="349" spans="2:46" ht="15.6">
      <c r="B349" s="28" t="s">
        <v>59</v>
      </c>
      <c r="C349" s="67"/>
      <c r="D349" s="38"/>
      <c r="E349" s="38"/>
      <c r="F349" s="38"/>
      <c r="G349" s="38"/>
      <c r="H349" s="38"/>
      <c r="I349" s="38"/>
      <c r="J349" s="38"/>
      <c r="K349" s="38"/>
      <c r="L349" s="38"/>
      <c r="M349" s="63">
        <f>SUM(M344:M348)</f>
        <v>0</v>
      </c>
      <c r="N349" s="63">
        <f>SUM(N344:N348)</f>
        <v>0</v>
      </c>
      <c r="R349" s="26"/>
      <c r="S349" s="26"/>
      <c r="T349" s="26"/>
      <c r="U349" s="26"/>
      <c r="V349" s="26"/>
      <c r="W349" s="26"/>
      <c r="Y349" s="210"/>
      <c r="Z349" s="48"/>
      <c r="AA349" s="230"/>
      <c r="AB349" s="54"/>
      <c r="AC349" s="231"/>
      <c r="AD349" s="53"/>
      <c r="AE349" s="230">
        <f>SUM(AE344:AE348)</f>
        <v>0</v>
      </c>
      <c r="AF349" s="55"/>
      <c r="AG349" s="248"/>
      <c r="AI349" s="214"/>
    </row>
    <row r="350" spans="2:46">
      <c r="B350" s="12"/>
      <c r="R350" s="26"/>
      <c r="S350" s="26"/>
      <c r="T350" s="26"/>
      <c r="U350" s="26"/>
      <c r="V350" s="26"/>
      <c r="W350" s="26"/>
      <c r="Y350" s="211"/>
      <c r="Z350" s="48"/>
      <c r="AA350" s="232"/>
      <c r="AB350" s="228"/>
      <c r="AC350" s="229"/>
      <c r="AD350" s="34"/>
      <c r="AE350" s="232"/>
      <c r="AF350" s="14"/>
      <c r="AG350" s="221"/>
      <c r="AI350" s="214"/>
    </row>
    <row r="351" spans="2:46">
      <c r="B351" s="35" t="s">
        <v>60</v>
      </c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R351" s="26"/>
      <c r="S351" s="26"/>
      <c r="T351" s="26"/>
      <c r="U351" s="26"/>
      <c r="V351" s="26"/>
      <c r="W351" s="26"/>
      <c r="Y351" s="211"/>
      <c r="Z351" s="48"/>
      <c r="AA351" s="232"/>
      <c r="AB351" s="228"/>
      <c r="AC351" s="229"/>
      <c r="AD351" s="34"/>
      <c r="AE351" s="232"/>
      <c r="AF351" s="14"/>
      <c r="AG351" s="221"/>
      <c r="AI351" s="214"/>
    </row>
    <row r="352" spans="2:46">
      <c r="B352" s="81" t="str">
        <f>+B321</f>
        <v>Program Enabled Savings</v>
      </c>
      <c r="M352" s="27">
        <v>4174.0079999999998</v>
      </c>
      <c r="N352" s="27">
        <v>1629539</v>
      </c>
      <c r="R352" s="24">
        <f>+$R$237</f>
        <v>1.3484</v>
      </c>
      <c r="S352" s="24">
        <f>+$S$237</f>
        <v>-3.6400000000000002E-2</v>
      </c>
      <c r="T352" s="24">
        <f>+$T$237</f>
        <v>1.3603000000000001</v>
      </c>
      <c r="U352" s="24">
        <f>+$U$237</f>
        <v>-4.1000000000000002E-2</v>
      </c>
      <c r="V352" s="24">
        <f>+$V$237</f>
        <v>2.4857</v>
      </c>
      <c r="W352" s="24">
        <f>+$W$237</f>
        <v>2.5205000000000002</v>
      </c>
      <c r="Y352" s="209"/>
      <c r="Z352" s="48"/>
      <c r="AA352" s="227"/>
      <c r="AB352" s="228"/>
      <c r="AC352" s="229"/>
      <c r="AD352" s="34"/>
      <c r="AE352" s="227">
        <f>(((M352/12)*4)*(V352))+(((M352/12)*8)*(W352))</f>
        <v>10472.168671200001</v>
      </c>
      <c r="AF352" s="14"/>
      <c r="AG352" s="221"/>
      <c r="AI352" s="214"/>
    </row>
    <row r="353" spans="1:48">
      <c r="B353" s="81" t="str">
        <f>+B322</f>
        <v>Time-of-Use Savings</v>
      </c>
      <c r="M353" s="27"/>
      <c r="N353" s="27"/>
      <c r="R353" s="24">
        <f>+$R$237</f>
        <v>1.3484</v>
      </c>
      <c r="S353" s="24">
        <f>+$S$237</f>
        <v>-3.6400000000000002E-2</v>
      </c>
      <c r="T353" s="24">
        <f>+$T$237</f>
        <v>1.3603000000000001</v>
      </c>
      <c r="U353" s="24">
        <f>+$U$237</f>
        <v>-4.1000000000000002E-2</v>
      </c>
      <c r="V353" s="24">
        <f>+$V$237</f>
        <v>2.4857</v>
      </c>
      <c r="W353" s="24">
        <f>+$W$237</f>
        <v>2.5205000000000002</v>
      </c>
      <c r="Y353" s="209"/>
      <c r="Z353" s="48"/>
      <c r="AA353" s="227"/>
      <c r="AB353" s="228"/>
      <c r="AC353" s="229"/>
      <c r="AD353" s="34"/>
      <c r="AE353" s="227">
        <f>(((M353/12)*4)*(V353))+(((M353/12)*8)*(W353))</f>
        <v>0</v>
      </c>
      <c r="AF353" s="14"/>
      <c r="AG353" s="221"/>
      <c r="AI353" s="214"/>
    </row>
    <row r="354" spans="1:48">
      <c r="B354" s="81" t="str">
        <f>+B323</f>
        <v>LDC Pilots</v>
      </c>
      <c r="M354" s="27"/>
      <c r="N354" s="27"/>
      <c r="R354" s="24">
        <f>+$R$237</f>
        <v>1.3484</v>
      </c>
      <c r="S354" s="24">
        <f>+$S$237</f>
        <v>-3.6400000000000002E-2</v>
      </c>
      <c r="T354" s="24">
        <f>+$T$237</f>
        <v>1.3603000000000001</v>
      </c>
      <c r="U354" s="24">
        <f>+$U$237</f>
        <v>-4.1000000000000002E-2</v>
      </c>
      <c r="V354" s="24">
        <f>+$V$237</f>
        <v>2.4857</v>
      </c>
      <c r="W354" s="24">
        <f>+$W$237</f>
        <v>2.5205000000000002</v>
      </c>
      <c r="Y354" s="209"/>
      <c r="Z354" s="48"/>
      <c r="AA354" s="227"/>
      <c r="AB354" s="228"/>
      <c r="AC354" s="229"/>
      <c r="AD354" s="34"/>
      <c r="AE354" s="227">
        <f>(((M354/12)*4)*(V354))+(((M354/12)*8)*(W354))</f>
        <v>0</v>
      </c>
      <c r="AF354" s="14"/>
      <c r="AG354" s="221"/>
      <c r="AI354" s="214"/>
    </row>
    <row r="355" spans="1:48" ht="15.6">
      <c r="B355" s="28" t="s">
        <v>63</v>
      </c>
      <c r="C355" s="67"/>
      <c r="D355" s="38"/>
      <c r="E355" s="38"/>
      <c r="F355" s="38"/>
      <c r="G355" s="38"/>
      <c r="H355" s="38"/>
      <c r="I355" s="38"/>
      <c r="J355" s="38"/>
      <c r="K355" s="38"/>
      <c r="L355" s="38"/>
      <c r="M355" s="63">
        <f>SUM(M352:M354)</f>
        <v>4174.0079999999998</v>
      </c>
      <c r="N355" s="63">
        <f>SUM(N352:N354)</f>
        <v>1629539</v>
      </c>
      <c r="R355" s="26"/>
      <c r="S355" s="26"/>
      <c r="T355" s="26"/>
      <c r="U355" s="26"/>
      <c r="V355" s="26"/>
      <c r="W355" s="26"/>
      <c r="Y355" s="210"/>
      <c r="Z355" s="48"/>
      <c r="AA355" s="230"/>
      <c r="AB355" s="54"/>
      <c r="AC355" s="231"/>
      <c r="AD355" s="53"/>
      <c r="AE355" s="230">
        <f>SUM(AE352:AE354)</f>
        <v>10472.168671200001</v>
      </c>
      <c r="AF355" s="55"/>
      <c r="AG355" s="248"/>
      <c r="AI355" s="214"/>
      <c r="AK355" s="324" t="s">
        <v>184</v>
      </c>
    </row>
    <row r="356" spans="1:48">
      <c r="B356" s="26"/>
      <c r="R356" s="26"/>
      <c r="S356" s="26"/>
      <c r="T356" s="26"/>
      <c r="U356" s="26"/>
      <c r="V356" s="26"/>
      <c r="W356" s="26"/>
      <c r="Y356" s="211"/>
      <c r="Z356" s="48"/>
      <c r="AA356" s="232"/>
      <c r="AB356" s="228"/>
      <c r="AC356" s="229"/>
      <c r="AD356" s="34"/>
      <c r="AE356" s="232"/>
      <c r="AF356" s="14"/>
      <c r="AG356" s="221"/>
      <c r="AI356" s="214"/>
      <c r="AK356" s="324"/>
    </row>
    <row r="357" spans="1:48" ht="15.75" customHeight="1">
      <c r="B357" s="28" t="s">
        <v>91</v>
      </c>
      <c r="C357" s="21"/>
      <c r="D357" s="20"/>
      <c r="E357" s="19"/>
      <c r="F357" s="19"/>
      <c r="G357" s="19"/>
      <c r="H357" s="19"/>
      <c r="I357" s="19"/>
      <c r="J357" s="19"/>
      <c r="K357" s="19"/>
      <c r="L357" s="19">
        <f>+L341</f>
        <v>0</v>
      </c>
      <c r="M357" s="19">
        <f>+M341+M349+M355</f>
        <v>6644.8081977585853</v>
      </c>
      <c r="N357" s="19">
        <f>+N341+N349+N355</f>
        <v>2546490.9340435956</v>
      </c>
      <c r="O357" s="55"/>
      <c r="P357" s="55"/>
      <c r="Q357" s="55"/>
      <c r="R357" s="195"/>
      <c r="S357" s="195"/>
      <c r="T357" s="195"/>
      <c r="U357" s="195"/>
      <c r="V357" s="195"/>
      <c r="W357" s="195"/>
      <c r="X357" s="55"/>
      <c r="Y357" s="212"/>
      <c r="Z357" s="56"/>
      <c r="AA357" s="233"/>
      <c r="AB357" s="54"/>
      <c r="AC357" s="231"/>
      <c r="AD357" s="57"/>
      <c r="AE357" s="233">
        <f>+AE355+AE349+AE341</f>
        <v>16671.159287356517</v>
      </c>
      <c r="AF357" s="55"/>
      <c r="AG357" s="248"/>
      <c r="AI357" s="214"/>
      <c r="AK357" s="324"/>
    </row>
    <row r="358" spans="1:48" ht="14.25" customHeight="1">
      <c r="R358" s="25"/>
      <c r="S358" s="25"/>
      <c r="T358" s="25"/>
      <c r="U358" s="25"/>
      <c r="V358" s="25"/>
      <c r="W358" s="25"/>
      <c r="Y358" s="211"/>
      <c r="Z358" s="48"/>
      <c r="AA358" s="232"/>
      <c r="AB358" s="14"/>
      <c r="AC358" s="245"/>
      <c r="AD358" s="34"/>
      <c r="AE358" s="232"/>
      <c r="AF358" s="14"/>
      <c r="AG358" s="221"/>
      <c r="AI358" s="214"/>
      <c r="AK358" s="324"/>
    </row>
    <row r="359" spans="1:48" ht="14.25" customHeight="1">
      <c r="R359" s="25"/>
      <c r="S359" s="25"/>
      <c r="T359" s="25"/>
      <c r="U359" s="25"/>
      <c r="V359" s="25"/>
      <c r="W359" s="25"/>
      <c r="Y359" s="211"/>
      <c r="Z359" s="48"/>
      <c r="AA359" s="232"/>
      <c r="AB359" s="14"/>
      <c r="AC359" s="245"/>
      <c r="AD359" s="34"/>
      <c r="AE359" s="232"/>
      <c r="AF359" s="14"/>
      <c r="AG359" s="221"/>
      <c r="AI359" s="214"/>
      <c r="AK359" s="324"/>
    </row>
    <row r="360" spans="1:48" s="62" customFormat="1" ht="25.5" customHeight="1" thickBot="1">
      <c r="A360" s="58" t="s">
        <v>88</v>
      </c>
      <c r="B360" s="58"/>
      <c r="C360" s="58"/>
      <c r="D360" s="69"/>
      <c r="E360" s="69"/>
      <c r="F360" s="58"/>
      <c r="G360" s="69">
        <f t="shared" ref="G360:N360" si="119">+G357+G326+G295+G264</f>
        <v>5018.2446247234993</v>
      </c>
      <c r="H360" s="69">
        <f t="shared" si="119"/>
        <v>1564324.5559379498</v>
      </c>
      <c r="I360" s="69">
        <f t="shared" si="119"/>
        <v>0</v>
      </c>
      <c r="J360" s="69">
        <f t="shared" si="119"/>
        <v>9580.6431508719434</v>
      </c>
      <c r="K360" s="69">
        <f t="shared" si="119"/>
        <v>3876177.1681575016</v>
      </c>
      <c r="L360" s="69">
        <f t="shared" si="119"/>
        <v>0</v>
      </c>
      <c r="M360" s="69">
        <f t="shared" si="119"/>
        <v>16225.451348630528</v>
      </c>
      <c r="N360" s="69">
        <f t="shared" si="119"/>
        <v>6422668.1022010967</v>
      </c>
      <c r="O360" s="69">
        <f>+D360+G360+J360+M360</f>
        <v>30824.339124225968</v>
      </c>
      <c r="P360" s="69">
        <f>+E360+H360+K360+N360</f>
        <v>11863169.826296549</v>
      </c>
      <c r="Q360" s="58"/>
      <c r="R360" s="193"/>
      <c r="S360" s="193"/>
      <c r="T360" s="193"/>
      <c r="U360" s="193"/>
      <c r="V360" s="193"/>
      <c r="W360" s="193"/>
      <c r="X360" s="58"/>
      <c r="Y360" s="241">
        <f>+Y264+Y295+Y326+Y357</f>
        <v>6608.3590714775528</v>
      </c>
      <c r="Z360" s="59"/>
      <c r="AA360" s="235">
        <f>+AA264+AA295+AA326+AA357</f>
        <v>20089.650623063379</v>
      </c>
      <c r="AB360" s="59">
        <f>((('Tables #1'!$E$9/12)*4)*('Tables #1'!$F$27))+((('Tables #1'!$E$9/12)*8)*('Tables #1'!$G$27))</f>
        <v>25970.94526</v>
      </c>
      <c r="AC360" s="236">
        <f>+AA360-AB360</f>
        <v>-5881.2946369366218</v>
      </c>
      <c r="AD360" s="61"/>
      <c r="AE360" s="235">
        <f>+AE264+AE295+AE326+AE357</f>
        <v>40708.034888579132</v>
      </c>
      <c r="AF360" s="59">
        <f>((('Tables #1'!$E$9/12)*4)*('Tables #1'!$G$27))+((('Tables #1'!$E$9/12)*8)*('Tables #1'!$H$27))</f>
        <v>31073.730060000002</v>
      </c>
      <c r="AG360" s="236">
        <f>+AE360-AF360</f>
        <v>9634.3048285791301</v>
      </c>
      <c r="AH360" s="58"/>
      <c r="AI360" s="242">
        <f>+AG360+AC360+Y360</f>
        <v>10361.369263120061</v>
      </c>
      <c r="AJ360" s="29"/>
      <c r="AK360" s="324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</row>
    <row r="361" spans="1:48" ht="15.75" customHeight="1" thickTop="1" thickBot="1">
      <c r="R361" s="25"/>
      <c r="S361" s="25"/>
      <c r="T361" s="25"/>
      <c r="U361" s="25"/>
      <c r="V361" s="25"/>
      <c r="W361" s="25"/>
      <c r="Y361" s="244"/>
      <c r="AA361" s="246"/>
      <c r="AB361" s="4"/>
      <c r="AC361" s="247"/>
      <c r="AE361" s="246"/>
      <c r="AF361" s="4"/>
      <c r="AG361" s="247"/>
      <c r="AI361" s="243"/>
    </row>
    <row r="362" spans="1:48" ht="18" customHeight="1">
      <c r="A362" s="31" t="s">
        <v>164</v>
      </c>
      <c r="R362" s="25"/>
      <c r="S362" s="25"/>
      <c r="T362" s="25"/>
      <c r="U362" s="25"/>
      <c r="V362" s="25"/>
      <c r="W362" s="25"/>
      <c r="Y362" s="213"/>
      <c r="AA362" s="217"/>
      <c r="AB362" s="218"/>
      <c r="AC362" s="219"/>
      <c r="AE362" s="217"/>
      <c r="AF362" s="219"/>
      <c r="AG362" s="219"/>
      <c r="AI362" s="250"/>
    </row>
    <row r="363" spans="1:48" ht="14.4" thickBot="1">
      <c r="R363" s="25"/>
      <c r="S363" s="25"/>
      <c r="T363" s="25"/>
      <c r="U363" s="25"/>
      <c r="V363" s="25"/>
      <c r="W363" s="25"/>
      <c r="Y363" s="204"/>
      <c r="AA363" s="220"/>
      <c r="AB363" s="14"/>
      <c r="AC363" s="221"/>
      <c r="AE363" s="220"/>
      <c r="AF363" s="221"/>
      <c r="AG363" s="221"/>
      <c r="AI363" s="214"/>
    </row>
    <row r="364" spans="1:48" ht="17.399999999999999">
      <c r="A364" s="197" t="s">
        <v>93</v>
      </c>
      <c r="B364" s="198"/>
      <c r="C364" s="17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R364" s="25"/>
      <c r="S364" s="25"/>
      <c r="T364" s="25"/>
      <c r="U364" s="25"/>
      <c r="V364" s="25"/>
      <c r="W364" s="25"/>
      <c r="Y364" s="204"/>
      <c r="AA364" s="220"/>
      <c r="AB364" s="14"/>
      <c r="AC364" s="221"/>
      <c r="AE364" s="220"/>
      <c r="AF364" s="221"/>
      <c r="AG364" s="221"/>
      <c r="AI364" s="214"/>
    </row>
    <row r="365" spans="1:48">
      <c r="A365" s="15"/>
      <c r="B365" s="14"/>
      <c r="C365" s="14"/>
      <c r="D365" s="14"/>
      <c r="E365" s="14"/>
      <c r="F365" s="14"/>
      <c r="G365" s="1"/>
      <c r="H365" s="1"/>
      <c r="I365" s="14"/>
      <c r="J365" s="1"/>
      <c r="K365" s="1"/>
      <c r="L365" s="14"/>
      <c r="M365" s="1"/>
      <c r="N365" s="1"/>
      <c r="R365" s="25"/>
      <c r="S365" s="25"/>
      <c r="T365" s="25"/>
      <c r="U365" s="25"/>
      <c r="V365" s="25"/>
      <c r="W365" s="25"/>
      <c r="Y365" s="204"/>
      <c r="AA365" s="220"/>
      <c r="AB365" s="14"/>
      <c r="AC365" s="221"/>
      <c r="AD365" s="34"/>
      <c r="AE365" s="220"/>
      <c r="AF365" s="221"/>
      <c r="AG365" s="221"/>
      <c r="AI365" s="214"/>
    </row>
    <row r="366" spans="1:48">
      <c r="A366" s="15"/>
      <c r="B366" s="35" t="s">
        <v>37</v>
      </c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R366" s="25"/>
      <c r="S366" s="25"/>
      <c r="T366" s="25"/>
      <c r="U366" s="25"/>
      <c r="V366" s="25"/>
      <c r="W366" s="25"/>
      <c r="Y366" s="204"/>
      <c r="AA366" s="220"/>
      <c r="AB366" s="14"/>
      <c r="AC366" s="221"/>
      <c r="AD366" s="34"/>
      <c r="AE366" s="220"/>
      <c r="AF366" s="221"/>
      <c r="AG366" s="221"/>
      <c r="AI366" s="214"/>
    </row>
    <row r="367" spans="1:48" s="29" customFormat="1" ht="17.25" customHeight="1">
      <c r="A367" s="13"/>
      <c r="B367" s="82" t="str">
        <f t="shared" ref="B367:B377" si="120">+B330</f>
        <v>Retrofit GS &lt; 50</v>
      </c>
      <c r="C367" s="79"/>
      <c r="D367" s="71"/>
      <c r="E367" s="71"/>
      <c r="F367" s="39"/>
      <c r="G367" s="41"/>
      <c r="H367" s="41"/>
      <c r="I367" s="39"/>
      <c r="J367" s="41"/>
      <c r="K367" s="41"/>
      <c r="L367" s="39"/>
      <c r="M367" s="41"/>
      <c r="N367" s="41"/>
      <c r="O367" s="3"/>
      <c r="P367" s="3"/>
      <c r="Q367" s="3"/>
      <c r="R367" s="26"/>
      <c r="S367" s="26"/>
      <c r="T367" s="26"/>
      <c r="U367" s="26"/>
      <c r="V367" s="26"/>
      <c r="W367" s="26"/>
      <c r="Y367" s="205"/>
      <c r="Z367" s="3"/>
      <c r="AA367" s="222"/>
      <c r="AB367" s="14"/>
      <c r="AC367" s="221"/>
      <c r="AD367" s="34"/>
      <c r="AE367" s="222"/>
      <c r="AF367" s="223"/>
      <c r="AG367" s="223"/>
      <c r="AI367" s="215"/>
    </row>
    <row r="368" spans="1:48" s="29" customFormat="1" ht="17.25" customHeight="1">
      <c r="A368" s="13"/>
      <c r="B368" s="82" t="str">
        <f t="shared" si="120"/>
        <v>Retrofit GS 50-999</v>
      </c>
      <c r="C368" s="80"/>
      <c r="D368" s="71"/>
      <c r="E368" s="71"/>
      <c r="F368" s="39"/>
      <c r="G368" s="41"/>
      <c r="H368" s="41"/>
      <c r="I368" s="39"/>
      <c r="J368" s="41"/>
      <c r="K368" s="41"/>
      <c r="L368" s="39"/>
      <c r="M368" s="41"/>
      <c r="N368" s="41"/>
      <c r="O368" s="3"/>
      <c r="P368" s="3"/>
      <c r="Q368" s="3"/>
      <c r="R368" s="26"/>
      <c r="S368" s="26"/>
      <c r="T368" s="26"/>
      <c r="U368" s="26"/>
      <c r="V368" s="26"/>
      <c r="W368" s="26"/>
      <c r="Y368" s="205"/>
      <c r="Z368" s="3"/>
      <c r="AA368" s="222"/>
      <c r="AB368" s="14"/>
      <c r="AC368" s="221"/>
      <c r="AD368" s="34"/>
      <c r="AE368" s="222"/>
      <c r="AF368" s="223"/>
      <c r="AG368" s="223"/>
      <c r="AI368" s="215"/>
    </row>
    <row r="369" spans="1:35" s="29" customFormat="1" ht="17.25" customHeight="1">
      <c r="A369" s="13"/>
      <c r="B369" s="82" t="str">
        <f t="shared" si="120"/>
        <v>Retrofit GS &gt; 1000</v>
      </c>
      <c r="C369" s="80"/>
      <c r="D369" s="71">
        <v>771.35041170868578</v>
      </c>
      <c r="E369" s="71">
        <v>231767.40034595458</v>
      </c>
      <c r="F369" s="39"/>
      <c r="G369" s="41"/>
      <c r="H369" s="41"/>
      <c r="I369" s="39"/>
      <c r="J369" s="41">
        <v>7140.412627849144</v>
      </c>
      <c r="K369" s="41">
        <v>9333995.2995476872</v>
      </c>
      <c r="L369" s="39"/>
      <c r="M369" s="41">
        <v>4273.7930514518202</v>
      </c>
      <c r="N369" s="41">
        <v>3535167.9750264171</v>
      </c>
      <c r="O369" s="3"/>
      <c r="P369" s="3"/>
      <c r="Q369" s="3"/>
      <c r="R369" s="26"/>
      <c r="S369" s="26"/>
      <c r="T369" s="26"/>
      <c r="U369" s="26"/>
      <c r="V369" s="26"/>
      <c r="W369" s="26"/>
      <c r="Y369" s="205"/>
      <c r="Z369" s="3"/>
      <c r="AA369" s="222"/>
      <c r="AB369" s="14"/>
      <c r="AC369" s="221"/>
      <c r="AD369" s="34"/>
      <c r="AE369" s="222"/>
      <c r="AF369" s="221"/>
      <c r="AG369" s="221"/>
      <c r="AI369" s="215"/>
    </row>
    <row r="370" spans="1:35" s="29" customFormat="1" ht="17.25" customHeight="1">
      <c r="A370" s="13"/>
      <c r="B370" s="82" t="str">
        <f t="shared" si="120"/>
        <v>Retrofit  ST</v>
      </c>
      <c r="C370" s="80"/>
      <c r="D370" s="71"/>
      <c r="E370" s="71"/>
      <c r="F370" s="39"/>
      <c r="G370" s="41"/>
      <c r="H370" s="41"/>
      <c r="I370" s="39"/>
      <c r="J370" s="41"/>
      <c r="K370" s="41"/>
      <c r="L370" s="39"/>
      <c r="M370" s="41"/>
      <c r="N370" s="41"/>
      <c r="O370" s="3"/>
      <c r="P370" s="3"/>
      <c r="Q370" s="3"/>
      <c r="R370" s="26"/>
      <c r="S370" s="26"/>
      <c r="T370" s="26"/>
      <c r="U370" s="26"/>
      <c r="V370" s="26"/>
      <c r="W370" s="26"/>
      <c r="Y370" s="205"/>
      <c r="Z370" s="3"/>
      <c r="AA370" s="222"/>
      <c r="AB370" s="14"/>
      <c r="AC370" s="221"/>
      <c r="AD370" s="34"/>
      <c r="AE370" s="222"/>
      <c r="AF370" s="221"/>
      <c r="AG370" s="221"/>
      <c r="AI370" s="215"/>
    </row>
    <row r="371" spans="1:35" s="29" customFormat="1" ht="17.25" customHeight="1">
      <c r="A371" s="13"/>
      <c r="B371" s="82" t="str">
        <f t="shared" si="120"/>
        <v>Direct Install Lighting</v>
      </c>
      <c r="C371" s="80"/>
      <c r="D371" s="71"/>
      <c r="E371" s="71"/>
      <c r="F371" s="39"/>
      <c r="G371" s="41"/>
      <c r="H371" s="41"/>
      <c r="I371" s="39"/>
      <c r="J371" s="41"/>
      <c r="K371" s="41"/>
      <c r="L371" s="39"/>
      <c r="M371" s="41"/>
      <c r="N371" s="41"/>
      <c r="O371" s="3"/>
      <c r="P371" s="3"/>
      <c r="Q371" s="3"/>
      <c r="R371" s="26"/>
      <c r="S371" s="26"/>
      <c r="T371" s="26"/>
      <c r="U371" s="26"/>
      <c r="V371" s="26"/>
      <c r="W371" s="26"/>
      <c r="Y371" s="205"/>
      <c r="Z371" s="3"/>
      <c r="AA371" s="222"/>
      <c r="AB371" s="14"/>
      <c r="AC371" s="221"/>
      <c r="AD371" s="34"/>
      <c r="AE371" s="222"/>
      <c r="AF371" s="221"/>
      <c r="AG371" s="221"/>
      <c r="AI371" s="215"/>
    </row>
    <row r="372" spans="1:35" s="29" customFormat="1" ht="17.25" customHeight="1">
      <c r="A372" s="13"/>
      <c r="B372" s="82" t="str">
        <f t="shared" si="120"/>
        <v>Building Commissioning</v>
      </c>
      <c r="C372" s="80"/>
      <c r="D372" s="71"/>
      <c r="E372" s="71"/>
      <c r="F372" s="39"/>
      <c r="G372" s="41"/>
      <c r="H372" s="41"/>
      <c r="I372" s="39"/>
      <c r="J372" s="41"/>
      <c r="K372" s="41"/>
      <c r="L372" s="39"/>
      <c r="M372" s="41"/>
      <c r="N372" s="41"/>
      <c r="O372" s="3"/>
      <c r="P372" s="3"/>
      <c r="Q372" s="3"/>
      <c r="R372" s="26"/>
      <c r="S372" s="26"/>
      <c r="T372" s="26"/>
      <c r="U372" s="26"/>
      <c r="V372" s="26"/>
      <c r="W372" s="26"/>
      <c r="Y372" s="205"/>
      <c r="Z372" s="3"/>
      <c r="AA372" s="222"/>
      <c r="AB372" s="14"/>
      <c r="AC372" s="221"/>
      <c r="AD372" s="34"/>
      <c r="AE372" s="222"/>
      <c r="AF372" s="221"/>
      <c r="AG372" s="221"/>
      <c r="AI372" s="215"/>
    </row>
    <row r="373" spans="1:35" s="29" customFormat="1" ht="17.25" customHeight="1">
      <c r="A373" s="13"/>
      <c r="B373" s="82" t="str">
        <f t="shared" si="120"/>
        <v>New Construction</v>
      </c>
      <c r="C373" s="80"/>
      <c r="D373" s="71"/>
      <c r="E373" s="71"/>
      <c r="F373" s="39"/>
      <c r="G373" s="41"/>
      <c r="H373" s="41"/>
      <c r="I373" s="39"/>
      <c r="J373" s="41"/>
      <c r="K373" s="41"/>
      <c r="L373" s="39"/>
      <c r="M373" s="41"/>
      <c r="N373" s="41"/>
      <c r="O373" s="3"/>
      <c r="P373" s="3"/>
      <c r="Q373" s="3"/>
      <c r="R373" s="26"/>
      <c r="S373" s="26"/>
      <c r="T373" s="26"/>
      <c r="U373" s="26"/>
      <c r="V373" s="26"/>
      <c r="W373" s="26"/>
      <c r="Y373" s="205"/>
      <c r="Z373" s="3"/>
      <c r="AA373" s="222"/>
      <c r="AB373" s="14"/>
      <c r="AC373" s="221"/>
      <c r="AD373" s="34"/>
      <c r="AE373" s="222"/>
      <c r="AF373" s="221"/>
      <c r="AG373" s="221"/>
      <c r="AI373" s="215"/>
    </row>
    <row r="374" spans="1:35" s="29" customFormat="1" ht="17.25" customHeight="1">
      <c r="A374" s="13"/>
      <c r="B374" s="82" t="str">
        <f t="shared" si="120"/>
        <v>Energy Audit</v>
      </c>
      <c r="C374" s="80"/>
      <c r="D374" s="71"/>
      <c r="E374" s="71"/>
      <c r="F374" s="39"/>
      <c r="G374" s="41"/>
      <c r="H374" s="41"/>
      <c r="I374" s="39"/>
      <c r="J374" s="41"/>
      <c r="K374" s="41"/>
      <c r="L374" s="39"/>
      <c r="M374" s="41"/>
      <c r="N374" s="41"/>
      <c r="O374" s="3"/>
      <c r="P374" s="3"/>
      <c r="Q374" s="3"/>
      <c r="R374" s="26"/>
      <c r="S374" s="26"/>
      <c r="T374" s="26"/>
      <c r="U374" s="26"/>
      <c r="V374" s="26"/>
      <c r="W374" s="26"/>
      <c r="Y374" s="205"/>
      <c r="Z374" s="3"/>
      <c r="AA374" s="222"/>
      <c r="AB374" s="14"/>
      <c r="AC374" s="221"/>
      <c r="AD374" s="34"/>
      <c r="AE374" s="222"/>
      <c r="AF374" s="221"/>
      <c r="AG374" s="221"/>
      <c r="AI374" s="215"/>
    </row>
    <row r="375" spans="1:35" s="29" customFormat="1" ht="17.25" customHeight="1">
      <c r="A375" s="13"/>
      <c r="B375" s="82" t="str">
        <f t="shared" si="120"/>
        <v>Small Commercial Demand Response</v>
      </c>
      <c r="C375" s="80"/>
      <c r="D375" s="71"/>
      <c r="E375" s="71"/>
      <c r="F375" s="39"/>
      <c r="G375" s="41"/>
      <c r="H375" s="41"/>
      <c r="I375" s="39"/>
      <c r="J375" s="41"/>
      <c r="K375" s="41"/>
      <c r="L375" s="39"/>
      <c r="M375" s="41"/>
      <c r="N375" s="41"/>
      <c r="O375" s="3"/>
      <c r="P375" s="3"/>
      <c r="Q375" s="3"/>
      <c r="R375" s="26"/>
      <c r="S375" s="26"/>
      <c r="T375" s="26"/>
      <c r="U375" s="26"/>
      <c r="V375" s="26"/>
      <c r="W375" s="26"/>
      <c r="Y375" s="205"/>
      <c r="Z375" s="3"/>
      <c r="AA375" s="222"/>
      <c r="AB375" s="14"/>
      <c r="AC375" s="221"/>
      <c r="AD375" s="34"/>
      <c r="AE375" s="222"/>
      <c r="AF375" s="221"/>
      <c r="AG375" s="221"/>
      <c r="AI375" s="215"/>
    </row>
    <row r="376" spans="1:35" s="29" customFormat="1" ht="17.25" customHeight="1">
      <c r="A376" s="13"/>
      <c r="B376" s="82" t="str">
        <f t="shared" si="120"/>
        <v>Small Commercial Demand Response (IHD)</v>
      </c>
      <c r="C376" s="80"/>
      <c r="D376" s="71"/>
      <c r="E376" s="71"/>
      <c r="F376" s="39"/>
      <c r="G376" s="41"/>
      <c r="H376" s="41"/>
      <c r="I376" s="39"/>
      <c r="J376" s="41"/>
      <c r="K376" s="41"/>
      <c r="L376" s="39"/>
      <c r="M376" s="41"/>
      <c r="N376" s="41"/>
      <c r="O376" s="3"/>
      <c r="P376" s="3"/>
      <c r="Q376" s="3"/>
      <c r="R376" s="26"/>
      <c r="S376" s="26"/>
      <c r="T376" s="26"/>
      <c r="U376" s="26"/>
      <c r="V376" s="26"/>
      <c r="W376" s="26"/>
      <c r="Y376" s="205"/>
      <c r="Z376" s="3"/>
      <c r="AA376" s="222"/>
      <c r="AB376" s="14"/>
      <c r="AC376" s="221"/>
      <c r="AD376" s="34"/>
      <c r="AE376" s="222"/>
      <c r="AF376" s="221"/>
      <c r="AG376" s="221"/>
      <c r="AI376" s="215"/>
    </row>
    <row r="377" spans="1:35" s="29" customFormat="1" ht="17.25" customHeight="1">
      <c r="A377" s="13"/>
      <c r="B377" s="82" t="str">
        <f t="shared" si="120"/>
        <v>Demand Response 3</v>
      </c>
      <c r="C377" s="76"/>
      <c r="D377" s="71"/>
      <c r="E377" s="71"/>
      <c r="F377" s="39"/>
      <c r="G377" s="41"/>
      <c r="H377" s="41"/>
      <c r="I377" s="39"/>
      <c r="J377" s="41"/>
      <c r="K377" s="41"/>
      <c r="L377" s="39"/>
      <c r="M377" s="41"/>
      <c r="N377" s="41"/>
      <c r="O377" s="3"/>
      <c r="P377" s="3"/>
      <c r="Q377" s="3"/>
      <c r="R377" s="26"/>
      <c r="S377" s="26"/>
      <c r="T377" s="26"/>
      <c r="U377" s="26"/>
      <c r="V377" s="26"/>
      <c r="W377" s="26"/>
      <c r="Y377" s="205"/>
      <c r="AA377" s="222"/>
      <c r="AB377" s="14"/>
      <c r="AC377" s="221"/>
      <c r="AD377" s="34"/>
      <c r="AE377" s="222"/>
      <c r="AF377" s="221"/>
      <c r="AG377" s="221"/>
      <c r="AI377" s="215"/>
    </row>
    <row r="378" spans="1:35" s="29" customFormat="1" ht="17.25" customHeight="1">
      <c r="A378" s="13"/>
      <c r="B378" s="35" t="s">
        <v>46</v>
      </c>
      <c r="C378" s="72"/>
      <c r="D378" s="46">
        <f>SUM(D367:D377)</f>
        <v>771.35041170868578</v>
      </c>
      <c r="E378" s="45">
        <f>SUM(E367:E377)</f>
        <v>231767.40034595458</v>
      </c>
      <c r="F378" s="73"/>
      <c r="G378" s="45">
        <f>SUM(G367:G377)</f>
        <v>0</v>
      </c>
      <c r="H378" s="45">
        <f>SUM(H367:H377)</f>
        <v>0</v>
      </c>
      <c r="I378" s="73"/>
      <c r="J378" s="45">
        <f>SUM(J367:J377)</f>
        <v>7140.412627849144</v>
      </c>
      <c r="K378" s="45">
        <f>SUM(K367:K377)</f>
        <v>9333995.2995476872</v>
      </c>
      <c r="L378" s="73"/>
      <c r="M378" s="45">
        <f>SUM(M367:M377)</f>
        <v>4273.7930514518202</v>
      </c>
      <c r="N378" s="45">
        <f>SUM(N367:N377)</f>
        <v>3535167.9750264171</v>
      </c>
      <c r="O378" s="3"/>
      <c r="P378" s="3"/>
      <c r="Q378" s="3"/>
      <c r="R378" s="26"/>
      <c r="S378" s="26"/>
      <c r="T378" s="26"/>
      <c r="U378" s="26"/>
      <c r="V378" s="26"/>
      <c r="W378" s="26"/>
      <c r="Y378" s="205"/>
      <c r="AA378" s="222"/>
      <c r="AB378" s="30"/>
      <c r="AC378" s="223"/>
      <c r="AD378" s="34"/>
      <c r="AE378" s="222"/>
      <c r="AF378" s="221"/>
      <c r="AG378" s="221"/>
      <c r="AI378" s="215"/>
    </row>
    <row r="379" spans="1:35" s="29" customFormat="1">
      <c r="A379" s="13"/>
      <c r="B379" s="12"/>
      <c r="C379" s="30"/>
      <c r="D379" s="39"/>
      <c r="E379" s="42"/>
      <c r="F379" s="39"/>
      <c r="G379" s="39"/>
      <c r="H379" s="42"/>
      <c r="I379" s="39"/>
      <c r="J379" s="39"/>
      <c r="K379" s="42"/>
      <c r="L379" s="39"/>
      <c r="M379" s="39"/>
      <c r="N379" s="42"/>
      <c r="O379" s="3"/>
      <c r="P379" s="3"/>
      <c r="Q379" s="3"/>
      <c r="R379" s="26"/>
      <c r="S379" s="26"/>
      <c r="T379" s="26"/>
      <c r="U379" s="26"/>
      <c r="V379" s="26"/>
      <c r="W379" s="26"/>
      <c r="Y379" s="205"/>
      <c r="AA379" s="222"/>
      <c r="AB379" s="30"/>
      <c r="AC379" s="223"/>
      <c r="AD379" s="34"/>
      <c r="AE379" s="222"/>
      <c r="AF379" s="221"/>
      <c r="AG379" s="221"/>
      <c r="AI379" s="215"/>
    </row>
    <row r="380" spans="1:35" s="29" customFormat="1">
      <c r="A380" s="13"/>
      <c r="B380" s="35" t="s">
        <v>50</v>
      </c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3"/>
      <c r="P380" s="3"/>
      <c r="Q380" s="3"/>
      <c r="R380" s="26"/>
      <c r="S380" s="26"/>
      <c r="T380" s="26"/>
      <c r="U380" s="26"/>
      <c r="V380" s="26"/>
      <c r="W380" s="26"/>
      <c r="Y380" s="205"/>
      <c r="AA380" s="222"/>
      <c r="AB380" s="30"/>
      <c r="AC380" s="223"/>
      <c r="AD380" s="34"/>
      <c r="AE380" s="222"/>
      <c r="AF380" s="221"/>
      <c r="AG380" s="221"/>
      <c r="AI380" s="215"/>
    </row>
    <row r="381" spans="1:35" s="29" customFormat="1">
      <c r="A381" s="13"/>
      <c r="B381" s="82" t="s">
        <v>51</v>
      </c>
      <c r="C381" s="80"/>
      <c r="D381" s="71"/>
      <c r="E381" s="71"/>
      <c r="F381" s="39"/>
      <c r="G381" s="71"/>
      <c r="H381" s="71"/>
      <c r="I381" s="39"/>
      <c r="J381" s="71"/>
      <c r="K381" s="71"/>
      <c r="L381" s="39"/>
      <c r="M381" s="71"/>
      <c r="N381" s="71"/>
      <c r="O381" s="3"/>
      <c r="P381" s="3"/>
      <c r="Q381" s="3"/>
      <c r="R381" s="26"/>
      <c r="S381" s="26"/>
      <c r="T381" s="26"/>
      <c r="U381" s="26"/>
      <c r="V381" s="26"/>
      <c r="W381" s="26"/>
      <c r="Y381" s="205"/>
      <c r="AA381" s="222"/>
      <c r="AB381" s="30"/>
      <c r="AC381" s="223"/>
      <c r="AD381" s="34"/>
      <c r="AE381" s="222"/>
      <c r="AF381" s="221"/>
      <c r="AG381" s="221"/>
      <c r="AI381" s="215"/>
    </row>
    <row r="382" spans="1:35" s="29" customFormat="1">
      <c r="A382" s="13"/>
      <c r="B382" s="82" t="s">
        <v>52</v>
      </c>
      <c r="C382" s="80"/>
      <c r="D382" s="71"/>
      <c r="E382" s="71"/>
      <c r="F382" s="39"/>
      <c r="G382" s="71"/>
      <c r="H382" s="71"/>
      <c r="I382" s="39"/>
      <c r="J382" s="71"/>
      <c r="K382" s="71"/>
      <c r="L382" s="39"/>
      <c r="M382" s="71"/>
      <c r="N382" s="71"/>
      <c r="O382" s="3"/>
      <c r="P382" s="3"/>
      <c r="Q382" s="3"/>
      <c r="R382" s="26"/>
      <c r="S382" s="26"/>
      <c r="T382" s="26"/>
      <c r="U382" s="26"/>
      <c r="V382" s="26"/>
      <c r="W382" s="26"/>
      <c r="Y382" s="205"/>
      <c r="AA382" s="222"/>
      <c r="AB382" s="30"/>
      <c r="AC382" s="223"/>
      <c r="AD382" s="34"/>
      <c r="AE382" s="222"/>
      <c r="AF382" s="221"/>
      <c r="AG382" s="221"/>
      <c r="AI382" s="215"/>
    </row>
    <row r="383" spans="1:35" s="29" customFormat="1">
      <c r="A383" s="13"/>
      <c r="B383" s="82" t="s">
        <v>53</v>
      </c>
      <c r="C383" s="80"/>
      <c r="D383" s="71"/>
      <c r="E383" s="71"/>
      <c r="F383" s="39"/>
      <c r="G383" s="71"/>
      <c r="H383" s="71"/>
      <c r="I383" s="39"/>
      <c r="J383" s="71"/>
      <c r="K383" s="71"/>
      <c r="L383" s="39"/>
      <c r="M383" s="71">
        <v>2407.86</v>
      </c>
      <c r="N383" s="71">
        <v>1859328</v>
      </c>
      <c r="O383" s="3"/>
      <c r="P383" s="3"/>
      <c r="Q383" s="3"/>
      <c r="R383" s="26"/>
      <c r="S383" s="26"/>
      <c r="T383" s="26"/>
      <c r="U383" s="26"/>
      <c r="V383" s="26"/>
      <c r="W383" s="26"/>
      <c r="Y383" s="205"/>
      <c r="AA383" s="222"/>
      <c r="AB383" s="30"/>
      <c r="AC383" s="223"/>
      <c r="AD383" s="34"/>
      <c r="AE383" s="222"/>
      <c r="AF383" s="221"/>
      <c r="AG383" s="221"/>
      <c r="AI383" s="215"/>
    </row>
    <row r="384" spans="1:35" s="29" customFormat="1">
      <c r="A384" s="13"/>
      <c r="B384" s="82" t="s">
        <v>38</v>
      </c>
      <c r="C384" s="80"/>
      <c r="D384" s="71">
        <v>853.82400000000007</v>
      </c>
      <c r="E384" s="71">
        <v>436376.25199999998</v>
      </c>
      <c r="F384" s="39"/>
      <c r="G384" s="71"/>
      <c r="H384" s="71"/>
      <c r="I384" s="39"/>
      <c r="J384" s="71"/>
      <c r="K384" s="71"/>
      <c r="L384" s="39"/>
      <c r="M384" s="71"/>
      <c r="N384" s="71"/>
      <c r="O384" s="3"/>
      <c r="P384" s="3"/>
      <c r="Q384" s="3"/>
      <c r="R384" s="26"/>
      <c r="S384" s="26"/>
      <c r="T384" s="26"/>
      <c r="U384" s="26"/>
      <c r="V384" s="26"/>
      <c r="W384" s="26"/>
      <c r="Y384" s="205"/>
      <c r="AA384" s="222"/>
      <c r="AB384" s="30"/>
      <c r="AC384" s="223"/>
      <c r="AD384" s="34"/>
      <c r="AE384" s="222"/>
      <c r="AF384" s="221"/>
      <c r="AG384" s="221"/>
      <c r="AI384" s="215"/>
    </row>
    <row r="385" spans="1:37" s="29" customFormat="1">
      <c r="A385" s="13"/>
      <c r="B385" s="82" t="s">
        <v>45</v>
      </c>
      <c r="C385" s="80"/>
      <c r="D385" s="71"/>
      <c r="E385" s="71"/>
      <c r="F385" s="39"/>
      <c r="G385" s="71">
        <v>8293.6049999999996</v>
      </c>
      <c r="H385" s="71">
        <v>39974.449999999997</v>
      </c>
      <c r="I385" s="39"/>
      <c r="J385" s="71">
        <v>1546.1479999999999</v>
      </c>
      <c r="K385" s="71">
        <v>35206.74</v>
      </c>
      <c r="L385" s="39"/>
      <c r="M385" s="71"/>
      <c r="N385" s="71"/>
      <c r="O385" s="3"/>
      <c r="P385" s="3"/>
      <c r="Q385" s="3"/>
      <c r="R385" s="196" t="s">
        <v>165</v>
      </c>
      <c r="S385" s="196" t="s">
        <v>165</v>
      </c>
      <c r="T385" s="196" t="s">
        <v>166</v>
      </c>
      <c r="U385" s="196" t="s">
        <v>166</v>
      </c>
      <c r="V385" s="196" t="s">
        <v>167</v>
      </c>
      <c r="W385" s="196" t="s">
        <v>168</v>
      </c>
      <c r="Y385" s="205"/>
      <c r="AA385" s="222"/>
      <c r="AB385" s="30"/>
      <c r="AC385" s="223"/>
      <c r="AD385" s="34"/>
      <c r="AE385" s="222"/>
      <c r="AF385" s="221"/>
      <c r="AG385" s="221"/>
      <c r="AI385" s="215"/>
    </row>
    <row r="386" spans="1:37" s="29" customFormat="1">
      <c r="A386" s="13"/>
      <c r="B386" s="83" t="s">
        <v>104</v>
      </c>
      <c r="C386" s="36"/>
      <c r="D386" s="46">
        <f>SUM(D381:D385)</f>
        <v>853.82400000000007</v>
      </c>
      <c r="E386" s="46">
        <f>SUM(E381:E385)</f>
        <v>436376.25199999998</v>
      </c>
      <c r="F386" s="73"/>
      <c r="G386" s="46">
        <f>SUM(G381:G385)</f>
        <v>8293.6049999999996</v>
      </c>
      <c r="H386" s="46">
        <f>SUM(H381:H385)</f>
        <v>39974.449999999997</v>
      </c>
      <c r="I386" s="73"/>
      <c r="J386" s="46">
        <f>SUM(J381:J385)</f>
        <v>1546.1479999999999</v>
      </c>
      <c r="K386" s="46">
        <f>SUM(K381:K385)</f>
        <v>35206.74</v>
      </c>
      <c r="L386" s="73"/>
      <c r="M386" s="46">
        <f>SUM(M381:M385)</f>
        <v>2407.86</v>
      </c>
      <c r="N386" s="46">
        <f>SUM(N381:N385)</f>
        <v>1859328</v>
      </c>
      <c r="O386" s="3"/>
      <c r="P386" s="3"/>
      <c r="Q386" s="3"/>
      <c r="R386" s="326" t="s">
        <v>11</v>
      </c>
      <c r="S386" s="326" t="s">
        <v>12</v>
      </c>
      <c r="T386" s="326" t="s">
        <v>1</v>
      </c>
      <c r="U386" s="326" t="s">
        <v>2</v>
      </c>
      <c r="V386" s="326" t="s">
        <v>19</v>
      </c>
      <c r="W386" s="326" t="s">
        <v>20</v>
      </c>
      <c r="Y386" s="205"/>
      <c r="AA386" s="222"/>
      <c r="AB386" s="30"/>
      <c r="AC386" s="223"/>
      <c r="AD386" s="34"/>
      <c r="AE386" s="222"/>
      <c r="AF386" s="221"/>
      <c r="AG386" s="221"/>
      <c r="AI386" s="215"/>
    </row>
    <row r="387" spans="1:37" s="29" customFormat="1">
      <c r="A387" s="13"/>
      <c r="B387" s="12"/>
      <c r="C387" s="30"/>
      <c r="D387" s="39"/>
      <c r="E387" s="42"/>
      <c r="F387" s="39"/>
      <c r="G387" s="39"/>
      <c r="H387" s="42"/>
      <c r="I387" s="39"/>
      <c r="J387" s="39"/>
      <c r="K387" s="42"/>
      <c r="L387" s="39"/>
      <c r="M387" s="39"/>
      <c r="N387" s="42"/>
      <c r="O387" s="3"/>
      <c r="P387" s="3"/>
      <c r="Q387" s="3"/>
      <c r="R387" s="326"/>
      <c r="S387" s="326"/>
      <c r="T387" s="326"/>
      <c r="U387" s="326"/>
      <c r="V387" s="326"/>
      <c r="W387" s="326"/>
      <c r="Y387" s="205"/>
      <c r="AA387" s="222"/>
      <c r="AB387" s="30"/>
      <c r="AC387" s="223"/>
      <c r="AD387" s="34"/>
      <c r="AE387" s="222"/>
      <c r="AF387" s="221"/>
      <c r="AG387" s="221"/>
      <c r="AI387" s="215"/>
    </row>
    <row r="388" spans="1:37" s="22" customFormat="1" ht="15.6">
      <c r="A388" s="11"/>
      <c r="B388" s="28" t="s">
        <v>94</v>
      </c>
      <c r="C388" s="21"/>
      <c r="D388" s="20">
        <f>+D378+D386</f>
        <v>1625.174411708686</v>
      </c>
      <c r="E388" s="19">
        <f>+E378+E386</f>
        <v>668143.65234595456</v>
      </c>
      <c r="F388" s="19"/>
      <c r="G388" s="19">
        <f>+G378+G386</f>
        <v>8293.6049999999996</v>
      </c>
      <c r="H388" s="19">
        <f>+H378+H386</f>
        <v>39974.449999999997</v>
      </c>
      <c r="I388" s="19"/>
      <c r="J388" s="19">
        <f>+J378+J386</f>
        <v>8686.5606278491432</v>
      </c>
      <c r="K388" s="19">
        <f>+K378+K386</f>
        <v>9369202.0395476874</v>
      </c>
      <c r="L388" s="19"/>
      <c r="M388" s="19">
        <f>+M378+M386</f>
        <v>6681.6530514518199</v>
      </c>
      <c r="N388" s="19">
        <f>+N378+N386</f>
        <v>5394495.9750264175</v>
      </c>
      <c r="O388" s="3"/>
      <c r="P388" s="3"/>
      <c r="Q388" s="3"/>
      <c r="R388" s="326"/>
      <c r="S388" s="326"/>
      <c r="T388" s="326"/>
      <c r="U388" s="326"/>
      <c r="V388" s="326"/>
      <c r="W388" s="326"/>
      <c r="Y388" s="206"/>
      <c r="AA388" s="224"/>
      <c r="AB388" s="225"/>
      <c r="AC388" s="226"/>
      <c r="AD388" s="34"/>
      <c r="AE388" s="224"/>
      <c r="AF388" s="221"/>
      <c r="AG388" s="221"/>
      <c r="AI388" s="216"/>
    </row>
    <row r="389" spans="1:37" s="29" customFormat="1" ht="14.4" thickBot="1">
      <c r="A389" s="10"/>
      <c r="B389" s="9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3"/>
      <c r="P389" s="3"/>
      <c r="Q389" s="3"/>
      <c r="R389" s="326"/>
      <c r="S389" s="326"/>
      <c r="T389" s="326"/>
      <c r="U389" s="326"/>
      <c r="V389" s="326"/>
      <c r="W389" s="326"/>
      <c r="Y389" s="207"/>
      <c r="Z389" s="5"/>
      <c r="AA389" s="222"/>
      <c r="AB389" s="30"/>
      <c r="AC389" s="223"/>
      <c r="AD389" s="34"/>
      <c r="AE389" s="222"/>
      <c r="AF389" s="221"/>
      <c r="AG389" s="221"/>
      <c r="AI389" s="215"/>
    </row>
    <row r="390" spans="1:37"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R390" s="326"/>
      <c r="S390" s="326"/>
      <c r="T390" s="326"/>
      <c r="U390" s="326"/>
      <c r="V390" s="326"/>
      <c r="W390" s="326"/>
      <c r="Y390" s="208"/>
      <c r="Z390" s="7"/>
      <c r="AA390" s="220"/>
      <c r="AB390" s="14"/>
      <c r="AC390" s="221"/>
      <c r="AD390" s="34"/>
      <c r="AE390" s="220"/>
      <c r="AF390" s="221"/>
      <c r="AG390" s="221"/>
      <c r="AI390" s="214"/>
    </row>
    <row r="391" spans="1:37" ht="15.6">
      <c r="A391" s="336">
        <v>2011</v>
      </c>
      <c r="B391" s="336"/>
      <c r="D391" s="25"/>
      <c r="E391" s="25"/>
      <c r="F391" s="25"/>
      <c r="G391" s="331" t="s">
        <v>71</v>
      </c>
      <c r="H391" s="331"/>
      <c r="I391" s="26"/>
      <c r="J391" s="331" t="s">
        <v>71</v>
      </c>
      <c r="K391" s="331"/>
      <c r="L391" s="26"/>
      <c r="M391" s="331" t="s">
        <v>71</v>
      </c>
      <c r="N391" s="331"/>
      <c r="R391" s="326"/>
      <c r="S391" s="326"/>
      <c r="T391" s="326"/>
      <c r="U391" s="326"/>
      <c r="V391" s="326"/>
      <c r="W391" s="326"/>
      <c r="Y391" s="208"/>
      <c r="Z391" s="7"/>
      <c r="AA391" s="220"/>
      <c r="AB391" s="14"/>
      <c r="AC391" s="221"/>
      <c r="AD391" s="34"/>
      <c r="AE391" s="220"/>
      <c r="AF391" s="221"/>
      <c r="AG391" s="221"/>
      <c r="AI391" s="214"/>
    </row>
    <row r="392" spans="1:37">
      <c r="B392" s="35" t="str">
        <f t="shared" ref="B392:B403" si="121">+B366</f>
        <v>Business Program</v>
      </c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R392" s="25"/>
      <c r="S392" s="25"/>
      <c r="T392" s="25"/>
      <c r="U392" s="25"/>
      <c r="V392" s="25"/>
      <c r="W392" s="25"/>
      <c r="Y392" s="204"/>
      <c r="AA392" s="220"/>
      <c r="AB392" s="14"/>
      <c r="AC392" s="221"/>
      <c r="AD392" s="34"/>
      <c r="AE392" s="220"/>
      <c r="AF392" s="221"/>
      <c r="AG392" s="221"/>
      <c r="AI392" s="214"/>
      <c r="AK392" s="325" t="str">
        <f>+A364</f>
        <v>GS  &gt;1000</v>
      </c>
    </row>
    <row r="393" spans="1:37">
      <c r="B393" s="81" t="str">
        <f t="shared" si="121"/>
        <v>Retrofit GS &lt; 50</v>
      </c>
      <c r="G393" s="27"/>
      <c r="H393" s="27"/>
      <c r="J393" s="27"/>
      <c r="K393" s="27"/>
      <c r="M393" s="27"/>
      <c r="N393" s="27"/>
      <c r="R393" s="24">
        <v>2.0339</v>
      </c>
      <c r="S393" s="24">
        <v>-3.3000000000000002E-2</v>
      </c>
      <c r="T393" s="24">
        <v>2.2313999999999998</v>
      </c>
      <c r="U393" s="24">
        <v>-3.7100000000000001E-2</v>
      </c>
      <c r="V393" s="24">
        <v>2.2079</v>
      </c>
      <c r="W393" s="24">
        <v>2.2387999999999999</v>
      </c>
      <c r="Y393" s="209">
        <f>(((G393/12)*4)*(R393+S393))+(((G393/12)*8)*(T393+U393))</f>
        <v>0</v>
      </c>
      <c r="Z393" s="48"/>
      <c r="AA393" s="227">
        <f>(((J393/12)*4)*(T393+U393))+(((J393/12)*8)*(V393))</f>
        <v>0</v>
      </c>
      <c r="AB393" s="228"/>
      <c r="AC393" s="229"/>
      <c r="AD393" s="34"/>
      <c r="AE393" s="227">
        <f>(((M393/12)*4)*(V393))+(((M393/12)*8)*(W393))</f>
        <v>0</v>
      </c>
      <c r="AF393" s="221"/>
      <c r="AG393" s="221"/>
      <c r="AI393" s="214"/>
      <c r="AK393" s="325"/>
    </row>
    <row r="394" spans="1:37">
      <c r="B394" s="81" t="str">
        <f t="shared" si="121"/>
        <v>Retrofit GS 50-999</v>
      </c>
      <c r="G394" s="27"/>
      <c r="H394" s="27"/>
      <c r="J394" s="27"/>
      <c r="K394" s="27"/>
      <c r="M394" s="27"/>
      <c r="N394" s="27"/>
      <c r="R394" s="24">
        <f>+$R$393</f>
        <v>2.0339</v>
      </c>
      <c r="S394" s="24">
        <f>+$S$393</f>
        <v>-3.3000000000000002E-2</v>
      </c>
      <c r="T394" s="24">
        <f>+$T$393</f>
        <v>2.2313999999999998</v>
      </c>
      <c r="U394" s="24">
        <f>+$U$393</f>
        <v>-3.7100000000000001E-2</v>
      </c>
      <c r="V394" s="24">
        <f>+$V$393</f>
        <v>2.2079</v>
      </c>
      <c r="W394" s="24">
        <f>+$W$393</f>
        <v>2.2387999999999999</v>
      </c>
      <c r="Y394" s="209">
        <f t="shared" ref="Y394:Y403" si="122">(((G394/12)*4)*(R394+S394))+(((G394/12)*8)*(T394+U394))</f>
        <v>0</v>
      </c>
      <c r="Z394" s="48"/>
      <c r="AA394" s="227">
        <f t="shared" ref="AA394:AA403" si="123">(((J394/12)*4)*(T394+U394))+(((J394/12)*8)*(V394))</f>
        <v>0</v>
      </c>
      <c r="AB394" s="228"/>
      <c r="AC394" s="229"/>
      <c r="AD394" s="34"/>
      <c r="AE394" s="227">
        <f t="shared" ref="AE394:AE403" si="124">(((M394/12)*4)*(V394))+(((M394/12)*8)*(W394))</f>
        <v>0</v>
      </c>
      <c r="AF394" s="221"/>
      <c r="AG394" s="221"/>
      <c r="AI394" s="214"/>
    </row>
    <row r="395" spans="1:37">
      <c r="B395" s="81" t="str">
        <f t="shared" si="121"/>
        <v>Retrofit GS &gt; 1000</v>
      </c>
      <c r="G395" s="27">
        <v>192.83760292717147</v>
      </c>
      <c r="H395" s="27">
        <v>57941.85008648863</v>
      </c>
      <c r="J395" s="27">
        <v>192.83760292717147</v>
      </c>
      <c r="K395" s="27">
        <v>57941.85008648863</v>
      </c>
      <c r="M395" s="27">
        <v>192.83760292717147</v>
      </c>
      <c r="N395" s="27">
        <v>57941.85008648863</v>
      </c>
      <c r="R395" s="24">
        <f t="shared" ref="R395:R403" si="125">+$R$393</f>
        <v>2.0339</v>
      </c>
      <c r="S395" s="24">
        <f t="shared" ref="S395:S403" si="126">+$S$393</f>
        <v>-3.3000000000000002E-2</v>
      </c>
      <c r="T395" s="24">
        <f t="shared" ref="T395:T403" si="127">+$T$393</f>
        <v>2.2313999999999998</v>
      </c>
      <c r="U395" s="24">
        <f t="shared" ref="U395:U403" si="128">+$U$393</f>
        <v>-3.7100000000000001E-2</v>
      </c>
      <c r="V395" s="24">
        <f t="shared" ref="V395:V403" si="129">+$V$393</f>
        <v>2.2079</v>
      </c>
      <c r="W395" s="24">
        <f t="shared" ref="W395:W403" si="130">+$W$393</f>
        <v>2.2387999999999999</v>
      </c>
      <c r="Y395" s="209">
        <f t="shared" si="122"/>
        <v>410.71195463438733</v>
      </c>
      <c r="Z395" s="48"/>
      <c r="AA395" s="227">
        <f t="shared" si="123"/>
        <v>424.89194636963202</v>
      </c>
      <c r="AB395" s="228"/>
      <c r="AC395" s="229"/>
      <c r="AD395" s="34"/>
      <c r="AE395" s="227">
        <f t="shared" si="124"/>
        <v>429.73859812320165</v>
      </c>
      <c r="AF395" s="221"/>
      <c r="AG395" s="221"/>
      <c r="AI395" s="214"/>
    </row>
    <row r="396" spans="1:37">
      <c r="B396" s="81" t="str">
        <f t="shared" si="121"/>
        <v>Retrofit  ST</v>
      </c>
      <c r="D396" s="252" t="s">
        <v>175</v>
      </c>
      <c r="G396" s="27"/>
      <c r="H396" s="27"/>
      <c r="J396" s="27"/>
      <c r="K396" s="27"/>
      <c r="M396" s="27"/>
      <c r="N396" s="27"/>
      <c r="R396" s="24">
        <f t="shared" si="125"/>
        <v>2.0339</v>
      </c>
      <c r="S396" s="24">
        <f t="shared" si="126"/>
        <v>-3.3000000000000002E-2</v>
      </c>
      <c r="T396" s="24">
        <f t="shared" si="127"/>
        <v>2.2313999999999998</v>
      </c>
      <c r="U396" s="24">
        <f t="shared" si="128"/>
        <v>-3.7100000000000001E-2</v>
      </c>
      <c r="V396" s="24">
        <f t="shared" si="129"/>
        <v>2.2079</v>
      </c>
      <c r="W396" s="24">
        <f t="shared" si="130"/>
        <v>2.2387999999999999</v>
      </c>
      <c r="Y396" s="209">
        <f t="shared" si="122"/>
        <v>0</v>
      </c>
      <c r="Z396" s="48"/>
      <c r="AA396" s="227">
        <f t="shared" si="123"/>
        <v>0</v>
      </c>
      <c r="AB396" s="228"/>
      <c r="AC396" s="229"/>
      <c r="AD396" s="34"/>
      <c r="AE396" s="227">
        <f t="shared" si="124"/>
        <v>0</v>
      </c>
      <c r="AF396" s="221"/>
      <c r="AG396" s="221"/>
      <c r="AI396" s="214"/>
    </row>
    <row r="397" spans="1:37">
      <c r="B397" s="81" t="str">
        <f t="shared" si="121"/>
        <v>Direct Install Lighting</v>
      </c>
      <c r="D397" s="252" t="s">
        <v>176</v>
      </c>
      <c r="G397" s="27"/>
      <c r="H397" s="27"/>
      <c r="J397" s="27"/>
      <c r="K397" s="27"/>
      <c r="M397" s="27"/>
      <c r="N397" s="27"/>
      <c r="R397" s="24">
        <f t="shared" si="125"/>
        <v>2.0339</v>
      </c>
      <c r="S397" s="24">
        <f t="shared" si="126"/>
        <v>-3.3000000000000002E-2</v>
      </c>
      <c r="T397" s="24">
        <f t="shared" si="127"/>
        <v>2.2313999999999998</v>
      </c>
      <c r="U397" s="24">
        <f t="shared" si="128"/>
        <v>-3.7100000000000001E-2</v>
      </c>
      <c r="V397" s="24">
        <f t="shared" si="129"/>
        <v>2.2079</v>
      </c>
      <c r="W397" s="24">
        <f t="shared" si="130"/>
        <v>2.2387999999999999</v>
      </c>
      <c r="Y397" s="209">
        <f t="shared" si="122"/>
        <v>0</v>
      </c>
      <c r="Z397" s="48"/>
      <c r="AA397" s="227">
        <f t="shared" si="123"/>
        <v>0</v>
      </c>
      <c r="AB397" s="228"/>
      <c r="AC397" s="229"/>
      <c r="AD397" s="34"/>
      <c r="AE397" s="227">
        <f t="shared" si="124"/>
        <v>0</v>
      </c>
      <c r="AF397" s="221"/>
      <c r="AG397" s="221"/>
      <c r="AI397" s="214"/>
    </row>
    <row r="398" spans="1:37">
      <c r="B398" s="81" t="str">
        <f t="shared" si="121"/>
        <v>Building Commissioning</v>
      </c>
      <c r="G398" s="27"/>
      <c r="H398" s="27"/>
      <c r="J398" s="27"/>
      <c r="K398" s="27"/>
      <c r="M398" s="27"/>
      <c r="N398" s="27"/>
      <c r="R398" s="24">
        <f t="shared" si="125"/>
        <v>2.0339</v>
      </c>
      <c r="S398" s="24">
        <f t="shared" si="126"/>
        <v>-3.3000000000000002E-2</v>
      </c>
      <c r="T398" s="24">
        <f t="shared" si="127"/>
        <v>2.2313999999999998</v>
      </c>
      <c r="U398" s="24">
        <f t="shared" si="128"/>
        <v>-3.7100000000000001E-2</v>
      </c>
      <c r="V398" s="24">
        <f t="shared" si="129"/>
        <v>2.2079</v>
      </c>
      <c r="W398" s="24">
        <f t="shared" si="130"/>
        <v>2.2387999999999999</v>
      </c>
      <c r="Y398" s="209">
        <f t="shared" si="122"/>
        <v>0</v>
      </c>
      <c r="Z398" s="48"/>
      <c r="AA398" s="227">
        <f t="shared" si="123"/>
        <v>0</v>
      </c>
      <c r="AB398" s="228"/>
      <c r="AC398" s="229"/>
      <c r="AD398" s="34"/>
      <c r="AE398" s="227">
        <f t="shared" si="124"/>
        <v>0</v>
      </c>
      <c r="AF398" s="221"/>
      <c r="AG398" s="221"/>
      <c r="AI398" s="214"/>
    </row>
    <row r="399" spans="1:37">
      <c r="B399" s="81" t="str">
        <f t="shared" si="121"/>
        <v>New Construction</v>
      </c>
      <c r="G399" s="88"/>
      <c r="H399" s="88"/>
      <c r="I399" s="89"/>
      <c r="J399" s="88"/>
      <c r="K399" s="88"/>
      <c r="L399" s="89"/>
      <c r="M399" s="88"/>
      <c r="N399" s="88"/>
      <c r="R399" s="24">
        <f t="shared" si="125"/>
        <v>2.0339</v>
      </c>
      <c r="S399" s="24">
        <f t="shared" si="126"/>
        <v>-3.3000000000000002E-2</v>
      </c>
      <c r="T399" s="24">
        <f t="shared" si="127"/>
        <v>2.2313999999999998</v>
      </c>
      <c r="U399" s="24">
        <f t="shared" si="128"/>
        <v>-3.7100000000000001E-2</v>
      </c>
      <c r="V399" s="24">
        <f t="shared" si="129"/>
        <v>2.2079</v>
      </c>
      <c r="W399" s="24">
        <f t="shared" si="130"/>
        <v>2.2387999999999999</v>
      </c>
      <c r="Y399" s="209">
        <f t="shared" si="122"/>
        <v>0</v>
      </c>
      <c r="Z399" s="48"/>
      <c r="AA399" s="227">
        <f t="shared" si="123"/>
        <v>0</v>
      </c>
      <c r="AB399" s="228"/>
      <c r="AC399" s="229"/>
      <c r="AD399" s="34"/>
      <c r="AE399" s="227">
        <f t="shared" si="124"/>
        <v>0</v>
      </c>
      <c r="AF399" s="221"/>
      <c r="AG399" s="221"/>
      <c r="AI399" s="214"/>
    </row>
    <row r="400" spans="1:37">
      <c r="B400" s="81" t="str">
        <f t="shared" si="121"/>
        <v>Energy Audit</v>
      </c>
      <c r="G400" s="27"/>
      <c r="H400" s="27"/>
      <c r="J400" s="27"/>
      <c r="K400" s="27"/>
      <c r="M400" s="27"/>
      <c r="N400" s="27"/>
      <c r="R400" s="24">
        <f t="shared" si="125"/>
        <v>2.0339</v>
      </c>
      <c r="S400" s="24">
        <f t="shared" si="126"/>
        <v>-3.3000000000000002E-2</v>
      </c>
      <c r="T400" s="24">
        <f t="shared" si="127"/>
        <v>2.2313999999999998</v>
      </c>
      <c r="U400" s="24">
        <f t="shared" si="128"/>
        <v>-3.7100000000000001E-2</v>
      </c>
      <c r="V400" s="24">
        <f t="shared" si="129"/>
        <v>2.2079</v>
      </c>
      <c r="W400" s="24">
        <f t="shared" si="130"/>
        <v>2.2387999999999999</v>
      </c>
      <c r="Y400" s="209">
        <f t="shared" si="122"/>
        <v>0</v>
      </c>
      <c r="Z400" s="48"/>
      <c r="AA400" s="227">
        <f t="shared" si="123"/>
        <v>0</v>
      </c>
      <c r="AB400" s="228"/>
      <c r="AC400" s="229"/>
      <c r="AD400" s="34"/>
      <c r="AE400" s="227">
        <f t="shared" si="124"/>
        <v>0</v>
      </c>
      <c r="AF400" s="221"/>
      <c r="AG400" s="221"/>
      <c r="AI400" s="214"/>
    </row>
    <row r="401" spans="1:35">
      <c r="B401" s="81" t="str">
        <f t="shared" si="121"/>
        <v>Small Commercial Demand Response</v>
      </c>
      <c r="G401" s="27"/>
      <c r="H401" s="27"/>
      <c r="J401" s="27"/>
      <c r="K401" s="27"/>
      <c r="M401" s="27"/>
      <c r="N401" s="27"/>
      <c r="R401" s="24">
        <f t="shared" si="125"/>
        <v>2.0339</v>
      </c>
      <c r="S401" s="24">
        <f t="shared" si="126"/>
        <v>-3.3000000000000002E-2</v>
      </c>
      <c r="T401" s="24">
        <f t="shared" si="127"/>
        <v>2.2313999999999998</v>
      </c>
      <c r="U401" s="24">
        <f t="shared" si="128"/>
        <v>-3.7100000000000001E-2</v>
      </c>
      <c r="V401" s="24">
        <f t="shared" si="129"/>
        <v>2.2079</v>
      </c>
      <c r="W401" s="24">
        <f t="shared" si="130"/>
        <v>2.2387999999999999</v>
      </c>
      <c r="Y401" s="209">
        <f t="shared" si="122"/>
        <v>0</v>
      </c>
      <c r="Z401" s="48"/>
      <c r="AA401" s="227">
        <f t="shared" si="123"/>
        <v>0</v>
      </c>
      <c r="AB401" s="228"/>
      <c r="AC401" s="229"/>
      <c r="AD401" s="34"/>
      <c r="AE401" s="227">
        <f t="shared" si="124"/>
        <v>0</v>
      </c>
      <c r="AF401" s="221"/>
      <c r="AG401" s="221"/>
      <c r="AI401" s="214"/>
    </row>
    <row r="402" spans="1:35" ht="15.75" customHeight="1">
      <c r="B402" s="81" t="str">
        <f t="shared" si="121"/>
        <v>Small Commercial Demand Response (IHD)</v>
      </c>
      <c r="G402" s="27"/>
      <c r="H402" s="27"/>
      <c r="J402" s="27"/>
      <c r="K402" s="27"/>
      <c r="M402" s="27"/>
      <c r="N402" s="27"/>
      <c r="R402" s="24">
        <f t="shared" si="125"/>
        <v>2.0339</v>
      </c>
      <c r="S402" s="24">
        <f t="shared" si="126"/>
        <v>-3.3000000000000002E-2</v>
      </c>
      <c r="T402" s="24">
        <f t="shared" si="127"/>
        <v>2.2313999999999998</v>
      </c>
      <c r="U402" s="24">
        <f t="shared" si="128"/>
        <v>-3.7100000000000001E-2</v>
      </c>
      <c r="V402" s="24">
        <f t="shared" si="129"/>
        <v>2.2079</v>
      </c>
      <c r="W402" s="24">
        <f t="shared" si="130"/>
        <v>2.2387999999999999</v>
      </c>
      <c r="Y402" s="209">
        <f t="shared" si="122"/>
        <v>0</v>
      </c>
      <c r="Z402" s="48"/>
      <c r="AA402" s="227">
        <f t="shared" si="123"/>
        <v>0</v>
      </c>
      <c r="AB402" s="228"/>
      <c r="AC402" s="229"/>
      <c r="AD402" s="34"/>
      <c r="AE402" s="227">
        <f t="shared" si="124"/>
        <v>0</v>
      </c>
      <c r="AF402" s="221"/>
      <c r="AG402" s="221"/>
      <c r="AI402" s="214"/>
    </row>
    <row r="403" spans="1:35">
      <c r="B403" s="81" t="str">
        <f t="shared" si="121"/>
        <v>Demand Response 3</v>
      </c>
      <c r="G403" s="27"/>
      <c r="H403" s="27"/>
      <c r="J403" s="27"/>
      <c r="K403" s="27"/>
      <c r="M403" s="27"/>
      <c r="N403" s="27"/>
      <c r="R403" s="24">
        <f t="shared" si="125"/>
        <v>2.0339</v>
      </c>
      <c r="S403" s="24">
        <f t="shared" si="126"/>
        <v>-3.3000000000000002E-2</v>
      </c>
      <c r="T403" s="24">
        <f t="shared" si="127"/>
        <v>2.2313999999999998</v>
      </c>
      <c r="U403" s="24">
        <f t="shared" si="128"/>
        <v>-3.7100000000000001E-2</v>
      </c>
      <c r="V403" s="24">
        <f t="shared" si="129"/>
        <v>2.2079</v>
      </c>
      <c r="W403" s="24">
        <f t="shared" si="130"/>
        <v>2.2387999999999999</v>
      </c>
      <c r="Y403" s="209">
        <f t="shared" si="122"/>
        <v>0</v>
      </c>
      <c r="Z403" s="48"/>
      <c r="AA403" s="227">
        <f t="shared" si="123"/>
        <v>0</v>
      </c>
      <c r="AB403" s="228"/>
      <c r="AC403" s="229"/>
      <c r="AD403" s="34"/>
      <c r="AE403" s="227">
        <f t="shared" si="124"/>
        <v>0</v>
      </c>
      <c r="AF403" s="221"/>
      <c r="AG403" s="221"/>
      <c r="AI403" s="214"/>
    </row>
    <row r="404" spans="1:35" ht="15.6">
      <c r="B404" s="28" t="s">
        <v>46</v>
      </c>
      <c r="C404" s="67"/>
      <c r="D404" s="38"/>
      <c r="E404" s="38"/>
      <c r="F404" s="66"/>
      <c r="G404" s="63">
        <f>SUM(G393:G403)</f>
        <v>192.83760292717147</v>
      </c>
      <c r="H404" s="63">
        <f>SUM(H393:H403)</f>
        <v>57941.85008648863</v>
      </c>
      <c r="I404" s="55"/>
      <c r="J404" s="63">
        <f>SUM(J393:J403)</f>
        <v>192.83760292717147</v>
      </c>
      <c r="K404" s="63">
        <f>SUM(K393:K403)</f>
        <v>57941.85008648863</v>
      </c>
      <c r="L404" s="65"/>
      <c r="M404" s="63">
        <f>SUM(M393:M403)</f>
        <v>192.83760292717147</v>
      </c>
      <c r="N404" s="63">
        <f>SUM(N393:N403)</f>
        <v>57941.85008648863</v>
      </c>
      <c r="O404" s="38"/>
      <c r="P404" s="38"/>
      <c r="Q404" s="38"/>
      <c r="R404" s="194"/>
      <c r="S404" s="194"/>
      <c r="T404" s="194"/>
      <c r="U404" s="194"/>
      <c r="V404" s="194"/>
      <c r="W404" s="194"/>
      <c r="X404" s="38"/>
      <c r="Y404" s="210">
        <f>SUM(Y393:Y403)</f>
        <v>410.71195463438733</v>
      </c>
      <c r="Z404" s="48"/>
      <c r="AA404" s="230">
        <f>SUM(AA393:AA403)</f>
        <v>424.89194636963202</v>
      </c>
      <c r="AB404" s="54"/>
      <c r="AC404" s="231"/>
      <c r="AD404" s="53"/>
      <c r="AE404" s="230">
        <f>SUM(AE393:AE403)</f>
        <v>429.73859812320165</v>
      </c>
      <c r="AF404" s="248"/>
      <c r="AG404" s="248"/>
      <c r="AI404" s="214"/>
    </row>
    <row r="405" spans="1:35">
      <c r="B405" s="26"/>
      <c r="R405" s="26"/>
      <c r="S405" s="26"/>
      <c r="T405" s="26"/>
      <c r="U405" s="26"/>
      <c r="V405" s="26"/>
      <c r="W405" s="26"/>
      <c r="Y405" s="211"/>
      <c r="Z405" s="48"/>
      <c r="AA405" s="232"/>
      <c r="AB405" s="228"/>
      <c r="AC405" s="229"/>
      <c r="AD405" s="34"/>
      <c r="AE405" s="232"/>
      <c r="AF405" s="221"/>
      <c r="AG405" s="221"/>
      <c r="AI405" s="214"/>
    </row>
    <row r="406" spans="1:35">
      <c r="B406" s="35" t="str">
        <f t="shared" ref="B406:B411" si="131">+B380</f>
        <v>Industrial Program</v>
      </c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R406" s="26"/>
      <c r="S406" s="26"/>
      <c r="T406" s="26"/>
      <c r="U406" s="26"/>
      <c r="V406" s="26"/>
      <c r="W406" s="26"/>
      <c r="Y406" s="211"/>
      <c r="Z406" s="48"/>
      <c r="AA406" s="232"/>
      <c r="AB406" s="228"/>
      <c r="AC406" s="229"/>
      <c r="AD406" s="34"/>
      <c r="AE406" s="232"/>
      <c r="AF406" s="221"/>
      <c r="AG406" s="221"/>
      <c r="AI406" s="214"/>
    </row>
    <row r="407" spans="1:35">
      <c r="B407" s="82" t="str">
        <f t="shared" si="131"/>
        <v>Process &amp; System Upgrades</v>
      </c>
      <c r="G407" s="27"/>
      <c r="H407" s="27"/>
      <c r="J407" s="27"/>
      <c r="K407" s="27"/>
      <c r="M407" s="27"/>
      <c r="N407" s="27"/>
      <c r="R407" s="24">
        <f>+$R$393</f>
        <v>2.0339</v>
      </c>
      <c r="S407" s="24">
        <f>+$S$393</f>
        <v>-3.3000000000000002E-2</v>
      </c>
      <c r="T407" s="24">
        <f>+$T$393</f>
        <v>2.2313999999999998</v>
      </c>
      <c r="U407" s="24">
        <f>+$U$393</f>
        <v>-3.7100000000000001E-2</v>
      </c>
      <c r="V407" s="24">
        <f>+$V$393</f>
        <v>2.2079</v>
      </c>
      <c r="W407" s="24">
        <f>+$W$393</f>
        <v>2.2387999999999999</v>
      </c>
      <c r="Y407" s="209">
        <f>(((G407/12)*4)*(R407+S407))+(((G407/12)*8)*(T407+U407))</f>
        <v>0</v>
      </c>
      <c r="Z407" s="48"/>
      <c r="AA407" s="227">
        <f>(((J407/12)*4)*(T407+U407))+(((J407/12)*8)*(V407))</f>
        <v>0</v>
      </c>
      <c r="AB407" s="228"/>
      <c r="AC407" s="229"/>
      <c r="AD407" s="34"/>
      <c r="AE407" s="227">
        <f>(((M407/12)*4)*(V407))+(((M407/12)*8)*(W407))</f>
        <v>0</v>
      </c>
      <c r="AF407" s="221"/>
      <c r="AG407" s="221"/>
      <c r="AI407" s="214"/>
    </row>
    <row r="408" spans="1:35">
      <c r="B408" s="82" t="str">
        <f t="shared" si="131"/>
        <v>Monitoring &amp; Targeting</v>
      </c>
      <c r="G408" s="27"/>
      <c r="H408" s="27"/>
      <c r="J408" s="27"/>
      <c r="K408" s="27"/>
      <c r="M408" s="27"/>
      <c r="N408" s="27"/>
      <c r="R408" s="24">
        <f>+$R$393</f>
        <v>2.0339</v>
      </c>
      <c r="S408" s="24">
        <f>+$S$393</f>
        <v>-3.3000000000000002E-2</v>
      </c>
      <c r="T408" s="24">
        <f>+$T$393</f>
        <v>2.2313999999999998</v>
      </c>
      <c r="U408" s="24">
        <f>+$U$393</f>
        <v>-3.7100000000000001E-2</v>
      </c>
      <c r="V408" s="24">
        <f>+$V$393</f>
        <v>2.2079</v>
      </c>
      <c r="W408" s="24">
        <f>+$W$393</f>
        <v>2.2387999999999999</v>
      </c>
      <c r="Y408" s="209">
        <f>(((G408/12)*4)*(R408+S408))+(((G408/12)*8)*(T408+U408))</f>
        <v>0</v>
      </c>
      <c r="Z408" s="48"/>
      <c r="AA408" s="227">
        <f>(((J408/12)*4)*(T408+U408))+(((J408/12)*8)*(V408))</f>
        <v>0</v>
      </c>
      <c r="AB408" s="228"/>
      <c r="AC408" s="229"/>
      <c r="AD408" s="34"/>
      <c r="AE408" s="227">
        <f>(((M408/12)*4)*(V408))+(((M408/12)*8)*(W408))</f>
        <v>0</v>
      </c>
      <c r="AF408" s="221"/>
      <c r="AG408" s="221"/>
      <c r="AI408" s="214"/>
    </row>
    <row r="409" spans="1:35">
      <c r="B409" s="82" t="str">
        <f t="shared" si="131"/>
        <v>Energy Manager</v>
      </c>
      <c r="G409" s="86"/>
      <c r="H409" s="86"/>
      <c r="I409" s="87"/>
      <c r="J409" s="86"/>
      <c r="K409" s="86"/>
      <c r="L409" s="87"/>
      <c r="M409" s="86"/>
      <c r="N409" s="86"/>
      <c r="R409" s="24">
        <f>+$R$393</f>
        <v>2.0339</v>
      </c>
      <c r="S409" s="24">
        <f>+$S$393</f>
        <v>-3.3000000000000002E-2</v>
      </c>
      <c r="T409" s="24">
        <f>+$T$393</f>
        <v>2.2313999999999998</v>
      </c>
      <c r="U409" s="24">
        <f>+$U$393</f>
        <v>-3.7100000000000001E-2</v>
      </c>
      <c r="V409" s="24">
        <f>+$V$393</f>
        <v>2.2079</v>
      </c>
      <c r="W409" s="24">
        <f>+$W$393</f>
        <v>2.2387999999999999</v>
      </c>
      <c r="Y409" s="209">
        <f>(((G409/12)*4)*(R409+S409))+(((G409/12)*8)*(T409+U409))</f>
        <v>0</v>
      </c>
      <c r="Z409" s="48"/>
      <c r="AA409" s="227">
        <f>(((J409/12)*4)*(T409+U409))+(((J409/12)*8)*(V409))</f>
        <v>0</v>
      </c>
      <c r="AB409" s="228"/>
      <c r="AC409" s="229"/>
      <c r="AD409" s="34"/>
      <c r="AE409" s="227">
        <f>(((M409/12)*4)*(V409))+(((M409/12)*8)*(W409))</f>
        <v>0</v>
      </c>
      <c r="AF409" s="221"/>
      <c r="AG409" s="221"/>
      <c r="AI409" s="214"/>
    </row>
    <row r="410" spans="1:35">
      <c r="B410" s="82" t="str">
        <f t="shared" si="131"/>
        <v>Retrofit</v>
      </c>
      <c r="G410" s="27">
        <v>213.45600000000002</v>
      </c>
      <c r="H410" s="27">
        <v>109094.06299999999</v>
      </c>
      <c r="J410" s="27">
        <v>213.45600000000002</v>
      </c>
      <c r="K410" s="27">
        <v>109094.06299999999</v>
      </c>
      <c r="M410" s="27">
        <v>213.45600000000002</v>
      </c>
      <c r="N410" s="27">
        <v>109094.06299999999</v>
      </c>
      <c r="R410" s="24">
        <f>+$R$393</f>
        <v>2.0339</v>
      </c>
      <c r="S410" s="24">
        <f>+$S$393</f>
        <v>-3.3000000000000002E-2</v>
      </c>
      <c r="T410" s="24">
        <f>+$T$393</f>
        <v>2.2313999999999998</v>
      </c>
      <c r="U410" s="24">
        <f>+$U$393</f>
        <v>-3.7100000000000001E-2</v>
      </c>
      <c r="V410" s="24">
        <f>+$V$393</f>
        <v>2.2079</v>
      </c>
      <c r="W410" s="24">
        <f>+$W$393</f>
        <v>2.2387999999999999</v>
      </c>
      <c r="Y410" s="209">
        <f>(((G410/12)*4)*(R410+S410))+(((G410/12)*8)*(T410+U410))</f>
        <v>454.62570399999993</v>
      </c>
      <c r="Z410" s="48"/>
      <c r="AA410" s="227">
        <f>(((J410/12)*4)*(T410+U410))+(((J410/12)*8)*(V410))</f>
        <v>470.32183520000001</v>
      </c>
      <c r="AB410" s="228"/>
      <c r="AC410" s="229"/>
      <c r="AD410" s="34"/>
      <c r="AE410" s="227">
        <f>(((M410/12)*4)*(V410))+(((M410/12)*8)*(W410))</f>
        <v>475.68669599999998</v>
      </c>
      <c r="AF410" s="221"/>
      <c r="AG410" s="221"/>
      <c r="AI410" s="214"/>
    </row>
    <row r="411" spans="1:35">
      <c r="B411" s="82" t="str">
        <f t="shared" si="131"/>
        <v>Demand Response 3</v>
      </c>
      <c r="G411" s="27"/>
      <c r="H411" s="27"/>
      <c r="J411" s="27"/>
      <c r="K411" s="27"/>
      <c r="M411" s="27"/>
      <c r="N411" s="27"/>
      <c r="R411" s="24">
        <f>+$R$393</f>
        <v>2.0339</v>
      </c>
      <c r="S411" s="24">
        <f>+$S$393</f>
        <v>-3.3000000000000002E-2</v>
      </c>
      <c r="T411" s="24">
        <f>+$T$393</f>
        <v>2.2313999999999998</v>
      </c>
      <c r="U411" s="24">
        <f>+$U$393</f>
        <v>-3.7100000000000001E-2</v>
      </c>
      <c r="V411" s="24">
        <f>+$V$393</f>
        <v>2.2079</v>
      </c>
      <c r="W411" s="24">
        <f>+$W$393</f>
        <v>2.2387999999999999</v>
      </c>
      <c r="Y411" s="209">
        <f>(((G411/12)*4)*(R411+S411))+(((G411/12)*8)*(T411+U411))</f>
        <v>0</v>
      </c>
      <c r="Z411" s="48"/>
      <c r="AA411" s="227">
        <f>(((J411/12)*4)*(T411+U411))+(((J411/12)*8)*(V411))</f>
        <v>0</v>
      </c>
      <c r="AB411" s="228"/>
      <c r="AC411" s="229"/>
      <c r="AD411" s="34"/>
      <c r="AE411" s="227">
        <f>(((M411/12)*4)*(V411))+(((M411/12)*8)*(W411))</f>
        <v>0</v>
      </c>
      <c r="AF411" s="221"/>
      <c r="AG411" s="221"/>
      <c r="AI411" s="214"/>
    </row>
    <row r="412" spans="1:35" ht="15.6">
      <c r="B412" s="28" t="s">
        <v>54</v>
      </c>
      <c r="C412" s="67"/>
      <c r="D412" s="38"/>
      <c r="E412" s="38"/>
      <c r="F412" s="66"/>
      <c r="G412" s="63">
        <f>SUM(G407:G411)</f>
        <v>213.45600000000002</v>
      </c>
      <c r="H412" s="63">
        <f>SUM(H407:H411)</f>
        <v>109094.06299999999</v>
      </c>
      <c r="I412" s="55"/>
      <c r="J412" s="63">
        <f>SUM(J407:J411)</f>
        <v>213.45600000000002</v>
      </c>
      <c r="K412" s="63">
        <f>SUM(K407:K411)</f>
        <v>109094.06299999999</v>
      </c>
      <c r="L412" s="65"/>
      <c r="M412" s="63">
        <f>SUM(M407:M411)</f>
        <v>213.45600000000002</v>
      </c>
      <c r="N412" s="63">
        <f>SUM(N407:N411)</f>
        <v>109094.06299999999</v>
      </c>
      <c r="O412" s="38"/>
      <c r="P412" s="38"/>
      <c r="Q412" s="38"/>
      <c r="R412" s="194"/>
      <c r="S412" s="194"/>
      <c r="T412" s="194"/>
      <c r="U412" s="194"/>
      <c r="V412" s="194"/>
      <c r="W412" s="194"/>
      <c r="X412" s="38"/>
      <c r="Y412" s="210">
        <f>SUM(Y407:Y411)</f>
        <v>454.62570399999993</v>
      </c>
      <c r="Z412" s="48"/>
      <c r="AA412" s="230">
        <f>SUM(AA407:AA411)</f>
        <v>470.32183520000001</v>
      </c>
      <c r="AB412" s="54"/>
      <c r="AC412" s="231"/>
      <c r="AD412" s="53"/>
      <c r="AE412" s="230">
        <f>SUM(AE407:AE411)</f>
        <v>475.68669599999998</v>
      </c>
      <c r="AF412" s="248"/>
      <c r="AG412" s="248"/>
      <c r="AI412" s="214"/>
    </row>
    <row r="413" spans="1:35">
      <c r="B413" s="12"/>
      <c r="R413" s="26"/>
      <c r="S413" s="26"/>
      <c r="T413" s="26"/>
      <c r="U413" s="26"/>
      <c r="V413" s="26"/>
      <c r="W413" s="26"/>
      <c r="Y413" s="211"/>
      <c r="Z413" s="48"/>
      <c r="AA413" s="232"/>
      <c r="AB413" s="228"/>
      <c r="AC413" s="229"/>
      <c r="AD413" s="34"/>
      <c r="AE413" s="232"/>
      <c r="AF413" s="221"/>
      <c r="AG413" s="221"/>
      <c r="AI413" s="214"/>
    </row>
    <row r="414" spans="1:35" ht="15.6">
      <c r="B414" s="28" t="s">
        <v>99</v>
      </c>
      <c r="C414" s="21"/>
      <c r="D414" s="20"/>
      <c r="E414" s="19"/>
      <c r="F414" s="19"/>
      <c r="G414" s="19">
        <f>+G404+G412</f>
        <v>406.29360292717149</v>
      </c>
      <c r="H414" s="19">
        <f>+H404+H412</f>
        <v>167035.91308648861</v>
      </c>
      <c r="I414" s="19"/>
      <c r="J414" s="19">
        <f>+J404+J412</f>
        <v>406.29360292717149</v>
      </c>
      <c r="K414" s="19">
        <f>+K404+K412</f>
        <v>167035.91308648861</v>
      </c>
      <c r="L414" s="19"/>
      <c r="M414" s="19">
        <f>+M404+M412</f>
        <v>406.29360292717149</v>
      </c>
      <c r="N414" s="19">
        <f>+N404+N412</f>
        <v>167035.91308648861</v>
      </c>
      <c r="O414" s="55"/>
      <c r="P414" s="55"/>
      <c r="Q414" s="55"/>
      <c r="R414" s="195"/>
      <c r="S414" s="195"/>
      <c r="T414" s="195"/>
      <c r="U414" s="195"/>
      <c r="V414" s="195"/>
      <c r="W414" s="195"/>
      <c r="X414" s="55"/>
      <c r="Y414" s="212">
        <f>+Y412+Y404</f>
        <v>865.33765863438725</v>
      </c>
      <c r="Z414" s="56"/>
      <c r="AA414" s="233">
        <f>+AA412+AA404</f>
        <v>895.21378156963203</v>
      </c>
      <c r="AB414" s="54"/>
      <c r="AC414" s="231"/>
      <c r="AD414" s="57"/>
      <c r="AE414" s="233">
        <f>+AE412+AE404</f>
        <v>905.42529412320164</v>
      </c>
      <c r="AF414" s="248"/>
      <c r="AG414" s="248"/>
      <c r="AI414" s="214"/>
    </row>
    <row r="415" spans="1:35">
      <c r="R415" s="25"/>
      <c r="S415" s="25"/>
      <c r="T415" s="25"/>
      <c r="U415" s="25"/>
      <c r="V415" s="25"/>
      <c r="W415" s="25"/>
      <c r="Y415" s="211"/>
      <c r="Z415" s="34"/>
      <c r="AA415" s="232"/>
      <c r="AB415" s="228"/>
      <c r="AC415" s="229"/>
      <c r="AD415" s="34"/>
      <c r="AE415" s="232"/>
      <c r="AF415" s="221"/>
      <c r="AG415" s="221"/>
      <c r="AI415" s="214"/>
    </row>
    <row r="416" spans="1:35" ht="15.6">
      <c r="A416" s="336">
        <v>2012</v>
      </c>
      <c r="B416" s="336"/>
      <c r="G416" s="328" t="s">
        <v>171</v>
      </c>
      <c r="H416" s="328"/>
      <c r="J416" s="329" t="s">
        <v>110</v>
      </c>
      <c r="K416" s="329"/>
      <c r="M416" s="329" t="s">
        <v>110</v>
      </c>
      <c r="N416" s="329"/>
      <c r="R416" s="25"/>
      <c r="S416" s="25"/>
      <c r="T416" s="25"/>
      <c r="U416" s="25"/>
      <c r="V416" s="25"/>
      <c r="W416" s="25"/>
      <c r="Y416" s="211"/>
      <c r="Z416" s="34"/>
      <c r="AA416" s="232"/>
      <c r="AB416" s="228"/>
      <c r="AC416" s="229"/>
      <c r="AD416" s="34"/>
      <c r="AE416" s="232"/>
      <c r="AF416" s="221"/>
      <c r="AG416" s="221"/>
      <c r="AI416" s="214"/>
    </row>
    <row r="417" spans="2:35">
      <c r="B417" s="35" t="str">
        <f t="shared" ref="B417:B428" si="132">+B392</f>
        <v>Business Program</v>
      </c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R417" s="25"/>
      <c r="S417" s="25"/>
      <c r="T417" s="25"/>
      <c r="U417" s="25"/>
      <c r="V417" s="25"/>
      <c r="W417" s="25"/>
      <c r="Y417" s="211"/>
      <c r="Z417" s="34"/>
      <c r="AA417" s="232"/>
      <c r="AB417" s="228"/>
      <c r="AC417" s="229"/>
      <c r="AD417" s="34"/>
      <c r="AE417" s="232"/>
      <c r="AF417" s="221"/>
      <c r="AG417" s="221"/>
      <c r="AI417" s="214"/>
    </row>
    <row r="418" spans="2:35">
      <c r="B418" s="81" t="str">
        <f t="shared" si="132"/>
        <v>Retrofit GS &lt; 50</v>
      </c>
      <c r="G418" s="27"/>
      <c r="H418" s="27"/>
      <c r="J418" s="27"/>
      <c r="K418" s="27"/>
      <c r="M418" s="27"/>
      <c r="N418" s="27"/>
      <c r="R418" s="24">
        <f t="shared" ref="R418:R428" si="133">+$R$393</f>
        <v>2.0339</v>
      </c>
      <c r="S418" s="24">
        <f t="shared" ref="S418:S428" si="134">+$S$393</f>
        <v>-3.3000000000000002E-2</v>
      </c>
      <c r="T418" s="24">
        <f t="shared" ref="T418:T428" si="135">+$T$393</f>
        <v>2.2313999999999998</v>
      </c>
      <c r="U418" s="24">
        <f t="shared" ref="U418:U428" si="136">+$U$393</f>
        <v>-3.7100000000000001E-2</v>
      </c>
      <c r="V418" s="24">
        <f t="shared" ref="V418:V428" si="137">+$V$393</f>
        <v>2.2079</v>
      </c>
      <c r="W418" s="24">
        <f t="shared" ref="W418:W428" si="138">+$W$393</f>
        <v>2.2387999999999999</v>
      </c>
      <c r="Y418" s="209">
        <f>(((G418/12)*4)*(R418+S418))+(((G418/12)*8)*(T418+U418))</f>
        <v>0</v>
      </c>
      <c r="Z418" s="48"/>
      <c r="AA418" s="227">
        <f>(((J418/12)*4)*(T418+U418))+(((J418/12)*8)*(V418))</f>
        <v>0</v>
      </c>
      <c r="AB418" s="228"/>
      <c r="AC418" s="229"/>
      <c r="AD418" s="34"/>
      <c r="AE418" s="227">
        <f>(((M418/12)*4)*(V418))+(((M418/12)*8)*(W418))</f>
        <v>0</v>
      </c>
      <c r="AF418" s="221"/>
      <c r="AG418" s="221"/>
      <c r="AI418" s="214"/>
    </row>
    <row r="419" spans="2:35">
      <c r="B419" s="81" t="str">
        <f t="shared" si="132"/>
        <v>Retrofit GS 50-999</v>
      </c>
      <c r="G419" s="27"/>
      <c r="H419" s="27"/>
      <c r="J419" s="27"/>
      <c r="K419" s="27"/>
      <c r="M419" s="27"/>
      <c r="N419" s="27"/>
      <c r="R419" s="24">
        <f t="shared" si="133"/>
        <v>2.0339</v>
      </c>
      <c r="S419" s="24">
        <f t="shared" si="134"/>
        <v>-3.3000000000000002E-2</v>
      </c>
      <c r="T419" s="24">
        <f t="shared" si="135"/>
        <v>2.2313999999999998</v>
      </c>
      <c r="U419" s="24">
        <f t="shared" si="136"/>
        <v>-3.7100000000000001E-2</v>
      </c>
      <c r="V419" s="24">
        <f t="shared" si="137"/>
        <v>2.2079</v>
      </c>
      <c r="W419" s="24">
        <f t="shared" si="138"/>
        <v>2.2387999999999999</v>
      </c>
      <c r="Y419" s="209">
        <f t="shared" ref="Y419:Y428" si="139">(((G419/12)*4)*(R419+S419))+(((G419/12)*8)*(T419+U419))</f>
        <v>0</v>
      </c>
      <c r="Z419" s="48"/>
      <c r="AA419" s="227">
        <f t="shared" ref="AA419:AA428" si="140">(((J419/12)*4)*(T419+U419))+(((J419/12)*8)*(V419))</f>
        <v>0</v>
      </c>
      <c r="AB419" s="228"/>
      <c r="AC419" s="229"/>
      <c r="AD419" s="34"/>
      <c r="AE419" s="227">
        <f t="shared" ref="AE419:AE428" si="141">(((M419/12)*4)*(V419))+(((M419/12)*8)*(W419))</f>
        <v>0</v>
      </c>
      <c r="AF419" s="221"/>
      <c r="AG419" s="221"/>
      <c r="AH419" s="23"/>
      <c r="AI419" s="214"/>
    </row>
    <row r="420" spans="2:35">
      <c r="B420" s="81" t="str">
        <f t="shared" si="132"/>
        <v>Retrofit GS &gt; 1000</v>
      </c>
      <c r="G420" s="88"/>
      <c r="H420" s="88"/>
      <c r="I420" s="89"/>
      <c r="J420" s="88"/>
      <c r="K420" s="88"/>
      <c r="L420" s="89"/>
      <c r="M420" s="88"/>
      <c r="N420" s="88"/>
      <c r="R420" s="24">
        <f t="shared" si="133"/>
        <v>2.0339</v>
      </c>
      <c r="S420" s="24">
        <f t="shared" si="134"/>
        <v>-3.3000000000000002E-2</v>
      </c>
      <c r="T420" s="24">
        <f t="shared" si="135"/>
        <v>2.2313999999999998</v>
      </c>
      <c r="U420" s="24">
        <f t="shared" si="136"/>
        <v>-3.7100000000000001E-2</v>
      </c>
      <c r="V420" s="24">
        <f t="shared" si="137"/>
        <v>2.2079</v>
      </c>
      <c r="W420" s="24">
        <f t="shared" si="138"/>
        <v>2.2387999999999999</v>
      </c>
      <c r="Y420" s="209">
        <f t="shared" si="139"/>
        <v>0</v>
      </c>
      <c r="Z420" s="48"/>
      <c r="AA420" s="227">
        <f t="shared" si="140"/>
        <v>0</v>
      </c>
      <c r="AB420" s="228"/>
      <c r="AC420" s="229"/>
      <c r="AD420" s="34"/>
      <c r="AE420" s="227">
        <f t="shared" si="141"/>
        <v>0</v>
      </c>
      <c r="AF420" s="221"/>
      <c r="AG420" s="221"/>
      <c r="AI420" s="214"/>
    </row>
    <row r="421" spans="2:35">
      <c r="B421" s="81" t="str">
        <f t="shared" si="132"/>
        <v>Retrofit  ST</v>
      </c>
      <c r="G421" s="27"/>
      <c r="H421" s="27"/>
      <c r="J421" s="27"/>
      <c r="K421" s="27"/>
      <c r="M421" s="27"/>
      <c r="N421" s="27"/>
      <c r="R421" s="24">
        <f t="shared" si="133"/>
        <v>2.0339</v>
      </c>
      <c r="S421" s="24">
        <f t="shared" si="134"/>
        <v>-3.3000000000000002E-2</v>
      </c>
      <c r="T421" s="24">
        <f t="shared" si="135"/>
        <v>2.2313999999999998</v>
      </c>
      <c r="U421" s="24">
        <f t="shared" si="136"/>
        <v>-3.7100000000000001E-2</v>
      </c>
      <c r="V421" s="24">
        <f t="shared" si="137"/>
        <v>2.2079</v>
      </c>
      <c r="W421" s="24">
        <f t="shared" si="138"/>
        <v>2.2387999999999999</v>
      </c>
      <c r="Y421" s="209">
        <f t="shared" si="139"/>
        <v>0</v>
      </c>
      <c r="Z421" s="48"/>
      <c r="AA421" s="227">
        <f t="shared" si="140"/>
        <v>0</v>
      </c>
      <c r="AB421" s="228"/>
      <c r="AC421" s="229"/>
      <c r="AD421" s="34"/>
      <c r="AE421" s="227">
        <f t="shared" si="141"/>
        <v>0</v>
      </c>
      <c r="AF421" s="221"/>
      <c r="AG421" s="221"/>
      <c r="AI421" s="214"/>
    </row>
    <row r="422" spans="2:35">
      <c r="B422" s="81" t="str">
        <f t="shared" si="132"/>
        <v>Direct Install Lighting</v>
      </c>
      <c r="G422" s="27"/>
      <c r="H422" s="27"/>
      <c r="J422" s="27"/>
      <c r="K422" s="27"/>
      <c r="M422" s="27"/>
      <c r="N422" s="27"/>
      <c r="R422" s="24">
        <f t="shared" si="133"/>
        <v>2.0339</v>
      </c>
      <c r="S422" s="24">
        <f t="shared" si="134"/>
        <v>-3.3000000000000002E-2</v>
      </c>
      <c r="T422" s="24">
        <f t="shared" si="135"/>
        <v>2.2313999999999998</v>
      </c>
      <c r="U422" s="24">
        <f t="shared" si="136"/>
        <v>-3.7100000000000001E-2</v>
      </c>
      <c r="V422" s="24">
        <f t="shared" si="137"/>
        <v>2.2079</v>
      </c>
      <c r="W422" s="24">
        <f t="shared" si="138"/>
        <v>2.2387999999999999</v>
      </c>
      <c r="Y422" s="209">
        <f t="shared" si="139"/>
        <v>0</v>
      </c>
      <c r="Z422" s="48"/>
      <c r="AA422" s="227">
        <f t="shared" si="140"/>
        <v>0</v>
      </c>
      <c r="AB422" s="228"/>
      <c r="AC422" s="229"/>
      <c r="AD422" s="34"/>
      <c r="AE422" s="227">
        <f t="shared" si="141"/>
        <v>0</v>
      </c>
      <c r="AF422" s="221"/>
      <c r="AG422" s="221"/>
      <c r="AI422" s="214"/>
    </row>
    <row r="423" spans="2:35">
      <c r="B423" s="81" t="str">
        <f t="shared" si="132"/>
        <v>Building Commissioning</v>
      </c>
      <c r="G423" s="27"/>
      <c r="H423" s="27"/>
      <c r="J423" s="27"/>
      <c r="K423" s="27"/>
      <c r="M423" s="27"/>
      <c r="N423" s="27"/>
      <c r="R423" s="24">
        <f t="shared" si="133"/>
        <v>2.0339</v>
      </c>
      <c r="S423" s="24">
        <f t="shared" si="134"/>
        <v>-3.3000000000000002E-2</v>
      </c>
      <c r="T423" s="24">
        <f t="shared" si="135"/>
        <v>2.2313999999999998</v>
      </c>
      <c r="U423" s="24">
        <f t="shared" si="136"/>
        <v>-3.7100000000000001E-2</v>
      </c>
      <c r="V423" s="24">
        <f t="shared" si="137"/>
        <v>2.2079</v>
      </c>
      <c r="W423" s="24">
        <f t="shared" si="138"/>
        <v>2.2387999999999999</v>
      </c>
      <c r="Y423" s="209">
        <f t="shared" si="139"/>
        <v>0</v>
      </c>
      <c r="Z423" s="48"/>
      <c r="AA423" s="227">
        <f t="shared" si="140"/>
        <v>0</v>
      </c>
      <c r="AB423" s="228"/>
      <c r="AC423" s="229"/>
      <c r="AD423" s="34"/>
      <c r="AE423" s="227">
        <f t="shared" si="141"/>
        <v>0</v>
      </c>
      <c r="AF423" s="221"/>
      <c r="AG423" s="221"/>
      <c r="AI423" s="214"/>
    </row>
    <row r="424" spans="2:35">
      <c r="B424" s="81" t="str">
        <f t="shared" si="132"/>
        <v>New Construction</v>
      </c>
      <c r="G424" s="27"/>
      <c r="H424" s="27"/>
      <c r="J424" s="27"/>
      <c r="K424" s="27"/>
      <c r="M424" s="27"/>
      <c r="N424" s="27"/>
      <c r="R424" s="24">
        <f t="shared" si="133"/>
        <v>2.0339</v>
      </c>
      <c r="S424" s="24">
        <f t="shared" si="134"/>
        <v>-3.3000000000000002E-2</v>
      </c>
      <c r="T424" s="24">
        <f t="shared" si="135"/>
        <v>2.2313999999999998</v>
      </c>
      <c r="U424" s="24">
        <f t="shared" si="136"/>
        <v>-3.7100000000000001E-2</v>
      </c>
      <c r="V424" s="24">
        <f t="shared" si="137"/>
        <v>2.2079</v>
      </c>
      <c r="W424" s="24">
        <f t="shared" si="138"/>
        <v>2.2387999999999999</v>
      </c>
      <c r="Y424" s="209">
        <f t="shared" si="139"/>
        <v>0</v>
      </c>
      <c r="Z424" s="48"/>
      <c r="AA424" s="227">
        <f t="shared" si="140"/>
        <v>0</v>
      </c>
      <c r="AB424" s="228"/>
      <c r="AC424" s="229"/>
      <c r="AD424" s="34"/>
      <c r="AE424" s="227">
        <f t="shared" si="141"/>
        <v>0</v>
      </c>
      <c r="AF424" s="221"/>
      <c r="AG424" s="221"/>
      <c r="AI424" s="214"/>
    </row>
    <row r="425" spans="2:35">
      <c r="B425" s="81" t="str">
        <f t="shared" si="132"/>
        <v>Energy Audit</v>
      </c>
      <c r="G425" s="27"/>
      <c r="H425" s="27"/>
      <c r="J425" s="27"/>
      <c r="K425" s="27"/>
      <c r="M425" s="27"/>
      <c r="N425" s="27"/>
      <c r="R425" s="24">
        <f t="shared" si="133"/>
        <v>2.0339</v>
      </c>
      <c r="S425" s="24">
        <f t="shared" si="134"/>
        <v>-3.3000000000000002E-2</v>
      </c>
      <c r="T425" s="24">
        <f t="shared" si="135"/>
        <v>2.2313999999999998</v>
      </c>
      <c r="U425" s="24">
        <f t="shared" si="136"/>
        <v>-3.7100000000000001E-2</v>
      </c>
      <c r="V425" s="24">
        <f t="shared" si="137"/>
        <v>2.2079</v>
      </c>
      <c r="W425" s="24">
        <f t="shared" si="138"/>
        <v>2.2387999999999999</v>
      </c>
      <c r="Y425" s="209">
        <f t="shared" si="139"/>
        <v>0</v>
      </c>
      <c r="Z425" s="48"/>
      <c r="AA425" s="227">
        <f t="shared" si="140"/>
        <v>0</v>
      </c>
      <c r="AB425" s="228"/>
      <c r="AC425" s="229"/>
      <c r="AD425" s="34"/>
      <c r="AE425" s="227">
        <f t="shared" si="141"/>
        <v>0</v>
      </c>
      <c r="AF425" s="221"/>
      <c r="AG425" s="221"/>
      <c r="AI425" s="214"/>
    </row>
    <row r="426" spans="2:35">
      <c r="B426" s="81" t="str">
        <f t="shared" si="132"/>
        <v>Small Commercial Demand Response</v>
      </c>
      <c r="G426" s="27"/>
      <c r="H426" s="27"/>
      <c r="J426" s="27"/>
      <c r="K426" s="27"/>
      <c r="M426" s="27"/>
      <c r="N426" s="27"/>
      <c r="R426" s="24">
        <f t="shared" si="133"/>
        <v>2.0339</v>
      </c>
      <c r="S426" s="24">
        <f t="shared" si="134"/>
        <v>-3.3000000000000002E-2</v>
      </c>
      <c r="T426" s="24">
        <f t="shared" si="135"/>
        <v>2.2313999999999998</v>
      </c>
      <c r="U426" s="24">
        <f t="shared" si="136"/>
        <v>-3.7100000000000001E-2</v>
      </c>
      <c r="V426" s="24">
        <f t="shared" si="137"/>
        <v>2.2079</v>
      </c>
      <c r="W426" s="24">
        <f t="shared" si="138"/>
        <v>2.2387999999999999</v>
      </c>
      <c r="Y426" s="209">
        <f t="shared" si="139"/>
        <v>0</v>
      </c>
      <c r="Z426" s="48"/>
      <c r="AA426" s="227">
        <f t="shared" si="140"/>
        <v>0</v>
      </c>
      <c r="AB426" s="228"/>
      <c r="AC426" s="229"/>
      <c r="AD426" s="34"/>
      <c r="AE426" s="227">
        <f t="shared" si="141"/>
        <v>0</v>
      </c>
      <c r="AF426" s="221"/>
      <c r="AG426" s="221"/>
      <c r="AI426" s="214"/>
    </row>
    <row r="427" spans="2:35" ht="12.75" customHeight="1">
      <c r="B427" s="81" t="str">
        <f t="shared" si="132"/>
        <v>Small Commercial Demand Response (IHD)</v>
      </c>
      <c r="G427" s="27"/>
      <c r="H427" s="27"/>
      <c r="J427" s="27"/>
      <c r="K427" s="27"/>
      <c r="M427" s="27"/>
      <c r="N427" s="27"/>
      <c r="R427" s="24">
        <f t="shared" si="133"/>
        <v>2.0339</v>
      </c>
      <c r="S427" s="24">
        <f t="shared" si="134"/>
        <v>-3.3000000000000002E-2</v>
      </c>
      <c r="T427" s="24">
        <f t="shared" si="135"/>
        <v>2.2313999999999998</v>
      </c>
      <c r="U427" s="24">
        <f t="shared" si="136"/>
        <v>-3.7100000000000001E-2</v>
      </c>
      <c r="V427" s="24">
        <f t="shared" si="137"/>
        <v>2.2079</v>
      </c>
      <c r="W427" s="24">
        <f t="shared" si="138"/>
        <v>2.2387999999999999</v>
      </c>
      <c r="Y427" s="209">
        <f t="shared" si="139"/>
        <v>0</v>
      </c>
      <c r="Z427" s="48"/>
      <c r="AA427" s="227">
        <f t="shared" si="140"/>
        <v>0</v>
      </c>
      <c r="AB427" s="228"/>
      <c r="AC427" s="229"/>
      <c r="AD427" s="34"/>
      <c r="AE427" s="227">
        <f t="shared" si="141"/>
        <v>0</v>
      </c>
      <c r="AF427" s="221"/>
      <c r="AG427" s="221"/>
      <c r="AI427" s="214"/>
    </row>
    <row r="428" spans="2:35">
      <c r="B428" s="81" t="str">
        <f t="shared" si="132"/>
        <v>Demand Response 3</v>
      </c>
      <c r="G428" s="27"/>
      <c r="H428" s="27"/>
      <c r="J428" s="27"/>
      <c r="K428" s="27"/>
      <c r="M428" s="27"/>
      <c r="N428" s="27"/>
      <c r="R428" s="24">
        <f t="shared" si="133"/>
        <v>2.0339</v>
      </c>
      <c r="S428" s="24">
        <f t="shared" si="134"/>
        <v>-3.3000000000000002E-2</v>
      </c>
      <c r="T428" s="24">
        <f t="shared" si="135"/>
        <v>2.2313999999999998</v>
      </c>
      <c r="U428" s="24">
        <f t="shared" si="136"/>
        <v>-3.7100000000000001E-2</v>
      </c>
      <c r="V428" s="24">
        <f t="shared" si="137"/>
        <v>2.2079</v>
      </c>
      <c r="W428" s="24">
        <f t="shared" si="138"/>
        <v>2.2387999999999999</v>
      </c>
      <c r="Y428" s="209">
        <f t="shared" si="139"/>
        <v>0</v>
      </c>
      <c r="Z428" s="48"/>
      <c r="AA428" s="227">
        <f t="shared" si="140"/>
        <v>0</v>
      </c>
      <c r="AB428" s="228"/>
      <c r="AC428" s="229"/>
      <c r="AD428" s="34"/>
      <c r="AE428" s="227">
        <f t="shared" si="141"/>
        <v>0</v>
      </c>
      <c r="AF428" s="221"/>
      <c r="AG428" s="221"/>
      <c r="AI428" s="214"/>
    </row>
    <row r="429" spans="2:35" ht="15.6">
      <c r="B429" s="28" t="s">
        <v>46</v>
      </c>
      <c r="C429" s="67"/>
      <c r="D429" s="38"/>
      <c r="E429" s="38"/>
      <c r="F429" s="66"/>
      <c r="G429" s="63">
        <f>SUM(G418:G428)</f>
        <v>0</v>
      </c>
      <c r="H429" s="63">
        <f>SUM(H418:H428)</f>
        <v>0</v>
      </c>
      <c r="I429" s="55"/>
      <c r="J429" s="63">
        <f>SUM(J418:J428)</f>
        <v>0</v>
      </c>
      <c r="K429" s="63">
        <f>SUM(K418:K428)</f>
        <v>0</v>
      </c>
      <c r="L429" s="65"/>
      <c r="M429" s="63">
        <f>SUM(M418:M428)</f>
        <v>0</v>
      </c>
      <c r="N429" s="63">
        <f>SUM(N418:N428)</f>
        <v>0</v>
      </c>
      <c r="R429" s="26"/>
      <c r="S429" s="26"/>
      <c r="T429" s="26"/>
      <c r="U429" s="26"/>
      <c r="V429" s="26"/>
      <c r="W429" s="26"/>
      <c r="Y429" s="210">
        <f>SUM(Y418:Y428)</f>
        <v>0</v>
      </c>
      <c r="Z429" s="48"/>
      <c r="AA429" s="230">
        <f>SUM(AA418:AA428)</f>
        <v>0</v>
      </c>
      <c r="AB429" s="54"/>
      <c r="AC429" s="231"/>
      <c r="AD429" s="53"/>
      <c r="AE429" s="230">
        <f>SUM(AE418:AE428)</f>
        <v>0</v>
      </c>
      <c r="AF429" s="248"/>
      <c r="AG429" s="248"/>
      <c r="AI429" s="214"/>
    </row>
    <row r="430" spans="2:35">
      <c r="B430" s="26"/>
      <c r="R430" s="26"/>
      <c r="S430" s="26"/>
      <c r="T430" s="26"/>
      <c r="U430" s="26"/>
      <c r="V430" s="26"/>
      <c r="W430" s="26"/>
      <c r="Y430" s="211"/>
      <c r="Z430" s="48"/>
      <c r="AA430" s="232"/>
      <c r="AB430" s="228"/>
      <c r="AC430" s="229"/>
      <c r="AD430" s="34"/>
      <c r="AE430" s="232"/>
      <c r="AF430" s="221"/>
      <c r="AG430" s="221"/>
      <c r="AI430" s="214"/>
    </row>
    <row r="431" spans="2:35">
      <c r="B431" s="35" t="str">
        <f t="shared" ref="B431:B436" si="142">+B406</f>
        <v>Industrial Program</v>
      </c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R431" s="26"/>
      <c r="S431" s="26"/>
      <c r="T431" s="26"/>
      <c r="U431" s="26"/>
      <c r="V431" s="26"/>
      <c r="W431" s="26"/>
      <c r="Y431" s="211"/>
      <c r="Z431" s="48"/>
      <c r="AA431" s="232"/>
      <c r="AB431" s="228"/>
      <c r="AC431" s="229"/>
      <c r="AD431" s="34"/>
      <c r="AE431" s="232"/>
      <c r="AF431" s="221"/>
      <c r="AG431" s="221"/>
      <c r="AI431" s="214"/>
    </row>
    <row r="432" spans="2:35">
      <c r="B432" s="81" t="str">
        <f t="shared" si="142"/>
        <v>Process &amp; System Upgrades</v>
      </c>
      <c r="G432" s="27"/>
      <c r="H432" s="27"/>
      <c r="J432" s="27"/>
      <c r="K432" s="27"/>
      <c r="M432" s="27"/>
      <c r="N432" s="27"/>
      <c r="R432" s="24">
        <f>+$R$393</f>
        <v>2.0339</v>
      </c>
      <c r="S432" s="24">
        <f>+$S$393</f>
        <v>-3.3000000000000002E-2</v>
      </c>
      <c r="T432" s="24">
        <f>+$T$393</f>
        <v>2.2313999999999998</v>
      </c>
      <c r="U432" s="24">
        <f>+$U$393</f>
        <v>-3.7100000000000001E-2</v>
      </c>
      <c r="V432" s="24">
        <f>+$V$393</f>
        <v>2.2079</v>
      </c>
      <c r="W432" s="24">
        <f>+$W$393</f>
        <v>2.2387999999999999</v>
      </c>
      <c r="Y432" s="209">
        <f>(((G432/12)*4)*(R432+S432))+(((G432/12)*8)*(T432+U432))</f>
        <v>0</v>
      </c>
      <c r="Z432" s="48"/>
      <c r="AA432" s="227">
        <f>(((J432/12)*4)*(T432+U432))+(((J432/12)*8)*(V432))</f>
        <v>0</v>
      </c>
      <c r="AB432" s="228"/>
      <c r="AC432" s="229"/>
      <c r="AD432" s="34"/>
      <c r="AE432" s="227">
        <f>(((M432/12)*4)*(V432))+(((M432/12)*8)*(W432))</f>
        <v>0</v>
      </c>
      <c r="AF432" s="221"/>
      <c r="AG432" s="221"/>
      <c r="AI432" s="214"/>
    </row>
    <row r="433" spans="1:35">
      <c r="B433" s="81" t="str">
        <f t="shared" si="142"/>
        <v>Monitoring &amp; Targeting</v>
      </c>
      <c r="G433" s="27"/>
      <c r="H433" s="27"/>
      <c r="J433" s="27"/>
      <c r="K433" s="27"/>
      <c r="M433" s="27"/>
      <c r="N433" s="27"/>
      <c r="R433" s="24">
        <f>+$R$393</f>
        <v>2.0339</v>
      </c>
      <c r="S433" s="24">
        <f>+$S$393</f>
        <v>-3.3000000000000002E-2</v>
      </c>
      <c r="T433" s="24">
        <f>+$T$393</f>
        <v>2.2313999999999998</v>
      </c>
      <c r="U433" s="24">
        <f>+$U$393</f>
        <v>-3.7100000000000001E-2</v>
      </c>
      <c r="V433" s="24">
        <f>+$V$393</f>
        <v>2.2079</v>
      </c>
      <c r="W433" s="24">
        <f>+$W$393</f>
        <v>2.2387999999999999</v>
      </c>
      <c r="Y433" s="209">
        <f>(((G433/12)*4)*(R433+S433))+(((G433/12)*8)*(T433+U433))</f>
        <v>0</v>
      </c>
      <c r="Z433" s="48"/>
      <c r="AA433" s="227">
        <f>(((J433/12)*4)*(T433+U433))+(((J433/12)*8)*(V433))</f>
        <v>0</v>
      </c>
      <c r="AB433" s="228"/>
      <c r="AC433" s="229"/>
      <c r="AD433" s="34"/>
      <c r="AE433" s="227">
        <f>(((M433/12)*4)*(V433))+(((M433/12)*8)*(W433))</f>
        <v>0</v>
      </c>
      <c r="AF433" s="221"/>
      <c r="AG433" s="221"/>
      <c r="AI433" s="214"/>
    </row>
    <row r="434" spans="1:35">
      <c r="B434" s="81" t="str">
        <f t="shared" si="142"/>
        <v>Energy Manager</v>
      </c>
      <c r="G434" s="88"/>
      <c r="H434" s="88"/>
      <c r="I434" s="89"/>
      <c r="J434" s="88"/>
      <c r="K434" s="88"/>
      <c r="L434" s="89"/>
      <c r="M434" s="88"/>
      <c r="N434" s="88"/>
      <c r="R434" s="24">
        <f>+$R$393</f>
        <v>2.0339</v>
      </c>
      <c r="S434" s="24">
        <f>+$S$393</f>
        <v>-3.3000000000000002E-2</v>
      </c>
      <c r="T434" s="24">
        <f>+$T$393</f>
        <v>2.2313999999999998</v>
      </c>
      <c r="U434" s="24">
        <f>+$U$393</f>
        <v>-3.7100000000000001E-2</v>
      </c>
      <c r="V434" s="24">
        <f>+$V$393</f>
        <v>2.2079</v>
      </c>
      <c r="W434" s="24">
        <f>+$W$393</f>
        <v>2.2387999999999999</v>
      </c>
      <c r="Y434" s="209">
        <f>(((G434/12)*4)*(R434+S434))+(((G434/12)*8)*(T434+U434))</f>
        <v>0</v>
      </c>
      <c r="Z434" s="48"/>
      <c r="AA434" s="227">
        <f>(((J434/12)*4)*(T434+U434))+(((J434/12)*8)*(V434))</f>
        <v>0</v>
      </c>
      <c r="AB434" s="228"/>
      <c r="AC434" s="229"/>
      <c r="AD434" s="34"/>
      <c r="AE434" s="227">
        <f>(((M434/12)*4)*(V434))+(((M434/12)*8)*(W434))</f>
        <v>0</v>
      </c>
      <c r="AF434" s="221"/>
      <c r="AG434" s="221"/>
      <c r="AI434" s="214"/>
    </row>
    <row r="435" spans="1:35">
      <c r="B435" s="81" t="str">
        <f t="shared" si="142"/>
        <v>Retrofit</v>
      </c>
      <c r="G435" s="88"/>
      <c r="H435" s="88"/>
      <c r="I435" s="89"/>
      <c r="J435" s="88"/>
      <c r="K435" s="88"/>
      <c r="L435" s="89"/>
      <c r="M435" s="88"/>
      <c r="N435" s="88"/>
      <c r="R435" s="24">
        <f>+$R$393</f>
        <v>2.0339</v>
      </c>
      <c r="S435" s="24">
        <f>+$S$393</f>
        <v>-3.3000000000000002E-2</v>
      </c>
      <c r="T435" s="24">
        <f>+$T$393</f>
        <v>2.2313999999999998</v>
      </c>
      <c r="U435" s="24">
        <f>+$U$393</f>
        <v>-3.7100000000000001E-2</v>
      </c>
      <c r="V435" s="24">
        <f>+$V$393</f>
        <v>2.2079</v>
      </c>
      <c r="W435" s="24">
        <f>+$W$393</f>
        <v>2.2387999999999999</v>
      </c>
      <c r="Y435" s="209">
        <f>(((G435/12)*4)*(R435+S435))+(((G435/12)*8)*(T435+U435))</f>
        <v>0</v>
      </c>
      <c r="Z435" s="48"/>
      <c r="AA435" s="227">
        <f>(((J435/12)*4)*(T435+U435))+(((J435/12)*8)*(V435))</f>
        <v>0</v>
      </c>
      <c r="AB435" s="228"/>
      <c r="AC435" s="229"/>
      <c r="AD435" s="34"/>
      <c r="AE435" s="227">
        <f>(((M435/12)*4)*(V435))+(((M435/12)*8)*(W435))</f>
        <v>0</v>
      </c>
      <c r="AF435" s="221"/>
      <c r="AG435" s="221"/>
      <c r="AI435" s="214"/>
    </row>
    <row r="436" spans="1:35">
      <c r="B436" s="81" t="str">
        <f t="shared" si="142"/>
        <v>Demand Response 3</v>
      </c>
      <c r="G436" s="27">
        <v>8293.6049999999996</v>
      </c>
      <c r="H436" s="27">
        <v>39974.449999999997</v>
      </c>
      <c r="J436" s="27"/>
      <c r="K436" s="27"/>
      <c r="M436" s="27"/>
      <c r="N436" s="27"/>
      <c r="R436" s="24">
        <f>+$R$393</f>
        <v>2.0339</v>
      </c>
      <c r="S436" s="24">
        <f>+$S$393</f>
        <v>-3.3000000000000002E-2</v>
      </c>
      <c r="T436" s="24">
        <f>+$T$393</f>
        <v>2.2313999999999998</v>
      </c>
      <c r="U436" s="24">
        <f>+$U$393</f>
        <v>-3.7100000000000001E-2</v>
      </c>
      <c r="V436" s="24">
        <f>+$V$393</f>
        <v>2.2079</v>
      </c>
      <c r="W436" s="24">
        <f>+$W$393</f>
        <v>2.2387999999999999</v>
      </c>
      <c r="Y436" s="209">
        <f>(((G436/12)*4)*(R436+S436))+(((G436/12)*8)*(T436+U436))</f>
        <v>17663.996382499998</v>
      </c>
      <c r="Z436" s="48"/>
      <c r="AA436" s="227">
        <f>(((J436/12)*4)*(T436+U436))+(((J436/12)*8)*(V436))</f>
        <v>0</v>
      </c>
      <c r="AB436" s="228"/>
      <c r="AC436" s="229"/>
      <c r="AD436" s="34"/>
      <c r="AE436" s="227">
        <f>(((M436/12)*4)*(V436))+(((M436/12)*8)*(W436))</f>
        <v>0</v>
      </c>
      <c r="AF436" s="221"/>
      <c r="AG436" s="221"/>
      <c r="AI436" s="214"/>
    </row>
    <row r="437" spans="1:35" ht="15.6">
      <c r="B437" s="28" t="s">
        <v>54</v>
      </c>
      <c r="C437" s="67"/>
      <c r="D437" s="38"/>
      <c r="E437" s="38"/>
      <c r="F437" s="66"/>
      <c r="G437" s="63">
        <f>SUM(G432:G436)</f>
        <v>8293.6049999999996</v>
      </c>
      <c r="H437" s="63">
        <f>SUM(H432:H436)</f>
        <v>39974.449999999997</v>
      </c>
      <c r="I437" s="55"/>
      <c r="J437" s="63">
        <f>SUM(J432:J436)</f>
        <v>0</v>
      </c>
      <c r="K437" s="63">
        <f>SUM(K432:K436)</f>
        <v>0</v>
      </c>
      <c r="L437" s="65"/>
      <c r="M437" s="63">
        <f>SUM(M432:M436)</f>
        <v>0</v>
      </c>
      <c r="N437" s="63">
        <f>SUM(N432:N436)</f>
        <v>0</v>
      </c>
      <c r="R437" s="26"/>
      <c r="S437" s="26"/>
      <c r="T437" s="26"/>
      <c r="U437" s="26"/>
      <c r="V437" s="26"/>
      <c r="W437" s="26"/>
      <c r="Y437" s="210">
        <f>SUM(Y432:Y436)</f>
        <v>17663.996382499998</v>
      </c>
      <c r="Z437" s="48"/>
      <c r="AA437" s="230">
        <f>SUM(AA432:AA436)</f>
        <v>0</v>
      </c>
      <c r="AB437" s="54"/>
      <c r="AC437" s="231"/>
      <c r="AD437" s="53"/>
      <c r="AE437" s="230">
        <f>SUM(AE432:AE436)</f>
        <v>0</v>
      </c>
      <c r="AF437" s="248"/>
      <c r="AG437" s="248"/>
      <c r="AI437" s="214"/>
    </row>
    <row r="438" spans="1:35">
      <c r="B438" s="12"/>
      <c r="R438" s="26"/>
      <c r="S438" s="26"/>
      <c r="T438" s="26"/>
      <c r="U438" s="26"/>
      <c r="V438" s="26"/>
      <c r="W438" s="26"/>
      <c r="Y438" s="211"/>
      <c r="Z438" s="48"/>
      <c r="AA438" s="232"/>
      <c r="AB438" s="228"/>
      <c r="AC438" s="229"/>
      <c r="AD438" s="34"/>
      <c r="AE438" s="232"/>
      <c r="AF438" s="221"/>
      <c r="AG438" s="221"/>
      <c r="AI438" s="214"/>
    </row>
    <row r="439" spans="1:35" ht="15.6">
      <c r="B439" s="28" t="s">
        <v>95</v>
      </c>
      <c r="C439" s="21"/>
      <c r="D439" s="20"/>
      <c r="E439" s="19"/>
      <c r="F439" s="19"/>
      <c r="G439" s="19">
        <f>+G429+G437</f>
        <v>8293.6049999999996</v>
      </c>
      <c r="H439" s="19">
        <f>+H429+H437</f>
        <v>39974.449999999997</v>
      </c>
      <c r="I439" s="19"/>
      <c r="J439" s="19">
        <f>+J429+J437</f>
        <v>0</v>
      </c>
      <c r="K439" s="19">
        <f>+K429+K437</f>
        <v>0</v>
      </c>
      <c r="L439" s="19"/>
      <c r="M439" s="19">
        <f>+M429+M437</f>
        <v>0</v>
      </c>
      <c r="N439" s="19">
        <f>+N429+N437</f>
        <v>0</v>
      </c>
      <c r="O439" s="55"/>
      <c r="P439" s="55"/>
      <c r="Q439" s="55"/>
      <c r="R439" s="195"/>
      <c r="S439" s="195"/>
      <c r="T439" s="195"/>
      <c r="U439" s="195"/>
      <c r="V439" s="195"/>
      <c r="W439" s="195"/>
      <c r="X439" s="55"/>
      <c r="Y439" s="212">
        <f>+Y437+Y429</f>
        <v>17663.996382499998</v>
      </c>
      <c r="Z439" s="56"/>
      <c r="AA439" s="233">
        <f>+AA437+AA429</f>
        <v>0</v>
      </c>
      <c r="AB439" s="54"/>
      <c r="AC439" s="231"/>
      <c r="AD439" s="57"/>
      <c r="AE439" s="233">
        <f>+AE437+AE429</f>
        <v>0</v>
      </c>
      <c r="AF439" s="248"/>
      <c r="AG439" s="248"/>
      <c r="AI439" s="214"/>
    </row>
    <row r="440" spans="1:35">
      <c r="R440" s="25"/>
      <c r="S440" s="25"/>
      <c r="T440" s="25"/>
      <c r="U440" s="25"/>
      <c r="V440" s="25"/>
      <c r="W440" s="25"/>
      <c r="Y440" s="211"/>
      <c r="Z440" s="34"/>
      <c r="AA440" s="232"/>
      <c r="AB440" s="228"/>
      <c r="AC440" s="229"/>
      <c r="AD440" s="34"/>
      <c r="AE440" s="232"/>
      <c r="AF440" s="221"/>
      <c r="AG440" s="221"/>
      <c r="AI440" s="214"/>
    </row>
    <row r="441" spans="1:35" ht="15.6">
      <c r="A441" s="336">
        <v>2013</v>
      </c>
      <c r="B441" s="336"/>
      <c r="J441" s="328" t="s">
        <v>172</v>
      </c>
      <c r="K441" s="328"/>
      <c r="M441" s="329" t="s">
        <v>111</v>
      </c>
      <c r="N441" s="329"/>
      <c r="R441" s="25"/>
      <c r="S441" s="25"/>
      <c r="T441" s="25"/>
      <c r="U441" s="25"/>
      <c r="V441" s="25"/>
      <c r="W441" s="25"/>
      <c r="Y441" s="249"/>
      <c r="Z441" s="34"/>
      <c r="AA441" s="232"/>
      <c r="AB441" s="228"/>
      <c r="AC441" s="229"/>
      <c r="AD441" s="34"/>
      <c r="AE441" s="232"/>
      <c r="AF441" s="221"/>
      <c r="AG441" s="221"/>
      <c r="AI441" s="214"/>
    </row>
    <row r="442" spans="1:35">
      <c r="B442" s="35" t="str">
        <f t="shared" ref="B442:B453" si="143">+B417</f>
        <v>Business Program</v>
      </c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R442" s="25"/>
      <c r="S442" s="25"/>
      <c r="T442" s="25"/>
      <c r="U442" s="25"/>
      <c r="V442" s="25"/>
      <c r="W442" s="25"/>
      <c r="Y442" s="211"/>
      <c r="Z442" s="34"/>
      <c r="AA442" s="232"/>
      <c r="AB442" s="228"/>
      <c r="AC442" s="229"/>
      <c r="AD442" s="34"/>
      <c r="AE442" s="232"/>
      <c r="AF442" s="221"/>
      <c r="AG442" s="221"/>
      <c r="AI442" s="214"/>
    </row>
    <row r="443" spans="1:35">
      <c r="B443" s="81" t="str">
        <f t="shared" si="143"/>
        <v>Retrofit GS &lt; 50</v>
      </c>
      <c r="J443" s="27"/>
      <c r="K443" s="27"/>
      <c r="M443" s="27"/>
      <c r="N443" s="27"/>
      <c r="R443" s="24">
        <f t="shared" ref="R443:R453" si="144">+$R$393</f>
        <v>2.0339</v>
      </c>
      <c r="S443" s="24">
        <f t="shared" ref="S443:S453" si="145">+$S$393</f>
        <v>-3.3000000000000002E-2</v>
      </c>
      <c r="T443" s="24">
        <f t="shared" ref="T443:T453" si="146">+$T$393</f>
        <v>2.2313999999999998</v>
      </c>
      <c r="U443" s="24">
        <f t="shared" ref="U443:U453" si="147">+$U$393</f>
        <v>-3.7100000000000001E-2</v>
      </c>
      <c r="V443" s="24">
        <f t="shared" ref="V443:V453" si="148">+$V$393</f>
        <v>2.2079</v>
      </c>
      <c r="W443" s="24">
        <f t="shared" ref="W443:W453" si="149">+$W$393</f>
        <v>2.2387999999999999</v>
      </c>
      <c r="Y443" s="209"/>
      <c r="Z443" s="48"/>
      <c r="AA443" s="227">
        <f>(((J443/12)*4)*(T443+U443))+(((J443/12)*8)*(V443))</f>
        <v>0</v>
      </c>
      <c r="AB443" s="228"/>
      <c r="AC443" s="229"/>
      <c r="AD443" s="34"/>
      <c r="AE443" s="227">
        <f>(((M443/12)*4)*(V443))+(((M443/12)*8)*(W443))</f>
        <v>0</v>
      </c>
      <c r="AF443" s="221"/>
      <c r="AG443" s="221"/>
      <c r="AI443" s="214"/>
    </row>
    <row r="444" spans="1:35">
      <c r="B444" s="81" t="str">
        <f t="shared" si="143"/>
        <v>Retrofit GS 50-999</v>
      </c>
      <c r="J444" s="27"/>
      <c r="K444" s="27"/>
      <c r="M444" s="27"/>
      <c r="N444" s="27"/>
      <c r="R444" s="24">
        <f t="shared" si="144"/>
        <v>2.0339</v>
      </c>
      <c r="S444" s="24">
        <f t="shared" si="145"/>
        <v>-3.3000000000000002E-2</v>
      </c>
      <c r="T444" s="24">
        <f t="shared" si="146"/>
        <v>2.2313999999999998</v>
      </c>
      <c r="U444" s="24">
        <f t="shared" si="147"/>
        <v>-3.7100000000000001E-2</v>
      </c>
      <c r="V444" s="24">
        <f t="shared" si="148"/>
        <v>2.2079</v>
      </c>
      <c r="W444" s="24">
        <f t="shared" si="149"/>
        <v>2.2387999999999999</v>
      </c>
      <c r="Y444" s="209"/>
      <c r="Z444" s="48"/>
      <c r="AA444" s="227">
        <f t="shared" ref="AA444:AA453" si="150">(((J444/12)*4)*(T444+U444))+(((J444/12)*8)*(V444))</f>
        <v>0</v>
      </c>
      <c r="AB444" s="228"/>
      <c r="AC444" s="229"/>
      <c r="AD444" s="34"/>
      <c r="AE444" s="227">
        <f t="shared" ref="AE444:AE453" si="151">(((M444/12)*4)*(V444))+(((M444/12)*8)*(W444))</f>
        <v>0</v>
      </c>
      <c r="AF444" s="221"/>
      <c r="AG444" s="221"/>
      <c r="AI444" s="214"/>
    </row>
    <row r="445" spans="1:35">
      <c r="B445" s="81" t="str">
        <f t="shared" si="143"/>
        <v>Retrofit GS &gt; 1000</v>
      </c>
      <c r="J445" s="27">
        <v>3570.206313924572</v>
      </c>
      <c r="K445" s="27">
        <v>4666997.6497738436</v>
      </c>
      <c r="M445" s="27">
        <v>3570.206313924572</v>
      </c>
      <c r="N445" s="27">
        <v>4666997.6497738436</v>
      </c>
      <c r="R445" s="24">
        <f t="shared" si="144"/>
        <v>2.0339</v>
      </c>
      <c r="S445" s="24">
        <f t="shared" si="145"/>
        <v>-3.3000000000000002E-2</v>
      </c>
      <c r="T445" s="24">
        <f t="shared" si="146"/>
        <v>2.2313999999999998</v>
      </c>
      <c r="U445" s="24">
        <f t="shared" si="147"/>
        <v>-3.7100000000000001E-2</v>
      </c>
      <c r="V445" s="24">
        <f t="shared" si="148"/>
        <v>2.2079</v>
      </c>
      <c r="W445" s="24">
        <f t="shared" si="149"/>
        <v>2.2387999999999999</v>
      </c>
      <c r="Y445" s="209"/>
      <c r="Z445" s="48"/>
      <c r="AA445" s="227">
        <f t="shared" si="150"/>
        <v>7866.4735852242702</v>
      </c>
      <c r="AB445" s="228"/>
      <c r="AC445" s="229"/>
      <c r="AD445" s="34"/>
      <c r="AE445" s="227">
        <f t="shared" si="151"/>
        <v>7956.2047705809091</v>
      </c>
      <c r="AF445" s="221"/>
      <c r="AG445" s="221"/>
      <c r="AI445" s="214"/>
    </row>
    <row r="446" spans="1:35">
      <c r="B446" s="81" t="str">
        <f t="shared" si="143"/>
        <v>Retrofit  ST</v>
      </c>
      <c r="J446" s="27"/>
      <c r="K446" s="27"/>
      <c r="M446" s="27"/>
      <c r="N446" s="27"/>
      <c r="R446" s="24">
        <f t="shared" si="144"/>
        <v>2.0339</v>
      </c>
      <c r="S446" s="24">
        <f t="shared" si="145"/>
        <v>-3.3000000000000002E-2</v>
      </c>
      <c r="T446" s="24">
        <f t="shared" si="146"/>
        <v>2.2313999999999998</v>
      </c>
      <c r="U446" s="24">
        <f t="shared" si="147"/>
        <v>-3.7100000000000001E-2</v>
      </c>
      <c r="V446" s="24">
        <f t="shared" si="148"/>
        <v>2.2079</v>
      </c>
      <c r="W446" s="24">
        <f t="shared" si="149"/>
        <v>2.2387999999999999</v>
      </c>
      <c r="Y446" s="209"/>
      <c r="Z446" s="48"/>
      <c r="AA446" s="227">
        <f t="shared" si="150"/>
        <v>0</v>
      </c>
      <c r="AB446" s="228"/>
      <c r="AC446" s="229"/>
      <c r="AD446" s="34"/>
      <c r="AE446" s="227">
        <f t="shared" si="151"/>
        <v>0</v>
      </c>
      <c r="AF446" s="221"/>
      <c r="AG446" s="221"/>
      <c r="AI446" s="214"/>
    </row>
    <row r="447" spans="1:35">
      <c r="B447" s="81" t="str">
        <f t="shared" si="143"/>
        <v>Direct Install Lighting</v>
      </c>
      <c r="J447" s="27"/>
      <c r="K447" s="27"/>
      <c r="M447" s="27"/>
      <c r="N447" s="27"/>
      <c r="R447" s="24">
        <f t="shared" si="144"/>
        <v>2.0339</v>
      </c>
      <c r="S447" s="24">
        <f t="shared" si="145"/>
        <v>-3.3000000000000002E-2</v>
      </c>
      <c r="T447" s="24">
        <f t="shared" si="146"/>
        <v>2.2313999999999998</v>
      </c>
      <c r="U447" s="24">
        <f t="shared" si="147"/>
        <v>-3.7100000000000001E-2</v>
      </c>
      <c r="V447" s="24">
        <f t="shared" si="148"/>
        <v>2.2079</v>
      </c>
      <c r="W447" s="24">
        <f t="shared" si="149"/>
        <v>2.2387999999999999</v>
      </c>
      <c r="Y447" s="209"/>
      <c r="Z447" s="48"/>
      <c r="AA447" s="227">
        <f t="shared" si="150"/>
        <v>0</v>
      </c>
      <c r="AB447" s="228"/>
      <c r="AC447" s="229"/>
      <c r="AD447" s="34"/>
      <c r="AE447" s="227">
        <f t="shared" si="151"/>
        <v>0</v>
      </c>
      <c r="AF447" s="221"/>
      <c r="AG447" s="221"/>
      <c r="AI447" s="214"/>
    </row>
    <row r="448" spans="1:35">
      <c r="B448" s="81" t="str">
        <f t="shared" si="143"/>
        <v>Building Commissioning</v>
      </c>
      <c r="J448" s="27"/>
      <c r="K448" s="27"/>
      <c r="M448" s="27"/>
      <c r="N448" s="27"/>
      <c r="R448" s="24">
        <f t="shared" si="144"/>
        <v>2.0339</v>
      </c>
      <c r="S448" s="24">
        <f t="shared" si="145"/>
        <v>-3.3000000000000002E-2</v>
      </c>
      <c r="T448" s="24">
        <f t="shared" si="146"/>
        <v>2.2313999999999998</v>
      </c>
      <c r="U448" s="24">
        <f t="shared" si="147"/>
        <v>-3.7100000000000001E-2</v>
      </c>
      <c r="V448" s="24">
        <f t="shared" si="148"/>
        <v>2.2079</v>
      </c>
      <c r="W448" s="24">
        <f t="shared" si="149"/>
        <v>2.2387999999999999</v>
      </c>
      <c r="Y448" s="209"/>
      <c r="Z448" s="48"/>
      <c r="AA448" s="227">
        <f t="shared" si="150"/>
        <v>0</v>
      </c>
      <c r="AB448" s="228"/>
      <c r="AC448" s="229"/>
      <c r="AD448" s="34"/>
      <c r="AE448" s="227">
        <f t="shared" si="151"/>
        <v>0</v>
      </c>
      <c r="AF448" s="221"/>
      <c r="AG448" s="221"/>
      <c r="AI448" s="214"/>
    </row>
    <row r="449" spans="2:35">
      <c r="B449" s="81" t="str">
        <f t="shared" si="143"/>
        <v>New Construction</v>
      </c>
      <c r="J449" s="27"/>
      <c r="K449" s="27"/>
      <c r="M449" s="27"/>
      <c r="N449" s="27"/>
      <c r="R449" s="24">
        <f t="shared" si="144"/>
        <v>2.0339</v>
      </c>
      <c r="S449" s="24">
        <f t="shared" si="145"/>
        <v>-3.3000000000000002E-2</v>
      </c>
      <c r="T449" s="24">
        <f t="shared" si="146"/>
        <v>2.2313999999999998</v>
      </c>
      <c r="U449" s="24">
        <f t="shared" si="147"/>
        <v>-3.7100000000000001E-2</v>
      </c>
      <c r="V449" s="24">
        <f t="shared" si="148"/>
        <v>2.2079</v>
      </c>
      <c r="W449" s="24">
        <f t="shared" si="149"/>
        <v>2.2387999999999999</v>
      </c>
      <c r="Y449" s="209"/>
      <c r="Z449" s="48"/>
      <c r="AA449" s="227">
        <f t="shared" si="150"/>
        <v>0</v>
      </c>
      <c r="AB449" s="228"/>
      <c r="AC449" s="229"/>
      <c r="AD449" s="34"/>
      <c r="AE449" s="227">
        <f t="shared" si="151"/>
        <v>0</v>
      </c>
      <c r="AF449" s="221"/>
      <c r="AG449" s="221"/>
      <c r="AI449" s="214"/>
    </row>
    <row r="450" spans="2:35">
      <c r="B450" s="81" t="str">
        <f t="shared" si="143"/>
        <v>Energy Audit</v>
      </c>
      <c r="J450" s="27"/>
      <c r="K450" s="27"/>
      <c r="M450" s="27"/>
      <c r="N450" s="27"/>
      <c r="R450" s="24">
        <f t="shared" si="144"/>
        <v>2.0339</v>
      </c>
      <c r="S450" s="24">
        <f t="shared" si="145"/>
        <v>-3.3000000000000002E-2</v>
      </c>
      <c r="T450" s="24">
        <f t="shared" si="146"/>
        <v>2.2313999999999998</v>
      </c>
      <c r="U450" s="24">
        <f t="shared" si="147"/>
        <v>-3.7100000000000001E-2</v>
      </c>
      <c r="V450" s="24">
        <f t="shared" si="148"/>
        <v>2.2079</v>
      </c>
      <c r="W450" s="24">
        <f t="shared" si="149"/>
        <v>2.2387999999999999</v>
      </c>
      <c r="Y450" s="209"/>
      <c r="Z450" s="48"/>
      <c r="AA450" s="227">
        <f t="shared" si="150"/>
        <v>0</v>
      </c>
      <c r="AB450" s="228"/>
      <c r="AC450" s="229"/>
      <c r="AD450" s="34"/>
      <c r="AE450" s="227">
        <f t="shared" si="151"/>
        <v>0</v>
      </c>
      <c r="AF450" s="221"/>
      <c r="AG450" s="221"/>
      <c r="AI450" s="214"/>
    </row>
    <row r="451" spans="2:35">
      <c r="B451" s="81" t="str">
        <f t="shared" si="143"/>
        <v>Small Commercial Demand Response</v>
      </c>
      <c r="J451" s="27"/>
      <c r="K451" s="27"/>
      <c r="M451" s="27"/>
      <c r="N451" s="27"/>
      <c r="R451" s="24">
        <f t="shared" si="144"/>
        <v>2.0339</v>
      </c>
      <c r="S451" s="24">
        <f t="shared" si="145"/>
        <v>-3.3000000000000002E-2</v>
      </c>
      <c r="T451" s="24">
        <f t="shared" si="146"/>
        <v>2.2313999999999998</v>
      </c>
      <c r="U451" s="24">
        <f t="shared" si="147"/>
        <v>-3.7100000000000001E-2</v>
      </c>
      <c r="V451" s="24">
        <f t="shared" si="148"/>
        <v>2.2079</v>
      </c>
      <c r="W451" s="24">
        <f t="shared" si="149"/>
        <v>2.2387999999999999</v>
      </c>
      <c r="Y451" s="209"/>
      <c r="Z451" s="48"/>
      <c r="AA451" s="227">
        <f t="shared" si="150"/>
        <v>0</v>
      </c>
      <c r="AB451" s="228"/>
      <c r="AC451" s="229"/>
      <c r="AD451" s="34"/>
      <c r="AE451" s="227">
        <f t="shared" si="151"/>
        <v>0</v>
      </c>
      <c r="AF451" s="221"/>
      <c r="AG451" s="221"/>
      <c r="AI451" s="214"/>
    </row>
    <row r="452" spans="2:35" ht="12.75" customHeight="1">
      <c r="B452" s="81" t="str">
        <f t="shared" si="143"/>
        <v>Small Commercial Demand Response (IHD)</v>
      </c>
      <c r="J452" s="27"/>
      <c r="K452" s="27"/>
      <c r="M452" s="27"/>
      <c r="N452" s="27"/>
      <c r="R452" s="24">
        <f t="shared" si="144"/>
        <v>2.0339</v>
      </c>
      <c r="S452" s="24">
        <f t="shared" si="145"/>
        <v>-3.3000000000000002E-2</v>
      </c>
      <c r="T452" s="24">
        <f t="shared" si="146"/>
        <v>2.2313999999999998</v>
      </c>
      <c r="U452" s="24">
        <f t="shared" si="147"/>
        <v>-3.7100000000000001E-2</v>
      </c>
      <c r="V452" s="24">
        <f t="shared" si="148"/>
        <v>2.2079</v>
      </c>
      <c r="W452" s="24">
        <f t="shared" si="149"/>
        <v>2.2387999999999999</v>
      </c>
      <c r="Y452" s="209"/>
      <c r="Z452" s="48"/>
      <c r="AA452" s="227">
        <f t="shared" si="150"/>
        <v>0</v>
      </c>
      <c r="AB452" s="228"/>
      <c r="AC452" s="229"/>
      <c r="AD452" s="34"/>
      <c r="AE452" s="227">
        <f t="shared" si="151"/>
        <v>0</v>
      </c>
      <c r="AF452" s="221"/>
      <c r="AG452" s="221"/>
      <c r="AI452" s="214"/>
    </row>
    <row r="453" spans="2:35">
      <c r="B453" s="81" t="str">
        <f t="shared" si="143"/>
        <v>Demand Response 3</v>
      </c>
      <c r="J453" s="27"/>
      <c r="K453" s="27"/>
      <c r="M453" s="27"/>
      <c r="N453" s="27"/>
      <c r="R453" s="24">
        <f t="shared" si="144"/>
        <v>2.0339</v>
      </c>
      <c r="S453" s="24">
        <f t="shared" si="145"/>
        <v>-3.3000000000000002E-2</v>
      </c>
      <c r="T453" s="24">
        <f t="shared" si="146"/>
        <v>2.2313999999999998</v>
      </c>
      <c r="U453" s="24">
        <f t="shared" si="147"/>
        <v>-3.7100000000000001E-2</v>
      </c>
      <c r="V453" s="24">
        <f t="shared" si="148"/>
        <v>2.2079</v>
      </c>
      <c r="W453" s="24">
        <f t="shared" si="149"/>
        <v>2.2387999999999999</v>
      </c>
      <c r="Y453" s="209"/>
      <c r="Z453" s="48"/>
      <c r="AA453" s="227">
        <f t="shared" si="150"/>
        <v>0</v>
      </c>
      <c r="AB453" s="228"/>
      <c r="AC453" s="229"/>
      <c r="AD453" s="34"/>
      <c r="AE453" s="227">
        <f t="shared" si="151"/>
        <v>0</v>
      </c>
      <c r="AF453" s="221"/>
      <c r="AG453" s="221"/>
      <c r="AI453" s="214"/>
    </row>
    <row r="454" spans="2:35" ht="15.6">
      <c r="B454" s="28" t="s">
        <v>46</v>
      </c>
      <c r="C454" s="67"/>
      <c r="D454" s="38"/>
      <c r="E454" s="38"/>
      <c r="F454" s="38"/>
      <c r="G454" s="38"/>
      <c r="H454" s="38"/>
      <c r="I454" s="38"/>
      <c r="J454" s="63">
        <f>SUM(J443:J453)</f>
        <v>3570.206313924572</v>
      </c>
      <c r="K454" s="63">
        <f>SUM(K443:K453)</f>
        <v>4666997.6497738436</v>
      </c>
      <c r="L454" s="65"/>
      <c r="M454" s="63">
        <f>SUM(M443:M453)</f>
        <v>3570.206313924572</v>
      </c>
      <c r="N454" s="63">
        <f>SUM(N443:N453)</f>
        <v>4666997.6497738436</v>
      </c>
      <c r="R454" s="26"/>
      <c r="S454" s="26"/>
      <c r="T454" s="26"/>
      <c r="U454" s="26"/>
      <c r="V454" s="26"/>
      <c r="W454" s="26"/>
      <c r="Y454" s="210"/>
      <c r="Z454" s="48"/>
      <c r="AA454" s="230">
        <f>SUM(AA443:AA453)</f>
        <v>7866.4735852242702</v>
      </c>
      <c r="AB454" s="54"/>
      <c r="AC454" s="231"/>
      <c r="AD454" s="53"/>
      <c r="AE454" s="230">
        <f>SUM(AE443:AE453)</f>
        <v>7956.2047705809091</v>
      </c>
      <c r="AF454" s="248"/>
      <c r="AG454" s="248"/>
      <c r="AI454" s="214"/>
    </row>
    <row r="455" spans="2:35">
      <c r="B455" s="26"/>
      <c r="R455" s="26"/>
      <c r="S455" s="26"/>
      <c r="T455" s="26"/>
      <c r="U455" s="26"/>
      <c r="V455" s="26"/>
      <c r="W455" s="26"/>
      <c r="Y455" s="211"/>
      <c r="Z455" s="48"/>
      <c r="AA455" s="232"/>
      <c r="AB455" s="228"/>
      <c r="AC455" s="229"/>
      <c r="AD455" s="34"/>
      <c r="AE455" s="232"/>
      <c r="AF455" s="221"/>
      <c r="AG455" s="221"/>
      <c r="AI455" s="214"/>
    </row>
    <row r="456" spans="2:35">
      <c r="B456" s="35" t="str">
        <f t="shared" ref="B456:B461" si="152">+B431</f>
        <v>Industrial Program</v>
      </c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R456" s="26"/>
      <c r="S456" s="26"/>
      <c r="T456" s="26"/>
      <c r="U456" s="26"/>
      <c r="V456" s="26"/>
      <c r="W456" s="26"/>
      <c r="Y456" s="211"/>
      <c r="Z456" s="48"/>
      <c r="AA456" s="232"/>
      <c r="AB456" s="228"/>
      <c r="AC456" s="229"/>
      <c r="AD456" s="34"/>
      <c r="AE456" s="232"/>
      <c r="AF456" s="221"/>
      <c r="AG456" s="221"/>
      <c r="AI456" s="214"/>
    </row>
    <row r="457" spans="2:35">
      <c r="B457" s="81" t="str">
        <f t="shared" si="152"/>
        <v>Process &amp; System Upgrades</v>
      </c>
      <c r="J457" s="27"/>
      <c r="K457" s="27"/>
      <c r="M457" s="27"/>
      <c r="N457" s="27"/>
      <c r="R457" s="24">
        <f>+$R$393</f>
        <v>2.0339</v>
      </c>
      <c r="S457" s="24">
        <f>+$S$393</f>
        <v>-3.3000000000000002E-2</v>
      </c>
      <c r="T457" s="24">
        <f>+$T$393</f>
        <v>2.2313999999999998</v>
      </c>
      <c r="U457" s="24">
        <f>+$U$393</f>
        <v>-3.7100000000000001E-2</v>
      </c>
      <c r="V457" s="24">
        <f>+$V$393</f>
        <v>2.2079</v>
      </c>
      <c r="W457" s="24">
        <f>+$W$393</f>
        <v>2.2387999999999999</v>
      </c>
      <c r="Y457" s="209"/>
      <c r="Z457" s="48"/>
      <c r="AA457" s="227">
        <f>(((J457/12)*4)*(T457+U457))+(((J457/12)*8)*(V457))</f>
        <v>0</v>
      </c>
      <c r="AB457" s="228"/>
      <c r="AC457" s="229"/>
      <c r="AD457" s="34"/>
      <c r="AE457" s="227">
        <f>(((M457/12)*4)*(V457))+(((M457/12)*8)*(W457))</f>
        <v>0</v>
      </c>
      <c r="AF457" s="221"/>
      <c r="AG457" s="221"/>
      <c r="AI457" s="214"/>
    </row>
    <row r="458" spans="2:35">
      <c r="B458" s="81" t="str">
        <f t="shared" si="152"/>
        <v>Monitoring &amp; Targeting</v>
      </c>
      <c r="J458" s="27"/>
      <c r="K458" s="27"/>
      <c r="M458" s="27"/>
      <c r="N458" s="27"/>
      <c r="R458" s="24">
        <f>+$R$393</f>
        <v>2.0339</v>
      </c>
      <c r="S458" s="24">
        <f>+$S$393</f>
        <v>-3.3000000000000002E-2</v>
      </c>
      <c r="T458" s="24">
        <f>+$T$393</f>
        <v>2.2313999999999998</v>
      </c>
      <c r="U458" s="24">
        <f>+$U$393</f>
        <v>-3.7100000000000001E-2</v>
      </c>
      <c r="V458" s="24">
        <f>+$V$393</f>
        <v>2.2079</v>
      </c>
      <c r="W458" s="24">
        <f>+$W$393</f>
        <v>2.2387999999999999</v>
      </c>
      <c r="Y458" s="209"/>
      <c r="Z458" s="48"/>
      <c r="AA458" s="227">
        <f>(((J458/12)*4)*(T458+U458))+(((J458/12)*8)*(V458))</f>
        <v>0</v>
      </c>
      <c r="AB458" s="228"/>
      <c r="AC458" s="229"/>
      <c r="AD458" s="34"/>
      <c r="AE458" s="227">
        <f>(((M458/12)*4)*(V458))+(((M458/12)*8)*(W458))</f>
        <v>0</v>
      </c>
      <c r="AF458" s="221"/>
      <c r="AG458" s="221"/>
      <c r="AI458" s="214"/>
    </row>
    <row r="459" spans="2:35">
      <c r="B459" s="81" t="str">
        <f t="shared" si="152"/>
        <v>Energy Manager</v>
      </c>
      <c r="J459" s="88"/>
      <c r="K459" s="88"/>
      <c r="L459" s="89"/>
      <c r="M459" s="88"/>
      <c r="N459" s="88"/>
      <c r="R459" s="24">
        <f>+$R$393</f>
        <v>2.0339</v>
      </c>
      <c r="S459" s="24">
        <f>+$S$393</f>
        <v>-3.3000000000000002E-2</v>
      </c>
      <c r="T459" s="24">
        <f>+$T$393</f>
        <v>2.2313999999999998</v>
      </c>
      <c r="U459" s="24">
        <f>+$U$393</f>
        <v>-3.7100000000000001E-2</v>
      </c>
      <c r="V459" s="24">
        <f>+$V$393</f>
        <v>2.2079</v>
      </c>
      <c r="W459" s="24">
        <f>+$W$393</f>
        <v>2.2387999999999999</v>
      </c>
      <c r="Y459" s="209"/>
      <c r="Z459" s="48"/>
      <c r="AA459" s="227">
        <f>(((J459/12)*4)*(T459+U459))+(((J459/12)*8)*(V459))</f>
        <v>0</v>
      </c>
      <c r="AB459" s="228"/>
      <c r="AC459" s="229"/>
      <c r="AD459" s="34"/>
      <c r="AE459" s="227">
        <f>(((M459/12)*4)*(V459))+(((M459/12)*8)*(W459))</f>
        <v>0</v>
      </c>
      <c r="AF459" s="221"/>
      <c r="AG459" s="221"/>
      <c r="AI459" s="214"/>
    </row>
    <row r="460" spans="2:35">
      <c r="B460" s="81" t="str">
        <f t="shared" si="152"/>
        <v>Retrofit</v>
      </c>
      <c r="J460" s="88"/>
      <c r="K460" s="88"/>
      <c r="L460" s="89"/>
      <c r="M460" s="88"/>
      <c r="N460" s="88"/>
      <c r="R460" s="24">
        <f>+$R$393</f>
        <v>2.0339</v>
      </c>
      <c r="S460" s="24">
        <f>+$S$393</f>
        <v>-3.3000000000000002E-2</v>
      </c>
      <c r="T460" s="24">
        <f>+$T$393</f>
        <v>2.2313999999999998</v>
      </c>
      <c r="U460" s="24">
        <f>+$U$393</f>
        <v>-3.7100000000000001E-2</v>
      </c>
      <c r="V460" s="24">
        <f>+$V$393</f>
        <v>2.2079</v>
      </c>
      <c r="W460" s="24">
        <f>+$W$393</f>
        <v>2.2387999999999999</v>
      </c>
      <c r="Y460" s="209"/>
      <c r="Z460" s="48"/>
      <c r="AA460" s="227">
        <f>(((J460/12)*4)*(T460+U460))+(((J460/12)*8)*(V460))</f>
        <v>0</v>
      </c>
      <c r="AB460" s="228"/>
      <c r="AC460" s="229"/>
      <c r="AD460" s="34"/>
      <c r="AE460" s="227">
        <f>(((M460/12)*4)*(V460))+(((M460/12)*8)*(W460))</f>
        <v>0</v>
      </c>
      <c r="AF460" s="221"/>
      <c r="AG460" s="221"/>
      <c r="AI460" s="214"/>
    </row>
    <row r="461" spans="2:35">
      <c r="B461" s="81" t="str">
        <f t="shared" si="152"/>
        <v>Demand Response 3</v>
      </c>
      <c r="J461" s="27">
        <v>1546.1479999999999</v>
      </c>
      <c r="K461" s="27">
        <v>35206.74</v>
      </c>
      <c r="M461" s="27"/>
      <c r="N461" s="27"/>
      <c r="R461" s="24">
        <f>+$R$393</f>
        <v>2.0339</v>
      </c>
      <c r="S461" s="24">
        <f>+$S$393</f>
        <v>-3.3000000000000002E-2</v>
      </c>
      <c r="T461" s="24">
        <f>+$T$393</f>
        <v>2.2313999999999998</v>
      </c>
      <c r="U461" s="24">
        <f>+$U$393</f>
        <v>-3.7100000000000001E-2</v>
      </c>
      <c r="V461" s="24">
        <f>+$V$393</f>
        <v>2.2079</v>
      </c>
      <c r="W461" s="24">
        <f>+$W$393</f>
        <v>2.2387999999999999</v>
      </c>
      <c r="Y461" s="209"/>
      <c r="Z461" s="48"/>
      <c r="AA461" s="227">
        <f>(((J461/12)*4)*(T461+U461))+(((J461/12)*8)*(V461))</f>
        <v>3406.7309649333329</v>
      </c>
      <c r="AB461" s="228"/>
      <c r="AC461" s="229"/>
      <c r="AD461" s="34"/>
      <c r="AE461" s="227">
        <f>(((M461/12)*4)*(V461))+(((M461/12)*8)*(W461))</f>
        <v>0</v>
      </c>
      <c r="AF461" s="221"/>
      <c r="AG461" s="221"/>
      <c r="AI461" s="214"/>
    </row>
    <row r="462" spans="2:35" ht="15.6">
      <c r="B462" s="28" t="s">
        <v>54</v>
      </c>
      <c r="C462" s="67"/>
      <c r="D462" s="38"/>
      <c r="E462" s="38"/>
      <c r="F462" s="38"/>
      <c r="G462" s="38"/>
      <c r="H462" s="38"/>
      <c r="I462" s="38"/>
      <c r="J462" s="63">
        <f>SUM(J457:J461)</f>
        <v>1546.1479999999999</v>
      </c>
      <c r="K462" s="63">
        <f>SUM(K457:K461)</f>
        <v>35206.74</v>
      </c>
      <c r="L462" s="65"/>
      <c r="M462" s="63">
        <f>SUM(M457:M461)</f>
        <v>0</v>
      </c>
      <c r="N462" s="63">
        <f>SUM(N457:N461)</f>
        <v>0</v>
      </c>
      <c r="R462" s="26"/>
      <c r="S462" s="26"/>
      <c r="T462" s="26"/>
      <c r="U462" s="26"/>
      <c r="V462" s="26"/>
      <c r="W462" s="26"/>
      <c r="Y462" s="210"/>
      <c r="Z462" s="48"/>
      <c r="AA462" s="230">
        <f>SUM(AA457:AA461)</f>
        <v>3406.7309649333329</v>
      </c>
      <c r="AB462" s="54"/>
      <c r="AC462" s="231"/>
      <c r="AD462" s="53"/>
      <c r="AE462" s="230">
        <f>SUM(AE457:AE461)</f>
        <v>0</v>
      </c>
      <c r="AF462" s="248"/>
      <c r="AG462" s="248"/>
      <c r="AI462" s="214"/>
    </row>
    <row r="463" spans="2:35">
      <c r="B463" s="12"/>
      <c r="R463" s="26"/>
      <c r="S463" s="26"/>
      <c r="T463" s="26"/>
      <c r="U463" s="26"/>
      <c r="V463" s="26"/>
      <c r="W463" s="26"/>
      <c r="Y463" s="211"/>
      <c r="Z463" s="48"/>
      <c r="AA463" s="232"/>
      <c r="AB463" s="228"/>
      <c r="AC463" s="229"/>
      <c r="AD463" s="34"/>
      <c r="AE463" s="232"/>
      <c r="AF463" s="221"/>
      <c r="AG463" s="221"/>
      <c r="AI463" s="214"/>
    </row>
    <row r="464" spans="2:35" ht="15.6">
      <c r="B464" s="28" t="s">
        <v>96</v>
      </c>
      <c r="C464" s="21"/>
      <c r="D464" s="20"/>
      <c r="E464" s="19"/>
      <c r="F464" s="19"/>
      <c r="G464" s="19"/>
      <c r="H464" s="19"/>
      <c r="I464" s="19"/>
      <c r="J464" s="19">
        <f>+J454+J462</f>
        <v>5116.3543139245721</v>
      </c>
      <c r="K464" s="19">
        <f>+K454+K462</f>
        <v>4702204.3897738438</v>
      </c>
      <c r="L464" s="19"/>
      <c r="M464" s="19">
        <f>+M454+M462</f>
        <v>3570.206313924572</v>
      </c>
      <c r="N464" s="19">
        <f>+N454+N462</f>
        <v>4666997.6497738436</v>
      </c>
      <c r="O464" s="55"/>
      <c r="P464" s="55"/>
      <c r="Q464" s="55"/>
      <c r="R464" s="195"/>
      <c r="S464" s="195"/>
      <c r="T464" s="195"/>
      <c r="U464" s="195"/>
      <c r="V464" s="195"/>
      <c r="W464" s="195"/>
      <c r="X464" s="55"/>
      <c r="Y464" s="212"/>
      <c r="Z464" s="56"/>
      <c r="AA464" s="233">
        <f>+AA462+AA454</f>
        <v>11273.204550157603</v>
      </c>
      <c r="AB464" s="54"/>
      <c r="AC464" s="231"/>
      <c r="AD464" s="57"/>
      <c r="AE464" s="233">
        <f>+AE462+AE454</f>
        <v>7956.2047705809091</v>
      </c>
      <c r="AF464" s="248"/>
      <c r="AG464" s="248"/>
      <c r="AI464" s="214"/>
    </row>
    <row r="465" spans="1:46">
      <c r="R465" s="25"/>
      <c r="S465" s="25"/>
      <c r="T465" s="25"/>
      <c r="U465" s="25"/>
      <c r="V465" s="25"/>
      <c r="W465" s="25"/>
      <c r="Y465" s="211"/>
      <c r="Z465" s="34"/>
      <c r="AA465" s="232"/>
      <c r="AB465" s="228"/>
      <c r="AC465" s="229"/>
      <c r="AD465" s="34"/>
      <c r="AE465" s="232"/>
      <c r="AF465" s="221"/>
      <c r="AG465" s="221"/>
      <c r="AI465" s="214"/>
    </row>
    <row r="466" spans="1:46" ht="15.6">
      <c r="A466" s="336">
        <v>2014</v>
      </c>
      <c r="B466" s="336"/>
      <c r="M466" s="328" t="s">
        <v>173</v>
      </c>
      <c r="N466" s="328"/>
      <c r="R466" s="25"/>
      <c r="S466" s="25"/>
      <c r="T466" s="25"/>
      <c r="U466" s="25"/>
      <c r="V466" s="25"/>
      <c r="W466" s="25"/>
      <c r="Y466" s="211"/>
      <c r="Z466" s="34"/>
      <c r="AA466" s="232"/>
      <c r="AB466" s="228"/>
      <c r="AC466" s="229"/>
      <c r="AD466" s="34"/>
      <c r="AE466" s="232"/>
      <c r="AF466" s="221"/>
      <c r="AG466" s="221"/>
      <c r="AI466" s="214"/>
    </row>
    <row r="467" spans="1:46">
      <c r="B467" s="35" t="str">
        <f t="shared" ref="B467:B478" si="153">+B442</f>
        <v>Business Program</v>
      </c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R467" s="25"/>
      <c r="S467" s="25"/>
      <c r="T467" s="25"/>
      <c r="U467" s="25"/>
      <c r="V467" s="25"/>
      <c r="W467" s="25"/>
      <c r="Y467" s="211"/>
      <c r="Z467" s="34"/>
      <c r="AA467" s="232"/>
      <c r="AB467" s="228"/>
      <c r="AC467" s="229"/>
      <c r="AD467" s="34"/>
      <c r="AE467" s="232"/>
      <c r="AF467" s="221"/>
      <c r="AG467" s="221"/>
      <c r="AI467" s="214"/>
      <c r="AL467" s="3" t="s">
        <v>78</v>
      </c>
    </row>
    <row r="468" spans="1:46">
      <c r="B468" s="81" t="str">
        <f t="shared" si="153"/>
        <v>Retrofit GS &lt; 50</v>
      </c>
      <c r="M468" s="27"/>
      <c r="N468" s="27"/>
      <c r="R468" s="24">
        <f t="shared" ref="R468:R478" si="154">+$R$393</f>
        <v>2.0339</v>
      </c>
      <c r="S468" s="24">
        <f t="shared" ref="S468:S478" si="155">+$S$393</f>
        <v>-3.3000000000000002E-2</v>
      </c>
      <c r="T468" s="24">
        <f t="shared" ref="T468:T478" si="156">+$T$393</f>
        <v>2.2313999999999998</v>
      </c>
      <c r="U468" s="24">
        <f t="shared" ref="U468:U478" si="157">+$U$393</f>
        <v>-3.7100000000000001E-2</v>
      </c>
      <c r="V468" s="24">
        <f t="shared" ref="V468:V478" si="158">+$V$393</f>
        <v>2.2079</v>
      </c>
      <c r="W468" s="24">
        <f t="shared" ref="W468:W478" si="159">+$W$393</f>
        <v>2.2387999999999999</v>
      </c>
      <c r="Y468" s="209"/>
      <c r="Z468" s="48"/>
      <c r="AA468" s="227"/>
      <c r="AB468" s="228"/>
      <c r="AC468" s="229"/>
      <c r="AD468" s="34"/>
      <c r="AE468" s="227">
        <f>(((M468/12)*4)*(V468))+(((M468/12)*8)*(W468))</f>
        <v>0</v>
      </c>
      <c r="AF468" s="221"/>
      <c r="AG468" s="221"/>
      <c r="AI468" s="214"/>
      <c r="AL468" s="60">
        <f>G492/12</f>
        <v>724.99155024393087</v>
      </c>
      <c r="AM468" s="60"/>
      <c r="AN468" s="60"/>
      <c r="AO468" s="60">
        <f>J492/12</f>
        <v>460.22065973764529</v>
      </c>
      <c r="AP468" s="60"/>
      <c r="AQ468" s="60"/>
      <c r="AR468" s="60">
        <f>M492/12</f>
        <v>888.17941402529698</v>
      </c>
      <c r="AS468" s="49"/>
      <c r="AT468" s="49"/>
    </row>
    <row r="469" spans="1:46">
      <c r="B469" s="81" t="str">
        <f t="shared" si="153"/>
        <v>Retrofit GS 50-999</v>
      </c>
      <c r="M469" s="27"/>
      <c r="N469" s="27"/>
      <c r="R469" s="24">
        <f t="shared" si="154"/>
        <v>2.0339</v>
      </c>
      <c r="S469" s="24">
        <f t="shared" si="155"/>
        <v>-3.3000000000000002E-2</v>
      </c>
      <c r="T469" s="24">
        <f t="shared" si="156"/>
        <v>2.2313999999999998</v>
      </c>
      <c r="U469" s="24">
        <f t="shared" si="157"/>
        <v>-3.7100000000000001E-2</v>
      </c>
      <c r="V469" s="24">
        <f t="shared" si="158"/>
        <v>2.2079</v>
      </c>
      <c r="W469" s="24">
        <f t="shared" si="159"/>
        <v>2.2387999999999999</v>
      </c>
      <c r="Y469" s="209"/>
      <c r="Z469" s="48"/>
      <c r="AA469" s="227"/>
      <c r="AB469" s="228"/>
      <c r="AC469" s="229"/>
      <c r="AD469" s="34"/>
      <c r="AE469" s="227">
        <f t="shared" ref="AE469:AE478" si="160">(((M469/12)*4)*(V469))+(((M469/12)*8)*(W469))</f>
        <v>0</v>
      </c>
      <c r="AF469" s="221"/>
      <c r="AG469" s="221"/>
      <c r="AI469" s="214"/>
      <c r="AL469" s="60"/>
      <c r="AM469" s="60"/>
      <c r="AN469" s="60"/>
      <c r="AO469" s="60"/>
      <c r="AP469" s="60"/>
      <c r="AQ469" s="60"/>
      <c r="AR469" s="60"/>
      <c r="AS469" s="49"/>
      <c r="AT469" s="49"/>
    </row>
    <row r="470" spans="1:46">
      <c r="B470" s="81" t="str">
        <f t="shared" si="153"/>
        <v>Retrofit GS &gt; 1000</v>
      </c>
      <c r="M470" s="27">
        <v>4273.7930514518202</v>
      </c>
      <c r="N470" s="27">
        <v>3535167.9750264171</v>
      </c>
      <c r="R470" s="24">
        <f t="shared" si="154"/>
        <v>2.0339</v>
      </c>
      <c r="S470" s="24">
        <f t="shared" si="155"/>
        <v>-3.3000000000000002E-2</v>
      </c>
      <c r="T470" s="24">
        <f t="shared" si="156"/>
        <v>2.2313999999999998</v>
      </c>
      <c r="U470" s="24">
        <f t="shared" si="157"/>
        <v>-3.7100000000000001E-2</v>
      </c>
      <c r="V470" s="24">
        <f t="shared" si="158"/>
        <v>2.2079</v>
      </c>
      <c r="W470" s="24">
        <f t="shared" si="159"/>
        <v>2.2387999999999999</v>
      </c>
      <c r="Y470" s="209"/>
      <c r="Z470" s="48"/>
      <c r="AA470" s="227"/>
      <c r="AB470" s="228"/>
      <c r="AC470" s="229"/>
      <c r="AD470" s="34"/>
      <c r="AE470" s="227">
        <f t="shared" si="160"/>
        <v>9524.1478151603806</v>
      </c>
      <c r="AF470" s="221"/>
      <c r="AG470" s="221"/>
      <c r="AI470" s="214"/>
      <c r="AL470" s="60"/>
      <c r="AM470" s="60"/>
      <c r="AN470" s="60"/>
      <c r="AO470" s="60"/>
      <c r="AP470" s="60"/>
      <c r="AQ470" s="60"/>
      <c r="AR470" s="60"/>
      <c r="AS470" s="49"/>
      <c r="AT470" s="49"/>
    </row>
    <row r="471" spans="1:46">
      <c r="B471" s="81" t="str">
        <f t="shared" si="153"/>
        <v>Retrofit  ST</v>
      </c>
      <c r="M471" s="27"/>
      <c r="N471" s="27"/>
      <c r="R471" s="24">
        <f t="shared" si="154"/>
        <v>2.0339</v>
      </c>
      <c r="S471" s="24">
        <f t="shared" si="155"/>
        <v>-3.3000000000000002E-2</v>
      </c>
      <c r="T471" s="24">
        <f t="shared" si="156"/>
        <v>2.2313999999999998</v>
      </c>
      <c r="U471" s="24">
        <f t="shared" si="157"/>
        <v>-3.7100000000000001E-2</v>
      </c>
      <c r="V471" s="24">
        <f t="shared" si="158"/>
        <v>2.2079</v>
      </c>
      <c r="W471" s="24">
        <f t="shared" si="159"/>
        <v>2.2387999999999999</v>
      </c>
      <c r="Y471" s="209"/>
      <c r="Z471" s="48"/>
      <c r="AA471" s="227"/>
      <c r="AB471" s="228"/>
      <c r="AC471" s="229"/>
      <c r="AD471" s="34"/>
      <c r="AE471" s="227">
        <f t="shared" si="160"/>
        <v>0</v>
      </c>
      <c r="AF471" s="221"/>
      <c r="AG471" s="221"/>
      <c r="AI471" s="214"/>
      <c r="AL471" s="60">
        <f>AL468*4</f>
        <v>2899.9662009757235</v>
      </c>
      <c r="AM471" s="60"/>
      <c r="AN471" s="60"/>
      <c r="AO471" s="60">
        <f>AO468*4</f>
        <v>1840.8826389505812</v>
      </c>
      <c r="AP471" s="60"/>
      <c r="AQ471" s="60"/>
      <c r="AR471" s="60">
        <f>AR468*4</f>
        <v>3552.7176561011879</v>
      </c>
      <c r="AS471" s="49"/>
      <c r="AT471" s="49"/>
    </row>
    <row r="472" spans="1:46">
      <c r="B472" s="81" t="str">
        <f t="shared" si="153"/>
        <v>Direct Install Lighting</v>
      </c>
      <c r="M472" s="27"/>
      <c r="N472" s="27"/>
      <c r="R472" s="24">
        <f t="shared" si="154"/>
        <v>2.0339</v>
      </c>
      <c r="S472" s="24">
        <f t="shared" si="155"/>
        <v>-3.3000000000000002E-2</v>
      </c>
      <c r="T472" s="24">
        <f t="shared" si="156"/>
        <v>2.2313999999999998</v>
      </c>
      <c r="U472" s="24">
        <f t="shared" si="157"/>
        <v>-3.7100000000000001E-2</v>
      </c>
      <c r="V472" s="24">
        <f t="shared" si="158"/>
        <v>2.2079</v>
      </c>
      <c r="W472" s="24">
        <f t="shared" si="159"/>
        <v>2.2387999999999999</v>
      </c>
      <c r="Y472" s="209"/>
      <c r="Z472" s="48"/>
      <c r="AA472" s="227"/>
      <c r="AB472" s="228"/>
      <c r="AC472" s="229"/>
      <c r="AD472" s="34"/>
      <c r="AE472" s="227">
        <f t="shared" si="160"/>
        <v>0</v>
      </c>
      <c r="AF472" s="221"/>
      <c r="AG472" s="221"/>
      <c r="AI472" s="214"/>
      <c r="AL472" s="84">
        <f>+G492-AL471</f>
        <v>5799.9324019514479</v>
      </c>
      <c r="AM472" s="60"/>
      <c r="AN472" s="60"/>
      <c r="AO472" s="60">
        <f>+J492-AO471</f>
        <v>3681.7652779011623</v>
      </c>
      <c r="AP472" s="60"/>
      <c r="AQ472" s="60"/>
      <c r="AR472" s="85">
        <f>+M492-AR471</f>
        <v>7105.4353122023767</v>
      </c>
      <c r="AS472" s="49"/>
      <c r="AT472" s="49"/>
    </row>
    <row r="473" spans="1:46">
      <c r="B473" s="81" t="str">
        <f t="shared" si="153"/>
        <v>Building Commissioning</v>
      </c>
      <c r="M473" s="27"/>
      <c r="N473" s="27"/>
      <c r="R473" s="24">
        <f t="shared" si="154"/>
        <v>2.0339</v>
      </c>
      <c r="S473" s="24">
        <f t="shared" si="155"/>
        <v>-3.3000000000000002E-2</v>
      </c>
      <c r="T473" s="24">
        <f t="shared" si="156"/>
        <v>2.2313999999999998</v>
      </c>
      <c r="U473" s="24">
        <f t="shared" si="157"/>
        <v>-3.7100000000000001E-2</v>
      </c>
      <c r="V473" s="24">
        <f t="shared" si="158"/>
        <v>2.2079</v>
      </c>
      <c r="W473" s="24">
        <f t="shared" si="159"/>
        <v>2.2387999999999999</v>
      </c>
      <c r="Y473" s="209"/>
      <c r="Z473" s="48"/>
      <c r="AA473" s="227"/>
      <c r="AB473" s="228"/>
      <c r="AC473" s="229"/>
      <c r="AD473" s="34"/>
      <c r="AE473" s="227">
        <f t="shared" si="160"/>
        <v>0</v>
      </c>
      <c r="AF473" s="221"/>
      <c r="AG473" s="221"/>
      <c r="AI473" s="214"/>
      <c r="AL473" s="49"/>
      <c r="AM473" s="49"/>
      <c r="AN473" s="50">
        <f>AL471*'Tables #1'!$E$28</f>
        <v>5802.5423715323259</v>
      </c>
      <c r="AO473" s="49"/>
      <c r="AP473" s="50">
        <f>AO471*'Tables #1'!$F$28</f>
        <v>4039.4487746492596</v>
      </c>
      <c r="AQ473" s="49"/>
      <c r="AR473" s="49"/>
      <c r="AS473" s="49"/>
      <c r="AT473" s="50">
        <f>AR471*'Tables #1'!$G$28</f>
        <v>7844.0453129058124</v>
      </c>
    </row>
    <row r="474" spans="1:46">
      <c r="B474" s="81" t="str">
        <f t="shared" si="153"/>
        <v>New Construction</v>
      </c>
      <c r="M474" s="27"/>
      <c r="N474" s="27"/>
      <c r="R474" s="24">
        <f t="shared" si="154"/>
        <v>2.0339</v>
      </c>
      <c r="S474" s="24">
        <f t="shared" si="155"/>
        <v>-3.3000000000000002E-2</v>
      </c>
      <c r="T474" s="24">
        <f t="shared" si="156"/>
        <v>2.2313999999999998</v>
      </c>
      <c r="U474" s="24">
        <f t="shared" si="157"/>
        <v>-3.7100000000000001E-2</v>
      </c>
      <c r="V474" s="24">
        <f t="shared" si="158"/>
        <v>2.2079</v>
      </c>
      <c r="W474" s="24">
        <f t="shared" si="159"/>
        <v>2.2387999999999999</v>
      </c>
      <c r="Y474" s="209"/>
      <c r="Z474" s="48"/>
      <c r="AA474" s="227"/>
      <c r="AB474" s="228"/>
      <c r="AC474" s="229"/>
      <c r="AD474" s="34"/>
      <c r="AE474" s="227">
        <f t="shared" si="160"/>
        <v>0</v>
      </c>
      <c r="AF474" s="221"/>
      <c r="AG474" s="221"/>
      <c r="AI474" s="214"/>
      <c r="AL474" s="49"/>
      <c r="AM474" s="49"/>
      <c r="AN474" s="50">
        <f>AL472*'Tables #1'!$F$28</f>
        <v>12726.79166960206</v>
      </c>
      <c r="AO474" s="49"/>
      <c r="AP474" s="50">
        <f>AO472*'Tables #1'!$G$28</f>
        <v>8128.9695570779759</v>
      </c>
      <c r="AQ474" s="49"/>
      <c r="AR474" s="49"/>
      <c r="AS474" s="49"/>
      <c r="AT474" s="50">
        <f>AR472*'Tables #1'!$H$28</f>
        <v>15907.64857695868</v>
      </c>
    </row>
    <row r="475" spans="1:46">
      <c r="B475" s="81" t="str">
        <f t="shared" si="153"/>
        <v>Energy Audit</v>
      </c>
      <c r="M475" s="27"/>
      <c r="N475" s="27"/>
      <c r="R475" s="24">
        <f t="shared" si="154"/>
        <v>2.0339</v>
      </c>
      <c r="S475" s="24">
        <f t="shared" si="155"/>
        <v>-3.3000000000000002E-2</v>
      </c>
      <c r="T475" s="24">
        <f t="shared" si="156"/>
        <v>2.2313999999999998</v>
      </c>
      <c r="U475" s="24">
        <f t="shared" si="157"/>
        <v>-3.7100000000000001E-2</v>
      </c>
      <c r="V475" s="24">
        <f t="shared" si="158"/>
        <v>2.2079</v>
      </c>
      <c r="W475" s="24">
        <f t="shared" si="159"/>
        <v>2.2387999999999999</v>
      </c>
      <c r="Y475" s="209"/>
      <c r="Z475" s="48"/>
      <c r="AA475" s="227"/>
      <c r="AB475" s="228"/>
      <c r="AC475" s="229"/>
      <c r="AD475" s="34"/>
      <c r="AE475" s="227">
        <f t="shared" si="160"/>
        <v>0</v>
      </c>
      <c r="AF475" s="221"/>
      <c r="AG475" s="221"/>
      <c r="AI475" s="214"/>
      <c r="AL475" s="49"/>
      <c r="AM475" s="49"/>
      <c r="AN475" s="49"/>
      <c r="AO475" s="49"/>
      <c r="AP475" s="49"/>
      <c r="AQ475" s="49"/>
      <c r="AR475" s="49"/>
      <c r="AS475" s="49"/>
      <c r="AT475" s="49"/>
    </row>
    <row r="476" spans="1:46">
      <c r="B476" s="81" t="str">
        <f t="shared" si="153"/>
        <v>Small Commercial Demand Response</v>
      </c>
      <c r="M476" s="27"/>
      <c r="N476" s="27"/>
      <c r="R476" s="24">
        <f t="shared" si="154"/>
        <v>2.0339</v>
      </c>
      <c r="S476" s="24">
        <f t="shared" si="155"/>
        <v>-3.3000000000000002E-2</v>
      </c>
      <c r="T476" s="24">
        <f t="shared" si="156"/>
        <v>2.2313999999999998</v>
      </c>
      <c r="U476" s="24">
        <f t="shared" si="157"/>
        <v>-3.7100000000000001E-2</v>
      </c>
      <c r="V476" s="24">
        <f t="shared" si="158"/>
        <v>2.2079</v>
      </c>
      <c r="W476" s="24">
        <f t="shared" si="159"/>
        <v>2.2387999999999999</v>
      </c>
      <c r="Y476" s="209"/>
      <c r="Z476" s="48"/>
      <c r="AA476" s="227"/>
      <c r="AB476" s="228"/>
      <c r="AC476" s="229"/>
      <c r="AD476" s="34"/>
      <c r="AE476" s="227">
        <f t="shared" si="160"/>
        <v>0</v>
      </c>
      <c r="AF476" s="221"/>
      <c r="AG476" s="221"/>
      <c r="AI476" s="214"/>
      <c r="AL476" s="49" t="s">
        <v>77</v>
      </c>
      <c r="AM476" s="49"/>
      <c r="AN476" s="50">
        <f>+AN474+AN473</f>
        <v>18529.334041134385</v>
      </c>
      <c r="AO476" s="49"/>
      <c r="AP476" s="50">
        <f>+AP474+AP473</f>
        <v>12168.418331727236</v>
      </c>
      <c r="AQ476" s="49"/>
      <c r="AR476" s="49"/>
      <c r="AS476" s="49"/>
      <c r="AT476" s="50">
        <f>+AT474+AT473</f>
        <v>23751.693889864491</v>
      </c>
    </row>
    <row r="477" spans="1:46" ht="12" customHeight="1">
      <c r="B477" s="81" t="str">
        <f t="shared" si="153"/>
        <v>Small Commercial Demand Response (IHD)</v>
      </c>
      <c r="M477" s="27"/>
      <c r="N477" s="27"/>
      <c r="R477" s="24">
        <f t="shared" si="154"/>
        <v>2.0339</v>
      </c>
      <c r="S477" s="24">
        <f t="shared" si="155"/>
        <v>-3.3000000000000002E-2</v>
      </c>
      <c r="T477" s="24">
        <f t="shared" si="156"/>
        <v>2.2313999999999998</v>
      </c>
      <c r="U477" s="24">
        <f t="shared" si="157"/>
        <v>-3.7100000000000001E-2</v>
      </c>
      <c r="V477" s="24">
        <f t="shared" si="158"/>
        <v>2.2079</v>
      </c>
      <c r="W477" s="24">
        <f t="shared" si="159"/>
        <v>2.2387999999999999</v>
      </c>
      <c r="Y477" s="209"/>
      <c r="Z477" s="48"/>
      <c r="AA477" s="227"/>
      <c r="AB477" s="228"/>
      <c r="AC477" s="229"/>
      <c r="AD477" s="34"/>
      <c r="AE477" s="227">
        <f t="shared" si="160"/>
        <v>0</v>
      </c>
      <c r="AF477" s="221"/>
      <c r="AG477" s="221"/>
      <c r="AI477" s="214"/>
      <c r="AL477" s="49" t="s">
        <v>64</v>
      </c>
      <c r="AM477" s="49"/>
      <c r="AN477" s="51">
        <f>+AN476-Y492</f>
        <v>0</v>
      </c>
      <c r="AO477" s="49"/>
      <c r="AP477" s="51">
        <f>+AP476-AA492</f>
        <v>0</v>
      </c>
      <c r="AQ477" s="49"/>
      <c r="AR477" s="49"/>
      <c r="AS477" s="49"/>
      <c r="AT477" s="51">
        <f>+AT476-AE492</f>
        <v>0</v>
      </c>
    </row>
    <row r="478" spans="1:46">
      <c r="B478" s="81" t="str">
        <f t="shared" si="153"/>
        <v>Demand Response 3</v>
      </c>
      <c r="M478" s="27"/>
      <c r="N478" s="27"/>
      <c r="R478" s="24">
        <f t="shared" si="154"/>
        <v>2.0339</v>
      </c>
      <c r="S478" s="24">
        <f t="shared" si="155"/>
        <v>-3.3000000000000002E-2</v>
      </c>
      <c r="T478" s="24">
        <f t="shared" si="156"/>
        <v>2.2313999999999998</v>
      </c>
      <c r="U478" s="24">
        <f t="shared" si="157"/>
        <v>-3.7100000000000001E-2</v>
      </c>
      <c r="V478" s="24">
        <f t="shared" si="158"/>
        <v>2.2079</v>
      </c>
      <c r="W478" s="24">
        <f t="shared" si="159"/>
        <v>2.2387999999999999</v>
      </c>
      <c r="Y478" s="209"/>
      <c r="Z478" s="48"/>
      <c r="AA478" s="227"/>
      <c r="AB478" s="228"/>
      <c r="AC478" s="229"/>
      <c r="AD478" s="34"/>
      <c r="AE478" s="227">
        <f t="shared" si="160"/>
        <v>0</v>
      </c>
      <c r="AF478" s="221"/>
      <c r="AG478" s="221"/>
      <c r="AI478" s="214"/>
    </row>
    <row r="479" spans="1:46" ht="15.6">
      <c r="B479" s="28" t="s">
        <v>46</v>
      </c>
      <c r="C479" s="67"/>
      <c r="D479" s="38"/>
      <c r="E479" s="67"/>
      <c r="F479" s="38"/>
      <c r="G479" s="38"/>
      <c r="H479" s="38"/>
      <c r="I479" s="38"/>
      <c r="J479" s="38"/>
      <c r="K479" s="38"/>
      <c r="L479" s="66"/>
      <c r="M479" s="63">
        <f>SUM(M468:M478)</f>
        <v>4273.7930514518202</v>
      </c>
      <c r="N479" s="63">
        <f>SUM(N468:N478)</f>
        <v>3535167.9750264171</v>
      </c>
      <c r="R479" s="26"/>
      <c r="S479" s="26"/>
      <c r="T479" s="26"/>
      <c r="U479" s="26"/>
      <c r="V479" s="26"/>
      <c r="W479" s="26"/>
      <c r="Y479" s="210"/>
      <c r="Z479" s="48"/>
      <c r="AA479" s="230"/>
      <c r="AB479" s="54"/>
      <c r="AC479" s="231"/>
      <c r="AD479" s="53"/>
      <c r="AE479" s="230">
        <f>SUM(AE468:AE478)</f>
        <v>9524.1478151603806</v>
      </c>
      <c r="AF479" s="248"/>
      <c r="AG479" s="248"/>
      <c r="AI479" s="214"/>
    </row>
    <row r="480" spans="1:46">
      <c r="B480" s="26"/>
      <c r="R480" s="26"/>
      <c r="S480" s="26"/>
      <c r="T480" s="26"/>
      <c r="U480" s="26"/>
      <c r="V480" s="26"/>
      <c r="W480" s="26"/>
      <c r="Y480" s="211"/>
      <c r="Z480" s="48"/>
      <c r="AA480" s="232"/>
      <c r="AB480" s="228"/>
      <c r="AC480" s="229"/>
      <c r="AD480" s="34"/>
      <c r="AE480" s="232"/>
      <c r="AF480" s="221"/>
      <c r="AG480" s="221"/>
      <c r="AI480" s="214"/>
    </row>
    <row r="481" spans="1:48">
      <c r="B481" s="35" t="str">
        <f t="shared" ref="B481:B486" si="161">+B456</f>
        <v>Industrial Program</v>
      </c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R481" s="26"/>
      <c r="S481" s="26"/>
      <c r="T481" s="26"/>
      <c r="U481" s="26"/>
      <c r="V481" s="26"/>
      <c r="W481" s="26"/>
      <c r="Y481" s="211"/>
      <c r="Z481" s="48"/>
      <c r="AA481" s="232"/>
      <c r="AB481" s="228"/>
      <c r="AC481" s="229"/>
      <c r="AD481" s="34"/>
      <c r="AE481" s="232"/>
      <c r="AF481" s="221"/>
      <c r="AG481" s="221"/>
      <c r="AI481" s="214"/>
    </row>
    <row r="482" spans="1:48">
      <c r="B482" s="81" t="str">
        <f t="shared" si="161"/>
        <v>Process &amp; System Upgrades</v>
      </c>
      <c r="M482" s="27"/>
      <c r="N482" s="27"/>
      <c r="R482" s="24">
        <f>+$R$393</f>
        <v>2.0339</v>
      </c>
      <c r="S482" s="24">
        <f>+$S$393</f>
        <v>-3.3000000000000002E-2</v>
      </c>
      <c r="T482" s="24">
        <f>+$T$393</f>
        <v>2.2313999999999998</v>
      </c>
      <c r="U482" s="24">
        <f>+$U$393</f>
        <v>-3.7100000000000001E-2</v>
      </c>
      <c r="V482" s="24">
        <f>+$V$393</f>
        <v>2.2079</v>
      </c>
      <c r="W482" s="24">
        <f>+$W$393</f>
        <v>2.2387999999999999</v>
      </c>
      <c r="Y482" s="209"/>
      <c r="Z482" s="48"/>
      <c r="AA482" s="227"/>
      <c r="AB482" s="228"/>
      <c r="AC482" s="229"/>
      <c r="AD482" s="34"/>
      <c r="AE482" s="227">
        <f>(((M482/12)*4)*(V482))+(((M482/12)*8)*(W482))</f>
        <v>0</v>
      </c>
      <c r="AF482" s="221"/>
      <c r="AG482" s="221"/>
      <c r="AI482" s="214"/>
    </row>
    <row r="483" spans="1:48">
      <c r="B483" s="81" t="str">
        <f t="shared" si="161"/>
        <v>Monitoring &amp; Targeting</v>
      </c>
      <c r="M483" s="27"/>
      <c r="N483" s="27"/>
      <c r="R483" s="24">
        <f>+$R$393</f>
        <v>2.0339</v>
      </c>
      <c r="S483" s="24">
        <f>+$S$393</f>
        <v>-3.3000000000000002E-2</v>
      </c>
      <c r="T483" s="24">
        <f>+$T$393</f>
        <v>2.2313999999999998</v>
      </c>
      <c r="U483" s="24">
        <f>+$U$393</f>
        <v>-3.7100000000000001E-2</v>
      </c>
      <c r="V483" s="24">
        <f>+$V$393</f>
        <v>2.2079</v>
      </c>
      <c r="W483" s="24">
        <f>+$W$393</f>
        <v>2.2387999999999999</v>
      </c>
      <c r="Y483" s="209"/>
      <c r="Z483" s="48"/>
      <c r="AA483" s="227"/>
      <c r="AB483" s="228"/>
      <c r="AC483" s="229"/>
      <c r="AD483" s="34"/>
      <c r="AE483" s="227">
        <f>(((M483/12)*4)*(V483))+(((M483/12)*8)*(W483))</f>
        <v>0</v>
      </c>
      <c r="AF483" s="221"/>
      <c r="AG483" s="221"/>
      <c r="AI483" s="214"/>
    </row>
    <row r="484" spans="1:48">
      <c r="B484" s="81" t="str">
        <f t="shared" si="161"/>
        <v>Energy Manager</v>
      </c>
      <c r="M484" s="27">
        <v>2407.86</v>
      </c>
      <c r="N484" s="27">
        <v>1859328</v>
      </c>
      <c r="R484" s="24">
        <f>+$R$393</f>
        <v>2.0339</v>
      </c>
      <c r="S484" s="24">
        <f>+$S$393</f>
        <v>-3.3000000000000002E-2</v>
      </c>
      <c r="T484" s="24">
        <f>+$T$393</f>
        <v>2.2313999999999998</v>
      </c>
      <c r="U484" s="24">
        <f>+$U$393</f>
        <v>-3.7100000000000001E-2</v>
      </c>
      <c r="V484" s="24">
        <f>+$V$393</f>
        <v>2.2079</v>
      </c>
      <c r="W484" s="24">
        <f>+$W$393</f>
        <v>2.2387999999999999</v>
      </c>
      <c r="Y484" s="209"/>
      <c r="Z484" s="48"/>
      <c r="AA484" s="227"/>
      <c r="AB484" s="228"/>
      <c r="AC484" s="229"/>
      <c r="AD484" s="34"/>
      <c r="AE484" s="227">
        <f>(((M484/12)*4)*(V484))+(((M484/12)*8)*(W484))</f>
        <v>5365.9160099999999</v>
      </c>
      <c r="AF484" s="221"/>
      <c r="AG484" s="221"/>
      <c r="AI484" s="214"/>
    </row>
    <row r="485" spans="1:48" ht="14.25" customHeight="1">
      <c r="B485" s="81" t="str">
        <f t="shared" si="161"/>
        <v>Retrofit</v>
      </c>
      <c r="M485" s="88"/>
      <c r="N485" s="88"/>
      <c r="R485" s="24">
        <f>+$R$393</f>
        <v>2.0339</v>
      </c>
      <c r="S485" s="24">
        <f>+$S$393</f>
        <v>-3.3000000000000002E-2</v>
      </c>
      <c r="T485" s="24">
        <f>+$T$393</f>
        <v>2.2313999999999998</v>
      </c>
      <c r="U485" s="24">
        <f>+$U$393</f>
        <v>-3.7100000000000001E-2</v>
      </c>
      <c r="V485" s="24">
        <f>+$V$393</f>
        <v>2.2079</v>
      </c>
      <c r="W485" s="24">
        <f>+$W$393</f>
        <v>2.2387999999999999</v>
      </c>
      <c r="Y485" s="209"/>
      <c r="Z485" s="48"/>
      <c r="AA485" s="227"/>
      <c r="AB485" s="228"/>
      <c r="AC485" s="229"/>
      <c r="AD485" s="34"/>
      <c r="AE485" s="227">
        <f>(((M485/12)*4)*(V485))+(((M485/12)*8)*(W485))</f>
        <v>0</v>
      </c>
      <c r="AF485" s="221"/>
      <c r="AG485" s="221"/>
      <c r="AI485" s="214"/>
      <c r="AK485" s="327" t="s">
        <v>180</v>
      </c>
    </row>
    <row r="486" spans="1:48" ht="14.25" customHeight="1">
      <c r="B486" s="81" t="str">
        <f t="shared" si="161"/>
        <v>Demand Response 3</v>
      </c>
      <c r="M486" s="27">
        <v>0</v>
      </c>
      <c r="N486" s="27">
        <v>0</v>
      </c>
      <c r="R486" s="24">
        <f>+$R$393</f>
        <v>2.0339</v>
      </c>
      <c r="S486" s="24">
        <f>+$S$393</f>
        <v>-3.3000000000000002E-2</v>
      </c>
      <c r="T486" s="24">
        <f>+$T$393</f>
        <v>2.2313999999999998</v>
      </c>
      <c r="U486" s="24">
        <f>+$U$393</f>
        <v>-3.7100000000000001E-2</v>
      </c>
      <c r="V486" s="24">
        <f>+$V$393</f>
        <v>2.2079</v>
      </c>
      <c r="W486" s="24">
        <f>+$W$393</f>
        <v>2.2387999999999999</v>
      </c>
      <c r="Y486" s="209"/>
      <c r="Z486" s="48"/>
      <c r="AA486" s="227"/>
      <c r="AB486" s="228"/>
      <c r="AC486" s="229"/>
      <c r="AD486" s="34"/>
      <c r="AE486" s="227">
        <f>(((M486/12)*4)*(V486))+(((M486/12)*8)*(W486))</f>
        <v>0</v>
      </c>
      <c r="AF486" s="221"/>
      <c r="AG486" s="221"/>
      <c r="AI486" s="214"/>
      <c r="AK486" s="327"/>
    </row>
    <row r="487" spans="1:48" ht="15.75" customHeight="1">
      <c r="B487" s="28" t="s">
        <v>54</v>
      </c>
      <c r="C487" s="67"/>
      <c r="D487" s="38"/>
      <c r="E487" s="67"/>
      <c r="F487" s="38"/>
      <c r="G487" s="38"/>
      <c r="H487" s="38"/>
      <c r="I487" s="38"/>
      <c r="J487" s="38"/>
      <c r="K487" s="38"/>
      <c r="L487" s="66"/>
      <c r="M487" s="63">
        <f>SUM(M482:M486)</f>
        <v>2407.86</v>
      </c>
      <c r="N487" s="63">
        <f>SUM(N482:N486)</f>
        <v>1859328</v>
      </c>
      <c r="R487" s="26"/>
      <c r="S487" s="26"/>
      <c r="T487" s="26"/>
      <c r="U487" s="26"/>
      <c r="V487" s="26"/>
      <c r="W487" s="26"/>
      <c r="Y487" s="210"/>
      <c r="Z487" s="48"/>
      <c r="AA487" s="230"/>
      <c r="AB487" s="54"/>
      <c r="AC487" s="231"/>
      <c r="AD487" s="53"/>
      <c r="AE487" s="230">
        <f>SUM(AE482:AE486)</f>
        <v>5365.9160099999999</v>
      </c>
      <c r="AF487" s="248"/>
      <c r="AG487" s="248"/>
      <c r="AI487" s="214"/>
      <c r="AK487" s="327"/>
    </row>
    <row r="488" spans="1:48" ht="14.25" customHeight="1">
      <c r="B488" s="12"/>
      <c r="R488" s="26"/>
      <c r="S488" s="26"/>
      <c r="T488" s="26"/>
      <c r="U488" s="26"/>
      <c r="V488" s="26"/>
      <c r="W488" s="26"/>
      <c r="Y488" s="211"/>
      <c r="Z488" s="48"/>
      <c r="AA488" s="232"/>
      <c r="AB488" s="228"/>
      <c r="AC488" s="229"/>
      <c r="AD488" s="34"/>
      <c r="AE488" s="232"/>
      <c r="AF488" s="221"/>
      <c r="AG488" s="221"/>
      <c r="AI488" s="214"/>
      <c r="AK488" s="327"/>
    </row>
    <row r="489" spans="1:48" ht="15.75" customHeight="1">
      <c r="B489" s="28" t="s">
        <v>97</v>
      </c>
      <c r="C489" s="21"/>
      <c r="D489" s="20"/>
      <c r="E489" s="19"/>
      <c r="F489" s="19"/>
      <c r="G489" s="19"/>
      <c r="H489" s="19"/>
      <c r="I489" s="19"/>
      <c r="J489" s="19"/>
      <c r="K489" s="19"/>
      <c r="L489" s="19">
        <f>+L479</f>
        <v>0</v>
      </c>
      <c r="M489" s="19">
        <f>+M487+M479</f>
        <v>6681.6530514518199</v>
      </c>
      <c r="N489" s="19">
        <f>+N487+N479</f>
        <v>5394495.9750264175</v>
      </c>
      <c r="O489" s="55"/>
      <c r="P489" s="55"/>
      <c r="Q489" s="55"/>
      <c r="R489" s="195"/>
      <c r="S489" s="195"/>
      <c r="T489" s="195"/>
      <c r="U489" s="195"/>
      <c r="V489" s="195"/>
      <c r="W489" s="195"/>
      <c r="X489" s="55"/>
      <c r="Y489" s="212"/>
      <c r="Z489" s="56"/>
      <c r="AA489" s="233"/>
      <c r="AB489" s="54"/>
      <c r="AC489" s="231"/>
      <c r="AD489" s="57"/>
      <c r="AE489" s="233">
        <f>+AE487+AE479</f>
        <v>14890.063825160381</v>
      </c>
      <c r="AF489" s="248"/>
      <c r="AG489" s="248"/>
      <c r="AI489" s="214"/>
      <c r="AK489" s="327"/>
    </row>
    <row r="490" spans="1:48" ht="14.25" customHeight="1">
      <c r="R490" s="25"/>
      <c r="S490" s="25"/>
      <c r="T490" s="25"/>
      <c r="U490" s="25"/>
      <c r="V490" s="25"/>
      <c r="W490" s="25"/>
      <c r="Y490" s="211"/>
      <c r="Z490" s="48"/>
      <c r="AA490" s="232"/>
      <c r="AB490" s="14"/>
      <c r="AC490" s="245"/>
      <c r="AD490" s="34"/>
      <c r="AE490" s="232"/>
      <c r="AF490" s="221"/>
      <c r="AG490" s="221"/>
      <c r="AI490" s="214"/>
      <c r="AK490" s="327"/>
    </row>
    <row r="491" spans="1:48">
      <c r="R491" s="25"/>
      <c r="S491" s="25"/>
      <c r="T491" s="25"/>
      <c r="U491" s="25"/>
      <c r="V491" s="25"/>
      <c r="W491" s="25"/>
      <c r="Y491" s="211"/>
      <c r="Z491" s="48"/>
      <c r="AA491" s="232"/>
      <c r="AB491" s="14"/>
      <c r="AC491" s="245"/>
      <c r="AD491" s="34"/>
      <c r="AE491" s="232"/>
      <c r="AF491" s="221"/>
      <c r="AG491" s="221"/>
      <c r="AI491" s="214"/>
      <c r="AK491" s="327"/>
    </row>
    <row r="492" spans="1:48" s="62" customFormat="1" ht="25.5" customHeight="1" thickBot="1">
      <c r="A492" s="58" t="s">
        <v>98</v>
      </c>
      <c r="B492" s="58"/>
      <c r="C492" s="58"/>
      <c r="D492" s="69"/>
      <c r="E492" s="69"/>
      <c r="F492" s="58"/>
      <c r="G492" s="69">
        <f t="shared" ref="G492:N492" si="162">+G489+G464+G439+G414</f>
        <v>8699.8986029271709</v>
      </c>
      <c r="H492" s="69">
        <f t="shared" si="162"/>
        <v>207010.36308648862</v>
      </c>
      <c r="I492" s="69">
        <f t="shared" si="162"/>
        <v>0</v>
      </c>
      <c r="J492" s="69">
        <f t="shared" si="162"/>
        <v>5522.6479168517435</v>
      </c>
      <c r="K492" s="69">
        <f t="shared" si="162"/>
        <v>4869240.3028603327</v>
      </c>
      <c r="L492" s="69">
        <f t="shared" si="162"/>
        <v>0</v>
      </c>
      <c r="M492" s="69">
        <f t="shared" si="162"/>
        <v>10658.152968303564</v>
      </c>
      <c r="N492" s="69">
        <f t="shared" si="162"/>
        <v>10228529.53788675</v>
      </c>
      <c r="O492" s="69">
        <f>+D492+G492+J492+M492</f>
        <v>24880.699488082479</v>
      </c>
      <c r="P492" s="69">
        <f>+E492+H492+K492+N492</f>
        <v>15304780.203833573</v>
      </c>
      <c r="Q492" s="58"/>
      <c r="R492" s="193"/>
      <c r="S492" s="193"/>
      <c r="T492" s="193"/>
      <c r="U492" s="193"/>
      <c r="V492" s="193"/>
      <c r="W492" s="193"/>
      <c r="X492" s="58"/>
      <c r="Y492" s="241">
        <f>+Y414+Y439+Y464+Y489</f>
        <v>18529.334041134385</v>
      </c>
      <c r="Z492" s="59"/>
      <c r="AA492" s="235">
        <f>+AA414+AA439+AA464+AA489</f>
        <v>12168.418331727235</v>
      </c>
      <c r="AB492" s="59">
        <f>((('Tables #1'!$E$10/12)*4)*('Tables #1'!$F$28))+((('Tables #1'!$E$10/12)*8)*('Tables #1'!$G$28))</f>
        <v>19813.554413333331</v>
      </c>
      <c r="AC492" s="236">
        <f>+AA492-AB492</f>
        <v>-7645.1360816060969</v>
      </c>
      <c r="AD492" s="61"/>
      <c r="AE492" s="235">
        <f>+AE414+AE439+AE464+AE489</f>
        <v>23751.693889864491</v>
      </c>
      <c r="AF492" s="236">
        <f>((('Tables #1'!$E$10/12)*4)*('Tables #1'!$G$28))+((('Tables #1'!$E$10/12)*8)*('Tables #1'!$H$28))</f>
        <v>20039.563399999999</v>
      </c>
      <c r="AG492" s="236">
        <f>+AE492-AF492</f>
        <v>3712.1304898644921</v>
      </c>
      <c r="AH492" s="58"/>
      <c r="AI492" s="242">
        <f>+AG492+AC492+Y492</f>
        <v>14596.32844939278</v>
      </c>
      <c r="AJ492" s="29"/>
      <c r="AK492" s="327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</row>
    <row r="493" spans="1:48" ht="15" thickTop="1" thickBot="1">
      <c r="R493" s="25"/>
      <c r="S493" s="25"/>
      <c r="T493" s="25"/>
      <c r="U493" s="25"/>
      <c r="V493" s="25"/>
      <c r="W493" s="25"/>
      <c r="Y493" s="244"/>
      <c r="AA493" s="246"/>
      <c r="AB493" s="4"/>
      <c r="AC493" s="247"/>
      <c r="AE493" s="246"/>
      <c r="AF493" s="247"/>
      <c r="AG493" s="247"/>
      <c r="AI493" s="243"/>
    </row>
    <row r="494" spans="1:48" ht="17.399999999999999">
      <c r="A494" s="31" t="s">
        <v>164</v>
      </c>
      <c r="R494" s="25"/>
      <c r="S494" s="25"/>
      <c r="T494" s="25"/>
      <c r="U494" s="25"/>
      <c r="V494" s="25"/>
      <c r="W494" s="25"/>
      <c r="Y494" s="213"/>
      <c r="AA494" s="220"/>
      <c r="AB494" s="14"/>
      <c r="AC494" s="221"/>
      <c r="AE494" s="217"/>
      <c r="AF494" s="218"/>
      <c r="AG494" s="219"/>
      <c r="AI494" s="250"/>
    </row>
    <row r="495" spans="1:48" ht="5.25" customHeight="1" thickBot="1">
      <c r="R495" s="25"/>
      <c r="S495" s="25"/>
      <c r="T495" s="25"/>
      <c r="U495" s="25"/>
      <c r="V495" s="25"/>
      <c r="W495" s="25"/>
      <c r="Y495" s="204"/>
      <c r="AA495" s="220"/>
      <c r="AB495" s="14"/>
      <c r="AC495" s="221"/>
      <c r="AE495" s="220"/>
      <c r="AF495" s="14"/>
      <c r="AG495" s="221"/>
      <c r="AI495" s="214"/>
    </row>
    <row r="496" spans="1:48" ht="17.399999999999999">
      <c r="A496" s="197" t="s">
        <v>22</v>
      </c>
      <c r="B496" s="198"/>
      <c r="C496" s="17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R496" s="25"/>
      <c r="S496" s="25"/>
      <c r="T496" s="25"/>
      <c r="U496" s="25"/>
      <c r="V496" s="25"/>
      <c r="W496" s="25"/>
      <c r="Y496" s="204"/>
      <c r="AA496" s="220"/>
      <c r="AB496" s="14"/>
      <c r="AC496" s="221"/>
      <c r="AE496" s="220"/>
      <c r="AF496" s="14"/>
      <c r="AG496" s="221"/>
      <c r="AI496" s="214"/>
    </row>
    <row r="497" spans="1:35">
      <c r="A497" s="15"/>
      <c r="B497" s="14"/>
      <c r="C497" s="14"/>
      <c r="D497" s="14"/>
      <c r="E497" s="14"/>
      <c r="F497" s="14"/>
      <c r="G497" s="1"/>
      <c r="H497" s="1"/>
      <c r="I497" s="14"/>
      <c r="J497" s="1"/>
      <c r="K497" s="1"/>
      <c r="L497" s="14"/>
      <c r="M497" s="1"/>
      <c r="N497" s="1"/>
      <c r="R497" s="25"/>
      <c r="S497" s="25"/>
      <c r="T497" s="25"/>
      <c r="U497" s="25"/>
      <c r="V497" s="25"/>
      <c r="W497" s="25"/>
      <c r="Y497" s="204"/>
      <c r="AA497" s="220"/>
      <c r="AB497" s="14"/>
      <c r="AC497" s="221"/>
      <c r="AD497" s="34"/>
      <c r="AE497" s="220"/>
      <c r="AF497" s="14"/>
      <c r="AG497" s="221"/>
      <c r="AI497" s="214"/>
    </row>
    <row r="498" spans="1:35">
      <c r="A498" s="15"/>
      <c r="B498" s="35" t="s">
        <v>37</v>
      </c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R498" s="25"/>
      <c r="S498" s="25"/>
      <c r="T498" s="25"/>
      <c r="U498" s="25"/>
      <c r="V498" s="25"/>
      <c r="W498" s="25"/>
      <c r="Y498" s="204"/>
      <c r="AA498" s="220"/>
      <c r="AB498" s="14"/>
      <c r="AC498" s="221"/>
      <c r="AD498" s="34"/>
      <c r="AE498" s="220"/>
      <c r="AF498" s="14"/>
      <c r="AG498" s="221"/>
      <c r="AI498" s="214"/>
    </row>
    <row r="499" spans="1:35" s="29" customFormat="1" ht="17.25" customHeight="1">
      <c r="A499" s="13"/>
      <c r="B499" s="82" t="str">
        <f t="shared" ref="B499:B509" si="163">+B468</f>
        <v>Retrofit GS &lt; 50</v>
      </c>
      <c r="C499" s="79"/>
      <c r="D499" s="71"/>
      <c r="E499" s="71"/>
      <c r="F499" s="39"/>
      <c r="G499" s="41"/>
      <c r="H499" s="41"/>
      <c r="I499" s="39"/>
      <c r="J499" s="41"/>
      <c r="K499" s="41"/>
      <c r="L499" s="39"/>
      <c r="M499" s="41"/>
      <c r="N499" s="41"/>
      <c r="O499" s="3"/>
      <c r="P499" s="3"/>
      <c r="Q499" s="3"/>
      <c r="R499" s="26"/>
      <c r="S499" s="26"/>
      <c r="T499" s="26"/>
      <c r="U499" s="26"/>
      <c r="V499" s="26"/>
      <c r="W499" s="26"/>
      <c r="Y499" s="205"/>
      <c r="Z499" s="3"/>
      <c r="AA499" s="222"/>
      <c r="AB499" s="14"/>
      <c r="AC499" s="221"/>
      <c r="AD499" s="34"/>
      <c r="AE499" s="222"/>
      <c r="AF499" s="30"/>
      <c r="AG499" s="223"/>
      <c r="AI499" s="215"/>
    </row>
    <row r="500" spans="1:35" s="29" customFormat="1" ht="17.25" customHeight="1">
      <c r="A500" s="13"/>
      <c r="B500" s="82" t="str">
        <f t="shared" si="163"/>
        <v>Retrofit GS 50-999</v>
      </c>
      <c r="C500" s="80"/>
      <c r="D500" s="71"/>
      <c r="E500" s="71"/>
      <c r="F500" s="39"/>
      <c r="G500" s="41"/>
      <c r="H500" s="41"/>
      <c r="I500" s="39"/>
      <c r="J500" s="41"/>
      <c r="K500" s="41"/>
      <c r="L500" s="39"/>
      <c r="M500" s="41"/>
      <c r="N500" s="41"/>
      <c r="O500" s="3"/>
      <c r="P500" s="3"/>
      <c r="Q500" s="3"/>
      <c r="R500" s="26"/>
      <c r="S500" s="26"/>
      <c r="T500" s="26"/>
      <c r="U500" s="26"/>
      <c r="V500" s="26"/>
      <c r="W500" s="26"/>
      <c r="Y500" s="205"/>
      <c r="Z500" s="3"/>
      <c r="AA500" s="222"/>
      <c r="AB500" s="14"/>
      <c r="AC500" s="221"/>
      <c r="AD500" s="34"/>
      <c r="AE500" s="222"/>
      <c r="AF500" s="30"/>
      <c r="AG500" s="223"/>
      <c r="AI500" s="215"/>
    </row>
    <row r="501" spans="1:35" s="29" customFormat="1" ht="17.25" customHeight="1">
      <c r="A501" s="13"/>
      <c r="B501" s="82" t="str">
        <f t="shared" si="163"/>
        <v>Retrofit GS &gt; 1000</v>
      </c>
      <c r="C501" s="80"/>
      <c r="D501" s="71"/>
      <c r="E501" s="71"/>
      <c r="F501" s="39"/>
      <c r="G501" s="41"/>
      <c r="H501" s="41"/>
      <c r="I501" s="39"/>
      <c r="J501" s="41"/>
      <c r="K501" s="41"/>
      <c r="L501" s="39"/>
      <c r="M501" s="41"/>
      <c r="N501" s="41"/>
      <c r="O501" s="3"/>
      <c r="P501" s="3"/>
      <c r="Q501" s="3"/>
      <c r="R501" s="26"/>
      <c r="S501" s="26"/>
      <c r="T501" s="26"/>
      <c r="U501" s="26"/>
      <c r="V501" s="26"/>
      <c r="W501" s="26"/>
      <c r="Y501" s="205"/>
      <c r="Z501" s="3"/>
      <c r="AA501" s="222"/>
      <c r="AB501" s="14"/>
      <c r="AC501" s="221"/>
      <c r="AD501" s="34"/>
      <c r="AE501" s="222"/>
      <c r="AF501" s="14"/>
      <c r="AG501" s="221"/>
      <c r="AI501" s="215"/>
    </row>
    <row r="502" spans="1:35" s="29" customFormat="1" ht="17.25" customHeight="1">
      <c r="A502" s="13"/>
      <c r="B502" s="82" t="str">
        <f t="shared" si="163"/>
        <v>Retrofit  ST</v>
      </c>
      <c r="C502" s="80"/>
      <c r="D502" s="91"/>
      <c r="E502" s="91"/>
      <c r="F502" s="92"/>
      <c r="G502" s="93"/>
      <c r="H502" s="93"/>
      <c r="I502" s="92"/>
      <c r="J502" s="93"/>
      <c r="K502" s="93"/>
      <c r="L502" s="39"/>
      <c r="M502" s="41">
        <v>558.27493912058628</v>
      </c>
      <c r="N502" s="41">
        <v>261486.59734902583</v>
      </c>
      <c r="O502" s="3"/>
      <c r="P502" s="3"/>
      <c r="Q502" s="3"/>
      <c r="R502" s="26"/>
      <c r="S502" s="26"/>
      <c r="T502" s="26"/>
      <c r="U502" s="26"/>
      <c r="V502" s="26"/>
      <c r="W502" s="26"/>
      <c r="Y502" s="205"/>
      <c r="Z502" s="3"/>
      <c r="AA502" s="222"/>
      <c r="AB502" s="14"/>
      <c r="AC502" s="221"/>
      <c r="AD502" s="34"/>
      <c r="AE502" s="222"/>
      <c r="AF502" s="14"/>
      <c r="AG502" s="221"/>
      <c r="AI502" s="215"/>
    </row>
    <row r="503" spans="1:35" s="29" customFormat="1" ht="17.25" customHeight="1">
      <c r="A503" s="13"/>
      <c r="B503" s="82" t="str">
        <f t="shared" si="163"/>
        <v>Direct Install Lighting</v>
      </c>
      <c r="C503" s="80"/>
      <c r="D503" s="71"/>
      <c r="E503" s="71"/>
      <c r="F503" s="39"/>
      <c r="G503" s="41"/>
      <c r="H503" s="41"/>
      <c r="I503" s="39"/>
      <c r="J503" s="41"/>
      <c r="K503" s="41"/>
      <c r="L503" s="39"/>
      <c r="M503" s="41"/>
      <c r="N503" s="41"/>
      <c r="O503" s="3"/>
      <c r="P503" s="3"/>
      <c r="Q503" s="3"/>
      <c r="R503" s="26"/>
      <c r="S503" s="26"/>
      <c r="T503" s="26"/>
      <c r="U503" s="26"/>
      <c r="V503" s="26"/>
      <c r="W503" s="26"/>
      <c r="Y503" s="205"/>
      <c r="Z503" s="3"/>
      <c r="AA503" s="222"/>
      <c r="AB503" s="14"/>
      <c r="AC503" s="221"/>
      <c r="AD503" s="34"/>
      <c r="AE503" s="222"/>
      <c r="AF503" s="14"/>
      <c r="AG503" s="221"/>
      <c r="AI503" s="215"/>
    </row>
    <row r="504" spans="1:35" s="29" customFormat="1" ht="17.25" customHeight="1">
      <c r="A504" s="13"/>
      <c r="B504" s="82" t="str">
        <f t="shared" si="163"/>
        <v>Building Commissioning</v>
      </c>
      <c r="C504" s="80"/>
      <c r="D504" s="71"/>
      <c r="E504" s="71"/>
      <c r="F504" s="39"/>
      <c r="G504" s="41"/>
      <c r="H504" s="41"/>
      <c r="I504" s="39"/>
      <c r="J504" s="41"/>
      <c r="K504" s="41"/>
      <c r="L504" s="39"/>
      <c r="M504" s="41"/>
      <c r="N504" s="41"/>
      <c r="O504" s="3"/>
      <c r="P504" s="3"/>
      <c r="Q504" s="3"/>
      <c r="R504" s="26"/>
      <c r="S504" s="26"/>
      <c r="T504" s="26"/>
      <c r="U504" s="26"/>
      <c r="V504" s="26"/>
      <c r="W504" s="26"/>
      <c r="Y504" s="205"/>
      <c r="Z504" s="3"/>
      <c r="AA504" s="222"/>
      <c r="AB504" s="14"/>
      <c r="AC504" s="221"/>
      <c r="AD504" s="34"/>
      <c r="AE504" s="222"/>
      <c r="AF504" s="14"/>
      <c r="AG504" s="221"/>
      <c r="AI504" s="215"/>
    </row>
    <row r="505" spans="1:35" s="29" customFormat="1" ht="17.25" customHeight="1">
      <c r="A505" s="13"/>
      <c r="B505" s="82" t="str">
        <f t="shared" si="163"/>
        <v>New Construction</v>
      </c>
      <c r="C505" s="80"/>
      <c r="D505" s="71"/>
      <c r="E505" s="71"/>
      <c r="F505" s="39"/>
      <c r="G505" s="41"/>
      <c r="H505" s="41"/>
      <c r="I505" s="39"/>
      <c r="J505" s="41"/>
      <c r="K505" s="41"/>
      <c r="L505" s="39"/>
      <c r="M505" s="41"/>
      <c r="N505" s="41"/>
      <c r="O505" s="3"/>
      <c r="P505" s="3"/>
      <c r="Q505" s="3"/>
      <c r="R505" s="26"/>
      <c r="S505" s="26"/>
      <c r="T505" s="26"/>
      <c r="U505" s="26"/>
      <c r="V505" s="26"/>
      <c r="W505" s="26"/>
      <c r="Y505" s="205"/>
      <c r="Z505" s="3"/>
      <c r="AA505" s="222"/>
      <c r="AB505" s="14"/>
      <c r="AC505" s="221"/>
      <c r="AD505" s="34"/>
      <c r="AE505" s="222"/>
      <c r="AF505" s="14"/>
      <c r="AG505" s="221"/>
      <c r="AI505" s="215"/>
    </row>
    <row r="506" spans="1:35" s="29" customFormat="1" ht="17.25" customHeight="1">
      <c r="A506" s="13"/>
      <c r="B506" s="82" t="str">
        <f t="shared" si="163"/>
        <v>Energy Audit</v>
      </c>
      <c r="C506" s="80"/>
      <c r="D506" s="71"/>
      <c r="E506" s="71"/>
      <c r="F506" s="39"/>
      <c r="G506" s="41"/>
      <c r="H506" s="41"/>
      <c r="I506" s="39"/>
      <c r="J506" s="41"/>
      <c r="K506" s="41"/>
      <c r="L506" s="39"/>
      <c r="M506" s="41"/>
      <c r="N506" s="41"/>
      <c r="O506" s="3"/>
      <c r="P506" s="3"/>
      <c r="Q506" s="3"/>
      <c r="R506" s="26"/>
      <c r="S506" s="26"/>
      <c r="T506" s="26"/>
      <c r="U506" s="26"/>
      <c r="V506" s="26"/>
      <c r="W506" s="26"/>
      <c r="Y506" s="205"/>
      <c r="Z506" s="3"/>
      <c r="AA506" s="222"/>
      <c r="AB506" s="14"/>
      <c r="AC506" s="221"/>
      <c r="AD506" s="34"/>
      <c r="AE506" s="222"/>
      <c r="AF506" s="14"/>
      <c r="AG506" s="221"/>
      <c r="AI506" s="215"/>
    </row>
    <row r="507" spans="1:35" s="29" customFormat="1" ht="17.25" customHeight="1">
      <c r="A507" s="13"/>
      <c r="B507" s="82" t="str">
        <f t="shared" si="163"/>
        <v>Small Commercial Demand Response</v>
      </c>
      <c r="C507" s="80"/>
      <c r="D507" s="71"/>
      <c r="E507" s="71"/>
      <c r="F507" s="39"/>
      <c r="G507" s="41"/>
      <c r="H507" s="41"/>
      <c r="I507" s="39"/>
      <c r="J507" s="41"/>
      <c r="K507" s="41"/>
      <c r="L507" s="39"/>
      <c r="M507" s="41"/>
      <c r="N507" s="41"/>
      <c r="O507" s="3"/>
      <c r="P507" s="3"/>
      <c r="Q507" s="3"/>
      <c r="R507" s="196" t="s">
        <v>165</v>
      </c>
      <c r="S507" s="196" t="s">
        <v>165</v>
      </c>
      <c r="T507" s="196" t="s">
        <v>166</v>
      </c>
      <c r="U507" s="196" t="s">
        <v>166</v>
      </c>
      <c r="V507" s="196" t="s">
        <v>167</v>
      </c>
      <c r="W507" s="196" t="s">
        <v>168</v>
      </c>
      <c r="Y507" s="205"/>
      <c r="Z507" s="3"/>
      <c r="AA507" s="222"/>
      <c r="AB507" s="14"/>
      <c r="AC507" s="221"/>
      <c r="AD507" s="34"/>
      <c r="AE507" s="222"/>
      <c r="AF507" s="14"/>
      <c r="AG507" s="221"/>
      <c r="AI507" s="215"/>
    </row>
    <row r="508" spans="1:35" s="29" customFormat="1" ht="17.25" customHeight="1">
      <c r="A508" s="13"/>
      <c r="B508" s="82" t="str">
        <f t="shared" si="163"/>
        <v>Small Commercial Demand Response (IHD)</v>
      </c>
      <c r="C508" s="80"/>
      <c r="D508" s="71"/>
      <c r="E508" s="71"/>
      <c r="F508" s="39"/>
      <c r="G508" s="41"/>
      <c r="H508" s="41"/>
      <c r="I508" s="39"/>
      <c r="J508" s="41"/>
      <c r="K508" s="41"/>
      <c r="L508" s="39"/>
      <c r="M508" s="41"/>
      <c r="N508" s="41"/>
      <c r="O508" s="3"/>
      <c r="P508" s="3"/>
      <c r="Q508" s="3"/>
      <c r="R508" s="326" t="s">
        <v>11</v>
      </c>
      <c r="S508" s="326" t="s">
        <v>12</v>
      </c>
      <c r="T508" s="326" t="s">
        <v>1</v>
      </c>
      <c r="U508" s="326" t="s">
        <v>2</v>
      </c>
      <c r="V508" s="326" t="s">
        <v>19</v>
      </c>
      <c r="W508" s="326" t="s">
        <v>20</v>
      </c>
      <c r="Y508" s="205"/>
      <c r="Z508" s="3"/>
      <c r="AA508" s="222"/>
      <c r="AB508" s="14"/>
      <c r="AC508" s="221"/>
      <c r="AD508" s="34"/>
      <c r="AE508" s="222"/>
      <c r="AF508" s="14"/>
      <c r="AG508" s="221"/>
      <c r="AI508" s="215"/>
    </row>
    <row r="509" spans="1:35" s="29" customFormat="1" ht="17.25" customHeight="1">
      <c r="A509" s="13"/>
      <c r="B509" s="82" t="str">
        <f t="shared" si="163"/>
        <v>Demand Response 3</v>
      </c>
      <c r="C509" s="76"/>
      <c r="D509" s="71"/>
      <c r="E509" s="71"/>
      <c r="F509" s="39"/>
      <c r="G509" s="41"/>
      <c r="H509" s="41"/>
      <c r="I509" s="39"/>
      <c r="J509" s="41"/>
      <c r="K509" s="41"/>
      <c r="L509" s="39"/>
      <c r="M509" s="41"/>
      <c r="N509" s="41"/>
      <c r="O509" s="3"/>
      <c r="P509" s="3"/>
      <c r="Q509" s="3"/>
      <c r="R509" s="326"/>
      <c r="S509" s="326"/>
      <c r="T509" s="326"/>
      <c r="U509" s="326"/>
      <c r="V509" s="326"/>
      <c r="W509" s="326"/>
      <c r="Y509" s="205"/>
      <c r="AA509" s="222"/>
      <c r="AB509" s="14"/>
      <c r="AC509" s="221"/>
      <c r="AD509" s="34"/>
      <c r="AE509" s="222"/>
      <c r="AF509" s="14"/>
      <c r="AG509" s="221"/>
      <c r="AI509" s="215"/>
    </row>
    <row r="510" spans="1:35" s="29" customFormat="1" ht="17.25" customHeight="1">
      <c r="A510" s="13"/>
      <c r="B510" s="35" t="s">
        <v>46</v>
      </c>
      <c r="C510" s="72"/>
      <c r="D510" s="46">
        <f>SUM(D499:D509)</f>
        <v>0</v>
      </c>
      <c r="E510" s="45">
        <f>SUM(E499:E509)</f>
        <v>0</v>
      </c>
      <c r="F510" s="73"/>
      <c r="G510" s="45">
        <f>SUM(G499:G509)</f>
        <v>0</v>
      </c>
      <c r="H510" s="45">
        <f>SUM(H499:H509)</f>
        <v>0</v>
      </c>
      <c r="I510" s="73"/>
      <c r="J510" s="45">
        <f>SUM(J499:J509)</f>
        <v>0</v>
      </c>
      <c r="K510" s="45">
        <f>SUM(K499:K509)</f>
        <v>0</v>
      </c>
      <c r="L510" s="73"/>
      <c r="M510" s="45">
        <f>SUM(M499:M509)</f>
        <v>558.27493912058628</v>
      </c>
      <c r="N510" s="45">
        <f>SUM(N499:N509)</f>
        <v>261486.59734902583</v>
      </c>
      <c r="O510" s="3"/>
      <c r="P510" s="3"/>
      <c r="Q510" s="3"/>
      <c r="R510" s="326"/>
      <c r="S510" s="326"/>
      <c r="T510" s="326"/>
      <c r="U510" s="326"/>
      <c r="V510" s="326"/>
      <c r="W510" s="326"/>
      <c r="Y510" s="205"/>
      <c r="AA510" s="222"/>
      <c r="AB510" s="30"/>
      <c r="AC510" s="223"/>
      <c r="AD510" s="34"/>
      <c r="AE510" s="222"/>
      <c r="AF510" s="14"/>
      <c r="AG510" s="221"/>
      <c r="AI510" s="215"/>
    </row>
    <row r="511" spans="1:35" s="29" customFormat="1">
      <c r="A511" s="13"/>
      <c r="B511" s="12"/>
      <c r="C511" s="30"/>
      <c r="D511" s="39"/>
      <c r="E511" s="42"/>
      <c r="F511" s="39"/>
      <c r="G511" s="39"/>
      <c r="H511" s="42"/>
      <c r="I511" s="39"/>
      <c r="J511" s="39"/>
      <c r="K511" s="42"/>
      <c r="L511" s="39"/>
      <c r="M511" s="39"/>
      <c r="N511" s="42"/>
      <c r="O511" s="3"/>
      <c r="P511" s="3"/>
      <c r="Q511" s="3"/>
      <c r="R511" s="326"/>
      <c r="S511" s="326"/>
      <c r="T511" s="326"/>
      <c r="U511" s="326"/>
      <c r="V511" s="326"/>
      <c r="W511" s="326"/>
      <c r="Y511" s="205"/>
      <c r="AA511" s="222"/>
      <c r="AB511" s="30"/>
      <c r="AC511" s="223"/>
      <c r="AD511" s="34"/>
      <c r="AE511" s="222"/>
      <c r="AF511" s="14"/>
      <c r="AG511" s="221"/>
      <c r="AI511" s="215"/>
    </row>
    <row r="512" spans="1:35" s="22" customFormat="1" ht="15.6">
      <c r="A512" s="11"/>
      <c r="B512" s="28" t="s">
        <v>105</v>
      </c>
      <c r="C512" s="21"/>
      <c r="D512" s="20">
        <f>+D510</f>
        <v>0</v>
      </c>
      <c r="E512" s="19">
        <f>+E510</f>
        <v>0</v>
      </c>
      <c r="F512" s="19"/>
      <c r="G512" s="19">
        <f>+G510</f>
        <v>0</v>
      </c>
      <c r="H512" s="19">
        <f>+H510</f>
        <v>0</v>
      </c>
      <c r="I512" s="19"/>
      <c r="J512" s="19">
        <f>+J510</f>
        <v>0</v>
      </c>
      <c r="K512" s="19">
        <f>+K510</f>
        <v>0</v>
      </c>
      <c r="L512" s="19"/>
      <c r="M512" s="19">
        <f>+M510</f>
        <v>558.27493912058628</v>
      </c>
      <c r="N512" s="19">
        <f>+N510</f>
        <v>261486.59734902583</v>
      </c>
      <c r="O512" s="3"/>
      <c r="P512" s="3"/>
      <c r="Q512" s="3"/>
      <c r="R512" s="326"/>
      <c r="S512" s="326"/>
      <c r="T512" s="326"/>
      <c r="U512" s="326"/>
      <c r="V512" s="326"/>
      <c r="W512" s="326"/>
      <c r="Y512" s="206"/>
      <c r="AA512" s="224"/>
      <c r="AB512" s="225"/>
      <c r="AC512" s="226"/>
      <c r="AD512" s="34"/>
      <c r="AE512" s="224"/>
      <c r="AF512" s="14"/>
      <c r="AG512" s="221"/>
      <c r="AI512" s="216"/>
    </row>
    <row r="513" spans="1:37" s="29" customFormat="1" ht="14.4" thickBot="1">
      <c r="A513" s="10"/>
      <c r="B513" s="9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3"/>
      <c r="P513" s="3"/>
      <c r="Q513" s="3"/>
      <c r="R513" s="326"/>
      <c r="S513" s="326"/>
      <c r="T513" s="326"/>
      <c r="U513" s="326"/>
      <c r="V513" s="326"/>
      <c r="W513" s="326"/>
      <c r="Y513" s="207"/>
      <c r="Z513" s="5"/>
      <c r="AA513" s="222"/>
      <c r="AB513" s="30"/>
      <c r="AC513" s="223"/>
      <c r="AD513" s="34"/>
      <c r="AE513" s="222"/>
      <c r="AF513" s="14"/>
      <c r="AG513" s="221"/>
      <c r="AI513" s="215"/>
    </row>
    <row r="514" spans="1:37"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R514" s="25"/>
      <c r="S514" s="25"/>
      <c r="T514" s="25"/>
      <c r="U514" s="25"/>
      <c r="V514" s="25"/>
      <c r="W514" s="25"/>
      <c r="Y514" s="208"/>
      <c r="Z514" s="7"/>
      <c r="AA514" s="220"/>
      <c r="AB514" s="14"/>
      <c r="AC514" s="221"/>
      <c r="AD514" s="34"/>
      <c r="AE514" s="220"/>
      <c r="AF514" s="14"/>
      <c r="AG514" s="221"/>
      <c r="AI514" s="214"/>
    </row>
    <row r="515" spans="1:37" ht="15.6">
      <c r="A515" s="336">
        <v>2011</v>
      </c>
      <c r="B515" s="336"/>
      <c r="D515" s="25"/>
      <c r="E515" s="25"/>
      <c r="F515" s="25"/>
      <c r="G515" s="331" t="s">
        <v>71</v>
      </c>
      <c r="H515" s="331"/>
      <c r="I515" s="26"/>
      <c r="J515" s="331" t="s">
        <v>71</v>
      </c>
      <c r="K515" s="331"/>
      <c r="L515" s="26"/>
      <c r="M515" s="331" t="s">
        <v>71</v>
      </c>
      <c r="N515" s="331"/>
      <c r="R515" s="25"/>
      <c r="S515" s="25"/>
      <c r="T515" s="25"/>
      <c r="U515" s="25"/>
      <c r="V515" s="25"/>
      <c r="W515" s="25"/>
      <c r="Y515" s="208"/>
      <c r="Z515" s="7"/>
      <c r="AA515" s="220"/>
      <c r="AB515" s="14"/>
      <c r="AC515" s="221"/>
      <c r="AD515" s="34"/>
      <c r="AE515" s="220"/>
      <c r="AF515" s="14"/>
      <c r="AG515" s="221"/>
      <c r="AI515" s="214"/>
    </row>
    <row r="516" spans="1:37">
      <c r="B516" s="35" t="str">
        <f t="shared" ref="B516:B527" si="164">+B498</f>
        <v>Business Program</v>
      </c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R516" s="25"/>
      <c r="S516" s="25"/>
      <c r="T516" s="25"/>
      <c r="U516" s="25"/>
      <c r="V516" s="25"/>
      <c r="W516" s="25"/>
      <c r="Y516" s="204"/>
      <c r="AA516" s="220"/>
      <c r="AB516" s="14"/>
      <c r="AC516" s="221"/>
      <c r="AD516" s="34"/>
      <c r="AE516" s="220"/>
      <c r="AF516" s="14"/>
      <c r="AG516" s="221"/>
      <c r="AI516" s="214"/>
      <c r="AK516" s="325" t="str">
        <f>+A496</f>
        <v>Streetlights</v>
      </c>
    </row>
    <row r="517" spans="1:37">
      <c r="B517" s="81" t="str">
        <f t="shared" si="164"/>
        <v>Retrofit GS &lt; 50</v>
      </c>
      <c r="G517" s="27"/>
      <c r="H517" s="27"/>
      <c r="J517" s="27"/>
      <c r="K517" s="27"/>
      <c r="M517" s="27"/>
      <c r="N517" s="27"/>
      <c r="R517" s="24">
        <v>12.947100000000001</v>
      </c>
      <c r="S517" s="24">
        <v>-0.2545</v>
      </c>
      <c r="T517" s="24">
        <v>13.061</v>
      </c>
      <c r="U517" s="24">
        <v>-0.2863</v>
      </c>
      <c r="V517" s="24">
        <v>6.6959</v>
      </c>
      <c r="W517" s="24">
        <v>6.7896000000000001</v>
      </c>
      <c r="Y517" s="209">
        <f>(((G517/12)*4)*(R517+S517))+(((G517/12)*8)*(T517+U517))</f>
        <v>0</v>
      </c>
      <c r="Z517" s="48"/>
      <c r="AA517" s="227">
        <f>(((J517/12)*4)*(T517+U517))+(((J517/12)*8)*(V517))</f>
        <v>0</v>
      </c>
      <c r="AB517" s="228"/>
      <c r="AC517" s="229"/>
      <c r="AD517" s="34"/>
      <c r="AE517" s="227">
        <f>(((M517/12)*4)*(V517))+(((M517/12)*8)*(W517))</f>
        <v>0</v>
      </c>
      <c r="AF517" s="14"/>
      <c r="AG517" s="221"/>
      <c r="AI517" s="214"/>
      <c r="AK517" s="325"/>
    </row>
    <row r="518" spans="1:37">
      <c r="B518" s="81" t="str">
        <f t="shared" si="164"/>
        <v>Retrofit GS 50-999</v>
      </c>
      <c r="G518" s="27"/>
      <c r="H518" s="27"/>
      <c r="J518" s="27"/>
      <c r="K518" s="27"/>
      <c r="M518" s="27"/>
      <c r="N518" s="27"/>
      <c r="R518" s="24">
        <f>+$R$517</f>
        <v>12.947100000000001</v>
      </c>
      <c r="S518" s="24">
        <f>+$S$517</f>
        <v>-0.2545</v>
      </c>
      <c r="T518" s="24">
        <f>+$T$517</f>
        <v>13.061</v>
      </c>
      <c r="U518" s="24">
        <f>+$U$517</f>
        <v>-0.2863</v>
      </c>
      <c r="V518" s="24">
        <f>+$V$517</f>
        <v>6.6959</v>
      </c>
      <c r="W518" s="24">
        <f>+$W$517</f>
        <v>6.7896000000000001</v>
      </c>
      <c r="Y518" s="209">
        <f t="shared" ref="Y518:Y527" si="165">(((G518/12)*4)*(R518+S518))+(((G518/12)*8)*(T518+U518))</f>
        <v>0</v>
      </c>
      <c r="Z518" s="48"/>
      <c r="AA518" s="227">
        <f t="shared" ref="AA518:AA527" si="166">(((J518/12)*4)*(T518+U518))+(((J518/12)*8)*(V518))</f>
        <v>0</v>
      </c>
      <c r="AB518" s="228"/>
      <c r="AC518" s="229"/>
      <c r="AD518" s="34"/>
      <c r="AE518" s="227">
        <f t="shared" ref="AE518:AE527" si="167">(((M518/12)*4)*(V518))+(((M518/12)*8)*(W518))</f>
        <v>0</v>
      </c>
      <c r="AF518" s="14"/>
      <c r="AG518" s="221"/>
      <c r="AI518" s="214"/>
    </row>
    <row r="519" spans="1:37">
      <c r="B519" s="81" t="str">
        <f t="shared" si="164"/>
        <v>Retrofit GS &gt; 1000</v>
      </c>
      <c r="G519" s="27"/>
      <c r="H519" s="27"/>
      <c r="J519" s="27"/>
      <c r="K519" s="27"/>
      <c r="M519" s="27"/>
      <c r="N519" s="27"/>
      <c r="R519" s="24">
        <f t="shared" ref="R519:R527" si="168">+$R$517</f>
        <v>12.947100000000001</v>
      </c>
      <c r="S519" s="24">
        <f t="shared" ref="S519:S527" si="169">+$S$517</f>
        <v>-0.2545</v>
      </c>
      <c r="T519" s="24">
        <f t="shared" ref="T519:T527" si="170">+$T$517</f>
        <v>13.061</v>
      </c>
      <c r="U519" s="24">
        <f t="shared" ref="U519:U527" si="171">+$U$517</f>
        <v>-0.2863</v>
      </c>
      <c r="V519" s="24">
        <f t="shared" ref="V519:V527" si="172">+$V$517</f>
        <v>6.6959</v>
      </c>
      <c r="W519" s="24">
        <f t="shared" ref="W519:W527" si="173">+$W$517</f>
        <v>6.7896000000000001</v>
      </c>
      <c r="Y519" s="209">
        <f t="shared" si="165"/>
        <v>0</v>
      </c>
      <c r="Z519" s="48"/>
      <c r="AA519" s="227">
        <f t="shared" si="166"/>
        <v>0</v>
      </c>
      <c r="AB519" s="228"/>
      <c r="AC519" s="229"/>
      <c r="AD519" s="34"/>
      <c r="AE519" s="227">
        <f t="shared" si="167"/>
        <v>0</v>
      </c>
      <c r="AF519" s="14"/>
      <c r="AG519" s="221"/>
      <c r="AI519" s="214"/>
    </row>
    <row r="520" spans="1:37">
      <c r="B520" s="81" t="str">
        <f t="shared" si="164"/>
        <v>Retrofit  ST</v>
      </c>
      <c r="D520" s="252" t="s">
        <v>175</v>
      </c>
      <c r="G520" s="94"/>
      <c r="H520" s="94"/>
      <c r="I520" s="95"/>
      <c r="J520" s="94"/>
      <c r="K520" s="94"/>
      <c r="L520" s="95"/>
      <c r="M520" s="94"/>
      <c r="N520" s="94"/>
      <c r="R520" s="24">
        <f t="shared" si="168"/>
        <v>12.947100000000001</v>
      </c>
      <c r="S520" s="24">
        <f t="shared" si="169"/>
        <v>-0.2545</v>
      </c>
      <c r="T520" s="24">
        <f t="shared" si="170"/>
        <v>13.061</v>
      </c>
      <c r="U520" s="24">
        <f t="shared" si="171"/>
        <v>-0.2863</v>
      </c>
      <c r="V520" s="24">
        <f t="shared" si="172"/>
        <v>6.6959</v>
      </c>
      <c r="W520" s="24">
        <f t="shared" si="173"/>
        <v>6.7896000000000001</v>
      </c>
      <c r="Y520" s="209">
        <f t="shared" si="165"/>
        <v>0</v>
      </c>
      <c r="Z520" s="48"/>
      <c r="AA520" s="227">
        <f t="shared" si="166"/>
        <v>0</v>
      </c>
      <c r="AB520" s="228"/>
      <c r="AC520" s="229"/>
      <c r="AD520" s="34"/>
      <c r="AE520" s="227">
        <f t="shared" si="167"/>
        <v>0</v>
      </c>
      <c r="AF520" s="14"/>
      <c r="AG520" s="221"/>
      <c r="AI520" s="214"/>
    </row>
    <row r="521" spans="1:37">
      <c r="B521" s="81" t="str">
        <f t="shared" si="164"/>
        <v>Direct Install Lighting</v>
      </c>
      <c r="D521" s="252" t="s">
        <v>176</v>
      </c>
      <c r="G521" s="27"/>
      <c r="H521" s="27"/>
      <c r="J521" s="27"/>
      <c r="K521" s="27"/>
      <c r="M521" s="27"/>
      <c r="N521" s="27"/>
      <c r="R521" s="24">
        <f t="shared" si="168"/>
        <v>12.947100000000001</v>
      </c>
      <c r="S521" s="24">
        <f t="shared" si="169"/>
        <v>-0.2545</v>
      </c>
      <c r="T521" s="24">
        <f t="shared" si="170"/>
        <v>13.061</v>
      </c>
      <c r="U521" s="24">
        <f t="shared" si="171"/>
        <v>-0.2863</v>
      </c>
      <c r="V521" s="24">
        <f t="shared" si="172"/>
        <v>6.6959</v>
      </c>
      <c r="W521" s="24">
        <f t="shared" si="173"/>
        <v>6.7896000000000001</v>
      </c>
      <c r="Y521" s="209">
        <f t="shared" si="165"/>
        <v>0</v>
      </c>
      <c r="Z521" s="48"/>
      <c r="AA521" s="227">
        <f t="shared" si="166"/>
        <v>0</v>
      </c>
      <c r="AB521" s="228"/>
      <c r="AC521" s="229"/>
      <c r="AD521" s="34"/>
      <c r="AE521" s="227">
        <f t="shared" si="167"/>
        <v>0</v>
      </c>
      <c r="AF521" s="14"/>
      <c r="AG521" s="221"/>
      <c r="AI521" s="214"/>
    </row>
    <row r="522" spans="1:37">
      <c r="B522" s="81" t="str">
        <f t="shared" si="164"/>
        <v>Building Commissioning</v>
      </c>
      <c r="G522" s="27"/>
      <c r="H522" s="27"/>
      <c r="J522" s="27"/>
      <c r="K522" s="27"/>
      <c r="M522" s="27"/>
      <c r="N522" s="27"/>
      <c r="R522" s="24">
        <f t="shared" si="168"/>
        <v>12.947100000000001</v>
      </c>
      <c r="S522" s="24">
        <f t="shared" si="169"/>
        <v>-0.2545</v>
      </c>
      <c r="T522" s="24">
        <f t="shared" si="170"/>
        <v>13.061</v>
      </c>
      <c r="U522" s="24">
        <f t="shared" si="171"/>
        <v>-0.2863</v>
      </c>
      <c r="V522" s="24">
        <f t="shared" si="172"/>
        <v>6.6959</v>
      </c>
      <c r="W522" s="24">
        <f t="shared" si="173"/>
        <v>6.7896000000000001</v>
      </c>
      <c r="Y522" s="209">
        <f t="shared" si="165"/>
        <v>0</v>
      </c>
      <c r="Z522" s="48"/>
      <c r="AA522" s="227">
        <f t="shared" si="166"/>
        <v>0</v>
      </c>
      <c r="AB522" s="228"/>
      <c r="AC522" s="229"/>
      <c r="AD522" s="34"/>
      <c r="AE522" s="227">
        <f t="shared" si="167"/>
        <v>0</v>
      </c>
      <c r="AF522" s="14"/>
      <c r="AG522" s="221"/>
      <c r="AI522" s="214"/>
    </row>
    <row r="523" spans="1:37">
      <c r="B523" s="81" t="str">
        <f t="shared" si="164"/>
        <v>New Construction</v>
      </c>
      <c r="G523" s="88"/>
      <c r="H523" s="88"/>
      <c r="I523" s="89"/>
      <c r="J523" s="88"/>
      <c r="K523" s="88"/>
      <c r="L523" s="89"/>
      <c r="M523" s="88"/>
      <c r="N523" s="88"/>
      <c r="R523" s="24">
        <f t="shared" si="168"/>
        <v>12.947100000000001</v>
      </c>
      <c r="S523" s="24">
        <f t="shared" si="169"/>
        <v>-0.2545</v>
      </c>
      <c r="T523" s="24">
        <f t="shared" si="170"/>
        <v>13.061</v>
      </c>
      <c r="U523" s="24">
        <f t="shared" si="171"/>
        <v>-0.2863</v>
      </c>
      <c r="V523" s="24">
        <f t="shared" si="172"/>
        <v>6.6959</v>
      </c>
      <c r="W523" s="24">
        <f t="shared" si="173"/>
        <v>6.7896000000000001</v>
      </c>
      <c r="Y523" s="209">
        <f t="shared" si="165"/>
        <v>0</v>
      </c>
      <c r="Z523" s="48"/>
      <c r="AA523" s="227">
        <f t="shared" si="166"/>
        <v>0</v>
      </c>
      <c r="AB523" s="228"/>
      <c r="AC523" s="229"/>
      <c r="AD523" s="34"/>
      <c r="AE523" s="227">
        <f t="shared" si="167"/>
        <v>0</v>
      </c>
      <c r="AF523" s="14"/>
      <c r="AG523" s="221"/>
      <c r="AI523" s="214"/>
    </row>
    <row r="524" spans="1:37">
      <c r="B524" s="81" t="str">
        <f t="shared" si="164"/>
        <v>Energy Audit</v>
      </c>
      <c r="G524" s="27"/>
      <c r="H524" s="27"/>
      <c r="J524" s="27"/>
      <c r="K524" s="27"/>
      <c r="M524" s="27"/>
      <c r="N524" s="27"/>
      <c r="R524" s="24">
        <f t="shared" si="168"/>
        <v>12.947100000000001</v>
      </c>
      <c r="S524" s="24">
        <f t="shared" si="169"/>
        <v>-0.2545</v>
      </c>
      <c r="T524" s="24">
        <f t="shared" si="170"/>
        <v>13.061</v>
      </c>
      <c r="U524" s="24">
        <f t="shared" si="171"/>
        <v>-0.2863</v>
      </c>
      <c r="V524" s="24">
        <f t="shared" si="172"/>
        <v>6.6959</v>
      </c>
      <c r="W524" s="24">
        <f t="shared" si="173"/>
        <v>6.7896000000000001</v>
      </c>
      <c r="Y524" s="209">
        <f t="shared" si="165"/>
        <v>0</v>
      </c>
      <c r="Z524" s="48"/>
      <c r="AA524" s="227">
        <f t="shared" si="166"/>
        <v>0</v>
      </c>
      <c r="AB524" s="228"/>
      <c r="AC524" s="229"/>
      <c r="AD524" s="34"/>
      <c r="AE524" s="227">
        <f t="shared" si="167"/>
        <v>0</v>
      </c>
      <c r="AF524" s="14"/>
      <c r="AG524" s="221"/>
      <c r="AI524" s="214"/>
    </row>
    <row r="525" spans="1:37">
      <c r="B525" s="81" t="str">
        <f t="shared" si="164"/>
        <v>Small Commercial Demand Response</v>
      </c>
      <c r="G525" s="27"/>
      <c r="H525" s="27"/>
      <c r="J525" s="27"/>
      <c r="K525" s="27"/>
      <c r="M525" s="27"/>
      <c r="N525" s="27"/>
      <c r="R525" s="24">
        <f t="shared" si="168"/>
        <v>12.947100000000001</v>
      </c>
      <c r="S525" s="24">
        <f t="shared" si="169"/>
        <v>-0.2545</v>
      </c>
      <c r="T525" s="24">
        <f t="shared" si="170"/>
        <v>13.061</v>
      </c>
      <c r="U525" s="24">
        <f t="shared" si="171"/>
        <v>-0.2863</v>
      </c>
      <c r="V525" s="24">
        <f t="shared" si="172"/>
        <v>6.6959</v>
      </c>
      <c r="W525" s="24">
        <f t="shared" si="173"/>
        <v>6.7896000000000001</v>
      </c>
      <c r="Y525" s="209">
        <f t="shared" si="165"/>
        <v>0</v>
      </c>
      <c r="Z525" s="48"/>
      <c r="AA525" s="227">
        <f t="shared" si="166"/>
        <v>0</v>
      </c>
      <c r="AB525" s="228"/>
      <c r="AC525" s="229"/>
      <c r="AD525" s="34"/>
      <c r="AE525" s="227">
        <f t="shared" si="167"/>
        <v>0</v>
      </c>
      <c r="AF525" s="14"/>
      <c r="AG525" s="221"/>
      <c r="AI525" s="214"/>
    </row>
    <row r="526" spans="1:37" ht="15.75" customHeight="1">
      <c r="B526" s="81" t="str">
        <f t="shared" si="164"/>
        <v>Small Commercial Demand Response (IHD)</v>
      </c>
      <c r="G526" s="27"/>
      <c r="H526" s="27"/>
      <c r="J526" s="27"/>
      <c r="K526" s="27"/>
      <c r="M526" s="27"/>
      <c r="N526" s="27"/>
      <c r="R526" s="24">
        <f t="shared" si="168"/>
        <v>12.947100000000001</v>
      </c>
      <c r="S526" s="24">
        <f t="shared" si="169"/>
        <v>-0.2545</v>
      </c>
      <c r="T526" s="24">
        <f t="shared" si="170"/>
        <v>13.061</v>
      </c>
      <c r="U526" s="24">
        <f t="shared" si="171"/>
        <v>-0.2863</v>
      </c>
      <c r="V526" s="24">
        <f t="shared" si="172"/>
        <v>6.6959</v>
      </c>
      <c r="W526" s="24">
        <f t="shared" si="173"/>
        <v>6.7896000000000001</v>
      </c>
      <c r="Y526" s="209">
        <f t="shared" si="165"/>
        <v>0</v>
      </c>
      <c r="Z526" s="48"/>
      <c r="AA526" s="227">
        <f t="shared" si="166"/>
        <v>0</v>
      </c>
      <c r="AB526" s="228"/>
      <c r="AC526" s="229"/>
      <c r="AD526" s="34"/>
      <c r="AE526" s="227">
        <f t="shared" si="167"/>
        <v>0</v>
      </c>
      <c r="AF526" s="14"/>
      <c r="AG526" s="221"/>
      <c r="AI526" s="214"/>
    </row>
    <row r="527" spans="1:37">
      <c r="B527" s="81" t="str">
        <f t="shared" si="164"/>
        <v>Demand Response 3</v>
      </c>
      <c r="G527" s="27"/>
      <c r="H527" s="27"/>
      <c r="J527" s="27"/>
      <c r="K527" s="27"/>
      <c r="M527" s="27"/>
      <c r="N527" s="27"/>
      <c r="R527" s="24">
        <f t="shared" si="168"/>
        <v>12.947100000000001</v>
      </c>
      <c r="S527" s="24">
        <f t="shared" si="169"/>
        <v>-0.2545</v>
      </c>
      <c r="T527" s="24">
        <f t="shared" si="170"/>
        <v>13.061</v>
      </c>
      <c r="U527" s="24">
        <f t="shared" si="171"/>
        <v>-0.2863</v>
      </c>
      <c r="V527" s="24">
        <f t="shared" si="172"/>
        <v>6.6959</v>
      </c>
      <c r="W527" s="24">
        <f t="shared" si="173"/>
        <v>6.7896000000000001</v>
      </c>
      <c r="Y527" s="209">
        <f t="shared" si="165"/>
        <v>0</v>
      </c>
      <c r="Z527" s="48"/>
      <c r="AA527" s="227">
        <f t="shared" si="166"/>
        <v>0</v>
      </c>
      <c r="AB527" s="228"/>
      <c r="AC527" s="229"/>
      <c r="AD527" s="34"/>
      <c r="AE527" s="227">
        <f t="shared" si="167"/>
        <v>0</v>
      </c>
      <c r="AF527" s="14"/>
      <c r="AG527" s="221"/>
      <c r="AI527" s="214"/>
    </row>
    <row r="528" spans="1:37" ht="15.6">
      <c r="B528" s="28" t="s">
        <v>46</v>
      </c>
      <c r="C528" s="67"/>
      <c r="D528" s="38"/>
      <c r="E528" s="38"/>
      <c r="F528" s="66"/>
      <c r="G528" s="63">
        <f>SUM(G517:G527)</f>
        <v>0</v>
      </c>
      <c r="H528" s="63">
        <f>SUM(H517:H527)</f>
        <v>0</v>
      </c>
      <c r="I528" s="55"/>
      <c r="J528" s="63">
        <f>SUM(J517:J527)</f>
        <v>0</v>
      </c>
      <c r="K528" s="63">
        <f>SUM(K517:K527)</f>
        <v>0</v>
      </c>
      <c r="L528" s="65"/>
      <c r="M528" s="63">
        <f>SUM(M517:M527)</f>
        <v>0</v>
      </c>
      <c r="N528" s="63">
        <f>SUM(N517:N527)</f>
        <v>0</v>
      </c>
      <c r="O528" s="38"/>
      <c r="P528" s="38"/>
      <c r="Q528" s="38"/>
      <c r="R528" s="194"/>
      <c r="S528" s="194"/>
      <c r="T528" s="194"/>
      <c r="U528" s="194"/>
      <c r="V528" s="194"/>
      <c r="W528" s="194"/>
      <c r="X528" s="38"/>
      <c r="Y528" s="210">
        <f>SUM(Y517:Y527)</f>
        <v>0</v>
      </c>
      <c r="Z528" s="48"/>
      <c r="AA528" s="230">
        <f>SUM(AA517:AA527)</f>
        <v>0</v>
      </c>
      <c r="AB528" s="54"/>
      <c r="AC528" s="231"/>
      <c r="AD528" s="53"/>
      <c r="AE528" s="230">
        <f>SUM(AE517:AE527)</f>
        <v>0</v>
      </c>
      <c r="AF528" s="55"/>
      <c r="AG528" s="248"/>
      <c r="AI528" s="214"/>
    </row>
    <row r="529" spans="1:35">
      <c r="B529" s="26"/>
      <c r="R529" s="26"/>
      <c r="S529" s="26"/>
      <c r="T529" s="26"/>
      <c r="U529" s="26"/>
      <c r="V529" s="26"/>
      <c r="W529" s="26"/>
      <c r="Y529" s="211"/>
      <c r="Z529" s="48"/>
      <c r="AA529" s="232"/>
      <c r="AB529" s="228"/>
      <c r="AC529" s="229"/>
      <c r="AD529" s="34"/>
      <c r="AE529" s="232"/>
      <c r="AF529" s="14"/>
      <c r="AG529" s="221"/>
      <c r="AI529" s="214"/>
    </row>
    <row r="530" spans="1:35" ht="15.6">
      <c r="B530" s="28" t="s">
        <v>107</v>
      </c>
      <c r="C530" s="21"/>
      <c r="D530" s="20"/>
      <c r="E530" s="19"/>
      <c r="F530" s="19"/>
      <c r="G530" s="19">
        <f>+G528</f>
        <v>0</v>
      </c>
      <c r="H530" s="19">
        <f>+H528</f>
        <v>0</v>
      </c>
      <c r="I530" s="19"/>
      <c r="J530" s="19">
        <f>+J528</f>
        <v>0</v>
      </c>
      <c r="K530" s="19">
        <f>+K528</f>
        <v>0</v>
      </c>
      <c r="L530" s="19"/>
      <c r="M530" s="19">
        <f>+M528</f>
        <v>0</v>
      </c>
      <c r="N530" s="19">
        <f>+N528</f>
        <v>0</v>
      </c>
      <c r="O530" s="55"/>
      <c r="P530" s="55"/>
      <c r="Q530" s="55"/>
      <c r="R530" s="195"/>
      <c r="S530" s="195"/>
      <c r="T530" s="195"/>
      <c r="U530" s="195"/>
      <c r="V530" s="195"/>
      <c r="W530" s="195"/>
      <c r="X530" s="55"/>
      <c r="Y530" s="212">
        <f>+Y528</f>
        <v>0</v>
      </c>
      <c r="Z530" s="56"/>
      <c r="AA530" s="233">
        <f>+AA528</f>
        <v>0</v>
      </c>
      <c r="AB530" s="54"/>
      <c r="AC530" s="231"/>
      <c r="AD530" s="57"/>
      <c r="AE530" s="233">
        <f>+AE528</f>
        <v>0</v>
      </c>
      <c r="AF530" s="55"/>
      <c r="AG530" s="248"/>
      <c r="AI530" s="214"/>
    </row>
    <row r="531" spans="1:35">
      <c r="R531" s="25"/>
      <c r="S531" s="25"/>
      <c r="T531" s="25"/>
      <c r="U531" s="25"/>
      <c r="V531" s="25"/>
      <c r="W531" s="25"/>
      <c r="Y531" s="211"/>
      <c r="Z531" s="34"/>
      <c r="AA531" s="232"/>
      <c r="AB531" s="228"/>
      <c r="AC531" s="229"/>
      <c r="AD531" s="34"/>
      <c r="AE531" s="232"/>
      <c r="AF531" s="14"/>
      <c r="AG531" s="221"/>
      <c r="AI531" s="214"/>
    </row>
    <row r="532" spans="1:35" ht="15.6">
      <c r="A532" s="336">
        <v>2012</v>
      </c>
      <c r="B532" s="336"/>
      <c r="G532" s="328" t="s">
        <v>171</v>
      </c>
      <c r="H532" s="328"/>
      <c r="J532" s="329" t="s">
        <v>110</v>
      </c>
      <c r="K532" s="329"/>
      <c r="M532" s="329" t="s">
        <v>110</v>
      </c>
      <c r="N532" s="329"/>
      <c r="R532" s="25"/>
      <c r="S532" s="25"/>
      <c r="T532" s="25"/>
      <c r="U532" s="25"/>
      <c r="V532" s="25"/>
      <c r="W532" s="25"/>
      <c r="Y532" s="211"/>
      <c r="Z532" s="34"/>
      <c r="AA532" s="232"/>
      <c r="AB532" s="228"/>
      <c r="AC532" s="229"/>
      <c r="AD532" s="34"/>
      <c r="AE532" s="232"/>
      <c r="AF532" s="14"/>
      <c r="AG532" s="221"/>
      <c r="AI532" s="214"/>
    </row>
    <row r="533" spans="1:35">
      <c r="B533" s="35" t="str">
        <f t="shared" ref="B533:B544" si="174">+B516</f>
        <v>Business Program</v>
      </c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R533" s="25"/>
      <c r="S533" s="25"/>
      <c r="T533" s="25"/>
      <c r="U533" s="25"/>
      <c r="V533" s="25"/>
      <c r="W533" s="25"/>
      <c r="Y533" s="211"/>
      <c r="Z533" s="34"/>
      <c r="AA533" s="232"/>
      <c r="AB533" s="228"/>
      <c r="AC533" s="229"/>
      <c r="AD533" s="34"/>
      <c r="AE533" s="232"/>
      <c r="AF533" s="14"/>
      <c r="AG533" s="221"/>
      <c r="AI533" s="214"/>
    </row>
    <row r="534" spans="1:35">
      <c r="B534" s="81" t="str">
        <f t="shared" si="174"/>
        <v>Retrofit GS &lt; 50</v>
      </c>
      <c r="G534" s="27"/>
      <c r="H534" s="27"/>
      <c r="J534" s="27"/>
      <c r="K534" s="27"/>
      <c r="M534" s="27"/>
      <c r="N534" s="27"/>
      <c r="R534" s="24">
        <f t="shared" ref="R534:R544" si="175">+$R$517</f>
        <v>12.947100000000001</v>
      </c>
      <c r="S534" s="24">
        <f t="shared" ref="S534:S544" si="176">+$S$517</f>
        <v>-0.2545</v>
      </c>
      <c r="T534" s="24">
        <f t="shared" ref="T534:T544" si="177">+$T$517</f>
        <v>13.061</v>
      </c>
      <c r="U534" s="24">
        <f t="shared" ref="U534:U544" si="178">+$U$517</f>
        <v>-0.2863</v>
      </c>
      <c r="V534" s="24">
        <f t="shared" ref="V534:V544" si="179">+$V$517</f>
        <v>6.6959</v>
      </c>
      <c r="W534" s="24">
        <f t="shared" ref="W534:W544" si="180">+$W$517</f>
        <v>6.7896000000000001</v>
      </c>
      <c r="Y534" s="209">
        <f>(((G534/12)*4)*(R534+S534))+(((G534/12)*8)*(T534+U534))</f>
        <v>0</v>
      </c>
      <c r="Z534" s="48"/>
      <c r="AA534" s="227">
        <f>(((J534/12)*4)*(T534+U534))+(((J534/12)*8)*(V534))</f>
        <v>0</v>
      </c>
      <c r="AB534" s="228"/>
      <c r="AC534" s="229"/>
      <c r="AD534" s="34"/>
      <c r="AE534" s="227">
        <f>(((M534/12)*4)*(V534))+(((M534/12)*8)*(W534))</f>
        <v>0</v>
      </c>
      <c r="AF534" s="14"/>
      <c r="AG534" s="221"/>
      <c r="AI534" s="214"/>
    </row>
    <row r="535" spans="1:35">
      <c r="B535" s="81" t="str">
        <f t="shared" si="174"/>
        <v>Retrofit GS 50-999</v>
      </c>
      <c r="G535" s="27"/>
      <c r="H535" s="27"/>
      <c r="J535" s="27"/>
      <c r="K535" s="27"/>
      <c r="M535" s="27"/>
      <c r="N535" s="27"/>
      <c r="R535" s="24">
        <f t="shared" si="175"/>
        <v>12.947100000000001</v>
      </c>
      <c r="S535" s="24">
        <f t="shared" si="176"/>
        <v>-0.2545</v>
      </c>
      <c r="T535" s="24">
        <f t="shared" si="177"/>
        <v>13.061</v>
      </c>
      <c r="U535" s="24">
        <f t="shared" si="178"/>
        <v>-0.2863</v>
      </c>
      <c r="V535" s="24">
        <f t="shared" si="179"/>
        <v>6.6959</v>
      </c>
      <c r="W535" s="24">
        <f t="shared" si="180"/>
        <v>6.7896000000000001</v>
      </c>
      <c r="Y535" s="209">
        <f t="shared" ref="Y535:Y544" si="181">(((G535/12)*4)*(R535+S535))+(((G535/12)*8)*(T535+U535))</f>
        <v>0</v>
      </c>
      <c r="Z535" s="48"/>
      <c r="AA535" s="227">
        <f t="shared" ref="AA535:AA544" si="182">(((J535/12)*4)*(T535+U535))+(((J535/12)*8)*(V535))</f>
        <v>0</v>
      </c>
      <c r="AB535" s="228"/>
      <c r="AC535" s="229"/>
      <c r="AD535" s="34"/>
      <c r="AE535" s="227">
        <f t="shared" ref="AE535:AE544" si="183">(((M535/12)*4)*(V535))+(((M535/12)*8)*(W535))</f>
        <v>0</v>
      </c>
      <c r="AF535" s="14"/>
      <c r="AG535" s="221"/>
      <c r="AH535" s="23"/>
      <c r="AI535" s="214"/>
    </row>
    <row r="536" spans="1:35">
      <c r="B536" s="81" t="str">
        <f t="shared" si="174"/>
        <v>Retrofit GS &gt; 1000</v>
      </c>
      <c r="G536" s="27"/>
      <c r="H536" s="27"/>
      <c r="J536" s="27"/>
      <c r="K536" s="27"/>
      <c r="M536" s="27"/>
      <c r="N536" s="27"/>
      <c r="R536" s="24">
        <f t="shared" si="175"/>
        <v>12.947100000000001</v>
      </c>
      <c r="S536" s="24">
        <f t="shared" si="176"/>
        <v>-0.2545</v>
      </c>
      <c r="T536" s="24">
        <f t="shared" si="177"/>
        <v>13.061</v>
      </c>
      <c r="U536" s="24">
        <f t="shared" si="178"/>
        <v>-0.2863</v>
      </c>
      <c r="V536" s="24">
        <f t="shared" si="179"/>
        <v>6.6959</v>
      </c>
      <c r="W536" s="24">
        <f t="shared" si="180"/>
        <v>6.7896000000000001</v>
      </c>
      <c r="Y536" s="209">
        <f t="shared" si="181"/>
        <v>0</v>
      </c>
      <c r="Z536" s="48"/>
      <c r="AA536" s="227">
        <f t="shared" si="182"/>
        <v>0</v>
      </c>
      <c r="AB536" s="228"/>
      <c r="AC536" s="229"/>
      <c r="AD536" s="34"/>
      <c r="AE536" s="227">
        <f t="shared" si="183"/>
        <v>0</v>
      </c>
      <c r="AF536" s="14"/>
      <c r="AG536" s="221"/>
      <c r="AI536" s="214"/>
    </row>
    <row r="537" spans="1:35">
      <c r="B537" s="81" t="str">
        <f t="shared" si="174"/>
        <v>Retrofit  ST</v>
      </c>
      <c r="G537" s="27"/>
      <c r="H537" s="27"/>
      <c r="J537" s="27"/>
      <c r="K537" s="27"/>
      <c r="M537" s="27"/>
      <c r="N537" s="27"/>
      <c r="R537" s="24">
        <f t="shared" si="175"/>
        <v>12.947100000000001</v>
      </c>
      <c r="S537" s="24">
        <f t="shared" si="176"/>
        <v>-0.2545</v>
      </c>
      <c r="T537" s="24">
        <f t="shared" si="177"/>
        <v>13.061</v>
      </c>
      <c r="U537" s="24">
        <f t="shared" si="178"/>
        <v>-0.2863</v>
      </c>
      <c r="V537" s="24">
        <f t="shared" si="179"/>
        <v>6.6959</v>
      </c>
      <c r="W537" s="24">
        <f t="shared" si="180"/>
        <v>6.7896000000000001</v>
      </c>
      <c r="Y537" s="209">
        <f t="shared" si="181"/>
        <v>0</v>
      </c>
      <c r="Z537" s="48"/>
      <c r="AA537" s="227">
        <f t="shared" si="182"/>
        <v>0</v>
      </c>
      <c r="AB537" s="228"/>
      <c r="AC537" s="229"/>
      <c r="AD537" s="34"/>
      <c r="AE537" s="227">
        <f t="shared" si="183"/>
        <v>0</v>
      </c>
      <c r="AF537" s="14"/>
      <c r="AG537" s="221"/>
      <c r="AI537" s="214"/>
    </row>
    <row r="538" spans="1:35">
      <c r="B538" s="81" t="str">
        <f t="shared" si="174"/>
        <v>Direct Install Lighting</v>
      </c>
      <c r="G538" s="27"/>
      <c r="H538" s="27"/>
      <c r="J538" s="27"/>
      <c r="K538" s="27"/>
      <c r="M538" s="27"/>
      <c r="N538" s="27"/>
      <c r="R538" s="24">
        <f t="shared" si="175"/>
        <v>12.947100000000001</v>
      </c>
      <c r="S538" s="24">
        <f t="shared" si="176"/>
        <v>-0.2545</v>
      </c>
      <c r="T538" s="24">
        <f t="shared" si="177"/>
        <v>13.061</v>
      </c>
      <c r="U538" s="24">
        <f t="shared" si="178"/>
        <v>-0.2863</v>
      </c>
      <c r="V538" s="24">
        <f t="shared" si="179"/>
        <v>6.6959</v>
      </c>
      <c r="W538" s="24">
        <f t="shared" si="180"/>
        <v>6.7896000000000001</v>
      </c>
      <c r="Y538" s="209">
        <f t="shared" si="181"/>
        <v>0</v>
      </c>
      <c r="Z538" s="48"/>
      <c r="AA538" s="227">
        <f t="shared" si="182"/>
        <v>0</v>
      </c>
      <c r="AB538" s="228"/>
      <c r="AC538" s="229"/>
      <c r="AD538" s="34"/>
      <c r="AE538" s="227">
        <f t="shared" si="183"/>
        <v>0</v>
      </c>
      <c r="AF538" s="14"/>
      <c r="AG538" s="221"/>
      <c r="AI538" s="214"/>
    </row>
    <row r="539" spans="1:35">
      <c r="B539" s="81" t="str">
        <f t="shared" si="174"/>
        <v>Building Commissioning</v>
      </c>
      <c r="G539" s="27"/>
      <c r="H539" s="27"/>
      <c r="J539" s="27"/>
      <c r="K539" s="27"/>
      <c r="M539" s="27"/>
      <c r="N539" s="27"/>
      <c r="R539" s="24">
        <f t="shared" si="175"/>
        <v>12.947100000000001</v>
      </c>
      <c r="S539" s="24">
        <f t="shared" si="176"/>
        <v>-0.2545</v>
      </c>
      <c r="T539" s="24">
        <f t="shared" si="177"/>
        <v>13.061</v>
      </c>
      <c r="U539" s="24">
        <f t="shared" si="178"/>
        <v>-0.2863</v>
      </c>
      <c r="V539" s="24">
        <f t="shared" si="179"/>
        <v>6.6959</v>
      </c>
      <c r="W539" s="24">
        <f t="shared" si="180"/>
        <v>6.7896000000000001</v>
      </c>
      <c r="Y539" s="209">
        <f t="shared" si="181"/>
        <v>0</v>
      </c>
      <c r="Z539" s="48"/>
      <c r="AA539" s="227">
        <f t="shared" si="182"/>
        <v>0</v>
      </c>
      <c r="AB539" s="228"/>
      <c r="AC539" s="229"/>
      <c r="AD539" s="34"/>
      <c r="AE539" s="227">
        <f t="shared" si="183"/>
        <v>0</v>
      </c>
      <c r="AF539" s="14"/>
      <c r="AG539" s="221"/>
      <c r="AI539" s="214"/>
    </row>
    <row r="540" spans="1:35">
      <c r="B540" s="81" t="str">
        <f t="shared" si="174"/>
        <v>New Construction</v>
      </c>
      <c r="G540" s="27"/>
      <c r="H540" s="27"/>
      <c r="J540" s="27"/>
      <c r="K540" s="27"/>
      <c r="M540" s="27"/>
      <c r="N540" s="27"/>
      <c r="R540" s="24">
        <f t="shared" si="175"/>
        <v>12.947100000000001</v>
      </c>
      <c r="S540" s="24">
        <f t="shared" si="176"/>
        <v>-0.2545</v>
      </c>
      <c r="T540" s="24">
        <f t="shared" si="177"/>
        <v>13.061</v>
      </c>
      <c r="U540" s="24">
        <f t="shared" si="178"/>
        <v>-0.2863</v>
      </c>
      <c r="V540" s="24">
        <f t="shared" si="179"/>
        <v>6.6959</v>
      </c>
      <c r="W540" s="24">
        <f t="shared" si="180"/>
        <v>6.7896000000000001</v>
      </c>
      <c r="Y540" s="209">
        <f t="shared" si="181"/>
        <v>0</v>
      </c>
      <c r="Z540" s="48"/>
      <c r="AA540" s="227">
        <f t="shared" si="182"/>
        <v>0</v>
      </c>
      <c r="AB540" s="228"/>
      <c r="AC540" s="229"/>
      <c r="AD540" s="34"/>
      <c r="AE540" s="227">
        <f t="shared" si="183"/>
        <v>0</v>
      </c>
      <c r="AF540" s="14"/>
      <c r="AG540" s="221"/>
      <c r="AI540" s="214"/>
    </row>
    <row r="541" spans="1:35">
      <c r="B541" s="81" t="str">
        <f t="shared" si="174"/>
        <v>Energy Audit</v>
      </c>
      <c r="G541" s="27"/>
      <c r="H541" s="27"/>
      <c r="J541" s="27"/>
      <c r="K541" s="27"/>
      <c r="M541" s="27"/>
      <c r="N541" s="27"/>
      <c r="R541" s="24">
        <f t="shared" si="175"/>
        <v>12.947100000000001</v>
      </c>
      <c r="S541" s="24">
        <f t="shared" si="176"/>
        <v>-0.2545</v>
      </c>
      <c r="T541" s="24">
        <f t="shared" si="177"/>
        <v>13.061</v>
      </c>
      <c r="U541" s="24">
        <f t="shared" si="178"/>
        <v>-0.2863</v>
      </c>
      <c r="V541" s="24">
        <f t="shared" si="179"/>
        <v>6.6959</v>
      </c>
      <c r="W541" s="24">
        <f t="shared" si="180"/>
        <v>6.7896000000000001</v>
      </c>
      <c r="Y541" s="209">
        <f t="shared" si="181"/>
        <v>0</v>
      </c>
      <c r="Z541" s="48"/>
      <c r="AA541" s="227">
        <f t="shared" si="182"/>
        <v>0</v>
      </c>
      <c r="AB541" s="228"/>
      <c r="AC541" s="229"/>
      <c r="AD541" s="34"/>
      <c r="AE541" s="227">
        <f t="shared" si="183"/>
        <v>0</v>
      </c>
      <c r="AF541" s="14"/>
      <c r="AG541" s="221"/>
      <c r="AI541" s="214"/>
    </row>
    <row r="542" spans="1:35">
      <c r="B542" s="81" t="str">
        <f t="shared" si="174"/>
        <v>Small Commercial Demand Response</v>
      </c>
      <c r="G542" s="27"/>
      <c r="H542" s="27"/>
      <c r="J542" s="27"/>
      <c r="K542" s="27"/>
      <c r="M542" s="27"/>
      <c r="N542" s="27"/>
      <c r="R542" s="24">
        <f t="shared" si="175"/>
        <v>12.947100000000001</v>
      </c>
      <c r="S542" s="24">
        <f t="shared" si="176"/>
        <v>-0.2545</v>
      </c>
      <c r="T542" s="24">
        <f t="shared" si="177"/>
        <v>13.061</v>
      </c>
      <c r="U542" s="24">
        <f t="shared" si="178"/>
        <v>-0.2863</v>
      </c>
      <c r="V542" s="24">
        <f t="shared" si="179"/>
        <v>6.6959</v>
      </c>
      <c r="W542" s="24">
        <f t="shared" si="180"/>
        <v>6.7896000000000001</v>
      </c>
      <c r="Y542" s="209">
        <f t="shared" si="181"/>
        <v>0</v>
      </c>
      <c r="Z542" s="48"/>
      <c r="AA542" s="227">
        <f t="shared" si="182"/>
        <v>0</v>
      </c>
      <c r="AB542" s="228"/>
      <c r="AC542" s="229"/>
      <c r="AD542" s="34"/>
      <c r="AE542" s="227">
        <f t="shared" si="183"/>
        <v>0</v>
      </c>
      <c r="AF542" s="14"/>
      <c r="AG542" s="221"/>
      <c r="AI542" s="214"/>
    </row>
    <row r="543" spans="1:35" ht="12.75" customHeight="1">
      <c r="B543" s="81" t="str">
        <f t="shared" si="174"/>
        <v>Small Commercial Demand Response (IHD)</v>
      </c>
      <c r="G543" s="27"/>
      <c r="H543" s="27"/>
      <c r="J543" s="27"/>
      <c r="K543" s="27"/>
      <c r="M543" s="27"/>
      <c r="N543" s="27"/>
      <c r="R543" s="24">
        <f t="shared" si="175"/>
        <v>12.947100000000001</v>
      </c>
      <c r="S543" s="24">
        <f t="shared" si="176"/>
        <v>-0.2545</v>
      </c>
      <c r="T543" s="24">
        <f t="shared" si="177"/>
        <v>13.061</v>
      </c>
      <c r="U543" s="24">
        <f t="shared" si="178"/>
        <v>-0.2863</v>
      </c>
      <c r="V543" s="24">
        <f t="shared" si="179"/>
        <v>6.6959</v>
      </c>
      <c r="W543" s="24">
        <f t="shared" si="180"/>
        <v>6.7896000000000001</v>
      </c>
      <c r="Y543" s="209">
        <f t="shared" si="181"/>
        <v>0</v>
      </c>
      <c r="Z543" s="48"/>
      <c r="AA543" s="227">
        <f t="shared" si="182"/>
        <v>0</v>
      </c>
      <c r="AB543" s="228"/>
      <c r="AC543" s="229"/>
      <c r="AD543" s="34"/>
      <c r="AE543" s="227">
        <f t="shared" si="183"/>
        <v>0</v>
      </c>
      <c r="AF543" s="14"/>
      <c r="AG543" s="221"/>
      <c r="AI543" s="214"/>
    </row>
    <row r="544" spans="1:35">
      <c r="B544" s="81" t="str">
        <f t="shared" si="174"/>
        <v>Demand Response 3</v>
      </c>
      <c r="G544" s="27"/>
      <c r="H544" s="27"/>
      <c r="J544" s="27"/>
      <c r="K544" s="27"/>
      <c r="M544" s="27"/>
      <c r="N544" s="27"/>
      <c r="R544" s="24">
        <f t="shared" si="175"/>
        <v>12.947100000000001</v>
      </c>
      <c r="S544" s="24">
        <f t="shared" si="176"/>
        <v>-0.2545</v>
      </c>
      <c r="T544" s="24">
        <f t="shared" si="177"/>
        <v>13.061</v>
      </c>
      <c r="U544" s="24">
        <f t="shared" si="178"/>
        <v>-0.2863</v>
      </c>
      <c r="V544" s="24">
        <f t="shared" si="179"/>
        <v>6.6959</v>
      </c>
      <c r="W544" s="24">
        <f t="shared" si="180"/>
        <v>6.7896000000000001</v>
      </c>
      <c r="Y544" s="209">
        <f t="shared" si="181"/>
        <v>0</v>
      </c>
      <c r="Z544" s="48"/>
      <c r="AA544" s="227">
        <f t="shared" si="182"/>
        <v>0</v>
      </c>
      <c r="AB544" s="228"/>
      <c r="AC544" s="229"/>
      <c r="AD544" s="34"/>
      <c r="AE544" s="227">
        <f t="shared" si="183"/>
        <v>0</v>
      </c>
      <c r="AF544" s="14"/>
      <c r="AG544" s="221"/>
      <c r="AI544" s="214"/>
    </row>
    <row r="545" spans="1:35" ht="15.6">
      <c r="B545" s="28" t="s">
        <v>46</v>
      </c>
      <c r="C545" s="67"/>
      <c r="D545" s="38"/>
      <c r="E545" s="38"/>
      <c r="F545" s="66"/>
      <c r="G545" s="63">
        <f>SUM(G534:G544)</f>
        <v>0</v>
      </c>
      <c r="H545" s="63">
        <f>SUM(H534:H544)</f>
        <v>0</v>
      </c>
      <c r="I545" s="55"/>
      <c r="J545" s="63">
        <f>SUM(J534:J544)</f>
        <v>0</v>
      </c>
      <c r="K545" s="63">
        <f>SUM(K534:K544)</f>
        <v>0</v>
      </c>
      <c r="L545" s="65"/>
      <c r="M545" s="63">
        <f>SUM(M534:M544)</f>
        <v>0</v>
      </c>
      <c r="N545" s="63">
        <f>SUM(N534:N544)</f>
        <v>0</v>
      </c>
      <c r="R545" s="26"/>
      <c r="S545" s="26"/>
      <c r="T545" s="26"/>
      <c r="U545" s="26"/>
      <c r="V545" s="26"/>
      <c r="W545" s="26"/>
      <c r="Y545" s="210">
        <f>SUM(Y534:Y544)</f>
        <v>0</v>
      </c>
      <c r="Z545" s="48"/>
      <c r="AA545" s="230">
        <f>SUM(AA534:AA544)</f>
        <v>0</v>
      </c>
      <c r="AB545" s="54"/>
      <c r="AC545" s="231"/>
      <c r="AD545" s="53"/>
      <c r="AE545" s="230">
        <f>SUM(AE534:AE544)</f>
        <v>0</v>
      </c>
      <c r="AF545" s="55"/>
      <c r="AG545" s="248"/>
      <c r="AI545" s="214"/>
    </row>
    <row r="546" spans="1:35">
      <c r="B546" s="26"/>
      <c r="R546" s="26"/>
      <c r="S546" s="26"/>
      <c r="T546" s="26"/>
      <c r="U546" s="26"/>
      <c r="V546" s="26"/>
      <c r="W546" s="26"/>
      <c r="Y546" s="211"/>
      <c r="Z546" s="48"/>
      <c r="AA546" s="232"/>
      <c r="AB546" s="228"/>
      <c r="AC546" s="229"/>
      <c r="AD546" s="34"/>
      <c r="AE546" s="232"/>
      <c r="AF546" s="14"/>
      <c r="AG546" s="221"/>
      <c r="AI546" s="214"/>
    </row>
    <row r="547" spans="1:35" ht="15.6">
      <c r="B547" s="28" t="s">
        <v>108</v>
      </c>
      <c r="C547" s="21"/>
      <c r="D547" s="20"/>
      <c r="E547" s="19"/>
      <c r="F547" s="19"/>
      <c r="G547" s="19">
        <f>+G545</f>
        <v>0</v>
      </c>
      <c r="H547" s="19">
        <f>+H545</f>
        <v>0</v>
      </c>
      <c r="I547" s="19"/>
      <c r="J547" s="19">
        <f>+J545</f>
        <v>0</v>
      </c>
      <c r="K547" s="19">
        <f>+K545</f>
        <v>0</v>
      </c>
      <c r="L547" s="19"/>
      <c r="M547" s="19">
        <f>+M545</f>
        <v>0</v>
      </c>
      <c r="N547" s="19">
        <f>+N545</f>
        <v>0</v>
      </c>
      <c r="O547" s="55"/>
      <c r="P547" s="55"/>
      <c r="Q547" s="55"/>
      <c r="R547" s="195"/>
      <c r="S547" s="195"/>
      <c r="T547" s="195"/>
      <c r="U547" s="195"/>
      <c r="V547" s="195"/>
      <c r="W547" s="195"/>
      <c r="X547" s="55"/>
      <c r="Y547" s="212">
        <f>+Y545</f>
        <v>0</v>
      </c>
      <c r="Z547" s="56"/>
      <c r="AA547" s="233">
        <f>+AA545</f>
        <v>0</v>
      </c>
      <c r="AB547" s="54"/>
      <c r="AC547" s="231"/>
      <c r="AD547" s="57"/>
      <c r="AE547" s="233">
        <f>+AE545</f>
        <v>0</v>
      </c>
      <c r="AF547" s="55"/>
      <c r="AG547" s="248"/>
      <c r="AI547" s="214"/>
    </row>
    <row r="548" spans="1:35">
      <c r="R548" s="25"/>
      <c r="S548" s="25"/>
      <c r="T548" s="25"/>
      <c r="U548" s="25"/>
      <c r="V548" s="25"/>
      <c r="W548" s="25"/>
      <c r="Y548" s="211"/>
      <c r="Z548" s="34"/>
      <c r="AA548" s="232"/>
      <c r="AB548" s="228"/>
      <c r="AC548" s="229"/>
      <c r="AD548" s="34"/>
      <c r="AE548" s="232"/>
      <c r="AF548" s="14"/>
      <c r="AG548" s="221"/>
      <c r="AI548" s="214"/>
    </row>
    <row r="549" spans="1:35" ht="15.6">
      <c r="A549" s="336">
        <v>2013</v>
      </c>
      <c r="B549" s="336"/>
      <c r="J549" s="328" t="s">
        <v>172</v>
      </c>
      <c r="K549" s="328"/>
      <c r="M549" s="329" t="s">
        <v>111</v>
      </c>
      <c r="N549" s="329"/>
      <c r="R549" s="25"/>
      <c r="S549" s="25"/>
      <c r="T549" s="25"/>
      <c r="U549" s="25"/>
      <c r="V549" s="25"/>
      <c r="W549" s="25"/>
      <c r="Y549" s="249"/>
      <c r="Z549" s="34"/>
      <c r="AA549" s="232"/>
      <c r="AB549" s="228"/>
      <c r="AC549" s="229"/>
      <c r="AD549" s="34"/>
      <c r="AE549" s="232"/>
      <c r="AF549" s="14"/>
      <c r="AG549" s="221"/>
      <c r="AI549" s="214"/>
    </row>
    <row r="550" spans="1:35">
      <c r="B550" s="35" t="str">
        <f t="shared" ref="B550:B561" si="184">+B533</f>
        <v>Business Program</v>
      </c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R550" s="25"/>
      <c r="S550" s="25"/>
      <c r="T550" s="25"/>
      <c r="U550" s="25"/>
      <c r="V550" s="25"/>
      <c r="W550" s="25"/>
      <c r="Y550" s="211"/>
      <c r="Z550" s="34"/>
      <c r="AA550" s="232"/>
      <c r="AB550" s="228"/>
      <c r="AC550" s="229"/>
      <c r="AD550" s="34"/>
      <c r="AE550" s="232"/>
      <c r="AF550" s="14"/>
      <c r="AG550" s="221"/>
      <c r="AI550" s="214"/>
    </row>
    <row r="551" spans="1:35">
      <c r="B551" s="81" t="str">
        <f t="shared" si="184"/>
        <v>Retrofit GS &lt; 50</v>
      </c>
      <c r="J551" s="27"/>
      <c r="K551" s="27"/>
      <c r="M551" s="27"/>
      <c r="N551" s="27"/>
      <c r="R551" s="24">
        <f t="shared" ref="R551:R561" si="185">+$R$517</f>
        <v>12.947100000000001</v>
      </c>
      <c r="S551" s="24">
        <f t="shared" ref="S551:S561" si="186">+$S$517</f>
        <v>-0.2545</v>
      </c>
      <c r="T551" s="24">
        <f t="shared" ref="T551:T561" si="187">+$T$517</f>
        <v>13.061</v>
      </c>
      <c r="U551" s="24">
        <f t="shared" ref="U551:U561" si="188">+$U$517</f>
        <v>-0.2863</v>
      </c>
      <c r="V551" s="24">
        <f t="shared" ref="V551:V561" si="189">+$V$517</f>
        <v>6.6959</v>
      </c>
      <c r="W551" s="24">
        <f t="shared" ref="W551:W561" si="190">+$W$517</f>
        <v>6.7896000000000001</v>
      </c>
      <c r="Y551" s="209"/>
      <c r="Z551" s="48"/>
      <c r="AA551" s="227">
        <f>(((J551/12)*4)*(T551+U551))+(((J551/12)*8)*(V551))</f>
        <v>0</v>
      </c>
      <c r="AB551" s="228"/>
      <c r="AC551" s="229"/>
      <c r="AD551" s="34"/>
      <c r="AE551" s="227">
        <f>(((M551/12)*4)*(V551))+(((M551/12)*8)*(W551))</f>
        <v>0</v>
      </c>
      <c r="AF551" s="14"/>
      <c r="AG551" s="221"/>
      <c r="AI551" s="214"/>
    </row>
    <row r="552" spans="1:35">
      <c r="B552" s="81" t="str">
        <f t="shared" si="184"/>
        <v>Retrofit GS 50-999</v>
      </c>
      <c r="J552" s="27"/>
      <c r="K552" s="27"/>
      <c r="M552" s="27"/>
      <c r="N552" s="27"/>
      <c r="R552" s="24">
        <f t="shared" si="185"/>
        <v>12.947100000000001</v>
      </c>
      <c r="S552" s="24">
        <f t="shared" si="186"/>
        <v>-0.2545</v>
      </c>
      <c r="T552" s="24">
        <f t="shared" si="187"/>
        <v>13.061</v>
      </c>
      <c r="U552" s="24">
        <f t="shared" si="188"/>
        <v>-0.2863</v>
      </c>
      <c r="V552" s="24">
        <f t="shared" si="189"/>
        <v>6.6959</v>
      </c>
      <c r="W552" s="24">
        <f t="shared" si="190"/>
        <v>6.7896000000000001</v>
      </c>
      <c r="Y552" s="209"/>
      <c r="Z552" s="48"/>
      <c r="AA552" s="227">
        <f t="shared" ref="AA552:AA561" si="191">(((J552/12)*4)*(T552+U552))+(((J552/12)*8)*(V552))</f>
        <v>0</v>
      </c>
      <c r="AB552" s="228"/>
      <c r="AC552" s="229"/>
      <c r="AD552" s="34"/>
      <c r="AE552" s="227">
        <f t="shared" ref="AE552:AE561" si="192">(((M552/12)*4)*(V552))+(((M552/12)*8)*(W552))</f>
        <v>0</v>
      </c>
      <c r="AF552" s="14"/>
      <c r="AG552" s="221"/>
      <c r="AI552" s="214"/>
    </row>
    <row r="553" spans="1:35">
      <c r="B553" s="81" t="str">
        <f t="shared" si="184"/>
        <v>Retrofit GS &gt; 1000</v>
      </c>
      <c r="J553" s="27"/>
      <c r="K553" s="27"/>
      <c r="M553" s="27"/>
      <c r="N553" s="27"/>
      <c r="R553" s="24">
        <f t="shared" si="185"/>
        <v>12.947100000000001</v>
      </c>
      <c r="S553" s="24">
        <f t="shared" si="186"/>
        <v>-0.2545</v>
      </c>
      <c r="T553" s="24">
        <f t="shared" si="187"/>
        <v>13.061</v>
      </c>
      <c r="U553" s="24">
        <f t="shared" si="188"/>
        <v>-0.2863</v>
      </c>
      <c r="V553" s="24">
        <f t="shared" si="189"/>
        <v>6.6959</v>
      </c>
      <c r="W553" s="24">
        <f t="shared" si="190"/>
        <v>6.7896000000000001</v>
      </c>
      <c r="Y553" s="209"/>
      <c r="Z553" s="48"/>
      <c r="AA553" s="227">
        <f t="shared" si="191"/>
        <v>0</v>
      </c>
      <c r="AB553" s="228"/>
      <c r="AC553" s="229"/>
      <c r="AD553" s="34"/>
      <c r="AE553" s="227">
        <f t="shared" si="192"/>
        <v>0</v>
      </c>
      <c r="AF553" s="14"/>
      <c r="AG553" s="221"/>
      <c r="AI553" s="214"/>
    </row>
    <row r="554" spans="1:35">
      <c r="B554" s="81" t="str">
        <f t="shared" si="184"/>
        <v>Retrofit  ST</v>
      </c>
      <c r="J554" s="27"/>
      <c r="K554" s="27"/>
      <c r="M554" s="27"/>
      <c r="N554" s="27"/>
      <c r="R554" s="24">
        <f t="shared" si="185"/>
        <v>12.947100000000001</v>
      </c>
      <c r="S554" s="24">
        <f t="shared" si="186"/>
        <v>-0.2545</v>
      </c>
      <c r="T554" s="24">
        <f t="shared" si="187"/>
        <v>13.061</v>
      </c>
      <c r="U554" s="24">
        <f t="shared" si="188"/>
        <v>-0.2863</v>
      </c>
      <c r="V554" s="24">
        <f t="shared" si="189"/>
        <v>6.6959</v>
      </c>
      <c r="W554" s="24">
        <f t="shared" si="190"/>
        <v>6.7896000000000001</v>
      </c>
      <c r="Y554" s="209"/>
      <c r="Z554" s="48"/>
      <c r="AA554" s="227">
        <f t="shared" si="191"/>
        <v>0</v>
      </c>
      <c r="AB554" s="228"/>
      <c r="AC554" s="229"/>
      <c r="AD554" s="34"/>
      <c r="AE554" s="227">
        <f t="shared" si="192"/>
        <v>0</v>
      </c>
      <c r="AF554" s="14"/>
      <c r="AG554" s="221"/>
      <c r="AI554" s="214"/>
    </row>
    <row r="555" spans="1:35">
      <c r="B555" s="81" t="str">
        <f t="shared" si="184"/>
        <v>Direct Install Lighting</v>
      </c>
      <c r="J555" s="27"/>
      <c r="K555" s="27"/>
      <c r="M555" s="27"/>
      <c r="N555" s="27"/>
      <c r="R555" s="24">
        <f t="shared" si="185"/>
        <v>12.947100000000001</v>
      </c>
      <c r="S555" s="24">
        <f t="shared" si="186"/>
        <v>-0.2545</v>
      </c>
      <c r="T555" s="24">
        <f t="shared" si="187"/>
        <v>13.061</v>
      </c>
      <c r="U555" s="24">
        <f t="shared" si="188"/>
        <v>-0.2863</v>
      </c>
      <c r="V555" s="24">
        <f t="shared" si="189"/>
        <v>6.6959</v>
      </c>
      <c r="W555" s="24">
        <f t="shared" si="190"/>
        <v>6.7896000000000001</v>
      </c>
      <c r="Y555" s="209"/>
      <c r="Z555" s="48"/>
      <c r="AA555" s="227">
        <f t="shared" si="191"/>
        <v>0</v>
      </c>
      <c r="AB555" s="228"/>
      <c r="AC555" s="229"/>
      <c r="AD555" s="34"/>
      <c r="AE555" s="227">
        <f t="shared" si="192"/>
        <v>0</v>
      </c>
      <c r="AF555" s="14"/>
      <c r="AG555" s="221"/>
      <c r="AI555" s="214"/>
    </row>
    <row r="556" spans="1:35">
      <c r="B556" s="81" t="str">
        <f t="shared" si="184"/>
        <v>Building Commissioning</v>
      </c>
      <c r="J556" s="27"/>
      <c r="K556" s="27"/>
      <c r="M556" s="27"/>
      <c r="N556" s="27"/>
      <c r="R556" s="24">
        <f t="shared" si="185"/>
        <v>12.947100000000001</v>
      </c>
      <c r="S556" s="24">
        <f t="shared" si="186"/>
        <v>-0.2545</v>
      </c>
      <c r="T556" s="24">
        <f t="shared" si="187"/>
        <v>13.061</v>
      </c>
      <c r="U556" s="24">
        <f t="shared" si="188"/>
        <v>-0.2863</v>
      </c>
      <c r="V556" s="24">
        <f t="shared" si="189"/>
        <v>6.6959</v>
      </c>
      <c r="W556" s="24">
        <f t="shared" si="190"/>
        <v>6.7896000000000001</v>
      </c>
      <c r="Y556" s="209"/>
      <c r="Z556" s="48"/>
      <c r="AA556" s="227">
        <f t="shared" si="191"/>
        <v>0</v>
      </c>
      <c r="AB556" s="228"/>
      <c r="AC556" s="229"/>
      <c r="AD556" s="34"/>
      <c r="AE556" s="227">
        <f t="shared" si="192"/>
        <v>0</v>
      </c>
      <c r="AF556" s="14"/>
      <c r="AG556" s="221"/>
      <c r="AI556" s="214"/>
    </row>
    <row r="557" spans="1:35">
      <c r="B557" s="81" t="str">
        <f t="shared" si="184"/>
        <v>New Construction</v>
      </c>
      <c r="J557" s="27"/>
      <c r="K557" s="27"/>
      <c r="M557" s="27"/>
      <c r="N557" s="27"/>
      <c r="R557" s="24">
        <f t="shared" si="185"/>
        <v>12.947100000000001</v>
      </c>
      <c r="S557" s="24">
        <f t="shared" si="186"/>
        <v>-0.2545</v>
      </c>
      <c r="T557" s="24">
        <f t="shared" si="187"/>
        <v>13.061</v>
      </c>
      <c r="U557" s="24">
        <f t="shared" si="188"/>
        <v>-0.2863</v>
      </c>
      <c r="V557" s="24">
        <f t="shared" si="189"/>
        <v>6.6959</v>
      </c>
      <c r="W557" s="24">
        <f t="shared" si="190"/>
        <v>6.7896000000000001</v>
      </c>
      <c r="Y557" s="209"/>
      <c r="Z557" s="48"/>
      <c r="AA557" s="227">
        <f t="shared" si="191"/>
        <v>0</v>
      </c>
      <c r="AB557" s="228"/>
      <c r="AC557" s="229"/>
      <c r="AD557" s="34"/>
      <c r="AE557" s="227">
        <f t="shared" si="192"/>
        <v>0</v>
      </c>
      <c r="AF557" s="14"/>
      <c r="AG557" s="221"/>
      <c r="AI557" s="214"/>
    </row>
    <row r="558" spans="1:35">
      <c r="B558" s="81" t="str">
        <f t="shared" si="184"/>
        <v>Energy Audit</v>
      </c>
      <c r="J558" s="27"/>
      <c r="K558" s="27"/>
      <c r="M558" s="27"/>
      <c r="N558" s="27"/>
      <c r="R558" s="24">
        <f t="shared" si="185"/>
        <v>12.947100000000001</v>
      </c>
      <c r="S558" s="24">
        <f t="shared" si="186"/>
        <v>-0.2545</v>
      </c>
      <c r="T558" s="24">
        <f t="shared" si="187"/>
        <v>13.061</v>
      </c>
      <c r="U558" s="24">
        <f t="shared" si="188"/>
        <v>-0.2863</v>
      </c>
      <c r="V558" s="24">
        <f t="shared" si="189"/>
        <v>6.6959</v>
      </c>
      <c r="W558" s="24">
        <f t="shared" si="190"/>
        <v>6.7896000000000001</v>
      </c>
      <c r="Y558" s="209"/>
      <c r="Z558" s="48"/>
      <c r="AA558" s="227">
        <f t="shared" si="191"/>
        <v>0</v>
      </c>
      <c r="AB558" s="228"/>
      <c r="AC558" s="229"/>
      <c r="AD558" s="34"/>
      <c r="AE558" s="227">
        <f t="shared" si="192"/>
        <v>0</v>
      </c>
      <c r="AF558" s="14"/>
      <c r="AG558" s="221"/>
      <c r="AI558" s="214"/>
    </row>
    <row r="559" spans="1:35">
      <c r="B559" s="81" t="str">
        <f t="shared" si="184"/>
        <v>Small Commercial Demand Response</v>
      </c>
      <c r="J559" s="27"/>
      <c r="K559" s="27"/>
      <c r="M559" s="27"/>
      <c r="N559" s="27"/>
      <c r="R559" s="24">
        <f t="shared" si="185"/>
        <v>12.947100000000001</v>
      </c>
      <c r="S559" s="24">
        <f t="shared" si="186"/>
        <v>-0.2545</v>
      </c>
      <c r="T559" s="24">
        <f t="shared" si="187"/>
        <v>13.061</v>
      </c>
      <c r="U559" s="24">
        <f t="shared" si="188"/>
        <v>-0.2863</v>
      </c>
      <c r="V559" s="24">
        <f t="shared" si="189"/>
        <v>6.6959</v>
      </c>
      <c r="W559" s="24">
        <f t="shared" si="190"/>
        <v>6.7896000000000001</v>
      </c>
      <c r="Y559" s="209"/>
      <c r="Z559" s="48"/>
      <c r="AA559" s="227">
        <f t="shared" si="191"/>
        <v>0</v>
      </c>
      <c r="AB559" s="228"/>
      <c r="AC559" s="229"/>
      <c r="AD559" s="34"/>
      <c r="AE559" s="227">
        <f t="shared" si="192"/>
        <v>0</v>
      </c>
      <c r="AF559" s="14"/>
      <c r="AG559" s="221"/>
      <c r="AI559" s="214"/>
    </row>
    <row r="560" spans="1:35" ht="12.75" customHeight="1">
      <c r="B560" s="81" t="str">
        <f t="shared" si="184"/>
        <v>Small Commercial Demand Response (IHD)</v>
      </c>
      <c r="J560" s="27"/>
      <c r="K560" s="27"/>
      <c r="M560" s="27"/>
      <c r="N560" s="27"/>
      <c r="R560" s="24">
        <f t="shared" si="185"/>
        <v>12.947100000000001</v>
      </c>
      <c r="S560" s="24">
        <f t="shared" si="186"/>
        <v>-0.2545</v>
      </c>
      <c r="T560" s="24">
        <f t="shared" si="187"/>
        <v>13.061</v>
      </c>
      <c r="U560" s="24">
        <f t="shared" si="188"/>
        <v>-0.2863</v>
      </c>
      <c r="V560" s="24">
        <f t="shared" si="189"/>
        <v>6.6959</v>
      </c>
      <c r="W560" s="24">
        <f t="shared" si="190"/>
        <v>6.7896000000000001</v>
      </c>
      <c r="Y560" s="209"/>
      <c r="Z560" s="48"/>
      <c r="AA560" s="227">
        <f t="shared" si="191"/>
        <v>0</v>
      </c>
      <c r="AB560" s="228"/>
      <c r="AC560" s="229"/>
      <c r="AD560" s="34"/>
      <c r="AE560" s="227">
        <f t="shared" si="192"/>
        <v>0</v>
      </c>
      <c r="AF560" s="14"/>
      <c r="AG560" s="221"/>
      <c r="AI560" s="214"/>
    </row>
    <row r="561" spans="1:46">
      <c r="B561" s="81" t="str">
        <f t="shared" si="184"/>
        <v>Demand Response 3</v>
      </c>
      <c r="J561" s="27"/>
      <c r="K561" s="27"/>
      <c r="M561" s="27"/>
      <c r="N561" s="27"/>
      <c r="R561" s="24">
        <f t="shared" si="185"/>
        <v>12.947100000000001</v>
      </c>
      <c r="S561" s="24">
        <f t="shared" si="186"/>
        <v>-0.2545</v>
      </c>
      <c r="T561" s="24">
        <f t="shared" si="187"/>
        <v>13.061</v>
      </c>
      <c r="U561" s="24">
        <f t="shared" si="188"/>
        <v>-0.2863</v>
      </c>
      <c r="V561" s="24">
        <f t="shared" si="189"/>
        <v>6.6959</v>
      </c>
      <c r="W561" s="24">
        <f t="shared" si="190"/>
        <v>6.7896000000000001</v>
      </c>
      <c r="Y561" s="209"/>
      <c r="Z561" s="48"/>
      <c r="AA561" s="227">
        <f t="shared" si="191"/>
        <v>0</v>
      </c>
      <c r="AB561" s="228"/>
      <c r="AC561" s="229"/>
      <c r="AD561" s="34"/>
      <c r="AE561" s="227">
        <f t="shared" si="192"/>
        <v>0</v>
      </c>
      <c r="AF561" s="14"/>
      <c r="AG561" s="221"/>
      <c r="AI561" s="214"/>
    </row>
    <row r="562" spans="1:46" ht="15.6">
      <c r="B562" s="28" t="s">
        <v>46</v>
      </c>
      <c r="C562" s="67"/>
      <c r="D562" s="38"/>
      <c r="E562" s="38"/>
      <c r="F562" s="38"/>
      <c r="G562" s="38"/>
      <c r="H562" s="38"/>
      <c r="I562" s="38"/>
      <c r="J562" s="63">
        <f>SUM(J551:J561)</f>
        <v>0</v>
      </c>
      <c r="K562" s="63">
        <f>SUM(K551:K561)</f>
        <v>0</v>
      </c>
      <c r="L562" s="65"/>
      <c r="M562" s="63">
        <f>SUM(M551:M561)</f>
        <v>0</v>
      </c>
      <c r="N562" s="63">
        <f>SUM(N551:N561)</f>
        <v>0</v>
      </c>
      <c r="R562" s="26"/>
      <c r="S562" s="26"/>
      <c r="T562" s="26"/>
      <c r="U562" s="26"/>
      <c r="V562" s="26"/>
      <c r="W562" s="26"/>
      <c r="Y562" s="210"/>
      <c r="Z562" s="48"/>
      <c r="AA562" s="230">
        <f>SUM(AA551:AA561)</f>
        <v>0</v>
      </c>
      <c r="AB562" s="54"/>
      <c r="AC562" s="231"/>
      <c r="AD562" s="53"/>
      <c r="AE562" s="230">
        <f>SUM(AE551:AE561)</f>
        <v>0</v>
      </c>
      <c r="AF562" s="55"/>
      <c r="AG562" s="248"/>
      <c r="AI562" s="214"/>
    </row>
    <row r="563" spans="1:46">
      <c r="B563" s="26"/>
      <c r="R563" s="26"/>
      <c r="S563" s="26"/>
      <c r="T563" s="26"/>
      <c r="U563" s="26"/>
      <c r="V563" s="26"/>
      <c r="W563" s="26"/>
      <c r="Y563" s="211"/>
      <c r="Z563" s="48"/>
      <c r="AA563" s="232"/>
      <c r="AB563" s="228"/>
      <c r="AC563" s="229"/>
      <c r="AD563" s="34"/>
      <c r="AE563" s="232"/>
      <c r="AF563" s="14"/>
      <c r="AG563" s="221"/>
      <c r="AI563" s="214"/>
    </row>
    <row r="564" spans="1:46" ht="15.6">
      <c r="B564" s="28" t="s">
        <v>109</v>
      </c>
      <c r="C564" s="21"/>
      <c r="D564" s="20"/>
      <c r="E564" s="19"/>
      <c r="F564" s="19"/>
      <c r="G564" s="19"/>
      <c r="H564" s="19"/>
      <c r="I564" s="19"/>
      <c r="J564" s="19">
        <f>+J562</f>
        <v>0</v>
      </c>
      <c r="K564" s="19">
        <f>+K562</f>
        <v>0</v>
      </c>
      <c r="L564" s="19"/>
      <c r="M564" s="19">
        <f>+M562</f>
        <v>0</v>
      </c>
      <c r="N564" s="19">
        <f>+N562</f>
        <v>0</v>
      </c>
      <c r="O564" s="55"/>
      <c r="P564" s="55"/>
      <c r="Q564" s="55"/>
      <c r="R564" s="195"/>
      <c r="S564" s="195"/>
      <c r="T564" s="195"/>
      <c r="U564" s="195"/>
      <c r="V564" s="195"/>
      <c r="W564" s="195"/>
      <c r="X564" s="55"/>
      <c r="Y564" s="212"/>
      <c r="Z564" s="56"/>
      <c r="AA564" s="233">
        <f>+AA562</f>
        <v>0</v>
      </c>
      <c r="AB564" s="54"/>
      <c r="AC564" s="231"/>
      <c r="AD564" s="57"/>
      <c r="AE564" s="233">
        <f>+AE562</f>
        <v>0</v>
      </c>
      <c r="AF564" s="55"/>
      <c r="AG564" s="248"/>
      <c r="AI564" s="214"/>
    </row>
    <row r="565" spans="1:46">
      <c r="R565" s="25"/>
      <c r="S565" s="25"/>
      <c r="T565" s="25"/>
      <c r="U565" s="25"/>
      <c r="V565" s="25"/>
      <c r="W565" s="25"/>
      <c r="Y565" s="211"/>
      <c r="Z565" s="34"/>
      <c r="AA565" s="232"/>
      <c r="AB565" s="228"/>
      <c r="AC565" s="229"/>
      <c r="AD565" s="34"/>
      <c r="AE565" s="232"/>
      <c r="AF565" s="14"/>
      <c r="AG565" s="221"/>
      <c r="AI565" s="214"/>
    </row>
    <row r="566" spans="1:46" ht="15.6">
      <c r="A566" s="336">
        <v>2014</v>
      </c>
      <c r="B566" s="336"/>
      <c r="M566" s="328" t="s">
        <v>173</v>
      </c>
      <c r="N566" s="328"/>
      <c r="R566" s="25"/>
      <c r="S566" s="25"/>
      <c r="T566" s="25"/>
      <c r="U566" s="25"/>
      <c r="V566" s="25"/>
      <c r="W566" s="25"/>
      <c r="Y566" s="211"/>
      <c r="Z566" s="34"/>
      <c r="AA566" s="232"/>
      <c r="AB566" s="228"/>
      <c r="AC566" s="229"/>
      <c r="AD566" s="34"/>
      <c r="AE566" s="232"/>
      <c r="AF566" s="14"/>
      <c r="AG566" s="221"/>
      <c r="AI566" s="214"/>
    </row>
    <row r="567" spans="1:46">
      <c r="B567" s="35" t="str">
        <f t="shared" ref="B567:B578" si="193">+B550</f>
        <v>Business Program</v>
      </c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R567" s="25"/>
      <c r="S567" s="25"/>
      <c r="T567" s="25"/>
      <c r="U567" s="25"/>
      <c r="V567" s="25"/>
      <c r="W567" s="25"/>
      <c r="Y567" s="211"/>
      <c r="Z567" s="34"/>
      <c r="AA567" s="232"/>
      <c r="AB567" s="228"/>
      <c r="AC567" s="229"/>
      <c r="AD567" s="34"/>
      <c r="AE567" s="232"/>
      <c r="AF567" s="14"/>
      <c r="AG567" s="221"/>
      <c r="AI567" s="214"/>
      <c r="AL567" s="3" t="s">
        <v>78</v>
      </c>
    </row>
    <row r="568" spans="1:46">
      <c r="B568" s="81" t="str">
        <f t="shared" si="193"/>
        <v>Retrofit GS &lt; 50</v>
      </c>
      <c r="M568" s="27"/>
      <c r="N568" s="27"/>
      <c r="R568" s="24">
        <f t="shared" ref="R568:R578" si="194">+$R$517</f>
        <v>12.947100000000001</v>
      </c>
      <c r="S568" s="24">
        <f t="shared" ref="S568:S578" si="195">+$S$517</f>
        <v>-0.2545</v>
      </c>
      <c r="T568" s="24">
        <f t="shared" ref="T568:T578" si="196">+$T$517</f>
        <v>13.061</v>
      </c>
      <c r="U568" s="24">
        <f t="shared" ref="U568:U578" si="197">+$U$517</f>
        <v>-0.2863</v>
      </c>
      <c r="V568" s="24">
        <f t="shared" ref="V568:V578" si="198">+$V$517</f>
        <v>6.6959</v>
      </c>
      <c r="W568" s="24">
        <f t="shared" ref="W568:W578" si="199">+$W$517</f>
        <v>6.7896000000000001</v>
      </c>
      <c r="Y568" s="209"/>
      <c r="Z568" s="48"/>
      <c r="AA568" s="227"/>
      <c r="AB568" s="228"/>
      <c r="AC568" s="229"/>
      <c r="AD568" s="34"/>
      <c r="AE568" s="227">
        <f>(((M568/12)*4)*(V568))+(((M568/12)*8)*(W568))</f>
        <v>0</v>
      </c>
      <c r="AF568" s="14"/>
      <c r="AG568" s="221"/>
      <c r="AI568" s="214"/>
      <c r="AL568" s="60">
        <f>G584/12</f>
        <v>0</v>
      </c>
      <c r="AM568" s="60"/>
      <c r="AN568" s="60"/>
      <c r="AO568" s="60">
        <f>J584/12</f>
        <v>0</v>
      </c>
      <c r="AP568" s="60"/>
      <c r="AQ568" s="60"/>
      <c r="AR568" s="60">
        <f>M584/12</f>
        <v>46.52291159338219</v>
      </c>
      <c r="AS568" s="49"/>
      <c r="AT568" s="49"/>
    </row>
    <row r="569" spans="1:46">
      <c r="B569" s="81" t="str">
        <f t="shared" si="193"/>
        <v>Retrofit GS 50-999</v>
      </c>
      <c r="M569" s="27"/>
      <c r="N569" s="27"/>
      <c r="R569" s="24">
        <f t="shared" si="194"/>
        <v>12.947100000000001</v>
      </c>
      <c r="S569" s="24">
        <f t="shared" si="195"/>
        <v>-0.2545</v>
      </c>
      <c r="T569" s="24">
        <f t="shared" si="196"/>
        <v>13.061</v>
      </c>
      <c r="U569" s="24">
        <f t="shared" si="197"/>
        <v>-0.2863</v>
      </c>
      <c r="V569" s="24">
        <f t="shared" si="198"/>
        <v>6.6959</v>
      </c>
      <c r="W569" s="24">
        <f t="shared" si="199"/>
        <v>6.7896000000000001</v>
      </c>
      <c r="Y569" s="209"/>
      <c r="Z569" s="48"/>
      <c r="AA569" s="227"/>
      <c r="AB569" s="228"/>
      <c r="AC569" s="229"/>
      <c r="AD569" s="34"/>
      <c r="AE569" s="227">
        <f t="shared" ref="AE569:AE578" si="200">(((M569/12)*4)*(V569))+(((M569/12)*8)*(W569))</f>
        <v>0</v>
      </c>
      <c r="AF569" s="14"/>
      <c r="AG569" s="221"/>
      <c r="AI569" s="214"/>
      <c r="AL569" s="60"/>
      <c r="AM569" s="60"/>
      <c r="AN569" s="60"/>
      <c r="AO569" s="60"/>
      <c r="AP569" s="60"/>
      <c r="AQ569" s="60"/>
      <c r="AR569" s="60"/>
      <c r="AS569" s="49"/>
      <c r="AT569" s="49"/>
    </row>
    <row r="570" spans="1:46">
      <c r="B570" s="81" t="str">
        <f t="shared" si="193"/>
        <v>Retrofit GS &gt; 1000</v>
      </c>
      <c r="M570" s="27"/>
      <c r="N570" s="27"/>
      <c r="R570" s="24">
        <f t="shared" si="194"/>
        <v>12.947100000000001</v>
      </c>
      <c r="S570" s="24">
        <f t="shared" si="195"/>
        <v>-0.2545</v>
      </c>
      <c r="T570" s="24">
        <f t="shared" si="196"/>
        <v>13.061</v>
      </c>
      <c r="U570" s="24">
        <f t="shared" si="197"/>
        <v>-0.2863</v>
      </c>
      <c r="V570" s="24">
        <f t="shared" si="198"/>
        <v>6.6959</v>
      </c>
      <c r="W570" s="24">
        <f t="shared" si="199"/>
        <v>6.7896000000000001</v>
      </c>
      <c r="Y570" s="209"/>
      <c r="Z570" s="48"/>
      <c r="AA570" s="227"/>
      <c r="AB570" s="228"/>
      <c r="AC570" s="229"/>
      <c r="AD570" s="34"/>
      <c r="AE570" s="227">
        <f t="shared" si="200"/>
        <v>0</v>
      </c>
      <c r="AF570" s="14"/>
      <c r="AG570" s="221"/>
      <c r="AI570" s="214"/>
      <c r="AL570" s="60"/>
      <c r="AM570" s="60"/>
      <c r="AN570" s="60"/>
      <c r="AO570" s="60"/>
      <c r="AP570" s="60"/>
      <c r="AQ570" s="60"/>
      <c r="AR570" s="60"/>
      <c r="AS570" s="49"/>
      <c r="AT570" s="49"/>
    </row>
    <row r="571" spans="1:46">
      <c r="B571" s="81" t="str">
        <f t="shared" si="193"/>
        <v>Retrofit  ST</v>
      </c>
      <c r="M571" s="27">
        <v>558.27493912058628</v>
      </c>
      <c r="N571" s="27">
        <v>261486.59734902583</v>
      </c>
      <c r="R571" s="24">
        <f t="shared" si="194"/>
        <v>12.947100000000001</v>
      </c>
      <c r="S571" s="24">
        <f t="shared" si="195"/>
        <v>-0.2545</v>
      </c>
      <c r="T571" s="24">
        <f t="shared" si="196"/>
        <v>13.061</v>
      </c>
      <c r="U571" s="24">
        <f t="shared" si="197"/>
        <v>-0.2863</v>
      </c>
      <c r="V571" s="24">
        <f t="shared" si="198"/>
        <v>6.6959</v>
      </c>
      <c r="W571" s="24">
        <f t="shared" si="199"/>
        <v>6.7896000000000001</v>
      </c>
      <c r="Y571" s="209"/>
      <c r="Z571" s="48"/>
      <c r="AA571" s="227"/>
      <c r="AB571" s="228"/>
      <c r="AC571" s="229"/>
      <c r="AD571" s="34"/>
      <c r="AE571" s="227">
        <f t="shared" si="200"/>
        <v>3773.026739387933</v>
      </c>
      <c r="AF571" s="14"/>
      <c r="AG571" s="221"/>
      <c r="AI571" s="214"/>
      <c r="AL571" s="60">
        <f>AL568*4</f>
        <v>0</v>
      </c>
      <c r="AM571" s="60"/>
      <c r="AN571" s="60"/>
      <c r="AO571" s="60">
        <f>AO568*4</f>
        <v>0</v>
      </c>
      <c r="AP571" s="60"/>
      <c r="AQ571" s="60"/>
      <c r="AR571" s="60">
        <f>AR568*4</f>
        <v>186.09164637352876</v>
      </c>
      <c r="AS571" s="49"/>
      <c r="AT571" s="49"/>
    </row>
    <row r="572" spans="1:46">
      <c r="B572" s="81" t="str">
        <f t="shared" si="193"/>
        <v>Direct Install Lighting</v>
      </c>
      <c r="M572" s="27"/>
      <c r="N572" s="27"/>
      <c r="R572" s="24">
        <f t="shared" si="194"/>
        <v>12.947100000000001</v>
      </c>
      <c r="S572" s="24">
        <f t="shared" si="195"/>
        <v>-0.2545</v>
      </c>
      <c r="T572" s="24">
        <f t="shared" si="196"/>
        <v>13.061</v>
      </c>
      <c r="U572" s="24">
        <f t="shared" si="197"/>
        <v>-0.2863</v>
      </c>
      <c r="V572" s="24">
        <f t="shared" si="198"/>
        <v>6.6959</v>
      </c>
      <c r="W572" s="24">
        <f t="shared" si="199"/>
        <v>6.7896000000000001</v>
      </c>
      <c r="Y572" s="209"/>
      <c r="Z572" s="48"/>
      <c r="AA572" s="227"/>
      <c r="AB572" s="228"/>
      <c r="AC572" s="229"/>
      <c r="AD572" s="34"/>
      <c r="AE572" s="227">
        <f t="shared" si="200"/>
        <v>0</v>
      </c>
      <c r="AF572" s="14"/>
      <c r="AG572" s="221"/>
      <c r="AI572" s="214"/>
      <c r="AL572" s="84">
        <f>+G584-AL571</f>
        <v>0</v>
      </c>
      <c r="AM572" s="60"/>
      <c r="AN572" s="60"/>
      <c r="AO572" s="60">
        <f>+J584-AO571</f>
        <v>0</v>
      </c>
      <c r="AP572" s="60"/>
      <c r="AQ572" s="60"/>
      <c r="AR572" s="85">
        <f>+M584-AR571</f>
        <v>372.18329274705752</v>
      </c>
      <c r="AS572" s="49"/>
      <c r="AT572" s="49"/>
    </row>
    <row r="573" spans="1:46">
      <c r="B573" s="81" t="str">
        <f t="shared" si="193"/>
        <v>Building Commissioning</v>
      </c>
      <c r="M573" s="27"/>
      <c r="N573" s="27"/>
      <c r="R573" s="24">
        <f t="shared" si="194"/>
        <v>12.947100000000001</v>
      </c>
      <c r="S573" s="24">
        <f t="shared" si="195"/>
        <v>-0.2545</v>
      </c>
      <c r="T573" s="24">
        <f t="shared" si="196"/>
        <v>13.061</v>
      </c>
      <c r="U573" s="24">
        <f t="shared" si="197"/>
        <v>-0.2863</v>
      </c>
      <c r="V573" s="24">
        <f t="shared" si="198"/>
        <v>6.6959</v>
      </c>
      <c r="W573" s="24">
        <f t="shared" si="199"/>
        <v>6.7896000000000001</v>
      </c>
      <c r="Y573" s="209"/>
      <c r="Z573" s="48"/>
      <c r="AA573" s="227"/>
      <c r="AB573" s="228"/>
      <c r="AC573" s="229"/>
      <c r="AD573" s="34"/>
      <c r="AE573" s="227">
        <f t="shared" si="200"/>
        <v>0</v>
      </c>
      <c r="AF573" s="14"/>
      <c r="AG573" s="221"/>
      <c r="AI573" s="214"/>
      <c r="AL573" s="49"/>
      <c r="AM573" s="49"/>
      <c r="AN573" s="50">
        <f>AL571*'Tables #1'!$E$28</f>
        <v>0</v>
      </c>
      <c r="AO573" s="49"/>
      <c r="AP573" s="50">
        <f>AO571*'Tables #1'!$F$28</f>
        <v>0</v>
      </c>
      <c r="AQ573" s="49"/>
      <c r="AR573" s="49"/>
      <c r="AS573" s="49"/>
      <c r="AT573" s="50">
        <f>AR571*'Tables #1'!$G$31</f>
        <v>1246.0510549525113</v>
      </c>
    </row>
    <row r="574" spans="1:46">
      <c r="B574" s="81" t="str">
        <f t="shared" si="193"/>
        <v>New Construction</v>
      </c>
      <c r="M574" s="27"/>
      <c r="N574" s="27"/>
      <c r="R574" s="24">
        <f t="shared" si="194"/>
        <v>12.947100000000001</v>
      </c>
      <c r="S574" s="24">
        <f t="shared" si="195"/>
        <v>-0.2545</v>
      </c>
      <c r="T574" s="24">
        <f t="shared" si="196"/>
        <v>13.061</v>
      </c>
      <c r="U574" s="24">
        <f t="shared" si="197"/>
        <v>-0.2863</v>
      </c>
      <c r="V574" s="24">
        <f t="shared" si="198"/>
        <v>6.6959</v>
      </c>
      <c r="W574" s="24">
        <f t="shared" si="199"/>
        <v>6.7896000000000001</v>
      </c>
      <c r="Y574" s="209"/>
      <c r="Z574" s="48"/>
      <c r="AA574" s="227"/>
      <c r="AB574" s="228"/>
      <c r="AC574" s="229"/>
      <c r="AD574" s="34"/>
      <c r="AE574" s="227">
        <f t="shared" si="200"/>
        <v>0</v>
      </c>
      <c r="AF574" s="14"/>
      <c r="AG574" s="221"/>
      <c r="AI574" s="214"/>
      <c r="AL574" s="49"/>
      <c r="AM574" s="49"/>
      <c r="AN574" s="50">
        <f>AL572*'Tables #1'!$F$28</f>
        <v>0</v>
      </c>
      <c r="AO574" s="49"/>
      <c r="AP574" s="50">
        <f>AO572*'Tables #1'!$G$28</f>
        <v>0</v>
      </c>
      <c r="AQ574" s="49"/>
      <c r="AR574" s="49"/>
      <c r="AS574" s="49"/>
      <c r="AT574" s="50">
        <f>AR572*'Tables #1'!$H$31</f>
        <v>2526.975684435422</v>
      </c>
    </row>
    <row r="575" spans="1:46">
      <c r="B575" s="81" t="str">
        <f t="shared" si="193"/>
        <v>Energy Audit</v>
      </c>
      <c r="M575" s="27"/>
      <c r="N575" s="27"/>
      <c r="R575" s="24">
        <f t="shared" si="194"/>
        <v>12.947100000000001</v>
      </c>
      <c r="S575" s="24">
        <f t="shared" si="195"/>
        <v>-0.2545</v>
      </c>
      <c r="T575" s="24">
        <f t="shared" si="196"/>
        <v>13.061</v>
      </c>
      <c r="U575" s="24">
        <f t="shared" si="197"/>
        <v>-0.2863</v>
      </c>
      <c r="V575" s="24">
        <f t="shared" si="198"/>
        <v>6.6959</v>
      </c>
      <c r="W575" s="24">
        <f t="shared" si="199"/>
        <v>6.7896000000000001</v>
      </c>
      <c r="Y575" s="209"/>
      <c r="Z575" s="48"/>
      <c r="AA575" s="227"/>
      <c r="AB575" s="228"/>
      <c r="AC575" s="229"/>
      <c r="AD575" s="34"/>
      <c r="AE575" s="227">
        <f t="shared" si="200"/>
        <v>0</v>
      </c>
      <c r="AF575" s="14"/>
      <c r="AG575" s="221"/>
      <c r="AI575" s="214"/>
      <c r="AL575" s="49"/>
      <c r="AM575" s="49"/>
      <c r="AN575" s="49"/>
      <c r="AO575" s="49"/>
      <c r="AP575" s="49"/>
      <c r="AQ575" s="49"/>
      <c r="AR575" s="49"/>
      <c r="AS575" s="49"/>
      <c r="AT575" s="49"/>
    </row>
    <row r="576" spans="1:46" ht="14.25" customHeight="1">
      <c r="B576" s="81" t="str">
        <f t="shared" si="193"/>
        <v>Small Commercial Demand Response</v>
      </c>
      <c r="M576" s="27"/>
      <c r="N576" s="27"/>
      <c r="R576" s="24">
        <f t="shared" si="194"/>
        <v>12.947100000000001</v>
      </c>
      <c r="S576" s="24">
        <f t="shared" si="195"/>
        <v>-0.2545</v>
      </c>
      <c r="T576" s="24">
        <f t="shared" si="196"/>
        <v>13.061</v>
      </c>
      <c r="U576" s="24">
        <f t="shared" si="197"/>
        <v>-0.2863</v>
      </c>
      <c r="V576" s="24">
        <f t="shared" si="198"/>
        <v>6.6959</v>
      </c>
      <c r="W576" s="24">
        <f t="shared" si="199"/>
        <v>6.7896000000000001</v>
      </c>
      <c r="Y576" s="209"/>
      <c r="Z576" s="48"/>
      <c r="AA576" s="227"/>
      <c r="AB576" s="228"/>
      <c r="AC576" s="229"/>
      <c r="AD576" s="34"/>
      <c r="AE576" s="227">
        <f t="shared" si="200"/>
        <v>0</v>
      </c>
      <c r="AF576" s="14"/>
      <c r="AG576" s="221"/>
      <c r="AI576" s="214"/>
      <c r="AL576" s="49" t="s">
        <v>77</v>
      </c>
      <c r="AM576" s="49"/>
      <c r="AN576" s="50">
        <f>+AN574+AN573</f>
        <v>0</v>
      </c>
      <c r="AO576" s="49"/>
      <c r="AP576" s="50">
        <f>+AP574+AP573</f>
        <v>0</v>
      </c>
      <c r="AQ576" s="49"/>
      <c r="AR576" s="49"/>
      <c r="AS576" s="49"/>
      <c r="AT576" s="50">
        <f>+AT574+AT573</f>
        <v>3773.026739387933</v>
      </c>
    </row>
    <row r="577" spans="1:48" ht="12" customHeight="1">
      <c r="B577" s="81" t="str">
        <f t="shared" si="193"/>
        <v>Small Commercial Demand Response (IHD)</v>
      </c>
      <c r="M577" s="27"/>
      <c r="N577" s="27"/>
      <c r="R577" s="24">
        <f t="shared" si="194"/>
        <v>12.947100000000001</v>
      </c>
      <c r="S577" s="24">
        <f t="shared" si="195"/>
        <v>-0.2545</v>
      </c>
      <c r="T577" s="24">
        <f t="shared" si="196"/>
        <v>13.061</v>
      </c>
      <c r="U577" s="24">
        <f t="shared" si="197"/>
        <v>-0.2863</v>
      </c>
      <c r="V577" s="24">
        <f t="shared" si="198"/>
        <v>6.6959</v>
      </c>
      <c r="W577" s="24">
        <f t="shared" si="199"/>
        <v>6.7896000000000001</v>
      </c>
      <c r="Y577" s="209"/>
      <c r="Z577" s="48"/>
      <c r="AA577" s="227"/>
      <c r="AB577" s="228"/>
      <c r="AC577" s="229"/>
      <c r="AD577" s="34"/>
      <c r="AE577" s="227">
        <f t="shared" si="200"/>
        <v>0</v>
      </c>
      <c r="AF577" s="14"/>
      <c r="AG577" s="221"/>
      <c r="AI577" s="214"/>
      <c r="AK577" s="324" t="s">
        <v>181</v>
      </c>
      <c r="AL577" s="49" t="s">
        <v>64</v>
      </c>
      <c r="AM577" s="49"/>
      <c r="AN577" s="51">
        <f>+AN576-Y584</f>
        <v>0</v>
      </c>
      <c r="AO577" s="49"/>
      <c r="AP577" s="51">
        <f>+AP576-AA584</f>
        <v>0</v>
      </c>
      <c r="AQ577" s="49"/>
      <c r="AR577" s="49"/>
      <c r="AS577" s="49"/>
      <c r="AT577" s="51">
        <f>+AT576-AE584</f>
        <v>0</v>
      </c>
    </row>
    <row r="578" spans="1:48" ht="14.25" customHeight="1">
      <c r="B578" s="81" t="str">
        <f t="shared" si="193"/>
        <v>Demand Response 3</v>
      </c>
      <c r="M578" s="27"/>
      <c r="N578" s="27"/>
      <c r="R578" s="24">
        <f t="shared" si="194"/>
        <v>12.947100000000001</v>
      </c>
      <c r="S578" s="24">
        <f t="shared" si="195"/>
        <v>-0.2545</v>
      </c>
      <c r="T578" s="24">
        <f t="shared" si="196"/>
        <v>13.061</v>
      </c>
      <c r="U578" s="24">
        <f t="shared" si="197"/>
        <v>-0.2863</v>
      </c>
      <c r="V578" s="24">
        <f t="shared" si="198"/>
        <v>6.6959</v>
      </c>
      <c r="W578" s="24">
        <f t="shared" si="199"/>
        <v>6.7896000000000001</v>
      </c>
      <c r="Y578" s="209"/>
      <c r="Z578" s="48"/>
      <c r="AA578" s="227"/>
      <c r="AB578" s="228"/>
      <c r="AC578" s="229"/>
      <c r="AD578" s="34"/>
      <c r="AE578" s="227">
        <f t="shared" si="200"/>
        <v>0</v>
      </c>
      <c r="AF578" s="14"/>
      <c r="AG578" s="221"/>
      <c r="AI578" s="214"/>
      <c r="AK578" s="324"/>
    </row>
    <row r="579" spans="1:48" ht="15.75" customHeight="1">
      <c r="B579" s="28" t="s">
        <v>46</v>
      </c>
      <c r="C579" s="67"/>
      <c r="D579" s="38"/>
      <c r="E579" s="38"/>
      <c r="F579" s="38"/>
      <c r="G579" s="38"/>
      <c r="H579" s="38"/>
      <c r="I579" s="38"/>
      <c r="J579" s="38"/>
      <c r="K579" s="38"/>
      <c r="L579" s="38"/>
      <c r="M579" s="63">
        <f>SUM(M568:M578)</f>
        <v>558.27493912058628</v>
      </c>
      <c r="N579" s="63">
        <f>SUM(N568:N578)</f>
        <v>261486.59734902583</v>
      </c>
      <c r="R579" s="26"/>
      <c r="S579" s="26"/>
      <c r="T579" s="26"/>
      <c r="U579" s="26"/>
      <c r="V579" s="26"/>
      <c r="W579" s="26"/>
      <c r="Y579" s="210"/>
      <c r="Z579" s="48"/>
      <c r="AA579" s="230"/>
      <c r="AB579" s="54"/>
      <c r="AC579" s="231"/>
      <c r="AD579" s="53"/>
      <c r="AE579" s="230">
        <f>SUM(AE568:AE578)</f>
        <v>3773.026739387933</v>
      </c>
      <c r="AF579" s="55"/>
      <c r="AG579" s="248"/>
      <c r="AI579" s="214"/>
      <c r="AK579" s="324"/>
    </row>
    <row r="580" spans="1:48" ht="14.25" customHeight="1">
      <c r="B580" s="26"/>
      <c r="R580" s="26"/>
      <c r="S580" s="26"/>
      <c r="T580" s="26"/>
      <c r="U580" s="26"/>
      <c r="V580" s="26"/>
      <c r="W580" s="26"/>
      <c r="Y580" s="211"/>
      <c r="Z580" s="48"/>
      <c r="AA580" s="232"/>
      <c r="AB580" s="228"/>
      <c r="AC580" s="229"/>
      <c r="AD580" s="34"/>
      <c r="AE580" s="232"/>
      <c r="AF580" s="14"/>
      <c r="AG580" s="221"/>
      <c r="AI580" s="214"/>
      <c r="AK580" s="324"/>
    </row>
    <row r="581" spans="1:48" ht="15.75" customHeight="1">
      <c r="B581" s="28" t="s">
        <v>183</v>
      </c>
      <c r="C581" s="21"/>
      <c r="D581" s="20"/>
      <c r="E581" s="19"/>
      <c r="F581" s="19"/>
      <c r="G581" s="19"/>
      <c r="H581" s="19"/>
      <c r="I581" s="19"/>
      <c r="J581" s="19"/>
      <c r="K581" s="19"/>
      <c r="L581" s="19">
        <f>+L579</f>
        <v>0</v>
      </c>
      <c r="M581" s="19">
        <f>+M579</f>
        <v>558.27493912058628</v>
      </c>
      <c r="N581" s="19">
        <f>+N579</f>
        <v>261486.59734902583</v>
      </c>
      <c r="O581" s="55"/>
      <c r="P581" s="55"/>
      <c r="Q581" s="55"/>
      <c r="R581" s="195"/>
      <c r="S581" s="195"/>
      <c r="T581" s="195"/>
      <c r="U581" s="195"/>
      <c r="V581" s="195"/>
      <c r="W581" s="195"/>
      <c r="X581" s="55"/>
      <c r="Y581" s="212"/>
      <c r="Z581" s="56"/>
      <c r="AA581" s="233"/>
      <c r="AB581" s="54"/>
      <c r="AC581" s="231"/>
      <c r="AD581" s="57"/>
      <c r="AE581" s="233">
        <f>+AE579</f>
        <v>3773.026739387933</v>
      </c>
      <c r="AF581" s="55"/>
      <c r="AG581" s="248"/>
      <c r="AI581" s="214"/>
      <c r="AK581" s="324"/>
    </row>
    <row r="582" spans="1:48" ht="14.25" customHeight="1">
      <c r="R582" s="25"/>
      <c r="S582" s="25"/>
      <c r="T582" s="25"/>
      <c r="U582" s="25"/>
      <c r="V582" s="25"/>
      <c r="W582" s="25"/>
      <c r="Y582" s="211"/>
      <c r="Z582" s="48"/>
      <c r="AA582" s="232"/>
      <c r="AB582" s="14"/>
      <c r="AC582" s="245"/>
      <c r="AD582" s="34"/>
      <c r="AE582" s="232"/>
      <c r="AF582" s="14"/>
      <c r="AG582" s="221"/>
      <c r="AI582" s="214"/>
      <c r="AK582" s="324"/>
    </row>
    <row r="583" spans="1:48" ht="14.25" customHeight="1">
      <c r="R583" s="25"/>
      <c r="S583" s="25"/>
      <c r="T583" s="25"/>
      <c r="U583" s="25"/>
      <c r="V583" s="25"/>
      <c r="W583" s="25"/>
      <c r="Y583" s="211"/>
      <c r="Z583" s="48"/>
      <c r="AA583" s="232"/>
      <c r="AB583" s="14"/>
      <c r="AC583" s="245"/>
      <c r="AD583" s="34"/>
      <c r="AE583" s="232"/>
      <c r="AF583" s="14"/>
      <c r="AG583" s="221"/>
      <c r="AI583" s="214"/>
      <c r="AK583" s="324"/>
    </row>
    <row r="584" spans="1:48" s="62" customFormat="1" ht="25.5" customHeight="1" thickBot="1">
      <c r="A584" s="58" t="s">
        <v>106</v>
      </c>
      <c r="B584" s="58"/>
      <c r="C584" s="58"/>
      <c r="D584" s="69"/>
      <c r="E584" s="69"/>
      <c r="F584" s="58"/>
      <c r="G584" s="69">
        <f t="shared" ref="G584:N584" si="201">+G581+G564+G547+G530</f>
        <v>0</v>
      </c>
      <c r="H584" s="69">
        <f t="shared" si="201"/>
        <v>0</v>
      </c>
      <c r="I584" s="69">
        <f t="shared" si="201"/>
        <v>0</v>
      </c>
      <c r="J584" s="69">
        <f t="shared" si="201"/>
        <v>0</v>
      </c>
      <c r="K584" s="69">
        <f t="shared" si="201"/>
        <v>0</v>
      </c>
      <c r="L584" s="69">
        <f t="shared" si="201"/>
        <v>0</v>
      </c>
      <c r="M584" s="69">
        <f t="shared" si="201"/>
        <v>558.27493912058628</v>
      </c>
      <c r="N584" s="69">
        <f t="shared" si="201"/>
        <v>261486.59734902583</v>
      </c>
      <c r="O584" s="69">
        <f>+D584+G584+J584+M584</f>
        <v>558.27493912058628</v>
      </c>
      <c r="P584" s="69">
        <f>+E584+H584+K584+N584</f>
        <v>261486.59734902583</v>
      </c>
      <c r="Q584" s="58"/>
      <c r="R584" s="193"/>
      <c r="S584" s="193"/>
      <c r="T584" s="193"/>
      <c r="U584" s="193"/>
      <c r="V584" s="193"/>
      <c r="W584" s="193"/>
      <c r="X584" s="58"/>
      <c r="Y584" s="241">
        <f>+Y530+Y547+Y564+Y581</f>
        <v>0</v>
      </c>
      <c r="Z584" s="59"/>
      <c r="AA584" s="235">
        <f>+AA530+AA547+AA564+AA581</f>
        <v>0</v>
      </c>
      <c r="AB584" s="59">
        <f>((('Tables #1'!$E$13/12)*4)*('Tables #1'!$F$31))+((('Tables #1'!$E$13/12)*8)*('Tables #1'!$G$31))</f>
        <v>4343.6389999999992</v>
      </c>
      <c r="AC584" s="236">
        <f>+AA584-AB584</f>
        <v>-4343.6389999999992</v>
      </c>
      <c r="AD584" s="61"/>
      <c r="AE584" s="235">
        <f>+AE530+AE547+AE564+AE581</f>
        <v>3773.026739387933</v>
      </c>
      <c r="AF584" s="59">
        <f>((('Tables #1'!$E$13/12)*4)*('Tables #1'!$G$31))+((('Tables #1'!$E$13/12)*8)*('Tables #1'!$H$31))</f>
        <v>3365.6665999999996</v>
      </c>
      <c r="AG584" s="236">
        <f>+AE584-AF584</f>
        <v>407.36013938793349</v>
      </c>
      <c r="AH584" s="58"/>
      <c r="AI584" s="242">
        <f>+AG584+AC584+Y584</f>
        <v>-3936.2788606120657</v>
      </c>
      <c r="AJ584" s="29"/>
      <c r="AK584" s="324"/>
      <c r="AL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</row>
    <row r="585" spans="1:48" ht="15.75" customHeight="1" thickTop="1" thickBot="1">
      <c r="Y585" s="244"/>
      <c r="AA585" s="246"/>
      <c r="AB585" s="4"/>
      <c r="AC585" s="247"/>
      <c r="AE585" s="246"/>
      <c r="AF585" s="4"/>
      <c r="AG585" s="247"/>
      <c r="AI585" s="243"/>
    </row>
    <row r="586" spans="1:48" ht="15" customHeight="1" thickBot="1"/>
    <row r="587" spans="1:48" ht="14.25" customHeight="1">
      <c r="Y587" s="213"/>
      <c r="AA587" s="217"/>
      <c r="AB587" s="218"/>
      <c r="AC587" s="219"/>
      <c r="AE587" s="217"/>
      <c r="AF587" s="218"/>
      <c r="AG587" s="219"/>
      <c r="AI587" s="250"/>
    </row>
    <row r="588" spans="1:48" ht="18" thickBot="1">
      <c r="U588" s="199" t="s">
        <v>112</v>
      </c>
      <c r="V588" s="200"/>
      <c r="W588" s="200"/>
      <c r="Y588" s="241">
        <v>0</v>
      </c>
      <c r="Z588" s="59">
        <v>0</v>
      </c>
      <c r="AA588" s="235">
        <v>0</v>
      </c>
      <c r="AB588" s="59">
        <f>'Tables #1'!D11*'Tables #1'!L29</f>
        <v>344.58716666666669</v>
      </c>
      <c r="AC588" s="236">
        <f>+AA588-AB588</f>
        <v>-344.58716666666669</v>
      </c>
      <c r="AD588" s="61"/>
      <c r="AE588" s="235">
        <v>0</v>
      </c>
      <c r="AF588" s="59">
        <f>'Tables #1'!D11*'Tables #1'!M29</f>
        <v>318.9831666666667</v>
      </c>
      <c r="AG588" s="236">
        <f>+AE588-AF588</f>
        <v>-318.9831666666667</v>
      </c>
      <c r="AH588" s="58"/>
      <c r="AI588" s="242">
        <f>+AG588+AC588+Y588</f>
        <v>-663.57033333333334</v>
      </c>
      <c r="AK588" s="253" t="s">
        <v>112</v>
      </c>
    </row>
    <row r="589" spans="1:48" ht="18" thickTop="1">
      <c r="Y589" s="204"/>
      <c r="AA589" s="220"/>
      <c r="AB589" s="14"/>
      <c r="AC589" s="221"/>
      <c r="AE589" s="220"/>
      <c r="AF589" s="14"/>
      <c r="AG589" s="221"/>
      <c r="AI589" s="251"/>
      <c r="AK589" s="253"/>
    </row>
    <row r="590" spans="1:48" ht="18" thickBot="1">
      <c r="U590" s="199" t="s">
        <v>10</v>
      </c>
      <c r="V590" s="200"/>
      <c r="W590" s="200"/>
      <c r="Y590" s="241">
        <v>0</v>
      </c>
      <c r="Z590" s="59">
        <v>0</v>
      </c>
      <c r="AA590" s="235">
        <v>0</v>
      </c>
      <c r="AB590" s="59">
        <f>'Tables #1'!E12*'Tables #1'!L30</f>
        <v>25.575000000000003</v>
      </c>
      <c r="AC590" s="236">
        <f>+AA590-AB590</f>
        <v>-25.575000000000003</v>
      </c>
      <c r="AD590" s="61"/>
      <c r="AE590" s="235">
        <v>0</v>
      </c>
      <c r="AF590" s="59">
        <f>+'Tables #1'!E12*'Tables #1'!M30</f>
        <v>26.948833333333333</v>
      </c>
      <c r="AG590" s="236">
        <f>+AE590-AF590</f>
        <v>-26.948833333333333</v>
      </c>
      <c r="AH590" s="58"/>
      <c r="AI590" s="242">
        <f>+AG590+AC590+Y590</f>
        <v>-52.523833333333336</v>
      </c>
      <c r="AK590" s="253" t="s">
        <v>182</v>
      </c>
    </row>
    <row r="591" spans="1:48" ht="18" thickTop="1">
      <c r="Y591" s="204"/>
      <c r="AA591" s="220"/>
      <c r="AB591" s="14"/>
      <c r="AC591" s="221"/>
      <c r="AE591" s="220"/>
      <c r="AF591" s="14"/>
      <c r="AG591" s="221"/>
      <c r="AI591" s="251"/>
      <c r="AK591" s="253"/>
    </row>
    <row r="592" spans="1:48" ht="18" thickBot="1">
      <c r="U592" s="199" t="s">
        <v>70</v>
      </c>
      <c r="V592" s="201"/>
      <c r="W592" s="201"/>
      <c r="Y592" s="241">
        <f>+Y105+Y197+Y360+Y492+Y584+Y588+Y590</f>
        <v>66287.072928164969</v>
      </c>
      <c r="Z592" s="59">
        <v>0</v>
      </c>
      <c r="AA592" s="235">
        <f>+AA105+AA197+AA360+AA492+AA584+AA588+AA590</f>
        <v>101505.91585605114</v>
      </c>
      <c r="AB592" s="59">
        <f>+AB105+AB197+AB360+AB492+AB584+AB588+AB590</f>
        <v>143242.84540666669</v>
      </c>
      <c r="AC592" s="236">
        <f>+AC105+AC197+AC360+AC492+AC584+AC588+AC590</f>
        <v>-41736.929550615547</v>
      </c>
      <c r="AD592" s="61"/>
      <c r="AE592" s="235">
        <f>+AE105+AE197+AE360+AE492+AE584+AE588+AE590</f>
        <v>180300.08056995802</v>
      </c>
      <c r="AF592" s="59">
        <f>+AF105+AF197+AF360+AF492+AF584+AF588+AF590</f>
        <v>149156.66552666668</v>
      </c>
      <c r="AG592" s="236">
        <f>+AG105+AG197+AG360+AG492+AG584+AG588+AG590</f>
        <v>31143.415043291356</v>
      </c>
      <c r="AH592" s="58"/>
      <c r="AI592" s="242">
        <f>+AG592+AC592+Y592</f>
        <v>55693.558420840782</v>
      </c>
      <c r="AK592" s="253" t="s">
        <v>70</v>
      </c>
    </row>
    <row r="593" spans="25:35" ht="15" thickTop="1" thickBot="1">
      <c r="Y593" s="244"/>
      <c r="AA593" s="246"/>
      <c r="AB593" s="4"/>
      <c r="AC593" s="247"/>
      <c r="AE593" s="246"/>
      <c r="AF593" s="4"/>
      <c r="AG593" s="247"/>
      <c r="AI593" s="243"/>
    </row>
  </sheetData>
  <mergeCells count="115">
    <mergeCell ref="U18:U23"/>
    <mergeCell ref="V18:V23"/>
    <mergeCell ref="W18:W23"/>
    <mergeCell ref="G28:H28"/>
    <mergeCell ref="J28:K28"/>
    <mergeCell ref="M28:N28"/>
    <mergeCell ref="R4:W4"/>
    <mergeCell ref="D6:E6"/>
    <mergeCell ref="G6:H6"/>
    <mergeCell ref="J6:K6"/>
    <mergeCell ref="M6:N6"/>
    <mergeCell ref="G391:H391"/>
    <mergeCell ref="J391:K391"/>
    <mergeCell ref="M391:N391"/>
    <mergeCell ref="J416:K416"/>
    <mergeCell ref="M416:N416"/>
    <mergeCell ref="J297:K297"/>
    <mergeCell ref="G416:H416"/>
    <mergeCell ref="M162:N162"/>
    <mergeCell ref="G235:H235"/>
    <mergeCell ref="J235:K235"/>
    <mergeCell ref="M235:N235"/>
    <mergeCell ref="J266:K266"/>
    <mergeCell ref="M266:N266"/>
    <mergeCell ref="G266:H266"/>
    <mergeCell ref="G515:H515"/>
    <mergeCell ref="J515:K515"/>
    <mergeCell ref="M515:N515"/>
    <mergeCell ref="J532:K532"/>
    <mergeCell ref="M532:N532"/>
    <mergeCell ref="J441:K441"/>
    <mergeCell ref="M466:N466"/>
    <mergeCell ref="G532:H532"/>
    <mergeCell ref="J549:K549"/>
    <mergeCell ref="A566:B566"/>
    <mergeCell ref="A28:B28"/>
    <mergeCell ref="A47:B47"/>
    <mergeCell ref="A66:B66"/>
    <mergeCell ref="A85:B85"/>
    <mergeCell ref="A441:B441"/>
    <mergeCell ref="A466:B466"/>
    <mergeCell ref="A515:B515"/>
    <mergeCell ref="A532:B532"/>
    <mergeCell ref="A549:B549"/>
    <mergeCell ref="A266:B266"/>
    <mergeCell ref="A297:B297"/>
    <mergeCell ref="A328:B328"/>
    <mergeCell ref="A391:B391"/>
    <mergeCell ref="A416:B416"/>
    <mergeCell ref="A128:B128"/>
    <mergeCell ref="A145:B145"/>
    <mergeCell ref="A162:B162"/>
    <mergeCell ref="A179:B179"/>
    <mergeCell ref="A235:B235"/>
    <mergeCell ref="D3:N3"/>
    <mergeCell ref="Y3:AI3"/>
    <mergeCell ref="G145:H145"/>
    <mergeCell ref="J162:K162"/>
    <mergeCell ref="M179:N179"/>
    <mergeCell ref="G47:H47"/>
    <mergeCell ref="J66:K66"/>
    <mergeCell ref="V122:V127"/>
    <mergeCell ref="W122:W127"/>
    <mergeCell ref="G128:H128"/>
    <mergeCell ref="J128:K128"/>
    <mergeCell ref="M128:N128"/>
    <mergeCell ref="J145:K145"/>
    <mergeCell ref="M145:N145"/>
    <mergeCell ref="Y4:AI4"/>
    <mergeCell ref="J47:K47"/>
    <mergeCell ref="M47:N47"/>
    <mergeCell ref="M66:N66"/>
    <mergeCell ref="AA6:AC6"/>
    <mergeCell ref="AE6:AG6"/>
    <mergeCell ref="AI5:AI6"/>
    <mergeCell ref="R18:R23"/>
    <mergeCell ref="S18:S23"/>
    <mergeCell ref="T18:T23"/>
    <mergeCell ref="R386:R391"/>
    <mergeCell ref="S386:S391"/>
    <mergeCell ref="T386:T391"/>
    <mergeCell ref="U386:U391"/>
    <mergeCell ref="V386:V391"/>
    <mergeCell ref="W386:W391"/>
    <mergeCell ref="M566:N566"/>
    <mergeCell ref="R122:R127"/>
    <mergeCell ref="S122:S127"/>
    <mergeCell ref="T122:T127"/>
    <mergeCell ref="U122:U127"/>
    <mergeCell ref="R230:R235"/>
    <mergeCell ref="S230:S235"/>
    <mergeCell ref="T230:T235"/>
    <mergeCell ref="U230:U235"/>
    <mergeCell ref="R508:R513"/>
    <mergeCell ref="S508:S513"/>
    <mergeCell ref="T508:T513"/>
    <mergeCell ref="U508:U513"/>
    <mergeCell ref="M328:N328"/>
    <mergeCell ref="M441:N441"/>
    <mergeCell ref="M549:N549"/>
    <mergeCell ref="M297:N297"/>
    <mergeCell ref="AK577:AK584"/>
    <mergeCell ref="AK204:AK205"/>
    <mergeCell ref="AK392:AK393"/>
    <mergeCell ref="AK516:AK517"/>
    <mergeCell ref="V508:V513"/>
    <mergeCell ref="W508:W513"/>
    <mergeCell ref="AK100:AK105"/>
    <mergeCell ref="AK27:AK28"/>
    <mergeCell ref="AK128:AK129"/>
    <mergeCell ref="AK193:AK198"/>
    <mergeCell ref="AK355:AK360"/>
    <mergeCell ref="AK485:AK492"/>
    <mergeCell ref="V230:V235"/>
    <mergeCell ref="W230:W235"/>
  </mergeCells>
  <printOptions horizontalCentered="1" headings="1"/>
  <pageMargins left="0" right="0" top="0" bottom="0" header="0.3" footer="0.05"/>
  <pageSetup paperSize="3" scale="48" orientation="landscape" r:id="rId1"/>
  <headerFooter>
    <oddHeader>&amp;R&amp;"-,Bold"&amp;24&amp;KFF0000Thunder Bay Hydro
LRAMVA
2011-2014</oddHeader>
    <oddFooter>&amp;L&amp;Z&amp;F
&amp;A&amp;RPage &amp;P of &amp;N</oddFooter>
  </headerFooter>
  <rowBreaks count="6" manualBreakCount="6">
    <brk id="106" max="35" man="1"/>
    <brk id="198" max="35" man="1"/>
    <brk id="296" max="33" man="1"/>
    <brk id="361" max="35" man="1"/>
    <brk id="455" max="33" man="1"/>
    <brk id="493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XEY74"/>
  <sheetViews>
    <sheetView topLeftCell="A49" zoomScale="115" zoomScaleNormal="115" workbookViewId="0">
      <selection activeCell="D71" sqref="D71"/>
    </sheetView>
  </sheetViews>
  <sheetFormatPr defaultColWidth="9.109375" defaultRowHeight="13.8"/>
  <cols>
    <col min="1" max="1" width="6.6640625" style="3" customWidth="1"/>
    <col min="2" max="2" width="9.109375" style="3"/>
    <col min="3" max="3" width="22.33203125" style="3" customWidth="1"/>
    <col min="4" max="8" width="11.109375" style="3" customWidth="1"/>
    <col min="9" max="10" width="9.109375" style="3"/>
    <col min="11" max="11" width="11.44140625" style="3" bestFit="1" customWidth="1"/>
    <col min="12" max="12" width="12.109375" style="3" customWidth="1"/>
    <col min="13" max="13" width="11.6640625" style="3" customWidth="1"/>
    <col min="14" max="16384" width="9.109375" style="3"/>
  </cols>
  <sheetData>
    <row r="2" spans="1:16379" ht="17.399999999999999">
      <c r="C2" s="31" t="s">
        <v>190</v>
      </c>
    </row>
    <row r="3" spans="1:16379" ht="18" thickBot="1">
      <c r="C3" s="98"/>
      <c r="D3" s="32"/>
      <c r="E3" s="32"/>
      <c r="F3" s="32"/>
      <c r="G3" s="32"/>
    </row>
    <row r="4" spans="1:16379" ht="24">
      <c r="C4" s="121"/>
      <c r="D4" s="122" t="s">
        <v>5</v>
      </c>
      <c r="E4" s="122" t="s">
        <v>8</v>
      </c>
      <c r="F4" s="122" t="s">
        <v>65</v>
      </c>
      <c r="G4" s="123" t="s">
        <v>113</v>
      </c>
    </row>
    <row r="5" spans="1:16379" ht="20.25" customHeight="1">
      <c r="C5" s="124"/>
      <c r="D5" s="112"/>
      <c r="E5" s="112"/>
      <c r="F5" s="112" t="s">
        <v>66</v>
      </c>
      <c r="G5" s="125"/>
      <c r="L5" s="96"/>
      <c r="M5" s="97"/>
      <c r="N5" s="97"/>
      <c r="O5" s="97"/>
      <c r="P5" s="96"/>
      <c r="Q5" s="97"/>
      <c r="R5" s="97"/>
      <c r="S5" s="97"/>
      <c r="T5" s="96"/>
      <c r="U5" s="97"/>
      <c r="V5" s="97"/>
      <c r="W5" s="97"/>
      <c r="X5" s="96"/>
      <c r="Y5" s="97"/>
      <c r="Z5" s="97"/>
      <c r="AA5" s="97"/>
      <c r="AB5" s="96"/>
      <c r="AC5" s="97"/>
      <c r="AD5" s="97"/>
      <c r="AE5" s="97"/>
      <c r="AF5" s="96"/>
      <c r="AG5" s="97"/>
      <c r="AH5" s="97"/>
      <c r="AI5" s="97"/>
      <c r="AJ5" s="96"/>
      <c r="AK5" s="97"/>
      <c r="AL5" s="97"/>
      <c r="AM5" s="97"/>
      <c r="AN5" s="96"/>
      <c r="AO5" s="97"/>
      <c r="AP5" s="97"/>
      <c r="AQ5" s="97"/>
      <c r="AR5" s="96"/>
      <c r="AS5" s="97"/>
      <c r="AT5" s="97"/>
      <c r="AU5" s="97"/>
      <c r="AV5" s="96"/>
      <c r="AW5" s="97"/>
      <c r="AX5" s="97"/>
      <c r="AY5" s="97"/>
      <c r="AZ5" s="96"/>
      <c r="BA5" s="97"/>
      <c r="BB5" s="97"/>
      <c r="BC5" s="97"/>
      <c r="BD5" s="96"/>
      <c r="BE5" s="97"/>
      <c r="BF5" s="97"/>
      <c r="BG5" s="97"/>
      <c r="BH5" s="96"/>
      <c r="BI5" s="97"/>
      <c r="BJ5" s="97"/>
      <c r="BK5" s="97"/>
      <c r="BL5" s="96"/>
      <c r="BM5" s="97"/>
      <c r="BN5" s="97"/>
      <c r="BO5" s="97"/>
      <c r="BP5" s="96"/>
      <c r="BQ5" s="97"/>
      <c r="BR5" s="97"/>
      <c r="BS5" s="97"/>
      <c r="BT5" s="96"/>
      <c r="BU5" s="97"/>
      <c r="BV5" s="97"/>
      <c r="BW5" s="97"/>
      <c r="BX5" s="96"/>
      <c r="BY5" s="97"/>
      <c r="BZ5" s="97"/>
      <c r="CA5" s="97"/>
      <c r="CB5" s="96"/>
      <c r="CC5" s="97"/>
      <c r="CD5" s="97"/>
      <c r="CE5" s="97"/>
      <c r="CF5" s="96"/>
      <c r="CG5" s="97"/>
      <c r="CH5" s="97"/>
      <c r="CI5" s="97"/>
      <c r="CJ5" s="96"/>
      <c r="CK5" s="97"/>
      <c r="CL5" s="97"/>
      <c r="CM5" s="97"/>
      <c r="CN5" s="96"/>
      <c r="CO5" s="97"/>
      <c r="CP5" s="97"/>
      <c r="CQ5" s="97"/>
      <c r="CR5" s="96"/>
      <c r="CS5" s="97"/>
      <c r="CT5" s="97"/>
      <c r="CU5" s="97"/>
      <c r="CV5" s="96"/>
      <c r="CW5" s="97"/>
      <c r="CX5" s="97"/>
      <c r="CY5" s="97"/>
      <c r="CZ5" s="96"/>
      <c r="DA5" s="97"/>
      <c r="DB5" s="97"/>
      <c r="DC5" s="97"/>
      <c r="DD5" s="96"/>
      <c r="DE5" s="97"/>
      <c r="DF5" s="97"/>
      <c r="DG5" s="97"/>
      <c r="DH5" s="96"/>
      <c r="DI5" s="97"/>
      <c r="DJ5" s="97"/>
      <c r="DK5" s="97"/>
      <c r="DL5" s="96"/>
      <c r="DM5" s="97"/>
      <c r="DN5" s="97"/>
      <c r="DO5" s="97"/>
      <c r="DP5" s="96"/>
      <c r="DQ5" s="97"/>
      <c r="DR5" s="97"/>
      <c r="DS5" s="97"/>
      <c r="DT5" s="96"/>
      <c r="DU5" s="97"/>
      <c r="DV5" s="97"/>
      <c r="DW5" s="97"/>
      <c r="DX5" s="96"/>
      <c r="DY5" s="97"/>
      <c r="DZ5" s="97"/>
      <c r="EA5" s="97"/>
      <c r="EB5" s="96"/>
      <c r="EC5" s="97"/>
      <c r="ED5" s="97"/>
      <c r="EE5" s="97"/>
      <c r="EF5" s="96"/>
      <c r="EG5" s="97"/>
      <c r="EH5" s="97"/>
      <c r="EI5" s="97"/>
      <c r="EJ5" s="96"/>
      <c r="EK5" s="97"/>
      <c r="EL5" s="97"/>
      <c r="EM5" s="97"/>
      <c r="EN5" s="96"/>
      <c r="EO5" s="97"/>
      <c r="EP5" s="97"/>
      <c r="EQ5" s="97"/>
      <c r="ER5" s="96"/>
      <c r="ES5" s="97"/>
      <c r="ET5" s="97"/>
      <c r="EU5" s="97"/>
      <c r="EV5" s="96"/>
      <c r="EW5" s="97"/>
      <c r="EX5" s="97"/>
      <c r="EY5" s="97"/>
      <c r="EZ5" s="96"/>
      <c r="FA5" s="97"/>
      <c r="FB5" s="97"/>
      <c r="FC5" s="97"/>
      <c r="FD5" s="96"/>
      <c r="FE5" s="97"/>
      <c r="FF5" s="97"/>
      <c r="FG5" s="97"/>
      <c r="FH5" s="96"/>
      <c r="FI5" s="97"/>
      <c r="FJ5" s="97"/>
      <c r="FK5" s="97"/>
      <c r="FL5" s="96"/>
      <c r="FM5" s="97"/>
      <c r="FN5" s="97"/>
      <c r="FO5" s="97"/>
      <c r="FP5" s="96"/>
      <c r="FQ5" s="97"/>
      <c r="FR5" s="97"/>
      <c r="FS5" s="97"/>
      <c r="FT5" s="96"/>
      <c r="FU5" s="97"/>
      <c r="FV5" s="97"/>
      <c r="FW5" s="97"/>
      <c r="FX5" s="96"/>
      <c r="FY5" s="97"/>
      <c r="FZ5" s="97"/>
      <c r="GA5" s="97"/>
      <c r="GB5" s="96"/>
      <c r="GC5" s="97"/>
      <c r="GD5" s="97"/>
      <c r="GE5" s="97"/>
      <c r="GF5" s="96"/>
      <c r="GG5" s="97"/>
      <c r="GH5" s="97"/>
      <c r="GI5" s="97"/>
      <c r="GJ5" s="96"/>
      <c r="GK5" s="97"/>
      <c r="GL5" s="97"/>
      <c r="GM5" s="97"/>
      <c r="GN5" s="96"/>
      <c r="GO5" s="97"/>
      <c r="GP5" s="97"/>
      <c r="GQ5" s="97"/>
      <c r="GR5" s="96"/>
      <c r="GS5" s="97"/>
      <c r="GT5" s="97"/>
      <c r="GU5" s="97"/>
      <c r="GV5" s="96"/>
      <c r="GW5" s="97"/>
      <c r="GX5" s="97"/>
      <c r="GY5" s="97"/>
      <c r="GZ5" s="96"/>
      <c r="HA5" s="97"/>
      <c r="HB5" s="97"/>
      <c r="HC5" s="97"/>
      <c r="HD5" s="96"/>
      <c r="HE5" s="97"/>
      <c r="HF5" s="97"/>
      <c r="HG5" s="97"/>
      <c r="HH5" s="96"/>
      <c r="HI5" s="97"/>
      <c r="HJ5" s="97"/>
      <c r="HK5" s="97"/>
      <c r="HL5" s="96"/>
      <c r="HM5" s="97"/>
      <c r="HN5" s="97"/>
      <c r="HO5" s="97"/>
      <c r="HP5" s="96"/>
      <c r="HQ5" s="97"/>
      <c r="HR5" s="97"/>
      <c r="HS5" s="97"/>
      <c r="HT5" s="96"/>
      <c r="HU5" s="97"/>
      <c r="HV5" s="97"/>
      <c r="HW5" s="97"/>
      <c r="HX5" s="96"/>
      <c r="HY5" s="97"/>
      <c r="HZ5" s="97"/>
      <c r="IA5" s="97"/>
      <c r="IB5" s="96"/>
      <c r="IC5" s="97"/>
      <c r="ID5" s="97"/>
      <c r="IE5" s="97"/>
      <c r="IF5" s="96"/>
      <c r="IG5" s="97"/>
      <c r="IH5" s="97"/>
      <c r="II5" s="97"/>
      <c r="IJ5" s="96"/>
      <c r="IK5" s="97"/>
      <c r="IL5" s="97"/>
      <c r="IM5" s="97"/>
      <c r="IN5" s="96"/>
      <c r="IO5" s="97"/>
      <c r="IP5" s="97"/>
      <c r="IQ5" s="97"/>
      <c r="IR5" s="96"/>
      <c r="IS5" s="97"/>
      <c r="IT5" s="97"/>
      <c r="IU5" s="97"/>
      <c r="IV5" s="96"/>
      <c r="IW5" s="97"/>
      <c r="IX5" s="97"/>
      <c r="IY5" s="97"/>
      <c r="IZ5" s="96"/>
      <c r="JA5" s="97"/>
      <c r="JB5" s="97"/>
      <c r="JC5" s="97"/>
      <c r="JD5" s="96"/>
      <c r="JE5" s="97"/>
      <c r="JF5" s="97"/>
      <c r="JG5" s="97"/>
      <c r="JH5" s="96"/>
      <c r="JI5" s="97"/>
      <c r="JJ5" s="97"/>
      <c r="JK5" s="97"/>
      <c r="JL5" s="96"/>
      <c r="JM5" s="97"/>
      <c r="JN5" s="97"/>
      <c r="JO5" s="97"/>
      <c r="JP5" s="96"/>
      <c r="JQ5" s="97"/>
      <c r="JR5" s="97"/>
      <c r="JS5" s="97"/>
      <c r="JT5" s="96"/>
      <c r="JU5" s="97"/>
      <c r="JV5" s="97"/>
      <c r="JW5" s="97"/>
      <c r="JX5" s="96"/>
      <c r="JY5" s="97"/>
      <c r="JZ5" s="97"/>
      <c r="KA5" s="97"/>
      <c r="KB5" s="96"/>
      <c r="KC5" s="97"/>
      <c r="KD5" s="97"/>
      <c r="KE5" s="97"/>
      <c r="KF5" s="96"/>
      <c r="KG5" s="97"/>
      <c r="KH5" s="97"/>
      <c r="KI5" s="97"/>
      <c r="KJ5" s="96"/>
      <c r="KK5" s="97"/>
      <c r="KL5" s="97"/>
      <c r="KM5" s="97"/>
      <c r="KN5" s="96"/>
      <c r="KO5" s="97"/>
      <c r="KP5" s="97"/>
      <c r="KQ5" s="97"/>
      <c r="KR5" s="96"/>
      <c r="KS5" s="97"/>
      <c r="KT5" s="97"/>
      <c r="KU5" s="97"/>
      <c r="KV5" s="96"/>
      <c r="KW5" s="97"/>
      <c r="KX5" s="97"/>
      <c r="KY5" s="97"/>
      <c r="KZ5" s="96"/>
      <c r="LA5" s="97"/>
      <c r="LB5" s="97"/>
      <c r="LC5" s="97"/>
      <c r="LD5" s="96"/>
      <c r="LE5" s="97"/>
      <c r="LF5" s="97"/>
      <c r="LG5" s="97"/>
      <c r="LH5" s="96"/>
      <c r="LI5" s="97"/>
      <c r="LJ5" s="97"/>
      <c r="LK5" s="97"/>
      <c r="LL5" s="96"/>
      <c r="LM5" s="97"/>
      <c r="LN5" s="97"/>
      <c r="LO5" s="97"/>
      <c r="LP5" s="96"/>
      <c r="LQ5" s="97"/>
      <c r="LR5" s="97"/>
      <c r="LS5" s="97"/>
      <c r="LT5" s="96"/>
      <c r="LU5" s="97"/>
      <c r="LV5" s="97"/>
      <c r="LW5" s="97"/>
      <c r="LX5" s="96"/>
      <c r="LY5" s="97"/>
      <c r="LZ5" s="97"/>
      <c r="MA5" s="97"/>
      <c r="MB5" s="96"/>
      <c r="MC5" s="97"/>
      <c r="MD5" s="97"/>
      <c r="ME5" s="97"/>
      <c r="MF5" s="96"/>
      <c r="MG5" s="97"/>
      <c r="MH5" s="97"/>
      <c r="MI5" s="97"/>
      <c r="MJ5" s="96"/>
      <c r="MK5" s="97"/>
      <c r="ML5" s="97"/>
      <c r="MM5" s="97"/>
      <c r="MN5" s="96"/>
      <c r="MO5" s="97"/>
      <c r="MP5" s="97"/>
      <c r="MQ5" s="97"/>
      <c r="MR5" s="96"/>
      <c r="MS5" s="97"/>
      <c r="MT5" s="97"/>
      <c r="MU5" s="97"/>
      <c r="MV5" s="96"/>
      <c r="MW5" s="97"/>
      <c r="MX5" s="97"/>
      <c r="MY5" s="97"/>
      <c r="MZ5" s="96"/>
      <c r="NA5" s="97"/>
      <c r="NB5" s="97"/>
      <c r="NC5" s="97"/>
      <c r="ND5" s="96"/>
      <c r="NE5" s="97"/>
      <c r="NF5" s="97"/>
      <c r="NG5" s="97"/>
      <c r="NH5" s="96"/>
      <c r="NI5" s="97"/>
      <c r="NJ5" s="97"/>
      <c r="NK5" s="97"/>
      <c r="NL5" s="96"/>
      <c r="NM5" s="97"/>
      <c r="NN5" s="97"/>
      <c r="NO5" s="97"/>
      <c r="NP5" s="96"/>
      <c r="NQ5" s="97"/>
      <c r="NR5" s="97"/>
      <c r="NS5" s="97"/>
      <c r="NT5" s="96"/>
      <c r="NU5" s="97"/>
      <c r="NV5" s="97"/>
      <c r="NW5" s="97"/>
      <c r="NX5" s="96"/>
      <c r="NY5" s="97"/>
      <c r="NZ5" s="97"/>
      <c r="OA5" s="97"/>
      <c r="OB5" s="96"/>
      <c r="OC5" s="97"/>
      <c r="OD5" s="97"/>
      <c r="OE5" s="97"/>
      <c r="OF5" s="96"/>
      <c r="OG5" s="97"/>
      <c r="OH5" s="97"/>
      <c r="OI5" s="97"/>
      <c r="OJ5" s="96"/>
      <c r="OK5" s="97"/>
      <c r="OL5" s="97"/>
      <c r="OM5" s="97"/>
      <c r="ON5" s="96"/>
      <c r="OO5" s="97"/>
      <c r="OP5" s="97"/>
      <c r="OQ5" s="97"/>
      <c r="OR5" s="96"/>
      <c r="OS5" s="97"/>
      <c r="OT5" s="97"/>
      <c r="OU5" s="97"/>
      <c r="OV5" s="96"/>
      <c r="OW5" s="97"/>
      <c r="OX5" s="97"/>
      <c r="OY5" s="97"/>
      <c r="OZ5" s="96"/>
      <c r="PA5" s="97"/>
      <c r="PB5" s="97"/>
      <c r="PC5" s="97"/>
      <c r="PD5" s="96"/>
      <c r="PE5" s="97"/>
      <c r="PF5" s="97"/>
      <c r="PG5" s="97"/>
      <c r="PH5" s="96"/>
      <c r="PI5" s="97"/>
      <c r="PJ5" s="97"/>
      <c r="PK5" s="97"/>
      <c r="PL5" s="96"/>
      <c r="PM5" s="97"/>
      <c r="PN5" s="97"/>
      <c r="PO5" s="97"/>
      <c r="PP5" s="96"/>
      <c r="PQ5" s="97"/>
      <c r="PR5" s="97"/>
      <c r="PS5" s="97"/>
      <c r="PT5" s="96"/>
      <c r="PU5" s="97"/>
      <c r="PV5" s="97"/>
      <c r="PW5" s="97"/>
      <c r="PX5" s="96"/>
      <c r="PY5" s="97"/>
      <c r="PZ5" s="97"/>
      <c r="QA5" s="97"/>
      <c r="QB5" s="96"/>
      <c r="QC5" s="97"/>
      <c r="QD5" s="97"/>
      <c r="QE5" s="97"/>
      <c r="QF5" s="96"/>
      <c r="QG5" s="97"/>
      <c r="QH5" s="97"/>
      <c r="QI5" s="97"/>
      <c r="QJ5" s="96"/>
      <c r="QK5" s="97"/>
      <c r="QL5" s="97"/>
      <c r="QM5" s="97"/>
      <c r="QN5" s="96"/>
      <c r="QO5" s="97"/>
      <c r="QP5" s="97"/>
      <c r="QQ5" s="97"/>
      <c r="QR5" s="96"/>
      <c r="QS5" s="97"/>
      <c r="QT5" s="97"/>
      <c r="QU5" s="97"/>
      <c r="QV5" s="96"/>
      <c r="QW5" s="97"/>
      <c r="QX5" s="97"/>
      <c r="QY5" s="97"/>
      <c r="QZ5" s="96"/>
      <c r="RA5" s="97"/>
      <c r="RB5" s="97"/>
      <c r="RC5" s="97"/>
      <c r="RD5" s="96"/>
      <c r="RE5" s="97"/>
      <c r="RF5" s="97"/>
      <c r="RG5" s="97"/>
      <c r="RH5" s="96"/>
      <c r="RI5" s="97"/>
      <c r="RJ5" s="97"/>
      <c r="RK5" s="97"/>
      <c r="RL5" s="96"/>
      <c r="RM5" s="97"/>
      <c r="RN5" s="97"/>
      <c r="RO5" s="97"/>
      <c r="RP5" s="96"/>
      <c r="RQ5" s="97"/>
      <c r="RR5" s="97"/>
      <c r="RS5" s="97"/>
      <c r="RT5" s="96"/>
      <c r="RU5" s="97"/>
      <c r="RV5" s="97"/>
      <c r="RW5" s="97"/>
      <c r="RX5" s="96"/>
      <c r="RY5" s="97"/>
      <c r="RZ5" s="97"/>
      <c r="SA5" s="97"/>
      <c r="SB5" s="96"/>
      <c r="SC5" s="97"/>
      <c r="SD5" s="97"/>
      <c r="SE5" s="97"/>
      <c r="SF5" s="96"/>
      <c r="SG5" s="97"/>
      <c r="SH5" s="97"/>
      <c r="SI5" s="97"/>
      <c r="SJ5" s="96"/>
      <c r="SK5" s="97"/>
      <c r="SL5" s="97"/>
      <c r="SM5" s="97"/>
      <c r="SN5" s="96"/>
      <c r="SO5" s="97"/>
      <c r="SP5" s="97"/>
      <c r="SQ5" s="97"/>
      <c r="SR5" s="96"/>
      <c r="SS5" s="97"/>
      <c r="ST5" s="97"/>
      <c r="SU5" s="97"/>
      <c r="SV5" s="96"/>
      <c r="SW5" s="97"/>
      <c r="SX5" s="97"/>
      <c r="SY5" s="97"/>
      <c r="SZ5" s="96"/>
      <c r="TA5" s="97"/>
      <c r="TB5" s="97"/>
      <c r="TC5" s="97"/>
      <c r="TD5" s="96"/>
      <c r="TE5" s="97"/>
      <c r="TF5" s="97"/>
      <c r="TG5" s="97"/>
      <c r="TH5" s="96"/>
      <c r="TI5" s="97"/>
      <c r="TJ5" s="97"/>
      <c r="TK5" s="97"/>
      <c r="TL5" s="96"/>
      <c r="TM5" s="97"/>
      <c r="TN5" s="97"/>
      <c r="TO5" s="97"/>
      <c r="TP5" s="96"/>
      <c r="TQ5" s="97"/>
      <c r="TR5" s="97"/>
      <c r="TS5" s="97"/>
      <c r="TT5" s="96"/>
      <c r="TU5" s="97"/>
      <c r="TV5" s="97"/>
      <c r="TW5" s="97"/>
      <c r="TX5" s="96"/>
      <c r="TY5" s="97"/>
      <c r="TZ5" s="97"/>
      <c r="UA5" s="97"/>
      <c r="UB5" s="96"/>
      <c r="UC5" s="97"/>
      <c r="UD5" s="97"/>
      <c r="UE5" s="97"/>
      <c r="UF5" s="96"/>
      <c r="UG5" s="97"/>
      <c r="UH5" s="97"/>
      <c r="UI5" s="97"/>
      <c r="UJ5" s="96"/>
      <c r="UK5" s="97"/>
      <c r="UL5" s="97"/>
      <c r="UM5" s="97"/>
      <c r="UN5" s="96"/>
      <c r="UO5" s="97"/>
      <c r="UP5" s="97"/>
      <c r="UQ5" s="97"/>
      <c r="UR5" s="96"/>
      <c r="US5" s="97"/>
      <c r="UT5" s="97"/>
      <c r="UU5" s="97"/>
      <c r="UV5" s="96"/>
      <c r="UW5" s="97"/>
      <c r="UX5" s="97"/>
      <c r="UY5" s="97"/>
      <c r="UZ5" s="96"/>
      <c r="VA5" s="97"/>
      <c r="VB5" s="97"/>
      <c r="VC5" s="97"/>
      <c r="VD5" s="96"/>
      <c r="VE5" s="97"/>
      <c r="VF5" s="97"/>
      <c r="VG5" s="97"/>
      <c r="VH5" s="96"/>
      <c r="VI5" s="97"/>
      <c r="VJ5" s="97"/>
      <c r="VK5" s="97"/>
      <c r="VL5" s="96"/>
      <c r="VM5" s="97"/>
      <c r="VN5" s="97"/>
      <c r="VO5" s="97"/>
      <c r="VP5" s="96"/>
      <c r="VQ5" s="97"/>
      <c r="VR5" s="97"/>
      <c r="VS5" s="97"/>
      <c r="VT5" s="96"/>
      <c r="VU5" s="97"/>
      <c r="VV5" s="97"/>
      <c r="VW5" s="97"/>
      <c r="VX5" s="96"/>
      <c r="VY5" s="97"/>
      <c r="VZ5" s="97"/>
      <c r="WA5" s="97"/>
      <c r="WB5" s="96"/>
      <c r="WC5" s="97"/>
      <c r="WD5" s="97"/>
      <c r="WE5" s="97"/>
      <c r="WF5" s="96"/>
      <c r="WG5" s="97"/>
      <c r="WH5" s="97"/>
      <c r="WI5" s="97"/>
      <c r="WJ5" s="96"/>
      <c r="WK5" s="97"/>
      <c r="WL5" s="97"/>
      <c r="WM5" s="97"/>
      <c r="WN5" s="96"/>
      <c r="WO5" s="97"/>
      <c r="WP5" s="97"/>
      <c r="WQ5" s="97"/>
      <c r="WR5" s="96"/>
      <c r="WS5" s="97"/>
      <c r="WT5" s="97"/>
      <c r="WU5" s="97"/>
      <c r="WV5" s="96"/>
      <c r="WW5" s="97"/>
      <c r="WX5" s="97"/>
      <c r="WY5" s="97"/>
      <c r="WZ5" s="96"/>
      <c r="XA5" s="97"/>
      <c r="XB5" s="97"/>
      <c r="XC5" s="97"/>
      <c r="XD5" s="96"/>
      <c r="XE5" s="97"/>
      <c r="XF5" s="97"/>
      <c r="XG5" s="97"/>
      <c r="XH5" s="96"/>
      <c r="XI5" s="97"/>
      <c r="XJ5" s="97"/>
      <c r="XK5" s="97"/>
      <c r="XL5" s="96"/>
      <c r="XM5" s="97"/>
      <c r="XN5" s="97"/>
      <c r="XO5" s="97"/>
      <c r="XP5" s="96"/>
      <c r="XQ5" s="97"/>
      <c r="XR5" s="97"/>
      <c r="XS5" s="97"/>
      <c r="XT5" s="96"/>
      <c r="XU5" s="97"/>
      <c r="XV5" s="97"/>
      <c r="XW5" s="97"/>
      <c r="XX5" s="96"/>
      <c r="XY5" s="97"/>
      <c r="XZ5" s="97"/>
      <c r="YA5" s="97"/>
      <c r="YB5" s="96"/>
      <c r="YC5" s="97"/>
      <c r="YD5" s="97"/>
      <c r="YE5" s="97"/>
      <c r="YF5" s="96"/>
      <c r="YG5" s="97"/>
      <c r="YH5" s="97"/>
      <c r="YI5" s="97"/>
      <c r="YJ5" s="96"/>
      <c r="YK5" s="97"/>
      <c r="YL5" s="97"/>
      <c r="YM5" s="97"/>
      <c r="YN5" s="96"/>
      <c r="YO5" s="97"/>
      <c r="YP5" s="97"/>
      <c r="YQ5" s="97"/>
      <c r="YR5" s="96"/>
      <c r="YS5" s="97"/>
      <c r="YT5" s="97"/>
      <c r="YU5" s="97"/>
      <c r="YV5" s="96"/>
      <c r="YW5" s="97"/>
      <c r="YX5" s="97"/>
      <c r="YY5" s="97"/>
      <c r="YZ5" s="96"/>
      <c r="ZA5" s="97"/>
      <c r="ZB5" s="97"/>
      <c r="ZC5" s="97"/>
      <c r="ZD5" s="96"/>
      <c r="ZE5" s="97"/>
      <c r="ZF5" s="97"/>
      <c r="ZG5" s="97"/>
      <c r="ZH5" s="96"/>
      <c r="ZI5" s="97"/>
      <c r="ZJ5" s="97"/>
      <c r="ZK5" s="97"/>
      <c r="ZL5" s="96"/>
      <c r="ZM5" s="97"/>
      <c r="ZN5" s="97"/>
      <c r="ZO5" s="97"/>
      <c r="ZP5" s="96"/>
      <c r="ZQ5" s="97"/>
      <c r="ZR5" s="97"/>
      <c r="ZS5" s="97"/>
      <c r="ZT5" s="96"/>
      <c r="ZU5" s="97"/>
      <c r="ZV5" s="97"/>
      <c r="ZW5" s="97"/>
      <c r="ZX5" s="96"/>
      <c r="ZY5" s="97"/>
      <c r="ZZ5" s="97"/>
      <c r="AAA5" s="97"/>
      <c r="AAB5" s="96"/>
      <c r="AAC5" s="97"/>
      <c r="AAD5" s="97"/>
      <c r="AAE5" s="97"/>
      <c r="AAF5" s="96"/>
      <c r="AAG5" s="97"/>
      <c r="AAH5" s="97"/>
      <c r="AAI5" s="97"/>
      <c r="AAJ5" s="96"/>
      <c r="AAK5" s="97"/>
      <c r="AAL5" s="97"/>
      <c r="AAM5" s="97"/>
      <c r="AAN5" s="96"/>
      <c r="AAO5" s="97"/>
      <c r="AAP5" s="97"/>
      <c r="AAQ5" s="97"/>
      <c r="AAR5" s="96"/>
      <c r="AAS5" s="97"/>
      <c r="AAT5" s="97"/>
      <c r="AAU5" s="97"/>
      <c r="AAV5" s="96"/>
      <c r="AAW5" s="97"/>
      <c r="AAX5" s="97"/>
      <c r="AAY5" s="97"/>
      <c r="AAZ5" s="96"/>
      <c r="ABA5" s="97"/>
      <c r="ABB5" s="97"/>
      <c r="ABC5" s="97"/>
      <c r="ABD5" s="96"/>
      <c r="ABE5" s="97"/>
      <c r="ABF5" s="97"/>
      <c r="ABG5" s="97"/>
      <c r="ABH5" s="96"/>
      <c r="ABI5" s="97"/>
      <c r="ABJ5" s="97"/>
      <c r="ABK5" s="97"/>
      <c r="ABL5" s="96"/>
      <c r="ABM5" s="97"/>
      <c r="ABN5" s="97"/>
      <c r="ABO5" s="97"/>
      <c r="ABP5" s="96"/>
      <c r="ABQ5" s="97"/>
      <c r="ABR5" s="97"/>
      <c r="ABS5" s="97"/>
      <c r="ABT5" s="96"/>
      <c r="ABU5" s="97"/>
      <c r="ABV5" s="97"/>
      <c r="ABW5" s="97"/>
      <c r="ABX5" s="96"/>
      <c r="ABY5" s="97"/>
      <c r="ABZ5" s="97"/>
      <c r="ACA5" s="97"/>
      <c r="ACB5" s="96"/>
      <c r="ACC5" s="97"/>
      <c r="ACD5" s="97"/>
      <c r="ACE5" s="97"/>
      <c r="ACF5" s="96"/>
      <c r="ACG5" s="97"/>
      <c r="ACH5" s="97"/>
      <c r="ACI5" s="97"/>
      <c r="ACJ5" s="96"/>
      <c r="ACK5" s="97"/>
      <c r="ACL5" s="97"/>
      <c r="ACM5" s="97"/>
      <c r="ACN5" s="96"/>
      <c r="ACO5" s="97"/>
      <c r="ACP5" s="97"/>
      <c r="ACQ5" s="97"/>
      <c r="ACR5" s="96"/>
      <c r="ACS5" s="97"/>
      <c r="ACT5" s="97"/>
      <c r="ACU5" s="97"/>
      <c r="ACV5" s="96"/>
      <c r="ACW5" s="97"/>
      <c r="ACX5" s="97"/>
      <c r="ACY5" s="97"/>
      <c r="ACZ5" s="96"/>
      <c r="ADA5" s="97"/>
      <c r="ADB5" s="97"/>
      <c r="ADC5" s="97"/>
      <c r="ADD5" s="96"/>
      <c r="ADE5" s="97"/>
      <c r="ADF5" s="97"/>
      <c r="ADG5" s="97"/>
      <c r="ADH5" s="96"/>
      <c r="ADI5" s="97"/>
      <c r="ADJ5" s="97"/>
      <c r="ADK5" s="97"/>
      <c r="ADL5" s="96"/>
      <c r="ADM5" s="97"/>
      <c r="ADN5" s="97"/>
      <c r="ADO5" s="97"/>
      <c r="ADP5" s="96"/>
      <c r="ADQ5" s="97"/>
      <c r="ADR5" s="97"/>
      <c r="ADS5" s="97"/>
      <c r="ADT5" s="96"/>
      <c r="ADU5" s="97"/>
      <c r="ADV5" s="97"/>
      <c r="ADW5" s="97"/>
      <c r="ADX5" s="96"/>
      <c r="ADY5" s="97"/>
      <c r="ADZ5" s="97"/>
      <c r="AEA5" s="97"/>
      <c r="AEB5" s="96"/>
      <c r="AEC5" s="97"/>
      <c r="AED5" s="97"/>
      <c r="AEE5" s="97"/>
      <c r="AEF5" s="96"/>
      <c r="AEG5" s="97"/>
      <c r="AEH5" s="97"/>
      <c r="AEI5" s="97"/>
      <c r="AEJ5" s="96"/>
      <c r="AEK5" s="97"/>
      <c r="AEL5" s="97"/>
      <c r="AEM5" s="97"/>
      <c r="AEN5" s="96"/>
      <c r="AEO5" s="97"/>
      <c r="AEP5" s="97"/>
      <c r="AEQ5" s="97"/>
      <c r="AER5" s="96"/>
      <c r="AES5" s="97"/>
      <c r="AET5" s="97"/>
      <c r="AEU5" s="97"/>
      <c r="AEV5" s="96"/>
      <c r="AEW5" s="97"/>
      <c r="AEX5" s="97"/>
      <c r="AEY5" s="97"/>
      <c r="AEZ5" s="96"/>
      <c r="AFA5" s="97"/>
      <c r="AFB5" s="97"/>
      <c r="AFC5" s="97"/>
      <c r="AFD5" s="96"/>
      <c r="AFE5" s="97"/>
      <c r="AFF5" s="97"/>
      <c r="AFG5" s="97"/>
      <c r="AFH5" s="96"/>
      <c r="AFI5" s="97"/>
      <c r="AFJ5" s="97"/>
      <c r="AFK5" s="97"/>
      <c r="AFL5" s="96"/>
      <c r="AFM5" s="97"/>
      <c r="AFN5" s="97"/>
      <c r="AFO5" s="97"/>
      <c r="AFP5" s="96"/>
      <c r="AFQ5" s="97"/>
      <c r="AFR5" s="97"/>
      <c r="AFS5" s="97"/>
      <c r="AFT5" s="96"/>
      <c r="AFU5" s="97"/>
      <c r="AFV5" s="97"/>
      <c r="AFW5" s="97"/>
      <c r="AFX5" s="96"/>
      <c r="AFY5" s="97"/>
      <c r="AFZ5" s="97"/>
      <c r="AGA5" s="97"/>
      <c r="AGB5" s="96"/>
      <c r="AGC5" s="97"/>
      <c r="AGD5" s="97"/>
      <c r="AGE5" s="97"/>
      <c r="AGF5" s="96"/>
      <c r="AGG5" s="97"/>
      <c r="AGH5" s="97"/>
      <c r="AGI5" s="97"/>
      <c r="AGJ5" s="96"/>
      <c r="AGK5" s="97"/>
      <c r="AGL5" s="97"/>
      <c r="AGM5" s="97"/>
      <c r="AGN5" s="96"/>
      <c r="AGO5" s="97"/>
      <c r="AGP5" s="97"/>
      <c r="AGQ5" s="97"/>
      <c r="AGR5" s="96"/>
      <c r="AGS5" s="97"/>
      <c r="AGT5" s="97"/>
      <c r="AGU5" s="97"/>
      <c r="AGV5" s="96"/>
      <c r="AGW5" s="97"/>
      <c r="AGX5" s="97"/>
      <c r="AGY5" s="97"/>
      <c r="AGZ5" s="96"/>
      <c r="AHA5" s="97"/>
      <c r="AHB5" s="97"/>
      <c r="AHC5" s="97"/>
      <c r="AHD5" s="96"/>
      <c r="AHE5" s="97"/>
      <c r="AHF5" s="97"/>
      <c r="AHG5" s="97"/>
      <c r="AHH5" s="96"/>
      <c r="AHI5" s="97"/>
      <c r="AHJ5" s="97"/>
      <c r="AHK5" s="97"/>
      <c r="AHL5" s="96"/>
      <c r="AHM5" s="97"/>
      <c r="AHN5" s="97"/>
      <c r="AHO5" s="97"/>
      <c r="AHP5" s="96"/>
      <c r="AHQ5" s="97"/>
      <c r="AHR5" s="97"/>
      <c r="AHS5" s="97"/>
      <c r="AHT5" s="96"/>
      <c r="AHU5" s="97"/>
      <c r="AHV5" s="97"/>
      <c r="AHW5" s="97"/>
      <c r="AHX5" s="96"/>
      <c r="AHY5" s="97"/>
      <c r="AHZ5" s="97"/>
      <c r="AIA5" s="97"/>
      <c r="AIB5" s="96"/>
      <c r="AIC5" s="97"/>
      <c r="AID5" s="97"/>
      <c r="AIE5" s="97"/>
      <c r="AIF5" s="96"/>
      <c r="AIG5" s="97"/>
      <c r="AIH5" s="97"/>
      <c r="AII5" s="97"/>
      <c r="AIJ5" s="96"/>
      <c r="AIK5" s="97"/>
      <c r="AIL5" s="97"/>
      <c r="AIM5" s="97"/>
      <c r="AIN5" s="96"/>
      <c r="AIO5" s="97"/>
      <c r="AIP5" s="97"/>
      <c r="AIQ5" s="97"/>
      <c r="AIR5" s="96"/>
      <c r="AIS5" s="97"/>
      <c r="AIT5" s="97"/>
      <c r="AIU5" s="97"/>
      <c r="AIV5" s="96"/>
      <c r="AIW5" s="97"/>
      <c r="AIX5" s="97"/>
      <c r="AIY5" s="97"/>
      <c r="AIZ5" s="96"/>
      <c r="AJA5" s="97"/>
      <c r="AJB5" s="97"/>
      <c r="AJC5" s="97"/>
      <c r="AJD5" s="96"/>
      <c r="AJE5" s="97"/>
      <c r="AJF5" s="97"/>
      <c r="AJG5" s="97"/>
      <c r="AJH5" s="96"/>
      <c r="AJI5" s="97"/>
      <c r="AJJ5" s="97"/>
      <c r="AJK5" s="97"/>
      <c r="AJL5" s="96"/>
      <c r="AJM5" s="97"/>
      <c r="AJN5" s="97"/>
      <c r="AJO5" s="97"/>
      <c r="AJP5" s="96"/>
      <c r="AJQ5" s="97"/>
      <c r="AJR5" s="97"/>
      <c r="AJS5" s="97"/>
      <c r="AJT5" s="96"/>
      <c r="AJU5" s="97"/>
      <c r="AJV5" s="97"/>
      <c r="AJW5" s="97"/>
      <c r="AJX5" s="96"/>
      <c r="AJY5" s="97"/>
      <c r="AJZ5" s="97"/>
      <c r="AKA5" s="97"/>
      <c r="AKB5" s="96"/>
      <c r="AKC5" s="97"/>
      <c r="AKD5" s="97"/>
      <c r="AKE5" s="97"/>
      <c r="AKF5" s="96"/>
      <c r="AKG5" s="97"/>
      <c r="AKH5" s="97"/>
      <c r="AKI5" s="97"/>
      <c r="AKJ5" s="96"/>
      <c r="AKK5" s="97"/>
      <c r="AKL5" s="97"/>
      <c r="AKM5" s="97"/>
      <c r="AKN5" s="96"/>
      <c r="AKO5" s="97"/>
      <c r="AKP5" s="97"/>
      <c r="AKQ5" s="97"/>
      <c r="AKR5" s="96"/>
      <c r="AKS5" s="97"/>
      <c r="AKT5" s="97"/>
      <c r="AKU5" s="97"/>
      <c r="AKV5" s="96"/>
      <c r="AKW5" s="97"/>
      <c r="AKX5" s="97"/>
      <c r="AKY5" s="97"/>
      <c r="AKZ5" s="96"/>
      <c r="ALA5" s="97"/>
      <c r="ALB5" s="97"/>
      <c r="ALC5" s="97"/>
      <c r="ALD5" s="96"/>
      <c r="ALE5" s="97"/>
      <c r="ALF5" s="97"/>
      <c r="ALG5" s="97"/>
      <c r="ALH5" s="96"/>
      <c r="ALI5" s="97"/>
      <c r="ALJ5" s="97"/>
      <c r="ALK5" s="97"/>
      <c r="ALL5" s="96"/>
      <c r="ALM5" s="97"/>
      <c r="ALN5" s="97"/>
      <c r="ALO5" s="97"/>
      <c r="ALP5" s="96"/>
      <c r="ALQ5" s="97"/>
      <c r="ALR5" s="97"/>
      <c r="ALS5" s="97"/>
      <c r="ALT5" s="96"/>
      <c r="ALU5" s="97"/>
      <c r="ALV5" s="97"/>
      <c r="ALW5" s="97"/>
      <c r="ALX5" s="96"/>
      <c r="ALY5" s="97"/>
      <c r="ALZ5" s="97"/>
      <c r="AMA5" s="97"/>
      <c r="AMB5" s="96"/>
      <c r="AMC5" s="97"/>
      <c r="AMD5" s="97"/>
      <c r="AME5" s="97"/>
      <c r="AMF5" s="96"/>
      <c r="AMG5" s="97"/>
      <c r="AMH5" s="97"/>
      <c r="AMI5" s="97"/>
      <c r="AMJ5" s="96"/>
      <c r="AMK5" s="97"/>
      <c r="AML5" s="97"/>
      <c r="AMM5" s="97"/>
      <c r="AMN5" s="96"/>
      <c r="AMO5" s="97"/>
      <c r="AMP5" s="97"/>
      <c r="AMQ5" s="97"/>
      <c r="AMR5" s="96"/>
      <c r="AMS5" s="97"/>
      <c r="AMT5" s="97"/>
      <c r="AMU5" s="97"/>
      <c r="AMV5" s="96"/>
      <c r="AMW5" s="97"/>
      <c r="AMX5" s="97"/>
      <c r="AMY5" s="97"/>
      <c r="AMZ5" s="96"/>
      <c r="ANA5" s="97"/>
      <c r="ANB5" s="97"/>
      <c r="ANC5" s="97"/>
      <c r="AND5" s="96"/>
      <c r="ANE5" s="97"/>
      <c r="ANF5" s="97"/>
      <c r="ANG5" s="97"/>
      <c r="ANH5" s="96"/>
      <c r="ANI5" s="97"/>
      <c r="ANJ5" s="97"/>
      <c r="ANK5" s="97"/>
      <c r="ANL5" s="96"/>
      <c r="ANM5" s="97"/>
      <c r="ANN5" s="97"/>
      <c r="ANO5" s="97"/>
      <c r="ANP5" s="96"/>
      <c r="ANQ5" s="97"/>
      <c r="ANR5" s="97"/>
      <c r="ANS5" s="97"/>
      <c r="ANT5" s="96"/>
      <c r="ANU5" s="97"/>
      <c r="ANV5" s="97"/>
      <c r="ANW5" s="97"/>
      <c r="ANX5" s="96"/>
      <c r="ANY5" s="97"/>
      <c r="ANZ5" s="97"/>
      <c r="AOA5" s="97"/>
      <c r="AOB5" s="96"/>
      <c r="AOC5" s="97"/>
      <c r="AOD5" s="97"/>
      <c r="AOE5" s="97"/>
      <c r="AOF5" s="96"/>
      <c r="AOG5" s="97"/>
      <c r="AOH5" s="97"/>
      <c r="AOI5" s="97"/>
      <c r="AOJ5" s="96"/>
      <c r="AOK5" s="97"/>
      <c r="AOL5" s="97"/>
      <c r="AOM5" s="97"/>
      <c r="AON5" s="96"/>
      <c r="AOO5" s="97"/>
      <c r="AOP5" s="97"/>
      <c r="AOQ5" s="97"/>
      <c r="AOR5" s="96"/>
      <c r="AOS5" s="97"/>
      <c r="AOT5" s="97"/>
      <c r="AOU5" s="97"/>
      <c r="AOV5" s="96"/>
      <c r="AOW5" s="97"/>
      <c r="AOX5" s="97"/>
      <c r="AOY5" s="97"/>
      <c r="AOZ5" s="96"/>
      <c r="APA5" s="97"/>
      <c r="APB5" s="97"/>
      <c r="APC5" s="97"/>
      <c r="APD5" s="96"/>
      <c r="APE5" s="97"/>
      <c r="APF5" s="97"/>
      <c r="APG5" s="97"/>
      <c r="APH5" s="96"/>
      <c r="API5" s="97"/>
      <c r="APJ5" s="97"/>
      <c r="APK5" s="97"/>
      <c r="APL5" s="96"/>
      <c r="APM5" s="97"/>
      <c r="APN5" s="97"/>
      <c r="APO5" s="97"/>
      <c r="APP5" s="96"/>
      <c r="APQ5" s="97"/>
      <c r="APR5" s="97"/>
      <c r="APS5" s="97"/>
      <c r="APT5" s="96"/>
      <c r="APU5" s="97"/>
      <c r="APV5" s="97"/>
      <c r="APW5" s="97"/>
      <c r="APX5" s="96"/>
      <c r="APY5" s="97"/>
      <c r="APZ5" s="97"/>
      <c r="AQA5" s="97"/>
      <c r="AQB5" s="96"/>
      <c r="AQC5" s="97"/>
      <c r="AQD5" s="97"/>
      <c r="AQE5" s="97"/>
      <c r="AQF5" s="96"/>
      <c r="AQG5" s="97"/>
      <c r="AQH5" s="97"/>
      <c r="AQI5" s="97"/>
      <c r="AQJ5" s="96"/>
      <c r="AQK5" s="97"/>
      <c r="AQL5" s="97"/>
      <c r="AQM5" s="97"/>
      <c r="AQN5" s="96"/>
      <c r="AQO5" s="97"/>
      <c r="AQP5" s="97"/>
      <c r="AQQ5" s="97"/>
      <c r="AQR5" s="96"/>
      <c r="AQS5" s="97"/>
      <c r="AQT5" s="97"/>
      <c r="AQU5" s="97"/>
      <c r="AQV5" s="96"/>
      <c r="AQW5" s="97"/>
      <c r="AQX5" s="97"/>
      <c r="AQY5" s="97"/>
      <c r="AQZ5" s="96"/>
      <c r="ARA5" s="97"/>
      <c r="ARB5" s="97"/>
      <c r="ARC5" s="97"/>
      <c r="ARD5" s="96"/>
      <c r="ARE5" s="97"/>
      <c r="ARF5" s="97"/>
      <c r="ARG5" s="97"/>
      <c r="ARH5" s="96"/>
      <c r="ARI5" s="97"/>
      <c r="ARJ5" s="97"/>
      <c r="ARK5" s="97"/>
      <c r="ARL5" s="96"/>
      <c r="ARM5" s="97"/>
      <c r="ARN5" s="97"/>
      <c r="ARO5" s="97"/>
      <c r="ARP5" s="96"/>
      <c r="ARQ5" s="97"/>
      <c r="ARR5" s="97"/>
      <c r="ARS5" s="97"/>
      <c r="ART5" s="96"/>
      <c r="ARU5" s="97"/>
      <c r="ARV5" s="97"/>
      <c r="ARW5" s="97"/>
      <c r="ARX5" s="96"/>
      <c r="ARY5" s="97"/>
      <c r="ARZ5" s="97"/>
      <c r="ASA5" s="97"/>
      <c r="ASB5" s="96"/>
      <c r="ASC5" s="97"/>
      <c r="ASD5" s="97"/>
      <c r="ASE5" s="97"/>
      <c r="ASF5" s="96"/>
      <c r="ASG5" s="97"/>
      <c r="ASH5" s="97"/>
      <c r="ASI5" s="97"/>
      <c r="ASJ5" s="96"/>
      <c r="ASK5" s="97"/>
      <c r="ASL5" s="97"/>
      <c r="ASM5" s="97"/>
      <c r="ASN5" s="96"/>
      <c r="ASO5" s="97"/>
      <c r="ASP5" s="97"/>
      <c r="ASQ5" s="97"/>
      <c r="ASR5" s="96"/>
      <c r="ASS5" s="97"/>
      <c r="AST5" s="97"/>
      <c r="ASU5" s="97"/>
      <c r="ASV5" s="96"/>
      <c r="ASW5" s="97"/>
      <c r="ASX5" s="97"/>
      <c r="ASY5" s="97"/>
      <c r="ASZ5" s="96"/>
      <c r="ATA5" s="97"/>
      <c r="ATB5" s="97"/>
      <c r="ATC5" s="97"/>
      <c r="ATD5" s="96"/>
      <c r="ATE5" s="97"/>
      <c r="ATF5" s="97"/>
      <c r="ATG5" s="97"/>
      <c r="ATH5" s="96"/>
      <c r="ATI5" s="97"/>
      <c r="ATJ5" s="97"/>
      <c r="ATK5" s="97"/>
      <c r="ATL5" s="96"/>
      <c r="ATM5" s="97"/>
      <c r="ATN5" s="97"/>
      <c r="ATO5" s="97"/>
      <c r="ATP5" s="96"/>
      <c r="ATQ5" s="97"/>
      <c r="ATR5" s="97"/>
      <c r="ATS5" s="97"/>
      <c r="ATT5" s="96"/>
      <c r="ATU5" s="97"/>
      <c r="ATV5" s="97"/>
      <c r="ATW5" s="97"/>
      <c r="ATX5" s="96"/>
      <c r="ATY5" s="97"/>
      <c r="ATZ5" s="97"/>
      <c r="AUA5" s="97"/>
      <c r="AUB5" s="96"/>
      <c r="AUC5" s="97"/>
      <c r="AUD5" s="97"/>
      <c r="AUE5" s="97"/>
      <c r="AUF5" s="96"/>
      <c r="AUG5" s="97"/>
      <c r="AUH5" s="97"/>
      <c r="AUI5" s="97"/>
      <c r="AUJ5" s="96"/>
      <c r="AUK5" s="97"/>
      <c r="AUL5" s="97"/>
      <c r="AUM5" s="97"/>
      <c r="AUN5" s="96"/>
      <c r="AUO5" s="97"/>
      <c r="AUP5" s="97"/>
      <c r="AUQ5" s="97"/>
      <c r="AUR5" s="96"/>
      <c r="AUS5" s="97"/>
      <c r="AUT5" s="97"/>
      <c r="AUU5" s="97"/>
      <c r="AUV5" s="96"/>
      <c r="AUW5" s="97"/>
      <c r="AUX5" s="97"/>
      <c r="AUY5" s="97"/>
      <c r="AUZ5" s="96"/>
      <c r="AVA5" s="97"/>
      <c r="AVB5" s="97"/>
      <c r="AVC5" s="97"/>
      <c r="AVD5" s="96"/>
      <c r="AVE5" s="97"/>
      <c r="AVF5" s="97"/>
      <c r="AVG5" s="97"/>
      <c r="AVH5" s="96"/>
      <c r="AVI5" s="97"/>
      <c r="AVJ5" s="97"/>
      <c r="AVK5" s="97"/>
      <c r="AVL5" s="96"/>
      <c r="AVM5" s="97"/>
      <c r="AVN5" s="97"/>
      <c r="AVO5" s="97"/>
      <c r="AVP5" s="96"/>
      <c r="AVQ5" s="97"/>
      <c r="AVR5" s="97"/>
      <c r="AVS5" s="97"/>
      <c r="AVT5" s="96"/>
      <c r="AVU5" s="97"/>
      <c r="AVV5" s="97"/>
      <c r="AVW5" s="97"/>
      <c r="AVX5" s="96"/>
      <c r="AVY5" s="97"/>
      <c r="AVZ5" s="97"/>
      <c r="AWA5" s="97"/>
      <c r="AWB5" s="96"/>
      <c r="AWC5" s="97"/>
      <c r="AWD5" s="97"/>
      <c r="AWE5" s="97"/>
      <c r="AWF5" s="96"/>
      <c r="AWG5" s="97"/>
      <c r="AWH5" s="97"/>
      <c r="AWI5" s="97"/>
      <c r="AWJ5" s="96"/>
      <c r="AWK5" s="97"/>
      <c r="AWL5" s="97"/>
      <c r="AWM5" s="97"/>
      <c r="AWN5" s="96"/>
      <c r="AWO5" s="97"/>
      <c r="AWP5" s="97"/>
      <c r="AWQ5" s="97"/>
      <c r="AWR5" s="96"/>
      <c r="AWS5" s="97"/>
      <c r="AWT5" s="97"/>
      <c r="AWU5" s="97"/>
      <c r="AWV5" s="96"/>
      <c r="AWW5" s="97"/>
      <c r="AWX5" s="97"/>
      <c r="AWY5" s="97"/>
      <c r="AWZ5" s="96"/>
      <c r="AXA5" s="97"/>
      <c r="AXB5" s="97"/>
      <c r="AXC5" s="97"/>
      <c r="AXD5" s="96"/>
      <c r="AXE5" s="97"/>
      <c r="AXF5" s="97"/>
      <c r="AXG5" s="97"/>
      <c r="AXH5" s="96"/>
      <c r="AXI5" s="97"/>
      <c r="AXJ5" s="97"/>
      <c r="AXK5" s="97"/>
      <c r="AXL5" s="96"/>
      <c r="AXM5" s="97"/>
      <c r="AXN5" s="97"/>
      <c r="AXO5" s="97"/>
      <c r="AXP5" s="96"/>
      <c r="AXQ5" s="97"/>
      <c r="AXR5" s="97"/>
      <c r="AXS5" s="97"/>
      <c r="AXT5" s="96"/>
      <c r="AXU5" s="97"/>
      <c r="AXV5" s="97"/>
      <c r="AXW5" s="97"/>
      <c r="AXX5" s="96"/>
      <c r="AXY5" s="97"/>
      <c r="AXZ5" s="97"/>
      <c r="AYA5" s="97"/>
      <c r="AYB5" s="96"/>
      <c r="AYC5" s="97"/>
      <c r="AYD5" s="97"/>
      <c r="AYE5" s="97"/>
      <c r="AYF5" s="96"/>
      <c r="AYG5" s="97"/>
      <c r="AYH5" s="97"/>
      <c r="AYI5" s="97"/>
      <c r="AYJ5" s="96"/>
      <c r="AYK5" s="97"/>
      <c r="AYL5" s="97"/>
      <c r="AYM5" s="97"/>
      <c r="AYN5" s="96"/>
      <c r="AYO5" s="97"/>
      <c r="AYP5" s="97"/>
      <c r="AYQ5" s="97"/>
      <c r="AYR5" s="96"/>
      <c r="AYS5" s="97"/>
      <c r="AYT5" s="97"/>
      <c r="AYU5" s="97"/>
      <c r="AYV5" s="96"/>
      <c r="AYW5" s="97"/>
      <c r="AYX5" s="97"/>
      <c r="AYY5" s="97"/>
      <c r="AYZ5" s="96"/>
      <c r="AZA5" s="97"/>
      <c r="AZB5" s="97"/>
      <c r="AZC5" s="97"/>
      <c r="AZD5" s="96"/>
      <c r="AZE5" s="97"/>
      <c r="AZF5" s="97"/>
      <c r="AZG5" s="97"/>
      <c r="AZH5" s="96"/>
      <c r="AZI5" s="97"/>
      <c r="AZJ5" s="97"/>
      <c r="AZK5" s="97"/>
      <c r="AZL5" s="96"/>
      <c r="AZM5" s="97"/>
      <c r="AZN5" s="97"/>
      <c r="AZO5" s="97"/>
      <c r="AZP5" s="96"/>
      <c r="AZQ5" s="97"/>
      <c r="AZR5" s="97"/>
      <c r="AZS5" s="97"/>
      <c r="AZT5" s="96"/>
      <c r="AZU5" s="97"/>
      <c r="AZV5" s="97"/>
      <c r="AZW5" s="97"/>
      <c r="AZX5" s="96"/>
      <c r="AZY5" s="97"/>
      <c r="AZZ5" s="97"/>
      <c r="BAA5" s="97"/>
      <c r="BAB5" s="96"/>
      <c r="BAC5" s="97"/>
      <c r="BAD5" s="97"/>
      <c r="BAE5" s="97"/>
      <c r="BAF5" s="96"/>
      <c r="BAG5" s="97"/>
      <c r="BAH5" s="97"/>
      <c r="BAI5" s="97"/>
      <c r="BAJ5" s="96"/>
      <c r="BAK5" s="97"/>
      <c r="BAL5" s="97"/>
      <c r="BAM5" s="97"/>
      <c r="BAN5" s="96"/>
      <c r="BAO5" s="97"/>
      <c r="BAP5" s="97"/>
      <c r="BAQ5" s="97"/>
      <c r="BAR5" s="96"/>
      <c r="BAS5" s="97"/>
      <c r="BAT5" s="97"/>
      <c r="BAU5" s="97"/>
      <c r="BAV5" s="96"/>
      <c r="BAW5" s="97"/>
      <c r="BAX5" s="97"/>
      <c r="BAY5" s="97"/>
      <c r="BAZ5" s="96"/>
      <c r="BBA5" s="97"/>
      <c r="BBB5" s="97"/>
      <c r="BBC5" s="97"/>
      <c r="BBD5" s="96"/>
      <c r="BBE5" s="97"/>
      <c r="BBF5" s="97"/>
      <c r="BBG5" s="97"/>
      <c r="BBH5" s="96"/>
      <c r="BBI5" s="97"/>
      <c r="BBJ5" s="97"/>
      <c r="BBK5" s="97"/>
      <c r="BBL5" s="96"/>
      <c r="BBM5" s="97"/>
      <c r="BBN5" s="97"/>
      <c r="BBO5" s="97"/>
      <c r="BBP5" s="96"/>
      <c r="BBQ5" s="97"/>
      <c r="BBR5" s="97"/>
      <c r="BBS5" s="97"/>
      <c r="BBT5" s="96"/>
      <c r="BBU5" s="97"/>
      <c r="BBV5" s="97"/>
      <c r="BBW5" s="97"/>
      <c r="BBX5" s="96"/>
      <c r="BBY5" s="97"/>
      <c r="BBZ5" s="97"/>
      <c r="BCA5" s="97"/>
      <c r="BCB5" s="96"/>
      <c r="BCC5" s="97"/>
      <c r="BCD5" s="97"/>
      <c r="BCE5" s="97"/>
      <c r="BCF5" s="96"/>
      <c r="BCG5" s="97"/>
      <c r="BCH5" s="97"/>
      <c r="BCI5" s="97"/>
      <c r="BCJ5" s="96"/>
      <c r="BCK5" s="97"/>
      <c r="BCL5" s="97"/>
      <c r="BCM5" s="97"/>
      <c r="BCN5" s="96"/>
      <c r="BCO5" s="97"/>
      <c r="BCP5" s="97"/>
      <c r="BCQ5" s="97"/>
      <c r="BCR5" s="96"/>
      <c r="BCS5" s="97"/>
      <c r="BCT5" s="97"/>
      <c r="BCU5" s="97"/>
      <c r="BCV5" s="96"/>
      <c r="BCW5" s="97"/>
      <c r="BCX5" s="97"/>
      <c r="BCY5" s="97"/>
      <c r="BCZ5" s="96"/>
      <c r="BDA5" s="97"/>
      <c r="BDB5" s="97"/>
      <c r="BDC5" s="97"/>
      <c r="BDD5" s="96"/>
      <c r="BDE5" s="97"/>
      <c r="BDF5" s="97"/>
      <c r="BDG5" s="97"/>
      <c r="BDH5" s="96"/>
      <c r="BDI5" s="97"/>
      <c r="BDJ5" s="97"/>
      <c r="BDK5" s="97"/>
      <c r="BDL5" s="96"/>
      <c r="BDM5" s="97"/>
      <c r="BDN5" s="97"/>
      <c r="BDO5" s="97"/>
      <c r="BDP5" s="96"/>
      <c r="BDQ5" s="97"/>
      <c r="BDR5" s="97"/>
      <c r="BDS5" s="97"/>
      <c r="BDT5" s="96"/>
      <c r="BDU5" s="97"/>
      <c r="BDV5" s="97"/>
      <c r="BDW5" s="97"/>
      <c r="BDX5" s="96"/>
      <c r="BDY5" s="97"/>
      <c r="BDZ5" s="97"/>
      <c r="BEA5" s="97"/>
      <c r="BEB5" s="96"/>
      <c r="BEC5" s="97"/>
      <c r="BED5" s="97"/>
      <c r="BEE5" s="97"/>
      <c r="BEF5" s="96"/>
      <c r="BEG5" s="97"/>
      <c r="BEH5" s="97"/>
      <c r="BEI5" s="97"/>
      <c r="BEJ5" s="96"/>
      <c r="BEK5" s="97"/>
      <c r="BEL5" s="97"/>
      <c r="BEM5" s="97"/>
      <c r="BEN5" s="96"/>
      <c r="BEO5" s="97"/>
      <c r="BEP5" s="97"/>
      <c r="BEQ5" s="97"/>
      <c r="BER5" s="96"/>
      <c r="BES5" s="97"/>
      <c r="BET5" s="97"/>
      <c r="BEU5" s="97"/>
      <c r="BEV5" s="96"/>
      <c r="BEW5" s="97"/>
      <c r="BEX5" s="97"/>
      <c r="BEY5" s="97"/>
      <c r="BEZ5" s="96"/>
      <c r="BFA5" s="97"/>
      <c r="BFB5" s="97"/>
      <c r="BFC5" s="97"/>
      <c r="BFD5" s="96"/>
      <c r="BFE5" s="97"/>
      <c r="BFF5" s="97"/>
      <c r="BFG5" s="97"/>
      <c r="BFH5" s="96"/>
      <c r="BFI5" s="97"/>
      <c r="BFJ5" s="97"/>
      <c r="BFK5" s="97"/>
      <c r="BFL5" s="96"/>
      <c r="BFM5" s="97"/>
      <c r="BFN5" s="97"/>
      <c r="BFO5" s="97"/>
      <c r="BFP5" s="96"/>
      <c r="BFQ5" s="97"/>
      <c r="BFR5" s="97"/>
      <c r="BFS5" s="97"/>
      <c r="BFT5" s="96"/>
      <c r="BFU5" s="97"/>
      <c r="BFV5" s="97"/>
      <c r="BFW5" s="97"/>
      <c r="BFX5" s="96"/>
      <c r="BFY5" s="97"/>
      <c r="BFZ5" s="97"/>
      <c r="BGA5" s="97"/>
      <c r="BGB5" s="96"/>
      <c r="BGC5" s="97"/>
      <c r="BGD5" s="97"/>
      <c r="BGE5" s="97"/>
      <c r="BGF5" s="96"/>
      <c r="BGG5" s="97"/>
      <c r="BGH5" s="97"/>
      <c r="BGI5" s="97"/>
      <c r="BGJ5" s="96"/>
      <c r="BGK5" s="97"/>
      <c r="BGL5" s="97"/>
      <c r="BGM5" s="97"/>
      <c r="BGN5" s="96"/>
      <c r="BGO5" s="97"/>
      <c r="BGP5" s="97"/>
      <c r="BGQ5" s="97"/>
      <c r="BGR5" s="96"/>
      <c r="BGS5" s="97"/>
      <c r="BGT5" s="97"/>
      <c r="BGU5" s="97"/>
      <c r="BGV5" s="96"/>
      <c r="BGW5" s="97"/>
      <c r="BGX5" s="97"/>
      <c r="BGY5" s="97"/>
      <c r="BGZ5" s="96"/>
      <c r="BHA5" s="97"/>
      <c r="BHB5" s="97"/>
      <c r="BHC5" s="97"/>
      <c r="BHD5" s="96"/>
      <c r="BHE5" s="97"/>
      <c r="BHF5" s="97"/>
      <c r="BHG5" s="97"/>
      <c r="BHH5" s="96"/>
      <c r="BHI5" s="97"/>
      <c r="BHJ5" s="97"/>
      <c r="BHK5" s="97"/>
      <c r="BHL5" s="96"/>
      <c r="BHM5" s="97"/>
      <c r="BHN5" s="97"/>
      <c r="BHO5" s="97"/>
      <c r="BHP5" s="96"/>
      <c r="BHQ5" s="97"/>
      <c r="BHR5" s="97"/>
      <c r="BHS5" s="97"/>
      <c r="BHT5" s="96"/>
      <c r="BHU5" s="97"/>
      <c r="BHV5" s="97"/>
      <c r="BHW5" s="97"/>
      <c r="BHX5" s="96"/>
      <c r="BHY5" s="97"/>
      <c r="BHZ5" s="97"/>
      <c r="BIA5" s="97"/>
      <c r="BIB5" s="96"/>
      <c r="BIC5" s="97"/>
      <c r="BID5" s="97"/>
      <c r="BIE5" s="97"/>
      <c r="BIF5" s="96"/>
      <c r="BIG5" s="97"/>
      <c r="BIH5" s="97"/>
      <c r="BII5" s="97"/>
      <c r="BIJ5" s="96"/>
      <c r="BIK5" s="97"/>
      <c r="BIL5" s="97"/>
      <c r="BIM5" s="97"/>
      <c r="BIN5" s="96"/>
      <c r="BIO5" s="97"/>
      <c r="BIP5" s="97"/>
      <c r="BIQ5" s="97"/>
      <c r="BIR5" s="96"/>
      <c r="BIS5" s="97"/>
      <c r="BIT5" s="97"/>
      <c r="BIU5" s="97"/>
      <c r="BIV5" s="96"/>
      <c r="BIW5" s="97"/>
      <c r="BIX5" s="97"/>
      <c r="BIY5" s="97"/>
      <c r="BIZ5" s="96"/>
      <c r="BJA5" s="97"/>
      <c r="BJB5" s="97"/>
      <c r="BJC5" s="97"/>
      <c r="BJD5" s="96"/>
      <c r="BJE5" s="97"/>
      <c r="BJF5" s="97"/>
      <c r="BJG5" s="97"/>
      <c r="BJH5" s="96"/>
      <c r="BJI5" s="97"/>
      <c r="BJJ5" s="97"/>
      <c r="BJK5" s="97"/>
      <c r="BJL5" s="96"/>
      <c r="BJM5" s="97"/>
      <c r="BJN5" s="97"/>
      <c r="BJO5" s="97"/>
      <c r="BJP5" s="96"/>
      <c r="BJQ5" s="97"/>
      <c r="BJR5" s="97"/>
      <c r="BJS5" s="97"/>
      <c r="BJT5" s="96"/>
      <c r="BJU5" s="97"/>
      <c r="BJV5" s="97"/>
      <c r="BJW5" s="97"/>
      <c r="BJX5" s="96"/>
      <c r="BJY5" s="97"/>
      <c r="BJZ5" s="97"/>
      <c r="BKA5" s="97"/>
      <c r="BKB5" s="96"/>
      <c r="BKC5" s="97"/>
      <c r="BKD5" s="97"/>
      <c r="BKE5" s="97"/>
      <c r="BKF5" s="96"/>
      <c r="BKG5" s="97"/>
      <c r="BKH5" s="97"/>
      <c r="BKI5" s="97"/>
      <c r="BKJ5" s="96"/>
      <c r="BKK5" s="97"/>
      <c r="BKL5" s="97"/>
      <c r="BKM5" s="97"/>
      <c r="BKN5" s="96"/>
      <c r="BKO5" s="97"/>
      <c r="BKP5" s="97"/>
      <c r="BKQ5" s="97"/>
      <c r="BKR5" s="96"/>
      <c r="BKS5" s="97"/>
      <c r="BKT5" s="97"/>
      <c r="BKU5" s="97"/>
      <c r="BKV5" s="96"/>
      <c r="BKW5" s="97"/>
      <c r="BKX5" s="97"/>
      <c r="BKY5" s="97"/>
      <c r="BKZ5" s="96"/>
      <c r="BLA5" s="97"/>
      <c r="BLB5" s="97"/>
      <c r="BLC5" s="97"/>
      <c r="BLD5" s="96"/>
      <c r="BLE5" s="97"/>
      <c r="BLF5" s="97"/>
      <c r="BLG5" s="97"/>
      <c r="BLH5" s="96"/>
      <c r="BLI5" s="97"/>
      <c r="BLJ5" s="97"/>
      <c r="BLK5" s="97"/>
      <c r="BLL5" s="96"/>
      <c r="BLM5" s="97"/>
      <c r="BLN5" s="97"/>
      <c r="BLO5" s="97"/>
      <c r="BLP5" s="96"/>
      <c r="BLQ5" s="97"/>
      <c r="BLR5" s="97"/>
      <c r="BLS5" s="97"/>
      <c r="BLT5" s="96"/>
      <c r="BLU5" s="97"/>
      <c r="BLV5" s="97"/>
      <c r="BLW5" s="97"/>
      <c r="BLX5" s="96"/>
      <c r="BLY5" s="97"/>
      <c r="BLZ5" s="97"/>
      <c r="BMA5" s="97"/>
      <c r="BMB5" s="96"/>
      <c r="BMC5" s="97"/>
      <c r="BMD5" s="97"/>
      <c r="BME5" s="97"/>
      <c r="BMF5" s="96"/>
      <c r="BMG5" s="97"/>
      <c r="BMH5" s="97"/>
      <c r="BMI5" s="97"/>
      <c r="BMJ5" s="96"/>
      <c r="BMK5" s="97"/>
      <c r="BML5" s="97"/>
      <c r="BMM5" s="97"/>
      <c r="BMN5" s="96"/>
      <c r="BMO5" s="97"/>
      <c r="BMP5" s="97"/>
      <c r="BMQ5" s="97"/>
      <c r="BMR5" s="96"/>
      <c r="BMS5" s="97"/>
      <c r="BMT5" s="97"/>
      <c r="BMU5" s="97"/>
      <c r="BMV5" s="96"/>
      <c r="BMW5" s="97"/>
      <c r="BMX5" s="97"/>
      <c r="BMY5" s="97"/>
      <c r="BMZ5" s="96"/>
      <c r="BNA5" s="97"/>
      <c r="BNB5" s="97"/>
      <c r="BNC5" s="97"/>
      <c r="BND5" s="96"/>
      <c r="BNE5" s="97"/>
      <c r="BNF5" s="97"/>
      <c r="BNG5" s="97"/>
      <c r="BNH5" s="96"/>
      <c r="BNI5" s="97"/>
      <c r="BNJ5" s="97"/>
      <c r="BNK5" s="97"/>
      <c r="BNL5" s="96"/>
      <c r="BNM5" s="97"/>
      <c r="BNN5" s="97"/>
      <c r="BNO5" s="97"/>
      <c r="BNP5" s="96"/>
      <c r="BNQ5" s="97"/>
      <c r="BNR5" s="97"/>
      <c r="BNS5" s="97"/>
      <c r="BNT5" s="96"/>
      <c r="BNU5" s="97"/>
      <c r="BNV5" s="97"/>
      <c r="BNW5" s="97"/>
      <c r="BNX5" s="96"/>
      <c r="BNY5" s="97"/>
      <c r="BNZ5" s="97"/>
      <c r="BOA5" s="97"/>
      <c r="BOB5" s="96"/>
      <c r="BOC5" s="97"/>
      <c r="BOD5" s="97"/>
      <c r="BOE5" s="97"/>
      <c r="BOF5" s="96"/>
      <c r="BOG5" s="97"/>
      <c r="BOH5" s="97"/>
      <c r="BOI5" s="97"/>
      <c r="BOJ5" s="96"/>
      <c r="BOK5" s="97"/>
      <c r="BOL5" s="97"/>
      <c r="BOM5" s="97"/>
      <c r="BON5" s="96"/>
      <c r="BOO5" s="97"/>
      <c r="BOP5" s="97"/>
      <c r="BOQ5" s="97"/>
      <c r="BOR5" s="96"/>
      <c r="BOS5" s="97"/>
      <c r="BOT5" s="97"/>
      <c r="BOU5" s="97"/>
      <c r="BOV5" s="96"/>
      <c r="BOW5" s="97"/>
      <c r="BOX5" s="97"/>
      <c r="BOY5" s="97"/>
      <c r="BOZ5" s="96"/>
      <c r="BPA5" s="97"/>
      <c r="BPB5" s="97"/>
      <c r="BPC5" s="97"/>
      <c r="BPD5" s="96"/>
      <c r="BPE5" s="97"/>
      <c r="BPF5" s="97"/>
      <c r="BPG5" s="97"/>
      <c r="BPH5" s="96"/>
      <c r="BPI5" s="97"/>
      <c r="BPJ5" s="97"/>
      <c r="BPK5" s="97"/>
      <c r="BPL5" s="96"/>
      <c r="BPM5" s="97"/>
      <c r="BPN5" s="97"/>
      <c r="BPO5" s="97"/>
      <c r="BPP5" s="96"/>
      <c r="BPQ5" s="97"/>
      <c r="BPR5" s="97"/>
      <c r="BPS5" s="97"/>
      <c r="BPT5" s="96"/>
      <c r="BPU5" s="97"/>
      <c r="BPV5" s="97"/>
      <c r="BPW5" s="97"/>
      <c r="BPX5" s="96"/>
      <c r="BPY5" s="97"/>
      <c r="BPZ5" s="97"/>
      <c r="BQA5" s="97"/>
      <c r="BQB5" s="96"/>
      <c r="BQC5" s="97"/>
      <c r="BQD5" s="97"/>
      <c r="BQE5" s="97"/>
      <c r="BQF5" s="96"/>
      <c r="BQG5" s="97"/>
      <c r="BQH5" s="97"/>
      <c r="BQI5" s="97"/>
      <c r="BQJ5" s="96"/>
      <c r="BQK5" s="97"/>
      <c r="BQL5" s="97"/>
      <c r="BQM5" s="97"/>
      <c r="BQN5" s="96"/>
      <c r="BQO5" s="97"/>
      <c r="BQP5" s="97"/>
      <c r="BQQ5" s="97"/>
      <c r="BQR5" s="96"/>
      <c r="BQS5" s="97"/>
      <c r="BQT5" s="97"/>
      <c r="BQU5" s="97"/>
      <c r="BQV5" s="96"/>
      <c r="BQW5" s="97"/>
      <c r="BQX5" s="97"/>
      <c r="BQY5" s="97"/>
      <c r="BQZ5" s="96"/>
      <c r="BRA5" s="97"/>
      <c r="BRB5" s="97"/>
      <c r="BRC5" s="97"/>
      <c r="BRD5" s="96"/>
      <c r="BRE5" s="97"/>
      <c r="BRF5" s="97"/>
      <c r="BRG5" s="97"/>
      <c r="BRH5" s="96"/>
      <c r="BRI5" s="97"/>
      <c r="BRJ5" s="97"/>
      <c r="BRK5" s="97"/>
      <c r="BRL5" s="96"/>
      <c r="BRM5" s="97"/>
      <c r="BRN5" s="97"/>
      <c r="BRO5" s="97"/>
      <c r="BRP5" s="96"/>
      <c r="BRQ5" s="97"/>
      <c r="BRR5" s="97"/>
      <c r="BRS5" s="97"/>
      <c r="BRT5" s="96"/>
      <c r="BRU5" s="97"/>
      <c r="BRV5" s="97"/>
      <c r="BRW5" s="97"/>
      <c r="BRX5" s="96"/>
      <c r="BRY5" s="97"/>
      <c r="BRZ5" s="97"/>
      <c r="BSA5" s="97"/>
      <c r="BSB5" s="96"/>
      <c r="BSC5" s="97"/>
      <c r="BSD5" s="97"/>
      <c r="BSE5" s="97"/>
      <c r="BSF5" s="96"/>
      <c r="BSG5" s="97"/>
      <c r="BSH5" s="97"/>
      <c r="BSI5" s="97"/>
      <c r="BSJ5" s="96"/>
      <c r="BSK5" s="97"/>
      <c r="BSL5" s="97"/>
      <c r="BSM5" s="97"/>
      <c r="BSN5" s="96"/>
      <c r="BSO5" s="97"/>
      <c r="BSP5" s="97"/>
      <c r="BSQ5" s="97"/>
      <c r="BSR5" s="96"/>
      <c r="BSS5" s="97"/>
      <c r="BST5" s="97"/>
      <c r="BSU5" s="97"/>
      <c r="BSV5" s="96"/>
      <c r="BSW5" s="97"/>
      <c r="BSX5" s="97"/>
      <c r="BSY5" s="97"/>
      <c r="BSZ5" s="96"/>
      <c r="BTA5" s="97"/>
      <c r="BTB5" s="97"/>
      <c r="BTC5" s="97"/>
      <c r="BTD5" s="96"/>
      <c r="BTE5" s="97"/>
      <c r="BTF5" s="97"/>
      <c r="BTG5" s="97"/>
      <c r="BTH5" s="96"/>
      <c r="BTI5" s="97"/>
      <c r="BTJ5" s="97"/>
      <c r="BTK5" s="97"/>
      <c r="BTL5" s="96"/>
      <c r="BTM5" s="97"/>
      <c r="BTN5" s="97"/>
      <c r="BTO5" s="97"/>
      <c r="BTP5" s="96"/>
      <c r="BTQ5" s="97"/>
      <c r="BTR5" s="97"/>
      <c r="BTS5" s="97"/>
      <c r="BTT5" s="96"/>
      <c r="BTU5" s="97"/>
      <c r="BTV5" s="97"/>
      <c r="BTW5" s="97"/>
      <c r="BTX5" s="96"/>
      <c r="BTY5" s="97"/>
      <c r="BTZ5" s="97"/>
      <c r="BUA5" s="97"/>
      <c r="BUB5" s="96"/>
      <c r="BUC5" s="97"/>
      <c r="BUD5" s="97"/>
      <c r="BUE5" s="97"/>
      <c r="BUF5" s="96"/>
      <c r="BUG5" s="97"/>
      <c r="BUH5" s="97"/>
      <c r="BUI5" s="97"/>
      <c r="BUJ5" s="96"/>
      <c r="BUK5" s="97"/>
      <c r="BUL5" s="97"/>
      <c r="BUM5" s="97"/>
      <c r="BUN5" s="96"/>
      <c r="BUO5" s="97"/>
      <c r="BUP5" s="97"/>
      <c r="BUQ5" s="97"/>
      <c r="BUR5" s="96"/>
      <c r="BUS5" s="97"/>
      <c r="BUT5" s="97"/>
      <c r="BUU5" s="97"/>
      <c r="BUV5" s="96"/>
      <c r="BUW5" s="97"/>
      <c r="BUX5" s="97"/>
      <c r="BUY5" s="97"/>
      <c r="BUZ5" s="96"/>
      <c r="BVA5" s="97"/>
      <c r="BVB5" s="97"/>
      <c r="BVC5" s="97"/>
      <c r="BVD5" s="96"/>
      <c r="BVE5" s="97"/>
      <c r="BVF5" s="97"/>
      <c r="BVG5" s="97"/>
      <c r="BVH5" s="96"/>
      <c r="BVI5" s="97"/>
      <c r="BVJ5" s="97"/>
      <c r="BVK5" s="97"/>
      <c r="BVL5" s="96"/>
      <c r="BVM5" s="97"/>
      <c r="BVN5" s="97"/>
      <c r="BVO5" s="97"/>
      <c r="BVP5" s="96"/>
      <c r="BVQ5" s="97"/>
      <c r="BVR5" s="97"/>
      <c r="BVS5" s="97"/>
      <c r="BVT5" s="96"/>
      <c r="BVU5" s="97"/>
      <c r="BVV5" s="97"/>
      <c r="BVW5" s="97"/>
      <c r="BVX5" s="96"/>
      <c r="BVY5" s="97"/>
      <c r="BVZ5" s="97"/>
      <c r="BWA5" s="97"/>
      <c r="BWB5" s="96"/>
      <c r="BWC5" s="97"/>
      <c r="BWD5" s="97"/>
      <c r="BWE5" s="97"/>
      <c r="BWF5" s="96"/>
      <c r="BWG5" s="97"/>
      <c r="BWH5" s="97"/>
      <c r="BWI5" s="97"/>
      <c r="BWJ5" s="96"/>
      <c r="BWK5" s="97"/>
      <c r="BWL5" s="97"/>
      <c r="BWM5" s="97"/>
      <c r="BWN5" s="96"/>
      <c r="BWO5" s="97"/>
      <c r="BWP5" s="97"/>
      <c r="BWQ5" s="97"/>
      <c r="BWR5" s="96"/>
      <c r="BWS5" s="97"/>
      <c r="BWT5" s="97"/>
      <c r="BWU5" s="97"/>
      <c r="BWV5" s="96"/>
      <c r="BWW5" s="97"/>
      <c r="BWX5" s="97"/>
      <c r="BWY5" s="97"/>
      <c r="BWZ5" s="96"/>
      <c r="BXA5" s="97"/>
      <c r="BXB5" s="97"/>
      <c r="BXC5" s="97"/>
      <c r="BXD5" s="96"/>
      <c r="BXE5" s="97"/>
      <c r="BXF5" s="97"/>
      <c r="BXG5" s="97"/>
      <c r="BXH5" s="96"/>
      <c r="BXI5" s="97"/>
      <c r="BXJ5" s="97"/>
      <c r="BXK5" s="97"/>
      <c r="BXL5" s="96"/>
      <c r="BXM5" s="97"/>
      <c r="BXN5" s="97"/>
      <c r="BXO5" s="97"/>
      <c r="BXP5" s="96"/>
      <c r="BXQ5" s="97"/>
      <c r="BXR5" s="97"/>
      <c r="BXS5" s="97"/>
      <c r="BXT5" s="96"/>
      <c r="BXU5" s="97"/>
      <c r="BXV5" s="97"/>
      <c r="BXW5" s="97"/>
      <c r="BXX5" s="96"/>
      <c r="BXY5" s="97"/>
      <c r="BXZ5" s="97"/>
      <c r="BYA5" s="97"/>
      <c r="BYB5" s="96"/>
      <c r="BYC5" s="97"/>
      <c r="BYD5" s="97"/>
      <c r="BYE5" s="97"/>
      <c r="BYF5" s="96"/>
      <c r="BYG5" s="97"/>
      <c r="BYH5" s="97"/>
      <c r="BYI5" s="97"/>
      <c r="BYJ5" s="96"/>
      <c r="BYK5" s="97"/>
      <c r="BYL5" s="97"/>
      <c r="BYM5" s="97"/>
      <c r="BYN5" s="96"/>
      <c r="BYO5" s="97"/>
      <c r="BYP5" s="97"/>
      <c r="BYQ5" s="97"/>
      <c r="BYR5" s="96"/>
      <c r="BYS5" s="97"/>
      <c r="BYT5" s="97"/>
      <c r="BYU5" s="97"/>
      <c r="BYV5" s="96"/>
      <c r="BYW5" s="97"/>
      <c r="BYX5" s="97"/>
      <c r="BYY5" s="97"/>
      <c r="BYZ5" s="96"/>
      <c r="BZA5" s="97"/>
      <c r="BZB5" s="97"/>
      <c r="BZC5" s="97"/>
      <c r="BZD5" s="96"/>
      <c r="BZE5" s="97"/>
      <c r="BZF5" s="97"/>
      <c r="BZG5" s="97"/>
      <c r="BZH5" s="96"/>
      <c r="BZI5" s="97"/>
      <c r="BZJ5" s="97"/>
      <c r="BZK5" s="97"/>
      <c r="BZL5" s="96"/>
      <c r="BZM5" s="97"/>
      <c r="BZN5" s="97"/>
      <c r="BZO5" s="97"/>
      <c r="BZP5" s="96"/>
      <c r="BZQ5" s="97"/>
      <c r="BZR5" s="97"/>
      <c r="BZS5" s="97"/>
      <c r="BZT5" s="96"/>
      <c r="BZU5" s="97"/>
      <c r="BZV5" s="97"/>
      <c r="BZW5" s="97"/>
      <c r="BZX5" s="96"/>
      <c r="BZY5" s="97"/>
      <c r="BZZ5" s="97"/>
      <c r="CAA5" s="97"/>
      <c r="CAB5" s="96"/>
      <c r="CAC5" s="97"/>
      <c r="CAD5" s="97"/>
      <c r="CAE5" s="97"/>
      <c r="CAF5" s="96"/>
      <c r="CAG5" s="97"/>
      <c r="CAH5" s="97"/>
      <c r="CAI5" s="97"/>
      <c r="CAJ5" s="96"/>
      <c r="CAK5" s="97"/>
      <c r="CAL5" s="97"/>
      <c r="CAM5" s="97"/>
      <c r="CAN5" s="96"/>
      <c r="CAO5" s="97"/>
      <c r="CAP5" s="97"/>
      <c r="CAQ5" s="97"/>
      <c r="CAR5" s="96"/>
      <c r="CAS5" s="97"/>
      <c r="CAT5" s="97"/>
      <c r="CAU5" s="97"/>
      <c r="CAV5" s="96"/>
      <c r="CAW5" s="97"/>
      <c r="CAX5" s="97"/>
      <c r="CAY5" s="97"/>
      <c r="CAZ5" s="96"/>
      <c r="CBA5" s="97"/>
      <c r="CBB5" s="97"/>
      <c r="CBC5" s="97"/>
      <c r="CBD5" s="96"/>
      <c r="CBE5" s="97"/>
      <c r="CBF5" s="97"/>
      <c r="CBG5" s="97"/>
      <c r="CBH5" s="96"/>
      <c r="CBI5" s="97"/>
      <c r="CBJ5" s="97"/>
      <c r="CBK5" s="97"/>
      <c r="CBL5" s="96"/>
      <c r="CBM5" s="97"/>
      <c r="CBN5" s="97"/>
      <c r="CBO5" s="97"/>
      <c r="CBP5" s="96"/>
      <c r="CBQ5" s="97"/>
      <c r="CBR5" s="97"/>
      <c r="CBS5" s="97"/>
      <c r="CBT5" s="96"/>
      <c r="CBU5" s="97"/>
      <c r="CBV5" s="97"/>
      <c r="CBW5" s="97"/>
      <c r="CBX5" s="96"/>
      <c r="CBY5" s="97"/>
      <c r="CBZ5" s="97"/>
      <c r="CCA5" s="97"/>
      <c r="CCB5" s="96"/>
      <c r="CCC5" s="97"/>
      <c r="CCD5" s="97"/>
      <c r="CCE5" s="97"/>
      <c r="CCF5" s="96"/>
      <c r="CCG5" s="97"/>
      <c r="CCH5" s="97"/>
      <c r="CCI5" s="97"/>
      <c r="CCJ5" s="96"/>
      <c r="CCK5" s="97"/>
      <c r="CCL5" s="97"/>
      <c r="CCM5" s="97"/>
      <c r="CCN5" s="96"/>
      <c r="CCO5" s="97"/>
      <c r="CCP5" s="97"/>
      <c r="CCQ5" s="97"/>
      <c r="CCR5" s="96"/>
      <c r="CCS5" s="97"/>
      <c r="CCT5" s="97"/>
      <c r="CCU5" s="97"/>
      <c r="CCV5" s="96"/>
      <c r="CCW5" s="97"/>
      <c r="CCX5" s="97"/>
      <c r="CCY5" s="97"/>
      <c r="CCZ5" s="96"/>
      <c r="CDA5" s="97"/>
      <c r="CDB5" s="97"/>
      <c r="CDC5" s="97"/>
      <c r="CDD5" s="96"/>
      <c r="CDE5" s="97"/>
      <c r="CDF5" s="97"/>
      <c r="CDG5" s="97"/>
      <c r="CDH5" s="96"/>
      <c r="CDI5" s="97"/>
      <c r="CDJ5" s="97"/>
      <c r="CDK5" s="97"/>
      <c r="CDL5" s="96"/>
      <c r="CDM5" s="97"/>
      <c r="CDN5" s="97"/>
      <c r="CDO5" s="97"/>
      <c r="CDP5" s="96"/>
      <c r="CDQ5" s="97"/>
      <c r="CDR5" s="97"/>
      <c r="CDS5" s="97"/>
      <c r="CDT5" s="96"/>
      <c r="CDU5" s="97"/>
      <c r="CDV5" s="97"/>
      <c r="CDW5" s="97"/>
      <c r="CDX5" s="96"/>
      <c r="CDY5" s="97"/>
      <c r="CDZ5" s="97"/>
      <c r="CEA5" s="97"/>
      <c r="CEB5" s="96"/>
      <c r="CEC5" s="97"/>
      <c r="CED5" s="97"/>
      <c r="CEE5" s="97"/>
      <c r="CEF5" s="96"/>
      <c r="CEG5" s="97"/>
      <c r="CEH5" s="97"/>
      <c r="CEI5" s="97"/>
      <c r="CEJ5" s="96"/>
      <c r="CEK5" s="97"/>
      <c r="CEL5" s="97"/>
      <c r="CEM5" s="97"/>
      <c r="CEN5" s="96"/>
      <c r="CEO5" s="97"/>
      <c r="CEP5" s="97"/>
      <c r="CEQ5" s="97"/>
      <c r="CER5" s="96"/>
      <c r="CES5" s="97"/>
      <c r="CET5" s="97"/>
      <c r="CEU5" s="97"/>
      <c r="CEV5" s="96"/>
      <c r="CEW5" s="97"/>
      <c r="CEX5" s="97"/>
      <c r="CEY5" s="97"/>
      <c r="CEZ5" s="96"/>
      <c r="CFA5" s="97"/>
      <c r="CFB5" s="97"/>
      <c r="CFC5" s="97"/>
      <c r="CFD5" s="96"/>
      <c r="CFE5" s="97"/>
      <c r="CFF5" s="97"/>
      <c r="CFG5" s="97"/>
      <c r="CFH5" s="96"/>
      <c r="CFI5" s="97"/>
      <c r="CFJ5" s="97"/>
      <c r="CFK5" s="97"/>
      <c r="CFL5" s="96"/>
      <c r="CFM5" s="97"/>
      <c r="CFN5" s="97"/>
      <c r="CFO5" s="97"/>
      <c r="CFP5" s="96"/>
      <c r="CFQ5" s="97"/>
      <c r="CFR5" s="97"/>
      <c r="CFS5" s="97"/>
      <c r="CFT5" s="96"/>
      <c r="CFU5" s="97"/>
      <c r="CFV5" s="97"/>
      <c r="CFW5" s="97"/>
      <c r="CFX5" s="96"/>
      <c r="CFY5" s="97"/>
      <c r="CFZ5" s="97"/>
      <c r="CGA5" s="97"/>
      <c r="CGB5" s="96"/>
      <c r="CGC5" s="97"/>
      <c r="CGD5" s="97"/>
      <c r="CGE5" s="97"/>
      <c r="CGF5" s="96"/>
      <c r="CGG5" s="97"/>
      <c r="CGH5" s="97"/>
      <c r="CGI5" s="97"/>
      <c r="CGJ5" s="96"/>
      <c r="CGK5" s="97"/>
      <c r="CGL5" s="97"/>
      <c r="CGM5" s="97"/>
      <c r="CGN5" s="96"/>
      <c r="CGO5" s="97"/>
      <c r="CGP5" s="97"/>
      <c r="CGQ5" s="97"/>
      <c r="CGR5" s="96"/>
      <c r="CGS5" s="97"/>
      <c r="CGT5" s="97"/>
      <c r="CGU5" s="97"/>
      <c r="CGV5" s="96"/>
      <c r="CGW5" s="97"/>
      <c r="CGX5" s="97"/>
      <c r="CGY5" s="97"/>
      <c r="CGZ5" s="96"/>
      <c r="CHA5" s="97"/>
      <c r="CHB5" s="97"/>
      <c r="CHC5" s="97"/>
      <c r="CHD5" s="96"/>
      <c r="CHE5" s="97"/>
      <c r="CHF5" s="97"/>
      <c r="CHG5" s="97"/>
      <c r="CHH5" s="96"/>
      <c r="CHI5" s="97"/>
      <c r="CHJ5" s="97"/>
      <c r="CHK5" s="97"/>
      <c r="CHL5" s="96"/>
      <c r="CHM5" s="97"/>
      <c r="CHN5" s="97"/>
      <c r="CHO5" s="97"/>
      <c r="CHP5" s="96"/>
      <c r="CHQ5" s="97"/>
      <c r="CHR5" s="97"/>
      <c r="CHS5" s="97"/>
      <c r="CHT5" s="96"/>
      <c r="CHU5" s="97"/>
      <c r="CHV5" s="97"/>
      <c r="CHW5" s="97"/>
      <c r="CHX5" s="96"/>
      <c r="CHY5" s="97"/>
      <c r="CHZ5" s="97"/>
      <c r="CIA5" s="97"/>
      <c r="CIB5" s="96"/>
      <c r="CIC5" s="97"/>
      <c r="CID5" s="97"/>
      <c r="CIE5" s="97"/>
      <c r="CIF5" s="96"/>
      <c r="CIG5" s="97"/>
      <c r="CIH5" s="97"/>
      <c r="CII5" s="97"/>
      <c r="CIJ5" s="96"/>
      <c r="CIK5" s="97"/>
      <c r="CIL5" s="97"/>
      <c r="CIM5" s="97"/>
      <c r="CIN5" s="96"/>
      <c r="CIO5" s="97"/>
      <c r="CIP5" s="97"/>
      <c r="CIQ5" s="97"/>
      <c r="CIR5" s="96"/>
      <c r="CIS5" s="97"/>
      <c r="CIT5" s="97"/>
      <c r="CIU5" s="97"/>
      <c r="CIV5" s="96"/>
      <c r="CIW5" s="97"/>
      <c r="CIX5" s="97"/>
      <c r="CIY5" s="97"/>
      <c r="CIZ5" s="96"/>
      <c r="CJA5" s="97"/>
      <c r="CJB5" s="97"/>
      <c r="CJC5" s="97"/>
      <c r="CJD5" s="96"/>
      <c r="CJE5" s="97"/>
      <c r="CJF5" s="97"/>
      <c r="CJG5" s="97"/>
      <c r="CJH5" s="96"/>
      <c r="CJI5" s="97"/>
      <c r="CJJ5" s="97"/>
      <c r="CJK5" s="97"/>
      <c r="CJL5" s="96"/>
      <c r="CJM5" s="97"/>
      <c r="CJN5" s="97"/>
      <c r="CJO5" s="97"/>
      <c r="CJP5" s="96"/>
      <c r="CJQ5" s="97"/>
      <c r="CJR5" s="97"/>
      <c r="CJS5" s="97"/>
      <c r="CJT5" s="96"/>
      <c r="CJU5" s="97"/>
      <c r="CJV5" s="97"/>
      <c r="CJW5" s="97"/>
      <c r="CJX5" s="96"/>
      <c r="CJY5" s="97"/>
      <c r="CJZ5" s="97"/>
      <c r="CKA5" s="97"/>
      <c r="CKB5" s="96"/>
      <c r="CKC5" s="97"/>
      <c r="CKD5" s="97"/>
      <c r="CKE5" s="97"/>
      <c r="CKF5" s="96"/>
      <c r="CKG5" s="97"/>
      <c r="CKH5" s="97"/>
      <c r="CKI5" s="97"/>
      <c r="CKJ5" s="96"/>
      <c r="CKK5" s="97"/>
      <c r="CKL5" s="97"/>
      <c r="CKM5" s="97"/>
      <c r="CKN5" s="96"/>
      <c r="CKO5" s="97"/>
      <c r="CKP5" s="97"/>
      <c r="CKQ5" s="97"/>
      <c r="CKR5" s="96"/>
      <c r="CKS5" s="97"/>
      <c r="CKT5" s="97"/>
      <c r="CKU5" s="97"/>
      <c r="CKV5" s="96"/>
      <c r="CKW5" s="97"/>
      <c r="CKX5" s="97"/>
      <c r="CKY5" s="97"/>
      <c r="CKZ5" s="96"/>
      <c r="CLA5" s="97"/>
      <c r="CLB5" s="97"/>
      <c r="CLC5" s="97"/>
      <c r="CLD5" s="96"/>
      <c r="CLE5" s="97"/>
      <c r="CLF5" s="97"/>
      <c r="CLG5" s="97"/>
      <c r="CLH5" s="96"/>
      <c r="CLI5" s="97"/>
      <c r="CLJ5" s="97"/>
      <c r="CLK5" s="97"/>
      <c r="CLL5" s="96"/>
      <c r="CLM5" s="97"/>
      <c r="CLN5" s="97"/>
      <c r="CLO5" s="97"/>
      <c r="CLP5" s="96"/>
      <c r="CLQ5" s="97"/>
      <c r="CLR5" s="97"/>
      <c r="CLS5" s="97"/>
      <c r="CLT5" s="96"/>
      <c r="CLU5" s="97"/>
      <c r="CLV5" s="97"/>
      <c r="CLW5" s="97"/>
      <c r="CLX5" s="96"/>
      <c r="CLY5" s="97"/>
      <c r="CLZ5" s="97"/>
      <c r="CMA5" s="97"/>
      <c r="CMB5" s="96"/>
      <c r="CMC5" s="97"/>
      <c r="CMD5" s="97"/>
      <c r="CME5" s="97"/>
      <c r="CMF5" s="96"/>
      <c r="CMG5" s="97"/>
      <c r="CMH5" s="97"/>
      <c r="CMI5" s="97"/>
      <c r="CMJ5" s="96"/>
      <c r="CMK5" s="97"/>
      <c r="CML5" s="97"/>
      <c r="CMM5" s="97"/>
      <c r="CMN5" s="96"/>
      <c r="CMO5" s="97"/>
      <c r="CMP5" s="97"/>
      <c r="CMQ5" s="97"/>
      <c r="CMR5" s="96"/>
      <c r="CMS5" s="97"/>
      <c r="CMT5" s="97"/>
      <c r="CMU5" s="97"/>
      <c r="CMV5" s="96"/>
      <c r="CMW5" s="97"/>
      <c r="CMX5" s="97"/>
      <c r="CMY5" s="97"/>
      <c r="CMZ5" s="96"/>
      <c r="CNA5" s="97"/>
      <c r="CNB5" s="97"/>
      <c r="CNC5" s="97"/>
      <c r="CND5" s="96"/>
      <c r="CNE5" s="97"/>
      <c r="CNF5" s="97"/>
      <c r="CNG5" s="97"/>
      <c r="CNH5" s="96"/>
      <c r="CNI5" s="97"/>
      <c r="CNJ5" s="97"/>
      <c r="CNK5" s="97"/>
      <c r="CNL5" s="96"/>
      <c r="CNM5" s="97"/>
      <c r="CNN5" s="97"/>
      <c r="CNO5" s="97"/>
      <c r="CNP5" s="96"/>
      <c r="CNQ5" s="97"/>
      <c r="CNR5" s="97"/>
      <c r="CNS5" s="97"/>
      <c r="CNT5" s="96"/>
      <c r="CNU5" s="97"/>
      <c r="CNV5" s="97"/>
      <c r="CNW5" s="97"/>
      <c r="CNX5" s="96"/>
      <c r="CNY5" s="97"/>
      <c r="CNZ5" s="97"/>
      <c r="COA5" s="97"/>
      <c r="COB5" s="96"/>
      <c r="COC5" s="97"/>
      <c r="COD5" s="97"/>
      <c r="COE5" s="97"/>
      <c r="COF5" s="96"/>
      <c r="COG5" s="97"/>
      <c r="COH5" s="97"/>
      <c r="COI5" s="97"/>
      <c r="COJ5" s="96"/>
      <c r="COK5" s="97"/>
      <c r="COL5" s="97"/>
      <c r="COM5" s="97"/>
      <c r="CON5" s="96"/>
      <c r="COO5" s="97"/>
      <c r="COP5" s="97"/>
      <c r="COQ5" s="97"/>
      <c r="COR5" s="96"/>
      <c r="COS5" s="97"/>
      <c r="COT5" s="97"/>
      <c r="COU5" s="97"/>
      <c r="COV5" s="96"/>
      <c r="COW5" s="97"/>
      <c r="COX5" s="97"/>
      <c r="COY5" s="97"/>
      <c r="COZ5" s="96"/>
      <c r="CPA5" s="97"/>
      <c r="CPB5" s="97"/>
      <c r="CPC5" s="97"/>
      <c r="CPD5" s="96"/>
      <c r="CPE5" s="97"/>
      <c r="CPF5" s="97"/>
      <c r="CPG5" s="97"/>
      <c r="CPH5" s="96"/>
      <c r="CPI5" s="97"/>
      <c r="CPJ5" s="97"/>
      <c r="CPK5" s="97"/>
      <c r="CPL5" s="96"/>
      <c r="CPM5" s="97"/>
      <c r="CPN5" s="97"/>
      <c r="CPO5" s="97"/>
      <c r="CPP5" s="96"/>
      <c r="CPQ5" s="97"/>
      <c r="CPR5" s="97"/>
      <c r="CPS5" s="97"/>
      <c r="CPT5" s="96"/>
      <c r="CPU5" s="97"/>
      <c r="CPV5" s="97"/>
      <c r="CPW5" s="97"/>
      <c r="CPX5" s="96"/>
      <c r="CPY5" s="97"/>
      <c r="CPZ5" s="97"/>
      <c r="CQA5" s="97"/>
      <c r="CQB5" s="96"/>
      <c r="CQC5" s="97"/>
      <c r="CQD5" s="97"/>
      <c r="CQE5" s="97"/>
      <c r="CQF5" s="96"/>
      <c r="CQG5" s="97"/>
      <c r="CQH5" s="97"/>
      <c r="CQI5" s="97"/>
      <c r="CQJ5" s="96"/>
      <c r="CQK5" s="97"/>
      <c r="CQL5" s="97"/>
      <c r="CQM5" s="97"/>
      <c r="CQN5" s="96"/>
      <c r="CQO5" s="97"/>
      <c r="CQP5" s="97"/>
      <c r="CQQ5" s="97"/>
      <c r="CQR5" s="96"/>
      <c r="CQS5" s="97"/>
      <c r="CQT5" s="97"/>
      <c r="CQU5" s="97"/>
      <c r="CQV5" s="96"/>
      <c r="CQW5" s="97"/>
      <c r="CQX5" s="97"/>
      <c r="CQY5" s="97"/>
      <c r="CQZ5" s="96"/>
      <c r="CRA5" s="97"/>
      <c r="CRB5" s="97"/>
      <c r="CRC5" s="97"/>
      <c r="CRD5" s="96"/>
      <c r="CRE5" s="97"/>
      <c r="CRF5" s="97"/>
      <c r="CRG5" s="97"/>
      <c r="CRH5" s="96"/>
      <c r="CRI5" s="97"/>
      <c r="CRJ5" s="97"/>
      <c r="CRK5" s="97"/>
      <c r="CRL5" s="96"/>
      <c r="CRM5" s="97"/>
      <c r="CRN5" s="97"/>
      <c r="CRO5" s="97"/>
      <c r="CRP5" s="96"/>
      <c r="CRQ5" s="97"/>
      <c r="CRR5" s="97"/>
      <c r="CRS5" s="97"/>
      <c r="CRT5" s="96"/>
      <c r="CRU5" s="97"/>
      <c r="CRV5" s="97"/>
      <c r="CRW5" s="97"/>
      <c r="CRX5" s="96"/>
      <c r="CRY5" s="97"/>
      <c r="CRZ5" s="97"/>
      <c r="CSA5" s="97"/>
      <c r="CSB5" s="96"/>
      <c r="CSC5" s="97"/>
      <c r="CSD5" s="97"/>
      <c r="CSE5" s="97"/>
      <c r="CSF5" s="96"/>
      <c r="CSG5" s="97"/>
      <c r="CSH5" s="97"/>
      <c r="CSI5" s="97"/>
      <c r="CSJ5" s="96"/>
      <c r="CSK5" s="97"/>
      <c r="CSL5" s="97"/>
      <c r="CSM5" s="97"/>
      <c r="CSN5" s="96"/>
      <c r="CSO5" s="97"/>
      <c r="CSP5" s="97"/>
      <c r="CSQ5" s="97"/>
      <c r="CSR5" s="96"/>
      <c r="CSS5" s="97"/>
      <c r="CST5" s="97"/>
      <c r="CSU5" s="97"/>
      <c r="CSV5" s="96"/>
      <c r="CSW5" s="97"/>
      <c r="CSX5" s="97"/>
      <c r="CSY5" s="97"/>
      <c r="CSZ5" s="96"/>
      <c r="CTA5" s="97"/>
      <c r="CTB5" s="97"/>
      <c r="CTC5" s="97"/>
      <c r="CTD5" s="96"/>
      <c r="CTE5" s="97"/>
      <c r="CTF5" s="97"/>
      <c r="CTG5" s="97"/>
      <c r="CTH5" s="96"/>
      <c r="CTI5" s="97"/>
      <c r="CTJ5" s="97"/>
      <c r="CTK5" s="97"/>
      <c r="CTL5" s="96"/>
      <c r="CTM5" s="97"/>
      <c r="CTN5" s="97"/>
      <c r="CTO5" s="97"/>
      <c r="CTP5" s="96"/>
      <c r="CTQ5" s="97"/>
      <c r="CTR5" s="97"/>
      <c r="CTS5" s="97"/>
      <c r="CTT5" s="96"/>
      <c r="CTU5" s="97"/>
      <c r="CTV5" s="97"/>
      <c r="CTW5" s="97"/>
      <c r="CTX5" s="96"/>
      <c r="CTY5" s="97"/>
      <c r="CTZ5" s="97"/>
      <c r="CUA5" s="97"/>
      <c r="CUB5" s="96"/>
      <c r="CUC5" s="97"/>
      <c r="CUD5" s="97"/>
      <c r="CUE5" s="97"/>
      <c r="CUF5" s="96"/>
      <c r="CUG5" s="97"/>
      <c r="CUH5" s="97"/>
      <c r="CUI5" s="97"/>
      <c r="CUJ5" s="96"/>
      <c r="CUK5" s="97"/>
      <c r="CUL5" s="97"/>
      <c r="CUM5" s="97"/>
      <c r="CUN5" s="96"/>
      <c r="CUO5" s="97"/>
      <c r="CUP5" s="97"/>
      <c r="CUQ5" s="97"/>
      <c r="CUR5" s="96"/>
      <c r="CUS5" s="97"/>
      <c r="CUT5" s="97"/>
      <c r="CUU5" s="97"/>
      <c r="CUV5" s="96"/>
      <c r="CUW5" s="97"/>
      <c r="CUX5" s="97"/>
      <c r="CUY5" s="97"/>
      <c r="CUZ5" s="96"/>
      <c r="CVA5" s="97"/>
      <c r="CVB5" s="97"/>
      <c r="CVC5" s="97"/>
      <c r="CVD5" s="96"/>
      <c r="CVE5" s="97"/>
      <c r="CVF5" s="97"/>
      <c r="CVG5" s="97"/>
      <c r="CVH5" s="96"/>
      <c r="CVI5" s="97"/>
      <c r="CVJ5" s="97"/>
      <c r="CVK5" s="97"/>
      <c r="CVL5" s="96"/>
      <c r="CVM5" s="97"/>
      <c r="CVN5" s="97"/>
      <c r="CVO5" s="97"/>
      <c r="CVP5" s="96"/>
      <c r="CVQ5" s="97"/>
      <c r="CVR5" s="97"/>
      <c r="CVS5" s="97"/>
      <c r="CVT5" s="96"/>
      <c r="CVU5" s="97"/>
      <c r="CVV5" s="97"/>
      <c r="CVW5" s="97"/>
      <c r="CVX5" s="96"/>
      <c r="CVY5" s="97"/>
      <c r="CVZ5" s="97"/>
      <c r="CWA5" s="97"/>
      <c r="CWB5" s="96"/>
      <c r="CWC5" s="97"/>
      <c r="CWD5" s="97"/>
      <c r="CWE5" s="97"/>
      <c r="CWF5" s="96"/>
      <c r="CWG5" s="97"/>
      <c r="CWH5" s="97"/>
      <c r="CWI5" s="97"/>
      <c r="CWJ5" s="96"/>
      <c r="CWK5" s="97"/>
      <c r="CWL5" s="97"/>
      <c r="CWM5" s="97"/>
      <c r="CWN5" s="96"/>
      <c r="CWO5" s="97"/>
      <c r="CWP5" s="97"/>
      <c r="CWQ5" s="97"/>
      <c r="CWR5" s="96"/>
      <c r="CWS5" s="97"/>
      <c r="CWT5" s="97"/>
      <c r="CWU5" s="97"/>
      <c r="CWV5" s="96"/>
      <c r="CWW5" s="97"/>
      <c r="CWX5" s="97"/>
      <c r="CWY5" s="97"/>
      <c r="CWZ5" s="96"/>
      <c r="CXA5" s="97"/>
      <c r="CXB5" s="97"/>
      <c r="CXC5" s="97"/>
      <c r="CXD5" s="96"/>
      <c r="CXE5" s="97"/>
      <c r="CXF5" s="97"/>
      <c r="CXG5" s="97"/>
      <c r="CXH5" s="96"/>
      <c r="CXI5" s="97"/>
      <c r="CXJ5" s="97"/>
      <c r="CXK5" s="97"/>
      <c r="CXL5" s="96"/>
      <c r="CXM5" s="97"/>
      <c r="CXN5" s="97"/>
      <c r="CXO5" s="97"/>
      <c r="CXP5" s="96"/>
      <c r="CXQ5" s="97"/>
      <c r="CXR5" s="97"/>
      <c r="CXS5" s="97"/>
      <c r="CXT5" s="96"/>
      <c r="CXU5" s="97"/>
      <c r="CXV5" s="97"/>
      <c r="CXW5" s="97"/>
      <c r="CXX5" s="96"/>
      <c r="CXY5" s="97"/>
      <c r="CXZ5" s="97"/>
      <c r="CYA5" s="97"/>
      <c r="CYB5" s="96"/>
      <c r="CYC5" s="97"/>
      <c r="CYD5" s="97"/>
      <c r="CYE5" s="97"/>
      <c r="CYF5" s="96"/>
      <c r="CYG5" s="97"/>
      <c r="CYH5" s="97"/>
      <c r="CYI5" s="97"/>
      <c r="CYJ5" s="96"/>
      <c r="CYK5" s="97"/>
      <c r="CYL5" s="97"/>
      <c r="CYM5" s="97"/>
      <c r="CYN5" s="96"/>
      <c r="CYO5" s="97"/>
      <c r="CYP5" s="97"/>
      <c r="CYQ5" s="97"/>
      <c r="CYR5" s="96"/>
      <c r="CYS5" s="97"/>
      <c r="CYT5" s="97"/>
      <c r="CYU5" s="97"/>
      <c r="CYV5" s="96"/>
      <c r="CYW5" s="97"/>
      <c r="CYX5" s="97"/>
      <c r="CYY5" s="97"/>
      <c r="CYZ5" s="96"/>
      <c r="CZA5" s="97"/>
      <c r="CZB5" s="97"/>
      <c r="CZC5" s="97"/>
      <c r="CZD5" s="96"/>
      <c r="CZE5" s="97"/>
      <c r="CZF5" s="97"/>
      <c r="CZG5" s="97"/>
      <c r="CZH5" s="96"/>
      <c r="CZI5" s="97"/>
      <c r="CZJ5" s="97"/>
      <c r="CZK5" s="97"/>
      <c r="CZL5" s="96"/>
      <c r="CZM5" s="97"/>
      <c r="CZN5" s="97"/>
      <c r="CZO5" s="97"/>
      <c r="CZP5" s="96"/>
      <c r="CZQ5" s="97"/>
      <c r="CZR5" s="97"/>
      <c r="CZS5" s="97"/>
      <c r="CZT5" s="96"/>
      <c r="CZU5" s="97"/>
      <c r="CZV5" s="97"/>
      <c r="CZW5" s="97"/>
      <c r="CZX5" s="96"/>
      <c r="CZY5" s="97"/>
      <c r="CZZ5" s="97"/>
      <c r="DAA5" s="97"/>
      <c r="DAB5" s="96"/>
      <c r="DAC5" s="97"/>
      <c r="DAD5" s="97"/>
      <c r="DAE5" s="97"/>
      <c r="DAF5" s="96"/>
      <c r="DAG5" s="97"/>
      <c r="DAH5" s="97"/>
      <c r="DAI5" s="97"/>
      <c r="DAJ5" s="96"/>
      <c r="DAK5" s="97"/>
      <c r="DAL5" s="97"/>
      <c r="DAM5" s="97"/>
      <c r="DAN5" s="96"/>
      <c r="DAO5" s="97"/>
      <c r="DAP5" s="97"/>
      <c r="DAQ5" s="97"/>
      <c r="DAR5" s="96"/>
      <c r="DAS5" s="97"/>
      <c r="DAT5" s="97"/>
      <c r="DAU5" s="97"/>
      <c r="DAV5" s="96"/>
      <c r="DAW5" s="97"/>
      <c r="DAX5" s="97"/>
      <c r="DAY5" s="97"/>
      <c r="DAZ5" s="96"/>
      <c r="DBA5" s="97"/>
      <c r="DBB5" s="97"/>
      <c r="DBC5" s="97"/>
      <c r="DBD5" s="96"/>
      <c r="DBE5" s="97"/>
      <c r="DBF5" s="97"/>
      <c r="DBG5" s="97"/>
      <c r="DBH5" s="96"/>
      <c r="DBI5" s="97"/>
      <c r="DBJ5" s="97"/>
      <c r="DBK5" s="97"/>
      <c r="DBL5" s="96"/>
      <c r="DBM5" s="97"/>
      <c r="DBN5" s="97"/>
      <c r="DBO5" s="97"/>
      <c r="DBP5" s="96"/>
      <c r="DBQ5" s="97"/>
      <c r="DBR5" s="97"/>
      <c r="DBS5" s="97"/>
      <c r="DBT5" s="96"/>
      <c r="DBU5" s="97"/>
      <c r="DBV5" s="97"/>
      <c r="DBW5" s="97"/>
      <c r="DBX5" s="96"/>
      <c r="DBY5" s="97"/>
      <c r="DBZ5" s="97"/>
      <c r="DCA5" s="97"/>
      <c r="DCB5" s="96"/>
      <c r="DCC5" s="97"/>
      <c r="DCD5" s="97"/>
      <c r="DCE5" s="97"/>
      <c r="DCF5" s="96"/>
      <c r="DCG5" s="97"/>
      <c r="DCH5" s="97"/>
      <c r="DCI5" s="97"/>
      <c r="DCJ5" s="96"/>
      <c r="DCK5" s="97"/>
      <c r="DCL5" s="97"/>
      <c r="DCM5" s="97"/>
      <c r="DCN5" s="96"/>
      <c r="DCO5" s="97"/>
      <c r="DCP5" s="97"/>
      <c r="DCQ5" s="97"/>
      <c r="DCR5" s="96"/>
      <c r="DCS5" s="97"/>
      <c r="DCT5" s="97"/>
      <c r="DCU5" s="97"/>
      <c r="DCV5" s="96"/>
      <c r="DCW5" s="97"/>
      <c r="DCX5" s="97"/>
      <c r="DCY5" s="97"/>
      <c r="DCZ5" s="96"/>
      <c r="DDA5" s="97"/>
      <c r="DDB5" s="97"/>
      <c r="DDC5" s="97"/>
      <c r="DDD5" s="96"/>
      <c r="DDE5" s="97"/>
      <c r="DDF5" s="97"/>
      <c r="DDG5" s="97"/>
      <c r="DDH5" s="96"/>
      <c r="DDI5" s="97"/>
      <c r="DDJ5" s="97"/>
      <c r="DDK5" s="97"/>
      <c r="DDL5" s="96"/>
      <c r="DDM5" s="97"/>
      <c r="DDN5" s="97"/>
      <c r="DDO5" s="97"/>
      <c r="DDP5" s="96"/>
      <c r="DDQ5" s="97"/>
      <c r="DDR5" s="97"/>
      <c r="DDS5" s="97"/>
      <c r="DDT5" s="96"/>
      <c r="DDU5" s="97"/>
      <c r="DDV5" s="97"/>
      <c r="DDW5" s="97"/>
      <c r="DDX5" s="96"/>
      <c r="DDY5" s="97"/>
      <c r="DDZ5" s="97"/>
      <c r="DEA5" s="97"/>
      <c r="DEB5" s="96"/>
      <c r="DEC5" s="97"/>
      <c r="DED5" s="97"/>
      <c r="DEE5" s="97"/>
      <c r="DEF5" s="96"/>
      <c r="DEG5" s="97"/>
      <c r="DEH5" s="97"/>
      <c r="DEI5" s="97"/>
      <c r="DEJ5" s="96"/>
      <c r="DEK5" s="97"/>
      <c r="DEL5" s="97"/>
      <c r="DEM5" s="97"/>
      <c r="DEN5" s="96"/>
      <c r="DEO5" s="97"/>
      <c r="DEP5" s="97"/>
      <c r="DEQ5" s="97"/>
      <c r="DER5" s="96"/>
      <c r="DES5" s="97"/>
      <c r="DET5" s="97"/>
      <c r="DEU5" s="97"/>
      <c r="DEV5" s="96"/>
      <c r="DEW5" s="97"/>
      <c r="DEX5" s="97"/>
      <c r="DEY5" s="97"/>
      <c r="DEZ5" s="96"/>
      <c r="DFA5" s="97"/>
      <c r="DFB5" s="97"/>
      <c r="DFC5" s="97"/>
      <c r="DFD5" s="96"/>
      <c r="DFE5" s="97"/>
      <c r="DFF5" s="97"/>
      <c r="DFG5" s="97"/>
      <c r="DFH5" s="96"/>
      <c r="DFI5" s="97"/>
      <c r="DFJ5" s="97"/>
      <c r="DFK5" s="97"/>
      <c r="DFL5" s="96"/>
      <c r="DFM5" s="97"/>
      <c r="DFN5" s="97"/>
      <c r="DFO5" s="97"/>
      <c r="DFP5" s="96"/>
      <c r="DFQ5" s="97"/>
      <c r="DFR5" s="97"/>
      <c r="DFS5" s="97"/>
      <c r="DFT5" s="96"/>
      <c r="DFU5" s="97"/>
      <c r="DFV5" s="97"/>
      <c r="DFW5" s="97"/>
      <c r="DFX5" s="96"/>
      <c r="DFY5" s="97"/>
      <c r="DFZ5" s="97"/>
      <c r="DGA5" s="97"/>
      <c r="DGB5" s="96"/>
      <c r="DGC5" s="97"/>
      <c r="DGD5" s="97"/>
      <c r="DGE5" s="97"/>
      <c r="DGF5" s="96"/>
      <c r="DGG5" s="97"/>
      <c r="DGH5" s="97"/>
      <c r="DGI5" s="97"/>
      <c r="DGJ5" s="96"/>
      <c r="DGK5" s="97"/>
      <c r="DGL5" s="97"/>
      <c r="DGM5" s="97"/>
      <c r="DGN5" s="96"/>
      <c r="DGO5" s="97"/>
      <c r="DGP5" s="97"/>
      <c r="DGQ5" s="97"/>
      <c r="DGR5" s="96"/>
      <c r="DGS5" s="97"/>
      <c r="DGT5" s="97"/>
      <c r="DGU5" s="97"/>
      <c r="DGV5" s="96"/>
      <c r="DGW5" s="97"/>
      <c r="DGX5" s="97"/>
      <c r="DGY5" s="97"/>
      <c r="DGZ5" s="96"/>
      <c r="DHA5" s="97"/>
      <c r="DHB5" s="97"/>
      <c r="DHC5" s="97"/>
      <c r="DHD5" s="96"/>
      <c r="DHE5" s="97"/>
      <c r="DHF5" s="97"/>
      <c r="DHG5" s="97"/>
      <c r="DHH5" s="96"/>
      <c r="DHI5" s="97"/>
      <c r="DHJ5" s="97"/>
      <c r="DHK5" s="97"/>
      <c r="DHL5" s="96"/>
      <c r="DHM5" s="97"/>
      <c r="DHN5" s="97"/>
      <c r="DHO5" s="97"/>
      <c r="DHP5" s="96"/>
      <c r="DHQ5" s="97"/>
      <c r="DHR5" s="97"/>
      <c r="DHS5" s="97"/>
      <c r="DHT5" s="96"/>
      <c r="DHU5" s="97"/>
      <c r="DHV5" s="97"/>
      <c r="DHW5" s="97"/>
      <c r="DHX5" s="96"/>
      <c r="DHY5" s="97"/>
      <c r="DHZ5" s="97"/>
      <c r="DIA5" s="97"/>
      <c r="DIB5" s="96"/>
      <c r="DIC5" s="97"/>
      <c r="DID5" s="97"/>
      <c r="DIE5" s="97"/>
      <c r="DIF5" s="96"/>
      <c r="DIG5" s="97"/>
      <c r="DIH5" s="97"/>
      <c r="DII5" s="97"/>
      <c r="DIJ5" s="96"/>
      <c r="DIK5" s="97"/>
      <c r="DIL5" s="97"/>
      <c r="DIM5" s="97"/>
      <c r="DIN5" s="96"/>
      <c r="DIO5" s="97"/>
      <c r="DIP5" s="97"/>
      <c r="DIQ5" s="97"/>
      <c r="DIR5" s="96"/>
      <c r="DIS5" s="97"/>
      <c r="DIT5" s="97"/>
      <c r="DIU5" s="97"/>
      <c r="DIV5" s="96"/>
      <c r="DIW5" s="97"/>
      <c r="DIX5" s="97"/>
      <c r="DIY5" s="97"/>
      <c r="DIZ5" s="96"/>
      <c r="DJA5" s="97"/>
      <c r="DJB5" s="97"/>
      <c r="DJC5" s="97"/>
      <c r="DJD5" s="96"/>
      <c r="DJE5" s="97"/>
      <c r="DJF5" s="97"/>
      <c r="DJG5" s="97"/>
      <c r="DJH5" s="96"/>
      <c r="DJI5" s="97"/>
      <c r="DJJ5" s="97"/>
      <c r="DJK5" s="97"/>
      <c r="DJL5" s="96"/>
      <c r="DJM5" s="97"/>
      <c r="DJN5" s="97"/>
      <c r="DJO5" s="97"/>
      <c r="DJP5" s="96"/>
      <c r="DJQ5" s="97"/>
      <c r="DJR5" s="97"/>
      <c r="DJS5" s="97"/>
      <c r="DJT5" s="96"/>
      <c r="DJU5" s="97"/>
      <c r="DJV5" s="97"/>
      <c r="DJW5" s="97"/>
      <c r="DJX5" s="96"/>
      <c r="DJY5" s="97"/>
      <c r="DJZ5" s="97"/>
      <c r="DKA5" s="97"/>
      <c r="DKB5" s="96"/>
      <c r="DKC5" s="97"/>
      <c r="DKD5" s="97"/>
      <c r="DKE5" s="97"/>
      <c r="DKF5" s="96"/>
      <c r="DKG5" s="97"/>
      <c r="DKH5" s="97"/>
      <c r="DKI5" s="97"/>
      <c r="DKJ5" s="96"/>
      <c r="DKK5" s="97"/>
      <c r="DKL5" s="97"/>
      <c r="DKM5" s="97"/>
      <c r="DKN5" s="96"/>
      <c r="DKO5" s="97"/>
      <c r="DKP5" s="97"/>
      <c r="DKQ5" s="97"/>
      <c r="DKR5" s="96"/>
      <c r="DKS5" s="97"/>
      <c r="DKT5" s="97"/>
      <c r="DKU5" s="97"/>
      <c r="DKV5" s="96"/>
      <c r="DKW5" s="97"/>
      <c r="DKX5" s="97"/>
      <c r="DKY5" s="97"/>
      <c r="DKZ5" s="96"/>
      <c r="DLA5" s="97"/>
      <c r="DLB5" s="97"/>
      <c r="DLC5" s="97"/>
      <c r="DLD5" s="96"/>
      <c r="DLE5" s="97"/>
      <c r="DLF5" s="97"/>
      <c r="DLG5" s="97"/>
      <c r="DLH5" s="96"/>
      <c r="DLI5" s="97"/>
      <c r="DLJ5" s="97"/>
      <c r="DLK5" s="97"/>
      <c r="DLL5" s="96"/>
      <c r="DLM5" s="97"/>
      <c r="DLN5" s="97"/>
      <c r="DLO5" s="97"/>
      <c r="DLP5" s="96"/>
      <c r="DLQ5" s="97"/>
      <c r="DLR5" s="97"/>
      <c r="DLS5" s="97"/>
      <c r="DLT5" s="96"/>
      <c r="DLU5" s="97"/>
      <c r="DLV5" s="97"/>
      <c r="DLW5" s="97"/>
      <c r="DLX5" s="96"/>
      <c r="DLY5" s="97"/>
      <c r="DLZ5" s="97"/>
      <c r="DMA5" s="97"/>
      <c r="DMB5" s="96"/>
      <c r="DMC5" s="97"/>
      <c r="DMD5" s="97"/>
      <c r="DME5" s="97"/>
      <c r="DMF5" s="96"/>
      <c r="DMG5" s="97"/>
      <c r="DMH5" s="97"/>
      <c r="DMI5" s="97"/>
      <c r="DMJ5" s="96"/>
      <c r="DMK5" s="97"/>
      <c r="DML5" s="97"/>
      <c r="DMM5" s="97"/>
      <c r="DMN5" s="96"/>
      <c r="DMO5" s="97"/>
      <c r="DMP5" s="97"/>
      <c r="DMQ5" s="97"/>
      <c r="DMR5" s="96"/>
      <c r="DMS5" s="97"/>
      <c r="DMT5" s="97"/>
      <c r="DMU5" s="97"/>
      <c r="DMV5" s="96"/>
      <c r="DMW5" s="97"/>
      <c r="DMX5" s="97"/>
      <c r="DMY5" s="97"/>
      <c r="DMZ5" s="96"/>
      <c r="DNA5" s="97"/>
      <c r="DNB5" s="97"/>
      <c r="DNC5" s="97"/>
      <c r="DND5" s="96"/>
      <c r="DNE5" s="97"/>
      <c r="DNF5" s="97"/>
      <c r="DNG5" s="97"/>
      <c r="DNH5" s="96"/>
      <c r="DNI5" s="97"/>
      <c r="DNJ5" s="97"/>
      <c r="DNK5" s="97"/>
      <c r="DNL5" s="96"/>
      <c r="DNM5" s="97"/>
      <c r="DNN5" s="97"/>
      <c r="DNO5" s="97"/>
      <c r="DNP5" s="96"/>
      <c r="DNQ5" s="97"/>
      <c r="DNR5" s="97"/>
      <c r="DNS5" s="97"/>
      <c r="DNT5" s="96"/>
      <c r="DNU5" s="97"/>
      <c r="DNV5" s="97"/>
      <c r="DNW5" s="97"/>
      <c r="DNX5" s="96"/>
      <c r="DNY5" s="97"/>
      <c r="DNZ5" s="97"/>
      <c r="DOA5" s="97"/>
      <c r="DOB5" s="96"/>
      <c r="DOC5" s="97"/>
      <c r="DOD5" s="97"/>
      <c r="DOE5" s="97"/>
      <c r="DOF5" s="96"/>
      <c r="DOG5" s="97"/>
      <c r="DOH5" s="97"/>
      <c r="DOI5" s="97"/>
      <c r="DOJ5" s="96"/>
      <c r="DOK5" s="97"/>
      <c r="DOL5" s="97"/>
      <c r="DOM5" s="97"/>
      <c r="DON5" s="96"/>
      <c r="DOO5" s="97"/>
      <c r="DOP5" s="97"/>
      <c r="DOQ5" s="97"/>
      <c r="DOR5" s="96"/>
      <c r="DOS5" s="97"/>
      <c r="DOT5" s="97"/>
      <c r="DOU5" s="97"/>
      <c r="DOV5" s="96"/>
      <c r="DOW5" s="97"/>
      <c r="DOX5" s="97"/>
      <c r="DOY5" s="97"/>
      <c r="DOZ5" s="96"/>
      <c r="DPA5" s="97"/>
      <c r="DPB5" s="97"/>
      <c r="DPC5" s="97"/>
      <c r="DPD5" s="96"/>
      <c r="DPE5" s="97"/>
      <c r="DPF5" s="97"/>
      <c r="DPG5" s="97"/>
      <c r="DPH5" s="96"/>
      <c r="DPI5" s="97"/>
      <c r="DPJ5" s="97"/>
      <c r="DPK5" s="97"/>
      <c r="DPL5" s="96"/>
      <c r="DPM5" s="97"/>
      <c r="DPN5" s="97"/>
      <c r="DPO5" s="97"/>
      <c r="DPP5" s="96"/>
      <c r="DPQ5" s="97"/>
      <c r="DPR5" s="97"/>
      <c r="DPS5" s="97"/>
      <c r="DPT5" s="96"/>
      <c r="DPU5" s="97"/>
      <c r="DPV5" s="97"/>
      <c r="DPW5" s="97"/>
      <c r="DPX5" s="96"/>
      <c r="DPY5" s="97"/>
      <c r="DPZ5" s="97"/>
      <c r="DQA5" s="97"/>
      <c r="DQB5" s="96"/>
      <c r="DQC5" s="97"/>
      <c r="DQD5" s="97"/>
      <c r="DQE5" s="97"/>
      <c r="DQF5" s="96"/>
      <c r="DQG5" s="97"/>
      <c r="DQH5" s="97"/>
      <c r="DQI5" s="97"/>
      <c r="DQJ5" s="96"/>
      <c r="DQK5" s="97"/>
      <c r="DQL5" s="97"/>
      <c r="DQM5" s="97"/>
      <c r="DQN5" s="96"/>
      <c r="DQO5" s="97"/>
      <c r="DQP5" s="97"/>
      <c r="DQQ5" s="97"/>
      <c r="DQR5" s="96"/>
      <c r="DQS5" s="97"/>
      <c r="DQT5" s="97"/>
      <c r="DQU5" s="97"/>
      <c r="DQV5" s="96"/>
      <c r="DQW5" s="97"/>
      <c r="DQX5" s="97"/>
      <c r="DQY5" s="97"/>
      <c r="DQZ5" s="96"/>
      <c r="DRA5" s="97"/>
      <c r="DRB5" s="97"/>
      <c r="DRC5" s="97"/>
      <c r="DRD5" s="96"/>
      <c r="DRE5" s="97"/>
      <c r="DRF5" s="97"/>
      <c r="DRG5" s="97"/>
      <c r="DRH5" s="96"/>
      <c r="DRI5" s="97"/>
      <c r="DRJ5" s="97"/>
      <c r="DRK5" s="97"/>
      <c r="DRL5" s="96"/>
      <c r="DRM5" s="97"/>
      <c r="DRN5" s="97"/>
      <c r="DRO5" s="97"/>
      <c r="DRP5" s="96"/>
      <c r="DRQ5" s="97"/>
      <c r="DRR5" s="97"/>
      <c r="DRS5" s="97"/>
      <c r="DRT5" s="96"/>
      <c r="DRU5" s="97"/>
      <c r="DRV5" s="97"/>
      <c r="DRW5" s="97"/>
      <c r="DRX5" s="96"/>
      <c r="DRY5" s="97"/>
      <c r="DRZ5" s="97"/>
      <c r="DSA5" s="97"/>
      <c r="DSB5" s="96"/>
      <c r="DSC5" s="97"/>
      <c r="DSD5" s="97"/>
      <c r="DSE5" s="97"/>
      <c r="DSF5" s="96"/>
      <c r="DSG5" s="97"/>
      <c r="DSH5" s="97"/>
      <c r="DSI5" s="97"/>
      <c r="DSJ5" s="96"/>
      <c r="DSK5" s="97"/>
      <c r="DSL5" s="97"/>
      <c r="DSM5" s="97"/>
      <c r="DSN5" s="96"/>
      <c r="DSO5" s="97"/>
      <c r="DSP5" s="97"/>
      <c r="DSQ5" s="97"/>
      <c r="DSR5" s="96"/>
      <c r="DSS5" s="97"/>
      <c r="DST5" s="97"/>
      <c r="DSU5" s="97"/>
      <c r="DSV5" s="96"/>
      <c r="DSW5" s="97"/>
      <c r="DSX5" s="97"/>
      <c r="DSY5" s="97"/>
      <c r="DSZ5" s="96"/>
      <c r="DTA5" s="97"/>
      <c r="DTB5" s="97"/>
      <c r="DTC5" s="97"/>
      <c r="DTD5" s="96"/>
      <c r="DTE5" s="97"/>
      <c r="DTF5" s="97"/>
      <c r="DTG5" s="97"/>
      <c r="DTH5" s="96"/>
      <c r="DTI5" s="97"/>
      <c r="DTJ5" s="97"/>
      <c r="DTK5" s="97"/>
      <c r="DTL5" s="96"/>
      <c r="DTM5" s="97"/>
      <c r="DTN5" s="97"/>
      <c r="DTO5" s="97"/>
      <c r="DTP5" s="96"/>
      <c r="DTQ5" s="97"/>
      <c r="DTR5" s="97"/>
      <c r="DTS5" s="97"/>
      <c r="DTT5" s="96"/>
      <c r="DTU5" s="97"/>
      <c r="DTV5" s="97"/>
      <c r="DTW5" s="97"/>
      <c r="DTX5" s="96"/>
      <c r="DTY5" s="97"/>
      <c r="DTZ5" s="97"/>
      <c r="DUA5" s="97"/>
      <c r="DUB5" s="96"/>
      <c r="DUC5" s="97"/>
      <c r="DUD5" s="97"/>
      <c r="DUE5" s="97"/>
      <c r="DUF5" s="96"/>
      <c r="DUG5" s="97"/>
      <c r="DUH5" s="97"/>
      <c r="DUI5" s="97"/>
      <c r="DUJ5" s="96"/>
      <c r="DUK5" s="97"/>
      <c r="DUL5" s="97"/>
      <c r="DUM5" s="97"/>
      <c r="DUN5" s="96"/>
      <c r="DUO5" s="97"/>
      <c r="DUP5" s="97"/>
      <c r="DUQ5" s="97"/>
      <c r="DUR5" s="96"/>
      <c r="DUS5" s="97"/>
      <c r="DUT5" s="97"/>
      <c r="DUU5" s="97"/>
      <c r="DUV5" s="96"/>
      <c r="DUW5" s="97"/>
      <c r="DUX5" s="97"/>
      <c r="DUY5" s="97"/>
      <c r="DUZ5" s="96"/>
      <c r="DVA5" s="97"/>
      <c r="DVB5" s="97"/>
      <c r="DVC5" s="97"/>
      <c r="DVD5" s="96"/>
      <c r="DVE5" s="97"/>
      <c r="DVF5" s="97"/>
      <c r="DVG5" s="97"/>
      <c r="DVH5" s="96"/>
      <c r="DVI5" s="97"/>
      <c r="DVJ5" s="97"/>
      <c r="DVK5" s="97"/>
      <c r="DVL5" s="96"/>
      <c r="DVM5" s="97"/>
      <c r="DVN5" s="97"/>
      <c r="DVO5" s="97"/>
      <c r="DVP5" s="96"/>
      <c r="DVQ5" s="97"/>
      <c r="DVR5" s="97"/>
      <c r="DVS5" s="97"/>
      <c r="DVT5" s="96"/>
      <c r="DVU5" s="97"/>
      <c r="DVV5" s="97"/>
      <c r="DVW5" s="97"/>
      <c r="DVX5" s="96"/>
      <c r="DVY5" s="97"/>
      <c r="DVZ5" s="97"/>
      <c r="DWA5" s="97"/>
      <c r="DWB5" s="96"/>
      <c r="DWC5" s="97"/>
      <c r="DWD5" s="97"/>
      <c r="DWE5" s="97"/>
      <c r="DWF5" s="96"/>
      <c r="DWG5" s="97"/>
      <c r="DWH5" s="97"/>
      <c r="DWI5" s="97"/>
      <c r="DWJ5" s="96"/>
      <c r="DWK5" s="97"/>
      <c r="DWL5" s="97"/>
      <c r="DWM5" s="97"/>
      <c r="DWN5" s="96"/>
      <c r="DWO5" s="97"/>
      <c r="DWP5" s="97"/>
      <c r="DWQ5" s="97"/>
      <c r="DWR5" s="96"/>
      <c r="DWS5" s="97"/>
      <c r="DWT5" s="97"/>
      <c r="DWU5" s="97"/>
      <c r="DWV5" s="96"/>
      <c r="DWW5" s="97"/>
      <c r="DWX5" s="97"/>
      <c r="DWY5" s="97"/>
      <c r="DWZ5" s="96"/>
      <c r="DXA5" s="97"/>
      <c r="DXB5" s="97"/>
      <c r="DXC5" s="97"/>
      <c r="DXD5" s="96"/>
      <c r="DXE5" s="97"/>
      <c r="DXF5" s="97"/>
      <c r="DXG5" s="97"/>
      <c r="DXH5" s="96"/>
      <c r="DXI5" s="97"/>
      <c r="DXJ5" s="97"/>
      <c r="DXK5" s="97"/>
      <c r="DXL5" s="96"/>
      <c r="DXM5" s="97"/>
      <c r="DXN5" s="97"/>
      <c r="DXO5" s="97"/>
      <c r="DXP5" s="96"/>
      <c r="DXQ5" s="97"/>
      <c r="DXR5" s="97"/>
      <c r="DXS5" s="97"/>
      <c r="DXT5" s="96"/>
      <c r="DXU5" s="97"/>
      <c r="DXV5" s="97"/>
      <c r="DXW5" s="97"/>
      <c r="DXX5" s="96"/>
      <c r="DXY5" s="97"/>
      <c r="DXZ5" s="97"/>
      <c r="DYA5" s="97"/>
      <c r="DYB5" s="96"/>
      <c r="DYC5" s="97"/>
      <c r="DYD5" s="97"/>
      <c r="DYE5" s="97"/>
      <c r="DYF5" s="96"/>
      <c r="DYG5" s="97"/>
      <c r="DYH5" s="97"/>
      <c r="DYI5" s="97"/>
      <c r="DYJ5" s="96"/>
      <c r="DYK5" s="97"/>
      <c r="DYL5" s="97"/>
      <c r="DYM5" s="97"/>
      <c r="DYN5" s="96"/>
      <c r="DYO5" s="97"/>
      <c r="DYP5" s="97"/>
      <c r="DYQ5" s="97"/>
      <c r="DYR5" s="96"/>
      <c r="DYS5" s="97"/>
      <c r="DYT5" s="97"/>
      <c r="DYU5" s="97"/>
      <c r="DYV5" s="96"/>
      <c r="DYW5" s="97"/>
      <c r="DYX5" s="97"/>
      <c r="DYY5" s="97"/>
      <c r="DYZ5" s="96"/>
      <c r="DZA5" s="97"/>
      <c r="DZB5" s="97"/>
      <c r="DZC5" s="97"/>
      <c r="DZD5" s="96"/>
      <c r="DZE5" s="97"/>
      <c r="DZF5" s="97"/>
      <c r="DZG5" s="97"/>
      <c r="DZH5" s="96"/>
      <c r="DZI5" s="97"/>
      <c r="DZJ5" s="97"/>
      <c r="DZK5" s="97"/>
      <c r="DZL5" s="96"/>
      <c r="DZM5" s="97"/>
      <c r="DZN5" s="97"/>
      <c r="DZO5" s="97"/>
      <c r="DZP5" s="96"/>
      <c r="DZQ5" s="97"/>
      <c r="DZR5" s="97"/>
      <c r="DZS5" s="97"/>
      <c r="DZT5" s="96"/>
      <c r="DZU5" s="97"/>
      <c r="DZV5" s="97"/>
      <c r="DZW5" s="97"/>
      <c r="DZX5" s="96"/>
      <c r="DZY5" s="97"/>
      <c r="DZZ5" s="97"/>
      <c r="EAA5" s="97"/>
      <c r="EAB5" s="96"/>
      <c r="EAC5" s="97"/>
      <c r="EAD5" s="97"/>
      <c r="EAE5" s="97"/>
      <c r="EAF5" s="96"/>
      <c r="EAG5" s="97"/>
      <c r="EAH5" s="97"/>
      <c r="EAI5" s="97"/>
      <c r="EAJ5" s="96"/>
      <c r="EAK5" s="97"/>
      <c r="EAL5" s="97"/>
      <c r="EAM5" s="97"/>
      <c r="EAN5" s="96"/>
      <c r="EAO5" s="97"/>
      <c r="EAP5" s="97"/>
      <c r="EAQ5" s="97"/>
      <c r="EAR5" s="96"/>
      <c r="EAS5" s="97"/>
      <c r="EAT5" s="97"/>
      <c r="EAU5" s="97"/>
      <c r="EAV5" s="96"/>
      <c r="EAW5" s="97"/>
      <c r="EAX5" s="97"/>
      <c r="EAY5" s="97"/>
      <c r="EAZ5" s="96"/>
      <c r="EBA5" s="97"/>
      <c r="EBB5" s="97"/>
      <c r="EBC5" s="97"/>
      <c r="EBD5" s="96"/>
      <c r="EBE5" s="97"/>
      <c r="EBF5" s="97"/>
      <c r="EBG5" s="97"/>
      <c r="EBH5" s="96"/>
      <c r="EBI5" s="97"/>
      <c r="EBJ5" s="97"/>
      <c r="EBK5" s="97"/>
      <c r="EBL5" s="96"/>
      <c r="EBM5" s="97"/>
      <c r="EBN5" s="97"/>
      <c r="EBO5" s="97"/>
      <c r="EBP5" s="96"/>
      <c r="EBQ5" s="97"/>
      <c r="EBR5" s="97"/>
      <c r="EBS5" s="97"/>
      <c r="EBT5" s="96"/>
      <c r="EBU5" s="97"/>
      <c r="EBV5" s="97"/>
      <c r="EBW5" s="97"/>
      <c r="EBX5" s="96"/>
      <c r="EBY5" s="97"/>
      <c r="EBZ5" s="97"/>
      <c r="ECA5" s="97"/>
      <c r="ECB5" s="96"/>
      <c r="ECC5" s="97"/>
      <c r="ECD5" s="97"/>
      <c r="ECE5" s="97"/>
      <c r="ECF5" s="96"/>
      <c r="ECG5" s="97"/>
      <c r="ECH5" s="97"/>
      <c r="ECI5" s="97"/>
      <c r="ECJ5" s="96"/>
      <c r="ECK5" s="97"/>
      <c r="ECL5" s="97"/>
      <c r="ECM5" s="97"/>
      <c r="ECN5" s="96"/>
      <c r="ECO5" s="97"/>
      <c r="ECP5" s="97"/>
      <c r="ECQ5" s="97"/>
      <c r="ECR5" s="96"/>
      <c r="ECS5" s="97"/>
      <c r="ECT5" s="97"/>
      <c r="ECU5" s="97"/>
      <c r="ECV5" s="96"/>
      <c r="ECW5" s="97"/>
      <c r="ECX5" s="97"/>
      <c r="ECY5" s="97"/>
      <c r="ECZ5" s="96"/>
      <c r="EDA5" s="97"/>
      <c r="EDB5" s="97"/>
      <c r="EDC5" s="97"/>
      <c r="EDD5" s="96"/>
      <c r="EDE5" s="97"/>
      <c r="EDF5" s="97"/>
      <c r="EDG5" s="97"/>
      <c r="EDH5" s="96"/>
      <c r="EDI5" s="97"/>
      <c r="EDJ5" s="97"/>
      <c r="EDK5" s="97"/>
      <c r="EDL5" s="96"/>
      <c r="EDM5" s="97"/>
      <c r="EDN5" s="97"/>
      <c r="EDO5" s="97"/>
      <c r="EDP5" s="96"/>
      <c r="EDQ5" s="97"/>
      <c r="EDR5" s="97"/>
      <c r="EDS5" s="97"/>
      <c r="EDT5" s="96"/>
      <c r="EDU5" s="97"/>
      <c r="EDV5" s="97"/>
      <c r="EDW5" s="97"/>
      <c r="EDX5" s="96"/>
      <c r="EDY5" s="97"/>
      <c r="EDZ5" s="97"/>
      <c r="EEA5" s="97"/>
      <c r="EEB5" s="96"/>
      <c r="EEC5" s="97"/>
      <c r="EED5" s="97"/>
      <c r="EEE5" s="97"/>
      <c r="EEF5" s="96"/>
      <c r="EEG5" s="97"/>
      <c r="EEH5" s="97"/>
      <c r="EEI5" s="97"/>
      <c r="EEJ5" s="96"/>
      <c r="EEK5" s="97"/>
      <c r="EEL5" s="97"/>
      <c r="EEM5" s="97"/>
      <c r="EEN5" s="96"/>
      <c r="EEO5" s="97"/>
      <c r="EEP5" s="97"/>
      <c r="EEQ5" s="97"/>
      <c r="EER5" s="96"/>
      <c r="EES5" s="97"/>
      <c r="EET5" s="97"/>
      <c r="EEU5" s="97"/>
      <c r="EEV5" s="96"/>
      <c r="EEW5" s="97"/>
      <c r="EEX5" s="97"/>
      <c r="EEY5" s="97"/>
      <c r="EEZ5" s="96"/>
      <c r="EFA5" s="97"/>
      <c r="EFB5" s="97"/>
      <c r="EFC5" s="97"/>
      <c r="EFD5" s="96"/>
      <c r="EFE5" s="97"/>
      <c r="EFF5" s="97"/>
      <c r="EFG5" s="97"/>
      <c r="EFH5" s="96"/>
      <c r="EFI5" s="97"/>
      <c r="EFJ5" s="97"/>
      <c r="EFK5" s="97"/>
      <c r="EFL5" s="96"/>
      <c r="EFM5" s="97"/>
      <c r="EFN5" s="97"/>
      <c r="EFO5" s="97"/>
      <c r="EFP5" s="96"/>
      <c r="EFQ5" s="97"/>
      <c r="EFR5" s="97"/>
      <c r="EFS5" s="97"/>
      <c r="EFT5" s="96"/>
      <c r="EFU5" s="97"/>
      <c r="EFV5" s="97"/>
      <c r="EFW5" s="97"/>
      <c r="EFX5" s="96"/>
      <c r="EFY5" s="97"/>
      <c r="EFZ5" s="97"/>
      <c r="EGA5" s="97"/>
      <c r="EGB5" s="96"/>
      <c r="EGC5" s="97"/>
      <c r="EGD5" s="97"/>
      <c r="EGE5" s="97"/>
      <c r="EGF5" s="96"/>
      <c r="EGG5" s="97"/>
      <c r="EGH5" s="97"/>
      <c r="EGI5" s="97"/>
      <c r="EGJ5" s="96"/>
      <c r="EGK5" s="97"/>
      <c r="EGL5" s="97"/>
      <c r="EGM5" s="97"/>
      <c r="EGN5" s="96"/>
      <c r="EGO5" s="97"/>
      <c r="EGP5" s="97"/>
      <c r="EGQ5" s="97"/>
      <c r="EGR5" s="96"/>
      <c r="EGS5" s="97"/>
      <c r="EGT5" s="97"/>
      <c r="EGU5" s="97"/>
      <c r="EGV5" s="96"/>
      <c r="EGW5" s="97"/>
      <c r="EGX5" s="97"/>
      <c r="EGY5" s="97"/>
      <c r="EGZ5" s="96"/>
      <c r="EHA5" s="97"/>
      <c r="EHB5" s="97"/>
      <c r="EHC5" s="97"/>
      <c r="EHD5" s="96"/>
      <c r="EHE5" s="97"/>
      <c r="EHF5" s="97"/>
      <c r="EHG5" s="97"/>
      <c r="EHH5" s="96"/>
      <c r="EHI5" s="97"/>
      <c r="EHJ5" s="97"/>
      <c r="EHK5" s="97"/>
      <c r="EHL5" s="96"/>
      <c r="EHM5" s="97"/>
      <c r="EHN5" s="97"/>
      <c r="EHO5" s="97"/>
      <c r="EHP5" s="96"/>
      <c r="EHQ5" s="97"/>
      <c r="EHR5" s="97"/>
      <c r="EHS5" s="97"/>
      <c r="EHT5" s="96"/>
      <c r="EHU5" s="97"/>
      <c r="EHV5" s="97"/>
      <c r="EHW5" s="97"/>
      <c r="EHX5" s="96"/>
      <c r="EHY5" s="97"/>
      <c r="EHZ5" s="97"/>
      <c r="EIA5" s="97"/>
      <c r="EIB5" s="96"/>
      <c r="EIC5" s="97"/>
      <c r="EID5" s="97"/>
      <c r="EIE5" s="97"/>
      <c r="EIF5" s="96"/>
      <c r="EIG5" s="97"/>
      <c r="EIH5" s="97"/>
      <c r="EII5" s="97"/>
      <c r="EIJ5" s="96"/>
      <c r="EIK5" s="97"/>
      <c r="EIL5" s="97"/>
      <c r="EIM5" s="97"/>
      <c r="EIN5" s="96"/>
      <c r="EIO5" s="97"/>
      <c r="EIP5" s="97"/>
      <c r="EIQ5" s="97"/>
      <c r="EIR5" s="96"/>
      <c r="EIS5" s="97"/>
      <c r="EIT5" s="97"/>
      <c r="EIU5" s="97"/>
      <c r="EIV5" s="96"/>
      <c r="EIW5" s="97"/>
      <c r="EIX5" s="97"/>
      <c r="EIY5" s="97"/>
      <c r="EIZ5" s="96"/>
      <c r="EJA5" s="97"/>
      <c r="EJB5" s="97"/>
      <c r="EJC5" s="97"/>
      <c r="EJD5" s="96"/>
      <c r="EJE5" s="97"/>
      <c r="EJF5" s="97"/>
      <c r="EJG5" s="97"/>
      <c r="EJH5" s="96"/>
      <c r="EJI5" s="97"/>
      <c r="EJJ5" s="97"/>
      <c r="EJK5" s="97"/>
      <c r="EJL5" s="96"/>
      <c r="EJM5" s="97"/>
      <c r="EJN5" s="97"/>
      <c r="EJO5" s="97"/>
      <c r="EJP5" s="96"/>
      <c r="EJQ5" s="97"/>
      <c r="EJR5" s="97"/>
      <c r="EJS5" s="97"/>
      <c r="EJT5" s="96"/>
      <c r="EJU5" s="97"/>
      <c r="EJV5" s="97"/>
      <c r="EJW5" s="97"/>
      <c r="EJX5" s="96"/>
      <c r="EJY5" s="97"/>
      <c r="EJZ5" s="97"/>
      <c r="EKA5" s="97"/>
      <c r="EKB5" s="96"/>
      <c r="EKC5" s="97"/>
      <c r="EKD5" s="97"/>
      <c r="EKE5" s="97"/>
      <c r="EKF5" s="96"/>
      <c r="EKG5" s="97"/>
      <c r="EKH5" s="97"/>
      <c r="EKI5" s="97"/>
      <c r="EKJ5" s="96"/>
      <c r="EKK5" s="97"/>
      <c r="EKL5" s="97"/>
      <c r="EKM5" s="97"/>
      <c r="EKN5" s="96"/>
      <c r="EKO5" s="97"/>
      <c r="EKP5" s="97"/>
      <c r="EKQ5" s="97"/>
      <c r="EKR5" s="96"/>
      <c r="EKS5" s="97"/>
      <c r="EKT5" s="97"/>
      <c r="EKU5" s="97"/>
      <c r="EKV5" s="96"/>
      <c r="EKW5" s="97"/>
      <c r="EKX5" s="97"/>
      <c r="EKY5" s="97"/>
      <c r="EKZ5" s="96"/>
      <c r="ELA5" s="97"/>
      <c r="ELB5" s="97"/>
      <c r="ELC5" s="97"/>
      <c r="ELD5" s="96"/>
      <c r="ELE5" s="97"/>
      <c r="ELF5" s="97"/>
      <c r="ELG5" s="97"/>
      <c r="ELH5" s="96"/>
      <c r="ELI5" s="97"/>
      <c r="ELJ5" s="97"/>
      <c r="ELK5" s="97"/>
      <c r="ELL5" s="96"/>
      <c r="ELM5" s="97"/>
      <c r="ELN5" s="97"/>
      <c r="ELO5" s="97"/>
      <c r="ELP5" s="96"/>
      <c r="ELQ5" s="97"/>
      <c r="ELR5" s="97"/>
      <c r="ELS5" s="97"/>
      <c r="ELT5" s="96"/>
      <c r="ELU5" s="97"/>
      <c r="ELV5" s="97"/>
      <c r="ELW5" s="97"/>
      <c r="ELX5" s="96"/>
      <c r="ELY5" s="97"/>
      <c r="ELZ5" s="97"/>
      <c r="EMA5" s="97"/>
      <c r="EMB5" s="96"/>
      <c r="EMC5" s="97"/>
      <c r="EMD5" s="97"/>
      <c r="EME5" s="97"/>
      <c r="EMF5" s="96"/>
      <c r="EMG5" s="97"/>
      <c r="EMH5" s="97"/>
      <c r="EMI5" s="97"/>
      <c r="EMJ5" s="96"/>
      <c r="EMK5" s="97"/>
      <c r="EML5" s="97"/>
      <c r="EMM5" s="97"/>
      <c r="EMN5" s="96"/>
      <c r="EMO5" s="97"/>
      <c r="EMP5" s="97"/>
      <c r="EMQ5" s="97"/>
      <c r="EMR5" s="96"/>
      <c r="EMS5" s="97"/>
      <c r="EMT5" s="97"/>
      <c r="EMU5" s="97"/>
      <c r="EMV5" s="96"/>
      <c r="EMW5" s="97"/>
      <c r="EMX5" s="97"/>
      <c r="EMY5" s="97"/>
      <c r="EMZ5" s="96"/>
      <c r="ENA5" s="97"/>
      <c r="ENB5" s="97"/>
      <c r="ENC5" s="97"/>
      <c r="END5" s="96"/>
      <c r="ENE5" s="97"/>
      <c r="ENF5" s="97"/>
      <c r="ENG5" s="97"/>
      <c r="ENH5" s="96"/>
      <c r="ENI5" s="97"/>
      <c r="ENJ5" s="97"/>
      <c r="ENK5" s="97"/>
      <c r="ENL5" s="96"/>
      <c r="ENM5" s="97"/>
      <c r="ENN5" s="97"/>
      <c r="ENO5" s="97"/>
      <c r="ENP5" s="96"/>
      <c r="ENQ5" s="97"/>
      <c r="ENR5" s="97"/>
      <c r="ENS5" s="97"/>
      <c r="ENT5" s="96"/>
      <c r="ENU5" s="97"/>
      <c r="ENV5" s="97"/>
      <c r="ENW5" s="97"/>
      <c r="ENX5" s="96"/>
      <c r="ENY5" s="97"/>
      <c r="ENZ5" s="97"/>
      <c r="EOA5" s="97"/>
      <c r="EOB5" s="96"/>
      <c r="EOC5" s="97"/>
      <c r="EOD5" s="97"/>
      <c r="EOE5" s="97"/>
      <c r="EOF5" s="96"/>
      <c r="EOG5" s="97"/>
      <c r="EOH5" s="97"/>
      <c r="EOI5" s="97"/>
      <c r="EOJ5" s="96"/>
      <c r="EOK5" s="97"/>
      <c r="EOL5" s="97"/>
      <c r="EOM5" s="97"/>
      <c r="EON5" s="96"/>
      <c r="EOO5" s="97"/>
      <c r="EOP5" s="97"/>
      <c r="EOQ5" s="97"/>
      <c r="EOR5" s="96"/>
      <c r="EOS5" s="97"/>
      <c r="EOT5" s="97"/>
      <c r="EOU5" s="97"/>
      <c r="EOV5" s="96"/>
      <c r="EOW5" s="97"/>
      <c r="EOX5" s="97"/>
      <c r="EOY5" s="97"/>
      <c r="EOZ5" s="96"/>
      <c r="EPA5" s="97"/>
      <c r="EPB5" s="97"/>
      <c r="EPC5" s="97"/>
      <c r="EPD5" s="96"/>
      <c r="EPE5" s="97"/>
      <c r="EPF5" s="97"/>
      <c r="EPG5" s="97"/>
      <c r="EPH5" s="96"/>
      <c r="EPI5" s="97"/>
      <c r="EPJ5" s="97"/>
      <c r="EPK5" s="97"/>
      <c r="EPL5" s="96"/>
      <c r="EPM5" s="97"/>
      <c r="EPN5" s="97"/>
      <c r="EPO5" s="97"/>
      <c r="EPP5" s="96"/>
      <c r="EPQ5" s="97"/>
      <c r="EPR5" s="97"/>
      <c r="EPS5" s="97"/>
      <c r="EPT5" s="96"/>
      <c r="EPU5" s="97"/>
      <c r="EPV5" s="97"/>
      <c r="EPW5" s="97"/>
      <c r="EPX5" s="96"/>
      <c r="EPY5" s="97"/>
      <c r="EPZ5" s="97"/>
      <c r="EQA5" s="97"/>
      <c r="EQB5" s="96"/>
      <c r="EQC5" s="97"/>
      <c r="EQD5" s="97"/>
      <c r="EQE5" s="97"/>
      <c r="EQF5" s="96"/>
      <c r="EQG5" s="97"/>
      <c r="EQH5" s="97"/>
      <c r="EQI5" s="97"/>
      <c r="EQJ5" s="96"/>
      <c r="EQK5" s="97"/>
      <c r="EQL5" s="97"/>
      <c r="EQM5" s="97"/>
      <c r="EQN5" s="96"/>
      <c r="EQO5" s="97"/>
      <c r="EQP5" s="97"/>
      <c r="EQQ5" s="97"/>
      <c r="EQR5" s="96"/>
      <c r="EQS5" s="97"/>
      <c r="EQT5" s="97"/>
      <c r="EQU5" s="97"/>
      <c r="EQV5" s="96"/>
      <c r="EQW5" s="97"/>
      <c r="EQX5" s="97"/>
      <c r="EQY5" s="97"/>
      <c r="EQZ5" s="96"/>
      <c r="ERA5" s="97"/>
      <c r="ERB5" s="97"/>
      <c r="ERC5" s="97"/>
      <c r="ERD5" s="96"/>
      <c r="ERE5" s="97"/>
      <c r="ERF5" s="97"/>
      <c r="ERG5" s="97"/>
      <c r="ERH5" s="96"/>
      <c r="ERI5" s="97"/>
      <c r="ERJ5" s="97"/>
      <c r="ERK5" s="97"/>
      <c r="ERL5" s="96"/>
      <c r="ERM5" s="97"/>
      <c r="ERN5" s="97"/>
      <c r="ERO5" s="97"/>
      <c r="ERP5" s="96"/>
      <c r="ERQ5" s="97"/>
      <c r="ERR5" s="97"/>
      <c r="ERS5" s="97"/>
      <c r="ERT5" s="96"/>
      <c r="ERU5" s="97"/>
      <c r="ERV5" s="97"/>
      <c r="ERW5" s="97"/>
      <c r="ERX5" s="96"/>
      <c r="ERY5" s="97"/>
      <c r="ERZ5" s="97"/>
      <c r="ESA5" s="97"/>
      <c r="ESB5" s="96"/>
      <c r="ESC5" s="97"/>
      <c r="ESD5" s="97"/>
      <c r="ESE5" s="97"/>
      <c r="ESF5" s="96"/>
      <c r="ESG5" s="97"/>
      <c r="ESH5" s="97"/>
      <c r="ESI5" s="97"/>
      <c r="ESJ5" s="96"/>
      <c r="ESK5" s="97"/>
      <c r="ESL5" s="97"/>
      <c r="ESM5" s="97"/>
      <c r="ESN5" s="96"/>
      <c r="ESO5" s="97"/>
      <c r="ESP5" s="97"/>
      <c r="ESQ5" s="97"/>
      <c r="ESR5" s="96"/>
      <c r="ESS5" s="97"/>
      <c r="EST5" s="97"/>
      <c r="ESU5" s="97"/>
      <c r="ESV5" s="96"/>
      <c r="ESW5" s="97"/>
      <c r="ESX5" s="97"/>
      <c r="ESY5" s="97"/>
      <c r="ESZ5" s="96"/>
      <c r="ETA5" s="97"/>
      <c r="ETB5" s="97"/>
      <c r="ETC5" s="97"/>
      <c r="ETD5" s="96"/>
      <c r="ETE5" s="97"/>
      <c r="ETF5" s="97"/>
      <c r="ETG5" s="97"/>
      <c r="ETH5" s="96"/>
      <c r="ETI5" s="97"/>
      <c r="ETJ5" s="97"/>
      <c r="ETK5" s="97"/>
      <c r="ETL5" s="96"/>
      <c r="ETM5" s="97"/>
      <c r="ETN5" s="97"/>
      <c r="ETO5" s="97"/>
      <c r="ETP5" s="96"/>
      <c r="ETQ5" s="97"/>
      <c r="ETR5" s="97"/>
      <c r="ETS5" s="97"/>
      <c r="ETT5" s="96"/>
      <c r="ETU5" s="97"/>
      <c r="ETV5" s="97"/>
      <c r="ETW5" s="97"/>
      <c r="ETX5" s="96"/>
      <c r="ETY5" s="97"/>
      <c r="ETZ5" s="97"/>
      <c r="EUA5" s="97"/>
      <c r="EUB5" s="96"/>
      <c r="EUC5" s="97"/>
      <c r="EUD5" s="97"/>
      <c r="EUE5" s="97"/>
      <c r="EUF5" s="96"/>
      <c r="EUG5" s="97"/>
      <c r="EUH5" s="97"/>
      <c r="EUI5" s="97"/>
      <c r="EUJ5" s="96"/>
      <c r="EUK5" s="97"/>
      <c r="EUL5" s="97"/>
      <c r="EUM5" s="97"/>
      <c r="EUN5" s="96"/>
      <c r="EUO5" s="97"/>
      <c r="EUP5" s="97"/>
      <c r="EUQ5" s="97"/>
      <c r="EUR5" s="96"/>
      <c r="EUS5" s="97"/>
      <c r="EUT5" s="97"/>
      <c r="EUU5" s="97"/>
      <c r="EUV5" s="96"/>
      <c r="EUW5" s="97"/>
      <c r="EUX5" s="97"/>
      <c r="EUY5" s="97"/>
      <c r="EUZ5" s="96"/>
      <c r="EVA5" s="97"/>
      <c r="EVB5" s="97"/>
      <c r="EVC5" s="97"/>
      <c r="EVD5" s="96"/>
      <c r="EVE5" s="97"/>
      <c r="EVF5" s="97"/>
      <c r="EVG5" s="97"/>
      <c r="EVH5" s="96"/>
      <c r="EVI5" s="97"/>
      <c r="EVJ5" s="97"/>
      <c r="EVK5" s="97"/>
      <c r="EVL5" s="96"/>
      <c r="EVM5" s="97"/>
      <c r="EVN5" s="97"/>
      <c r="EVO5" s="97"/>
      <c r="EVP5" s="96"/>
      <c r="EVQ5" s="97"/>
      <c r="EVR5" s="97"/>
      <c r="EVS5" s="97"/>
      <c r="EVT5" s="96"/>
      <c r="EVU5" s="97"/>
      <c r="EVV5" s="97"/>
      <c r="EVW5" s="97"/>
      <c r="EVX5" s="96"/>
      <c r="EVY5" s="97"/>
      <c r="EVZ5" s="97"/>
      <c r="EWA5" s="97"/>
      <c r="EWB5" s="96"/>
      <c r="EWC5" s="97"/>
      <c r="EWD5" s="97"/>
      <c r="EWE5" s="97"/>
      <c r="EWF5" s="96"/>
      <c r="EWG5" s="97"/>
      <c r="EWH5" s="97"/>
      <c r="EWI5" s="97"/>
      <c r="EWJ5" s="96"/>
      <c r="EWK5" s="97"/>
      <c r="EWL5" s="97"/>
      <c r="EWM5" s="97"/>
      <c r="EWN5" s="96"/>
      <c r="EWO5" s="97"/>
      <c r="EWP5" s="97"/>
      <c r="EWQ5" s="97"/>
      <c r="EWR5" s="96"/>
      <c r="EWS5" s="97"/>
      <c r="EWT5" s="97"/>
      <c r="EWU5" s="97"/>
      <c r="EWV5" s="96"/>
      <c r="EWW5" s="97"/>
      <c r="EWX5" s="97"/>
      <c r="EWY5" s="97"/>
      <c r="EWZ5" s="96"/>
      <c r="EXA5" s="97"/>
      <c r="EXB5" s="97"/>
      <c r="EXC5" s="97"/>
      <c r="EXD5" s="96"/>
      <c r="EXE5" s="97"/>
      <c r="EXF5" s="97"/>
      <c r="EXG5" s="97"/>
      <c r="EXH5" s="96"/>
      <c r="EXI5" s="97"/>
      <c r="EXJ5" s="97"/>
      <c r="EXK5" s="97"/>
      <c r="EXL5" s="96"/>
      <c r="EXM5" s="97"/>
      <c r="EXN5" s="97"/>
      <c r="EXO5" s="97"/>
      <c r="EXP5" s="96"/>
      <c r="EXQ5" s="97"/>
      <c r="EXR5" s="97"/>
      <c r="EXS5" s="97"/>
      <c r="EXT5" s="96"/>
      <c r="EXU5" s="97"/>
      <c r="EXV5" s="97"/>
      <c r="EXW5" s="97"/>
      <c r="EXX5" s="96"/>
      <c r="EXY5" s="97"/>
      <c r="EXZ5" s="97"/>
      <c r="EYA5" s="97"/>
      <c r="EYB5" s="96"/>
      <c r="EYC5" s="97"/>
      <c r="EYD5" s="97"/>
      <c r="EYE5" s="97"/>
      <c r="EYF5" s="96"/>
      <c r="EYG5" s="97"/>
      <c r="EYH5" s="97"/>
      <c r="EYI5" s="97"/>
      <c r="EYJ5" s="96"/>
      <c r="EYK5" s="97"/>
      <c r="EYL5" s="97"/>
      <c r="EYM5" s="97"/>
      <c r="EYN5" s="96"/>
      <c r="EYO5" s="97"/>
      <c r="EYP5" s="97"/>
      <c r="EYQ5" s="97"/>
      <c r="EYR5" s="96"/>
      <c r="EYS5" s="97"/>
      <c r="EYT5" s="97"/>
      <c r="EYU5" s="97"/>
      <c r="EYV5" s="96"/>
      <c r="EYW5" s="97"/>
      <c r="EYX5" s="97"/>
      <c r="EYY5" s="97"/>
      <c r="EYZ5" s="96"/>
      <c r="EZA5" s="97"/>
      <c r="EZB5" s="97"/>
      <c r="EZC5" s="97"/>
      <c r="EZD5" s="96"/>
      <c r="EZE5" s="97"/>
      <c r="EZF5" s="97"/>
      <c r="EZG5" s="97"/>
      <c r="EZH5" s="96"/>
      <c r="EZI5" s="97"/>
      <c r="EZJ5" s="97"/>
      <c r="EZK5" s="97"/>
      <c r="EZL5" s="96"/>
      <c r="EZM5" s="97"/>
      <c r="EZN5" s="97"/>
      <c r="EZO5" s="97"/>
      <c r="EZP5" s="96"/>
      <c r="EZQ5" s="97"/>
      <c r="EZR5" s="97"/>
      <c r="EZS5" s="97"/>
      <c r="EZT5" s="96"/>
      <c r="EZU5" s="97"/>
      <c r="EZV5" s="97"/>
      <c r="EZW5" s="97"/>
      <c r="EZX5" s="96"/>
      <c r="EZY5" s="97"/>
      <c r="EZZ5" s="97"/>
      <c r="FAA5" s="97"/>
      <c r="FAB5" s="96"/>
      <c r="FAC5" s="97"/>
      <c r="FAD5" s="97"/>
      <c r="FAE5" s="97"/>
      <c r="FAF5" s="96"/>
      <c r="FAG5" s="97"/>
      <c r="FAH5" s="97"/>
      <c r="FAI5" s="97"/>
      <c r="FAJ5" s="96"/>
      <c r="FAK5" s="97"/>
      <c r="FAL5" s="97"/>
      <c r="FAM5" s="97"/>
      <c r="FAN5" s="96"/>
      <c r="FAO5" s="97"/>
      <c r="FAP5" s="97"/>
      <c r="FAQ5" s="97"/>
      <c r="FAR5" s="96"/>
      <c r="FAS5" s="97"/>
      <c r="FAT5" s="97"/>
      <c r="FAU5" s="97"/>
      <c r="FAV5" s="96"/>
      <c r="FAW5" s="97"/>
      <c r="FAX5" s="97"/>
      <c r="FAY5" s="97"/>
      <c r="FAZ5" s="96"/>
      <c r="FBA5" s="97"/>
      <c r="FBB5" s="97"/>
      <c r="FBC5" s="97"/>
      <c r="FBD5" s="96"/>
      <c r="FBE5" s="97"/>
      <c r="FBF5" s="97"/>
      <c r="FBG5" s="97"/>
      <c r="FBH5" s="96"/>
      <c r="FBI5" s="97"/>
      <c r="FBJ5" s="97"/>
      <c r="FBK5" s="97"/>
      <c r="FBL5" s="96"/>
      <c r="FBM5" s="97"/>
      <c r="FBN5" s="97"/>
      <c r="FBO5" s="97"/>
      <c r="FBP5" s="96"/>
      <c r="FBQ5" s="97"/>
      <c r="FBR5" s="97"/>
      <c r="FBS5" s="97"/>
      <c r="FBT5" s="96"/>
      <c r="FBU5" s="97"/>
      <c r="FBV5" s="97"/>
      <c r="FBW5" s="97"/>
      <c r="FBX5" s="96"/>
      <c r="FBY5" s="97"/>
      <c r="FBZ5" s="97"/>
      <c r="FCA5" s="97"/>
      <c r="FCB5" s="96"/>
      <c r="FCC5" s="97"/>
      <c r="FCD5" s="97"/>
      <c r="FCE5" s="97"/>
      <c r="FCF5" s="96"/>
      <c r="FCG5" s="97"/>
      <c r="FCH5" s="97"/>
      <c r="FCI5" s="97"/>
      <c r="FCJ5" s="96"/>
      <c r="FCK5" s="97"/>
      <c r="FCL5" s="97"/>
      <c r="FCM5" s="97"/>
      <c r="FCN5" s="96"/>
      <c r="FCO5" s="97"/>
      <c r="FCP5" s="97"/>
      <c r="FCQ5" s="97"/>
      <c r="FCR5" s="96"/>
      <c r="FCS5" s="97"/>
      <c r="FCT5" s="97"/>
      <c r="FCU5" s="97"/>
      <c r="FCV5" s="96"/>
      <c r="FCW5" s="97"/>
      <c r="FCX5" s="97"/>
      <c r="FCY5" s="97"/>
      <c r="FCZ5" s="96"/>
      <c r="FDA5" s="97"/>
      <c r="FDB5" s="97"/>
      <c r="FDC5" s="97"/>
      <c r="FDD5" s="96"/>
      <c r="FDE5" s="97"/>
      <c r="FDF5" s="97"/>
      <c r="FDG5" s="97"/>
      <c r="FDH5" s="96"/>
      <c r="FDI5" s="97"/>
      <c r="FDJ5" s="97"/>
      <c r="FDK5" s="97"/>
      <c r="FDL5" s="96"/>
      <c r="FDM5" s="97"/>
      <c r="FDN5" s="97"/>
      <c r="FDO5" s="97"/>
      <c r="FDP5" s="96"/>
      <c r="FDQ5" s="97"/>
      <c r="FDR5" s="97"/>
      <c r="FDS5" s="97"/>
      <c r="FDT5" s="96"/>
      <c r="FDU5" s="97"/>
      <c r="FDV5" s="97"/>
      <c r="FDW5" s="97"/>
      <c r="FDX5" s="96"/>
      <c r="FDY5" s="97"/>
      <c r="FDZ5" s="97"/>
      <c r="FEA5" s="97"/>
      <c r="FEB5" s="96"/>
      <c r="FEC5" s="97"/>
      <c r="FED5" s="97"/>
      <c r="FEE5" s="97"/>
      <c r="FEF5" s="96"/>
      <c r="FEG5" s="97"/>
      <c r="FEH5" s="97"/>
      <c r="FEI5" s="97"/>
      <c r="FEJ5" s="96"/>
      <c r="FEK5" s="97"/>
      <c r="FEL5" s="97"/>
      <c r="FEM5" s="97"/>
      <c r="FEN5" s="96"/>
      <c r="FEO5" s="97"/>
      <c r="FEP5" s="97"/>
      <c r="FEQ5" s="97"/>
      <c r="FER5" s="96"/>
      <c r="FES5" s="97"/>
      <c r="FET5" s="97"/>
      <c r="FEU5" s="97"/>
      <c r="FEV5" s="96"/>
      <c r="FEW5" s="97"/>
      <c r="FEX5" s="97"/>
      <c r="FEY5" s="97"/>
      <c r="FEZ5" s="96"/>
      <c r="FFA5" s="97"/>
      <c r="FFB5" s="97"/>
      <c r="FFC5" s="97"/>
      <c r="FFD5" s="96"/>
      <c r="FFE5" s="97"/>
      <c r="FFF5" s="97"/>
      <c r="FFG5" s="97"/>
      <c r="FFH5" s="96"/>
      <c r="FFI5" s="97"/>
      <c r="FFJ5" s="97"/>
      <c r="FFK5" s="97"/>
      <c r="FFL5" s="96"/>
      <c r="FFM5" s="97"/>
      <c r="FFN5" s="97"/>
      <c r="FFO5" s="97"/>
      <c r="FFP5" s="96"/>
      <c r="FFQ5" s="97"/>
      <c r="FFR5" s="97"/>
      <c r="FFS5" s="97"/>
      <c r="FFT5" s="96"/>
      <c r="FFU5" s="97"/>
      <c r="FFV5" s="97"/>
      <c r="FFW5" s="97"/>
      <c r="FFX5" s="96"/>
      <c r="FFY5" s="97"/>
      <c r="FFZ5" s="97"/>
      <c r="FGA5" s="97"/>
      <c r="FGB5" s="96"/>
      <c r="FGC5" s="97"/>
      <c r="FGD5" s="97"/>
      <c r="FGE5" s="97"/>
      <c r="FGF5" s="96"/>
      <c r="FGG5" s="97"/>
      <c r="FGH5" s="97"/>
      <c r="FGI5" s="97"/>
      <c r="FGJ5" s="96"/>
      <c r="FGK5" s="97"/>
      <c r="FGL5" s="97"/>
      <c r="FGM5" s="97"/>
      <c r="FGN5" s="96"/>
      <c r="FGO5" s="97"/>
      <c r="FGP5" s="97"/>
      <c r="FGQ5" s="97"/>
      <c r="FGR5" s="96"/>
      <c r="FGS5" s="97"/>
      <c r="FGT5" s="97"/>
      <c r="FGU5" s="97"/>
      <c r="FGV5" s="96"/>
      <c r="FGW5" s="97"/>
      <c r="FGX5" s="97"/>
      <c r="FGY5" s="97"/>
      <c r="FGZ5" s="96"/>
      <c r="FHA5" s="97"/>
      <c r="FHB5" s="97"/>
      <c r="FHC5" s="97"/>
      <c r="FHD5" s="96"/>
      <c r="FHE5" s="97"/>
      <c r="FHF5" s="97"/>
      <c r="FHG5" s="97"/>
      <c r="FHH5" s="96"/>
      <c r="FHI5" s="97"/>
      <c r="FHJ5" s="97"/>
      <c r="FHK5" s="97"/>
      <c r="FHL5" s="96"/>
      <c r="FHM5" s="97"/>
      <c r="FHN5" s="97"/>
      <c r="FHO5" s="97"/>
      <c r="FHP5" s="96"/>
      <c r="FHQ5" s="97"/>
      <c r="FHR5" s="97"/>
      <c r="FHS5" s="97"/>
      <c r="FHT5" s="96"/>
      <c r="FHU5" s="97"/>
      <c r="FHV5" s="97"/>
      <c r="FHW5" s="97"/>
      <c r="FHX5" s="96"/>
      <c r="FHY5" s="97"/>
      <c r="FHZ5" s="97"/>
      <c r="FIA5" s="97"/>
      <c r="FIB5" s="96"/>
      <c r="FIC5" s="97"/>
      <c r="FID5" s="97"/>
      <c r="FIE5" s="97"/>
      <c r="FIF5" s="96"/>
      <c r="FIG5" s="97"/>
      <c r="FIH5" s="97"/>
      <c r="FII5" s="97"/>
      <c r="FIJ5" s="96"/>
      <c r="FIK5" s="97"/>
      <c r="FIL5" s="97"/>
      <c r="FIM5" s="97"/>
      <c r="FIN5" s="96"/>
      <c r="FIO5" s="97"/>
      <c r="FIP5" s="97"/>
      <c r="FIQ5" s="97"/>
      <c r="FIR5" s="96"/>
      <c r="FIS5" s="97"/>
      <c r="FIT5" s="97"/>
      <c r="FIU5" s="97"/>
      <c r="FIV5" s="96"/>
      <c r="FIW5" s="97"/>
      <c r="FIX5" s="97"/>
      <c r="FIY5" s="97"/>
      <c r="FIZ5" s="96"/>
      <c r="FJA5" s="97"/>
      <c r="FJB5" s="97"/>
      <c r="FJC5" s="97"/>
      <c r="FJD5" s="96"/>
      <c r="FJE5" s="97"/>
      <c r="FJF5" s="97"/>
      <c r="FJG5" s="97"/>
      <c r="FJH5" s="96"/>
      <c r="FJI5" s="97"/>
      <c r="FJJ5" s="97"/>
      <c r="FJK5" s="97"/>
      <c r="FJL5" s="96"/>
      <c r="FJM5" s="97"/>
      <c r="FJN5" s="97"/>
      <c r="FJO5" s="97"/>
      <c r="FJP5" s="96"/>
      <c r="FJQ5" s="97"/>
      <c r="FJR5" s="97"/>
      <c r="FJS5" s="97"/>
      <c r="FJT5" s="96"/>
      <c r="FJU5" s="97"/>
      <c r="FJV5" s="97"/>
      <c r="FJW5" s="97"/>
      <c r="FJX5" s="96"/>
      <c r="FJY5" s="97"/>
      <c r="FJZ5" s="97"/>
      <c r="FKA5" s="97"/>
      <c r="FKB5" s="96"/>
      <c r="FKC5" s="97"/>
      <c r="FKD5" s="97"/>
      <c r="FKE5" s="97"/>
      <c r="FKF5" s="96"/>
      <c r="FKG5" s="97"/>
      <c r="FKH5" s="97"/>
      <c r="FKI5" s="97"/>
      <c r="FKJ5" s="96"/>
      <c r="FKK5" s="97"/>
      <c r="FKL5" s="97"/>
      <c r="FKM5" s="97"/>
      <c r="FKN5" s="96"/>
      <c r="FKO5" s="97"/>
      <c r="FKP5" s="97"/>
      <c r="FKQ5" s="97"/>
      <c r="FKR5" s="96"/>
      <c r="FKS5" s="97"/>
      <c r="FKT5" s="97"/>
      <c r="FKU5" s="97"/>
      <c r="FKV5" s="96"/>
      <c r="FKW5" s="97"/>
      <c r="FKX5" s="97"/>
      <c r="FKY5" s="97"/>
      <c r="FKZ5" s="96"/>
      <c r="FLA5" s="97"/>
      <c r="FLB5" s="97"/>
      <c r="FLC5" s="97"/>
      <c r="FLD5" s="96"/>
      <c r="FLE5" s="97"/>
      <c r="FLF5" s="97"/>
      <c r="FLG5" s="97"/>
      <c r="FLH5" s="96"/>
      <c r="FLI5" s="97"/>
      <c r="FLJ5" s="97"/>
      <c r="FLK5" s="97"/>
      <c r="FLL5" s="96"/>
      <c r="FLM5" s="97"/>
      <c r="FLN5" s="97"/>
      <c r="FLO5" s="97"/>
      <c r="FLP5" s="96"/>
      <c r="FLQ5" s="97"/>
      <c r="FLR5" s="97"/>
      <c r="FLS5" s="97"/>
      <c r="FLT5" s="96"/>
      <c r="FLU5" s="97"/>
      <c r="FLV5" s="97"/>
      <c r="FLW5" s="97"/>
      <c r="FLX5" s="96"/>
      <c r="FLY5" s="97"/>
      <c r="FLZ5" s="97"/>
      <c r="FMA5" s="97"/>
      <c r="FMB5" s="96"/>
      <c r="FMC5" s="97"/>
      <c r="FMD5" s="97"/>
      <c r="FME5" s="97"/>
      <c r="FMF5" s="96"/>
      <c r="FMG5" s="97"/>
      <c r="FMH5" s="97"/>
      <c r="FMI5" s="97"/>
      <c r="FMJ5" s="96"/>
      <c r="FMK5" s="97"/>
      <c r="FML5" s="97"/>
      <c r="FMM5" s="97"/>
      <c r="FMN5" s="96"/>
      <c r="FMO5" s="97"/>
      <c r="FMP5" s="97"/>
      <c r="FMQ5" s="97"/>
      <c r="FMR5" s="96"/>
      <c r="FMS5" s="97"/>
      <c r="FMT5" s="97"/>
      <c r="FMU5" s="97"/>
      <c r="FMV5" s="96"/>
      <c r="FMW5" s="97"/>
      <c r="FMX5" s="97"/>
      <c r="FMY5" s="97"/>
      <c r="FMZ5" s="96"/>
      <c r="FNA5" s="97"/>
      <c r="FNB5" s="97"/>
      <c r="FNC5" s="97"/>
      <c r="FND5" s="96"/>
      <c r="FNE5" s="97"/>
      <c r="FNF5" s="97"/>
      <c r="FNG5" s="97"/>
      <c r="FNH5" s="96"/>
      <c r="FNI5" s="97"/>
      <c r="FNJ5" s="97"/>
      <c r="FNK5" s="97"/>
      <c r="FNL5" s="96"/>
      <c r="FNM5" s="97"/>
      <c r="FNN5" s="97"/>
      <c r="FNO5" s="97"/>
      <c r="FNP5" s="96"/>
      <c r="FNQ5" s="97"/>
      <c r="FNR5" s="97"/>
      <c r="FNS5" s="97"/>
      <c r="FNT5" s="96"/>
      <c r="FNU5" s="97"/>
      <c r="FNV5" s="97"/>
      <c r="FNW5" s="97"/>
      <c r="FNX5" s="96"/>
      <c r="FNY5" s="97"/>
      <c r="FNZ5" s="97"/>
      <c r="FOA5" s="97"/>
      <c r="FOB5" s="96"/>
      <c r="FOC5" s="97"/>
      <c r="FOD5" s="97"/>
      <c r="FOE5" s="97"/>
      <c r="FOF5" s="96"/>
      <c r="FOG5" s="97"/>
      <c r="FOH5" s="97"/>
      <c r="FOI5" s="97"/>
      <c r="FOJ5" s="96"/>
      <c r="FOK5" s="97"/>
      <c r="FOL5" s="97"/>
      <c r="FOM5" s="97"/>
      <c r="FON5" s="96"/>
      <c r="FOO5" s="97"/>
      <c r="FOP5" s="97"/>
      <c r="FOQ5" s="97"/>
      <c r="FOR5" s="96"/>
      <c r="FOS5" s="97"/>
      <c r="FOT5" s="97"/>
      <c r="FOU5" s="97"/>
      <c r="FOV5" s="96"/>
      <c r="FOW5" s="97"/>
      <c r="FOX5" s="97"/>
      <c r="FOY5" s="97"/>
      <c r="FOZ5" s="96"/>
      <c r="FPA5" s="97"/>
      <c r="FPB5" s="97"/>
      <c r="FPC5" s="97"/>
      <c r="FPD5" s="96"/>
      <c r="FPE5" s="97"/>
      <c r="FPF5" s="97"/>
      <c r="FPG5" s="97"/>
      <c r="FPH5" s="96"/>
      <c r="FPI5" s="97"/>
      <c r="FPJ5" s="97"/>
      <c r="FPK5" s="97"/>
      <c r="FPL5" s="96"/>
      <c r="FPM5" s="97"/>
      <c r="FPN5" s="97"/>
      <c r="FPO5" s="97"/>
      <c r="FPP5" s="96"/>
      <c r="FPQ5" s="97"/>
      <c r="FPR5" s="97"/>
      <c r="FPS5" s="97"/>
      <c r="FPT5" s="96"/>
      <c r="FPU5" s="97"/>
      <c r="FPV5" s="97"/>
      <c r="FPW5" s="97"/>
      <c r="FPX5" s="96"/>
      <c r="FPY5" s="97"/>
      <c r="FPZ5" s="97"/>
      <c r="FQA5" s="97"/>
      <c r="FQB5" s="96"/>
      <c r="FQC5" s="97"/>
      <c r="FQD5" s="97"/>
      <c r="FQE5" s="97"/>
      <c r="FQF5" s="96"/>
      <c r="FQG5" s="97"/>
      <c r="FQH5" s="97"/>
      <c r="FQI5" s="97"/>
      <c r="FQJ5" s="96"/>
      <c r="FQK5" s="97"/>
      <c r="FQL5" s="97"/>
      <c r="FQM5" s="97"/>
      <c r="FQN5" s="96"/>
      <c r="FQO5" s="97"/>
      <c r="FQP5" s="97"/>
      <c r="FQQ5" s="97"/>
      <c r="FQR5" s="96"/>
      <c r="FQS5" s="97"/>
      <c r="FQT5" s="97"/>
      <c r="FQU5" s="97"/>
      <c r="FQV5" s="96"/>
      <c r="FQW5" s="97"/>
      <c r="FQX5" s="97"/>
      <c r="FQY5" s="97"/>
      <c r="FQZ5" s="96"/>
      <c r="FRA5" s="97"/>
      <c r="FRB5" s="97"/>
      <c r="FRC5" s="97"/>
      <c r="FRD5" s="96"/>
      <c r="FRE5" s="97"/>
      <c r="FRF5" s="97"/>
      <c r="FRG5" s="97"/>
      <c r="FRH5" s="96"/>
      <c r="FRI5" s="97"/>
      <c r="FRJ5" s="97"/>
      <c r="FRK5" s="97"/>
      <c r="FRL5" s="96"/>
      <c r="FRM5" s="97"/>
      <c r="FRN5" s="97"/>
      <c r="FRO5" s="97"/>
      <c r="FRP5" s="96"/>
      <c r="FRQ5" s="97"/>
      <c r="FRR5" s="97"/>
      <c r="FRS5" s="97"/>
      <c r="FRT5" s="96"/>
      <c r="FRU5" s="97"/>
      <c r="FRV5" s="97"/>
      <c r="FRW5" s="97"/>
      <c r="FRX5" s="96"/>
      <c r="FRY5" s="97"/>
      <c r="FRZ5" s="97"/>
      <c r="FSA5" s="97"/>
      <c r="FSB5" s="96"/>
      <c r="FSC5" s="97"/>
      <c r="FSD5" s="97"/>
      <c r="FSE5" s="97"/>
      <c r="FSF5" s="96"/>
      <c r="FSG5" s="97"/>
      <c r="FSH5" s="97"/>
      <c r="FSI5" s="97"/>
      <c r="FSJ5" s="96"/>
      <c r="FSK5" s="97"/>
      <c r="FSL5" s="97"/>
      <c r="FSM5" s="97"/>
      <c r="FSN5" s="96"/>
      <c r="FSO5" s="97"/>
      <c r="FSP5" s="97"/>
      <c r="FSQ5" s="97"/>
      <c r="FSR5" s="96"/>
      <c r="FSS5" s="97"/>
      <c r="FST5" s="97"/>
      <c r="FSU5" s="97"/>
      <c r="FSV5" s="96"/>
      <c r="FSW5" s="97"/>
      <c r="FSX5" s="97"/>
      <c r="FSY5" s="97"/>
      <c r="FSZ5" s="96"/>
      <c r="FTA5" s="97"/>
      <c r="FTB5" s="97"/>
      <c r="FTC5" s="97"/>
      <c r="FTD5" s="96"/>
      <c r="FTE5" s="97"/>
      <c r="FTF5" s="97"/>
      <c r="FTG5" s="97"/>
      <c r="FTH5" s="96"/>
      <c r="FTI5" s="97"/>
      <c r="FTJ5" s="97"/>
      <c r="FTK5" s="97"/>
      <c r="FTL5" s="96"/>
      <c r="FTM5" s="97"/>
      <c r="FTN5" s="97"/>
      <c r="FTO5" s="97"/>
      <c r="FTP5" s="96"/>
      <c r="FTQ5" s="97"/>
      <c r="FTR5" s="97"/>
      <c r="FTS5" s="97"/>
      <c r="FTT5" s="96"/>
      <c r="FTU5" s="97"/>
      <c r="FTV5" s="97"/>
      <c r="FTW5" s="97"/>
      <c r="FTX5" s="96"/>
      <c r="FTY5" s="97"/>
      <c r="FTZ5" s="97"/>
      <c r="FUA5" s="97"/>
      <c r="FUB5" s="96"/>
      <c r="FUC5" s="97"/>
      <c r="FUD5" s="97"/>
      <c r="FUE5" s="97"/>
      <c r="FUF5" s="96"/>
      <c r="FUG5" s="97"/>
      <c r="FUH5" s="97"/>
      <c r="FUI5" s="97"/>
      <c r="FUJ5" s="96"/>
      <c r="FUK5" s="97"/>
      <c r="FUL5" s="97"/>
      <c r="FUM5" s="97"/>
      <c r="FUN5" s="96"/>
      <c r="FUO5" s="97"/>
      <c r="FUP5" s="97"/>
      <c r="FUQ5" s="97"/>
      <c r="FUR5" s="96"/>
      <c r="FUS5" s="97"/>
      <c r="FUT5" s="97"/>
      <c r="FUU5" s="97"/>
      <c r="FUV5" s="96"/>
      <c r="FUW5" s="97"/>
      <c r="FUX5" s="97"/>
      <c r="FUY5" s="97"/>
      <c r="FUZ5" s="96"/>
      <c r="FVA5" s="97"/>
      <c r="FVB5" s="97"/>
      <c r="FVC5" s="97"/>
      <c r="FVD5" s="96"/>
      <c r="FVE5" s="97"/>
      <c r="FVF5" s="97"/>
      <c r="FVG5" s="97"/>
      <c r="FVH5" s="96"/>
      <c r="FVI5" s="97"/>
      <c r="FVJ5" s="97"/>
      <c r="FVK5" s="97"/>
      <c r="FVL5" s="96"/>
      <c r="FVM5" s="97"/>
      <c r="FVN5" s="97"/>
      <c r="FVO5" s="97"/>
      <c r="FVP5" s="96"/>
      <c r="FVQ5" s="97"/>
      <c r="FVR5" s="97"/>
      <c r="FVS5" s="97"/>
      <c r="FVT5" s="96"/>
      <c r="FVU5" s="97"/>
      <c r="FVV5" s="97"/>
      <c r="FVW5" s="97"/>
      <c r="FVX5" s="96"/>
      <c r="FVY5" s="97"/>
      <c r="FVZ5" s="97"/>
      <c r="FWA5" s="97"/>
      <c r="FWB5" s="96"/>
      <c r="FWC5" s="97"/>
      <c r="FWD5" s="97"/>
      <c r="FWE5" s="97"/>
      <c r="FWF5" s="96"/>
      <c r="FWG5" s="97"/>
      <c r="FWH5" s="97"/>
      <c r="FWI5" s="97"/>
      <c r="FWJ5" s="96"/>
      <c r="FWK5" s="97"/>
      <c r="FWL5" s="97"/>
      <c r="FWM5" s="97"/>
      <c r="FWN5" s="96"/>
      <c r="FWO5" s="97"/>
      <c r="FWP5" s="97"/>
      <c r="FWQ5" s="97"/>
      <c r="FWR5" s="96"/>
      <c r="FWS5" s="97"/>
      <c r="FWT5" s="97"/>
      <c r="FWU5" s="97"/>
      <c r="FWV5" s="96"/>
      <c r="FWW5" s="97"/>
      <c r="FWX5" s="97"/>
      <c r="FWY5" s="97"/>
      <c r="FWZ5" s="96"/>
      <c r="FXA5" s="97"/>
      <c r="FXB5" s="97"/>
      <c r="FXC5" s="97"/>
      <c r="FXD5" s="96"/>
      <c r="FXE5" s="97"/>
      <c r="FXF5" s="97"/>
      <c r="FXG5" s="97"/>
      <c r="FXH5" s="96"/>
      <c r="FXI5" s="97"/>
      <c r="FXJ5" s="97"/>
      <c r="FXK5" s="97"/>
      <c r="FXL5" s="96"/>
      <c r="FXM5" s="97"/>
      <c r="FXN5" s="97"/>
      <c r="FXO5" s="97"/>
      <c r="FXP5" s="96"/>
      <c r="FXQ5" s="97"/>
      <c r="FXR5" s="97"/>
      <c r="FXS5" s="97"/>
      <c r="FXT5" s="96"/>
      <c r="FXU5" s="97"/>
      <c r="FXV5" s="97"/>
      <c r="FXW5" s="97"/>
      <c r="FXX5" s="96"/>
      <c r="FXY5" s="97"/>
      <c r="FXZ5" s="97"/>
      <c r="FYA5" s="97"/>
      <c r="FYB5" s="96"/>
      <c r="FYC5" s="97"/>
      <c r="FYD5" s="97"/>
      <c r="FYE5" s="97"/>
      <c r="FYF5" s="96"/>
      <c r="FYG5" s="97"/>
      <c r="FYH5" s="97"/>
      <c r="FYI5" s="97"/>
      <c r="FYJ5" s="96"/>
      <c r="FYK5" s="97"/>
      <c r="FYL5" s="97"/>
      <c r="FYM5" s="97"/>
      <c r="FYN5" s="96"/>
      <c r="FYO5" s="97"/>
      <c r="FYP5" s="97"/>
      <c r="FYQ5" s="97"/>
      <c r="FYR5" s="96"/>
      <c r="FYS5" s="97"/>
      <c r="FYT5" s="97"/>
      <c r="FYU5" s="97"/>
      <c r="FYV5" s="96"/>
      <c r="FYW5" s="97"/>
      <c r="FYX5" s="97"/>
      <c r="FYY5" s="97"/>
      <c r="FYZ5" s="96"/>
      <c r="FZA5" s="97"/>
      <c r="FZB5" s="97"/>
      <c r="FZC5" s="97"/>
      <c r="FZD5" s="96"/>
      <c r="FZE5" s="97"/>
      <c r="FZF5" s="97"/>
      <c r="FZG5" s="97"/>
      <c r="FZH5" s="96"/>
      <c r="FZI5" s="97"/>
      <c r="FZJ5" s="97"/>
      <c r="FZK5" s="97"/>
      <c r="FZL5" s="96"/>
      <c r="FZM5" s="97"/>
      <c r="FZN5" s="97"/>
      <c r="FZO5" s="97"/>
      <c r="FZP5" s="96"/>
      <c r="FZQ5" s="97"/>
      <c r="FZR5" s="97"/>
      <c r="FZS5" s="97"/>
      <c r="FZT5" s="96"/>
      <c r="FZU5" s="97"/>
      <c r="FZV5" s="97"/>
      <c r="FZW5" s="97"/>
      <c r="FZX5" s="96"/>
      <c r="FZY5" s="97"/>
      <c r="FZZ5" s="97"/>
      <c r="GAA5" s="97"/>
      <c r="GAB5" s="96"/>
      <c r="GAC5" s="97"/>
      <c r="GAD5" s="97"/>
      <c r="GAE5" s="97"/>
      <c r="GAF5" s="96"/>
      <c r="GAG5" s="97"/>
      <c r="GAH5" s="97"/>
      <c r="GAI5" s="97"/>
      <c r="GAJ5" s="96"/>
      <c r="GAK5" s="97"/>
      <c r="GAL5" s="97"/>
      <c r="GAM5" s="97"/>
      <c r="GAN5" s="96"/>
      <c r="GAO5" s="97"/>
      <c r="GAP5" s="97"/>
      <c r="GAQ5" s="97"/>
      <c r="GAR5" s="96"/>
      <c r="GAS5" s="97"/>
      <c r="GAT5" s="97"/>
      <c r="GAU5" s="97"/>
      <c r="GAV5" s="96"/>
      <c r="GAW5" s="97"/>
      <c r="GAX5" s="97"/>
      <c r="GAY5" s="97"/>
      <c r="GAZ5" s="96"/>
      <c r="GBA5" s="97"/>
      <c r="GBB5" s="97"/>
      <c r="GBC5" s="97"/>
      <c r="GBD5" s="96"/>
      <c r="GBE5" s="97"/>
      <c r="GBF5" s="97"/>
      <c r="GBG5" s="97"/>
      <c r="GBH5" s="96"/>
      <c r="GBI5" s="97"/>
      <c r="GBJ5" s="97"/>
      <c r="GBK5" s="97"/>
      <c r="GBL5" s="96"/>
      <c r="GBM5" s="97"/>
      <c r="GBN5" s="97"/>
      <c r="GBO5" s="97"/>
      <c r="GBP5" s="96"/>
      <c r="GBQ5" s="97"/>
      <c r="GBR5" s="97"/>
      <c r="GBS5" s="97"/>
      <c r="GBT5" s="96"/>
      <c r="GBU5" s="97"/>
      <c r="GBV5" s="97"/>
      <c r="GBW5" s="97"/>
      <c r="GBX5" s="96"/>
      <c r="GBY5" s="97"/>
      <c r="GBZ5" s="97"/>
      <c r="GCA5" s="97"/>
      <c r="GCB5" s="96"/>
      <c r="GCC5" s="97"/>
      <c r="GCD5" s="97"/>
      <c r="GCE5" s="97"/>
      <c r="GCF5" s="96"/>
      <c r="GCG5" s="97"/>
      <c r="GCH5" s="97"/>
      <c r="GCI5" s="97"/>
      <c r="GCJ5" s="96"/>
      <c r="GCK5" s="97"/>
      <c r="GCL5" s="97"/>
      <c r="GCM5" s="97"/>
      <c r="GCN5" s="96"/>
      <c r="GCO5" s="97"/>
      <c r="GCP5" s="97"/>
      <c r="GCQ5" s="97"/>
      <c r="GCR5" s="96"/>
      <c r="GCS5" s="97"/>
      <c r="GCT5" s="97"/>
      <c r="GCU5" s="97"/>
      <c r="GCV5" s="96"/>
      <c r="GCW5" s="97"/>
      <c r="GCX5" s="97"/>
      <c r="GCY5" s="97"/>
      <c r="GCZ5" s="96"/>
      <c r="GDA5" s="97"/>
      <c r="GDB5" s="97"/>
      <c r="GDC5" s="97"/>
      <c r="GDD5" s="96"/>
      <c r="GDE5" s="97"/>
      <c r="GDF5" s="97"/>
      <c r="GDG5" s="97"/>
      <c r="GDH5" s="96"/>
      <c r="GDI5" s="97"/>
      <c r="GDJ5" s="97"/>
      <c r="GDK5" s="97"/>
      <c r="GDL5" s="96"/>
      <c r="GDM5" s="97"/>
      <c r="GDN5" s="97"/>
      <c r="GDO5" s="97"/>
      <c r="GDP5" s="96"/>
      <c r="GDQ5" s="97"/>
      <c r="GDR5" s="97"/>
      <c r="GDS5" s="97"/>
      <c r="GDT5" s="96"/>
      <c r="GDU5" s="97"/>
      <c r="GDV5" s="97"/>
      <c r="GDW5" s="97"/>
      <c r="GDX5" s="96"/>
      <c r="GDY5" s="97"/>
      <c r="GDZ5" s="97"/>
      <c r="GEA5" s="97"/>
      <c r="GEB5" s="96"/>
      <c r="GEC5" s="97"/>
      <c r="GED5" s="97"/>
      <c r="GEE5" s="97"/>
      <c r="GEF5" s="96"/>
      <c r="GEG5" s="97"/>
      <c r="GEH5" s="97"/>
      <c r="GEI5" s="97"/>
      <c r="GEJ5" s="96"/>
      <c r="GEK5" s="97"/>
      <c r="GEL5" s="97"/>
      <c r="GEM5" s="97"/>
      <c r="GEN5" s="96"/>
      <c r="GEO5" s="97"/>
      <c r="GEP5" s="97"/>
      <c r="GEQ5" s="97"/>
      <c r="GER5" s="96"/>
      <c r="GES5" s="97"/>
      <c r="GET5" s="97"/>
      <c r="GEU5" s="97"/>
      <c r="GEV5" s="96"/>
      <c r="GEW5" s="97"/>
      <c r="GEX5" s="97"/>
      <c r="GEY5" s="97"/>
      <c r="GEZ5" s="96"/>
      <c r="GFA5" s="97"/>
      <c r="GFB5" s="97"/>
      <c r="GFC5" s="97"/>
      <c r="GFD5" s="96"/>
      <c r="GFE5" s="97"/>
      <c r="GFF5" s="97"/>
      <c r="GFG5" s="97"/>
      <c r="GFH5" s="96"/>
      <c r="GFI5" s="97"/>
      <c r="GFJ5" s="97"/>
      <c r="GFK5" s="97"/>
      <c r="GFL5" s="96"/>
      <c r="GFM5" s="97"/>
      <c r="GFN5" s="97"/>
      <c r="GFO5" s="97"/>
      <c r="GFP5" s="96"/>
      <c r="GFQ5" s="97"/>
      <c r="GFR5" s="97"/>
      <c r="GFS5" s="97"/>
      <c r="GFT5" s="96"/>
      <c r="GFU5" s="97"/>
      <c r="GFV5" s="97"/>
      <c r="GFW5" s="97"/>
      <c r="GFX5" s="96"/>
      <c r="GFY5" s="97"/>
      <c r="GFZ5" s="97"/>
      <c r="GGA5" s="97"/>
      <c r="GGB5" s="96"/>
      <c r="GGC5" s="97"/>
      <c r="GGD5" s="97"/>
      <c r="GGE5" s="97"/>
      <c r="GGF5" s="96"/>
      <c r="GGG5" s="97"/>
      <c r="GGH5" s="97"/>
      <c r="GGI5" s="97"/>
      <c r="GGJ5" s="96"/>
      <c r="GGK5" s="97"/>
      <c r="GGL5" s="97"/>
      <c r="GGM5" s="97"/>
      <c r="GGN5" s="96"/>
      <c r="GGO5" s="97"/>
      <c r="GGP5" s="97"/>
      <c r="GGQ5" s="97"/>
      <c r="GGR5" s="96"/>
      <c r="GGS5" s="97"/>
      <c r="GGT5" s="97"/>
      <c r="GGU5" s="97"/>
      <c r="GGV5" s="96"/>
      <c r="GGW5" s="97"/>
      <c r="GGX5" s="97"/>
      <c r="GGY5" s="97"/>
      <c r="GGZ5" s="96"/>
      <c r="GHA5" s="97"/>
      <c r="GHB5" s="97"/>
      <c r="GHC5" s="97"/>
      <c r="GHD5" s="96"/>
      <c r="GHE5" s="97"/>
      <c r="GHF5" s="97"/>
      <c r="GHG5" s="97"/>
      <c r="GHH5" s="96"/>
      <c r="GHI5" s="97"/>
      <c r="GHJ5" s="97"/>
      <c r="GHK5" s="97"/>
      <c r="GHL5" s="96"/>
      <c r="GHM5" s="97"/>
      <c r="GHN5" s="97"/>
      <c r="GHO5" s="97"/>
      <c r="GHP5" s="96"/>
      <c r="GHQ5" s="97"/>
      <c r="GHR5" s="97"/>
      <c r="GHS5" s="97"/>
      <c r="GHT5" s="96"/>
      <c r="GHU5" s="97"/>
      <c r="GHV5" s="97"/>
      <c r="GHW5" s="97"/>
      <c r="GHX5" s="96"/>
      <c r="GHY5" s="97"/>
      <c r="GHZ5" s="97"/>
      <c r="GIA5" s="97"/>
      <c r="GIB5" s="96"/>
      <c r="GIC5" s="97"/>
      <c r="GID5" s="97"/>
      <c r="GIE5" s="97"/>
      <c r="GIF5" s="96"/>
      <c r="GIG5" s="97"/>
      <c r="GIH5" s="97"/>
      <c r="GII5" s="97"/>
      <c r="GIJ5" s="96"/>
      <c r="GIK5" s="97"/>
      <c r="GIL5" s="97"/>
      <c r="GIM5" s="97"/>
      <c r="GIN5" s="96"/>
      <c r="GIO5" s="97"/>
      <c r="GIP5" s="97"/>
      <c r="GIQ5" s="97"/>
      <c r="GIR5" s="96"/>
      <c r="GIS5" s="97"/>
      <c r="GIT5" s="97"/>
      <c r="GIU5" s="97"/>
      <c r="GIV5" s="96"/>
      <c r="GIW5" s="97"/>
      <c r="GIX5" s="97"/>
      <c r="GIY5" s="97"/>
      <c r="GIZ5" s="96"/>
      <c r="GJA5" s="97"/>
      <c r="GJB5" s="97"/>
      <c r="GJC5" s="97"/>
      <c r="GJD5" s="96"/>
      <c r="GJE5" s="97"/>
      <c r="GJF5" s="97"/>
      <c r="GJG5" s="97"/>
      <c r="GJH5" s="96"/>
      <c r="GJI5" s="97"/>
      <c r="GJJ5" s="97"/>
      <c r="GJK5" s="97"/>
      <c r="GJL5" s="96"/>
      <c r="GJM5" s="97"/>
      <c r="GJN5" s="97"/>
      <c r="GJO5" s="97"/>
      <c r="GJP5" s="96"/>
      <c r="GJQ5" s="97"/>
      <c r="GJR5" s="97"/>
      <c r="GJS5" s="97"/>
      <c r="GJT5" s="96"/>
      <c r="GJU5" s="97"/>
      <c r="GJV5" s="97"/>
      <c r="GJW5" s="97"/>
      <c r="GJX5" s="96"/>
      <c r="GJY5" s="97"/>
      <c r="GJZ5" s="97"/>
      <c r="GKA5" s="97"/>
      <c r="GKB5" s="96"/>
      <c r="GKC5" s="97"/>
      <c r="GKD5" s="97"/>
      <c r="GKE5" s="97"/>
      <c r="GKF5" s="96"/>
      <c r="GKG5" s="97"/>
      <c r="GKH5" s="97"/>
      <c r="GKI5" s="97"/>
      <c r="GKJ5" s="96"/>
      <c r="GKK5" s="97"/>
      <c r="GKL5" s="97"/>
      <c r="GKM5" s="97"/>
      <c r="GKN5" s="96"/>
      <c r="GKO5" s="97"/>
      <c r="GKP5" s="97"/>
      <c r="GKQ5" s="97"/>
      <c r="GKR5" s="96"/>
      <c r="GKS5" s="97"/>
      <c r="GKT5" s="97"/>
      <c r="GKU5" s="97"/>
      <c r="GKV5" s="96"/>
      <c r="GKW5" s="97"/>
      <c r="GKX5" s="97"/>
      <c r="GKY5" s="97"/>
      <c r="GKZ5" s="96"/>
      <c r="GLA5" s="97"/>
      <c r="GLB5" s="97"/>
      <c r="GLC5" s="97"/>
      <c r="GLD5" s="96"/>
      <c r="GLE5" s="97"/>
      <c r="GLF5" s="97"/>
      <c r="GLG5" s="97"/>
      <c r="GLH5" s="96"/>
      <c r="GLI5" s="97"/>
      <c r="GLJ5" s="97"/>
      <c r="GLK5" s="97"/>
      <c r="GLL5" s="96"/>
      <c r="GLM5" s="97"/>
      <c r="GLN5" s="97"/>
      <c r="GLO5" s="97"/>
      <c r="GLP5" s="96"/>
      <c r="GLQ5" s="97"/>
      <c r="GLR5" s="97"/>
      <c r="GLS5" s="97"/>
      <c r="GLT5" s="96"/>
      <c r="GLU5" s="97"/>
      <c r="GLV5" s="97"/>
      <c r="GLW5" s="97"/>
      <c r="GLX5" s="96"/>
      <c r="GLY5" s="97"/>
      <c r="GLZ5" s="97"/>
      <c r="GMA5" s="97"/>
      <c r="GMB5" s="96"/>
      <c r="GMC5" s="97"/>
      <c r="GMD5" s="97"/>
      <c r="GME5" s="97"/>
      <c r="GMF5" s="96"/>
      <c r="GMG5" s="97"/>
      <c r="GMH5" s="97"/>
      <c r="GMI5" s="97"/>
      <c r="GMJ5" s="96"/>
      <c r="GMK5" s="97"/>
      <c r="GML5" s="97"/>
      <c r="GMM5" s="97"/>
      <c r="GMN5" s="96"/>
      <c r="GMO5" s="97"/>
      <c r="GMP5" s="97"/>
      <c r="GMQ5" s="97"/>
      <c r="GMR5" s="96"/>
      <c r="GMS5" s="97"/>
      <c r="GMT5" s="97"/>
      <c r="GMU5" s="97"/>
      <c r="GMV5" s="96"/>
      <c r="GMW5" s="97"/>
      <c r="GMX5" s="97"/>
      <c r="GMY5" s="97"/>
      <c r="GMZ5" s="96"/>
      <c r="GNA5" s="97"/>
      <c r="GNB5" s="97"/>
      <c r="GNC5" s="97"/>
      <c r="GND5" s="96"/>
      <c r="GNE5" s="97"/>
      <c r="GNF5" s="97"/>
      <c r="GNG5" s="97"/>
      <c r="GNH5" s="96"/>
      <c r="GNI5" s="97"/>
      <c r="GNJ5" s="97"/>
      <c r="GNK5" s="97"/>
      <c r="GNL5" s="96"/>
      <c r="GNM5" s="97"/>
      <c r="GNN5" s="97"/>
      <c r="GNO5" s="97"/>
      <c r="GNP5" s="96"/>
      <c r="GNQ5" s="97"/>
      <c r="GNR5" s="97"/>
      <c r="GNS5" s="97"/>
      <c r="GNT5" s="96"/>
      <c r="GNU5" s="97"/>
      <c r="GNV5" s="97"/>
      <c r="GNW5" s="97"/>
      <c r="GNX5" s="96"/>
      <c r="GNY5" s="97"/>
      <c r="GNZ5" s="97"/>
      <c r="GOA5" s="97"/>
      <c r="GOB5" s="96"/>
      <c r="GOC5" s="97"/>
      <c r="GOD5" s="97"/>
      <c r="GOE5" s="97"/>
      <c r="GOF5" s="96"/>
      <c r="GOG5" s="97"/>
      <c r="GOH5" s="97"/>
      <c r="GOI5" s="97"/>
      <c r="GOJ5" s="96"/>
      <c r="GOK5" s="97"/>
      <c r="GOL5" s="97"/>
      <c r="GOM5" s="97"/>
      <c r="GON5" s="96"/>
      <c r="GOO5" s="97"/>
      <c r="GOP5" s="97"/>
      <c r="GOQ5" s="97"/>
      <c r="GOR5" s="96"/>
      <c r="GOS5" s="97"/>
      <c r="GOT5" s="97"/>
      <c r="GOU5" s="97"/>
      <c r="GOV5" s="96"/>
      <c r="GOW5" s="97"/>
      <c r="GOX5" s="97"/>
      <c r="GOY5" s="97"/>
      <c r="GOZ5" s="96"/>
      <c r="GPA5" s="97"/>
      <c r="GPB5" s="97"/>
      <c r="GPC5" s="97"/>
      <c r="GPD5" s="96"/>
      <c r="GPE5" s="97"/>
      <c r="GPF5" s="97"/>
      <c r="GPG5" s="97"/>
      <c r="GPH5" s="96"/>
      <c r="GPI5" s="97"/>
      <c r="GPJ5" s="97"/>
      <c r="GPK5" s="97"/>
      <c r="GPL5" s="96"/>
      <c r="GPM5" s="97"/>
      <c r="GPN5" s="97"/>
      <c r="GPO5" s="97"/>
      <c r="GPP5" s="96"/>
      <c r="GPQ5" s="97"/>
      <c r="GPR5" s="97"/>
      <c r="GPS5" s="97"/>
      <c r="GPT5" s="96"/>
      <c r="GPU5" s="97"/>
      <c r="GPV5" s="97"/>
      <c r="GPW5" s="97"/>
      <c r="GPX5" s="96"/>
      <c r="GPY5" s="97"/>
      <c r="GPZ5" s="97"/>
      <c r="GQA5" s="97"/>
      <c r="GQB5" s="96"/>
      <c r="GQC5" s="97"/>
      <c r="GQD5" s="97"/>
      <c r="GQE5" s="97"/>
      <c r="GQF5" s="96"/>
      <c r="GQG5" s="97"/>
      <c r="GQH5" s="97"/>
      <c r="GQI5" s="97"/>
      <c r="GQJ5" s="96"/>
      <c r="GQK5" s="97"/>
      <c r="GQL5" s="97"/>
      <c r="GQM5" s="97"/>
      <c r="GQN5" s="96"/>
      <c r="GQO5" s="97"/>
      <c r="GQP5" s="97"/>
      <c r="GQQ5" s="97"/>
      <c r="GQR5" s="96"/>
      <c r="GQS5" s="97"/>
      <c r="GQT5" s="97"/>
      <c r="GQU5" s="97"/>
      <c r="GQV5" s="96"/>
      <c r="GQW5" s="97"/>
      <c r="GQX5" s="97"/>
      <c r="GQY5" s="97"/>
      <c r="GQZ5" s="96"/>
      <c r="GRA5" s="97"/>
      <c r="GRB5" s="97"/>
      <c r="GRC5" s="97"/>
      <c r="GRD5" s="96"/>
      <c r="GRE5" s="97"/>
      <c r="GRF5" s="97"/>
      <c r="GRG5" s="97"/>
      <c r="GRH5" s="96"/>
      <c r="GRI5" s="97"/>
      <c r="GRJ5" s="97"/>
      <c r="GRK5" s="97"/>
      <c r="GRL5" s="96"/>
      <c r="GRM5" s="97"/>
      <c r="GRN5" s="97"/>
      <c r="GRO5" s="97"/>
      <c r="GRP5" s="96"/>
      <c r="GRQ5" s="97"/>
      <c r="GRR5" s="97"/>
      <c r="GRS5" s="97"/>
      <c r="GRT5" s="96"/>
      <c r="GRU5" s="97"/>
      <c r="GRV5" s="97"/>
      <c r="GRW5" s="97"/>
      <c r="GRX5" s="96"/>
      <c r="GRY5" s="97"/>
      <c r="GRZ5" s="97"/>
      <c r="GSA5" s="97"/>
      <c r="GSB5" s="96"/>
      <c r="GSC5" s="97"/>
      <c r="GSD5" s="97"/>
      <c r="GSE5" s="97"/>
      <c r="GSF5" s="96"/>
      <c r="GSG5" s="97"/>
      <c r="GSH5" s="97"/>
      <c r="GSI5" s="97"/>
      <c r="GSJ5" s="96"/>
      <c r="GSK5" s="97"/>
      <c r="GSL5" s="97"/>
      <c r="GSM5" s="97"/>
      <c r="GSN5" s="96"/>
      <c r="GSO5" s="97"/>
      <c r="GSP5" s="97"/>
      <c r="GSQ5" s="97"/>
      <c r="GSR5" s="96"/>
      <c r="GSS5" s="97"/>
      <c r="GST5" s="97"/>
      <c r="GSU5" s="97"/>
      <c r="GSV5" s="96"/>
      <c r="GSW5" s="97"/>
      <c r="GSX5" s="97"/>
      <c r="GSY5" s="97"/>
      <c r="GSZ5" s="96"/>
      <c r="GTA5" s="97"/>
      <c r="GTB5" s="97"/>
      <c r="GTC5" s="97"/>
      <c r="GTD5" s="96"/>
      <c r="GTE5" s="97"/>
      <c r="GTF5" s="97"/>
      <c r="GTG5" s="97"/>
      <c r="GTH5" s="96"/>
      <c r="GTI5" s="97"/>
      <c r="GTJ5" s="97"/>
      <c r="GTK5" s="97"/>
      <c r="GTL5" s="96"/>
      <c r="GTM5" s="97"/>
      <c r="GTN5" s="97"/>
      <c r="GTO5" s="97"/>
      <c r="GTP5" s="96"/>
      <c r="GTQ5" s="97"/>
      <c r="GTR5" s="97"/>
      <c r="GTS5" s="97"/>
      <c r="GTT5" s="96"/>
      <c r="GTU5" s="97"/>
      <c r="GTV5" s="97"/>
      <c r="GTW5" s="97"/>
      <c r="GTX5" s="96"/>
      <c r="GTY5" s="97"/>
      <c r="GTZ5" s="97"/>
      <c r="GUA5" s="97"/>
      <c r="GUB5" s="96"/>
      <c r="GUC5" s="97"/>
      <c r="GUD5" s="97"/>
      <c r="GUE5" s="97"/>
      <c r="GUF5" s="96"/>
      <c r="GUG5" s="97"/>
      <c r="GUH5" s="97"/>
      <c r="GUI5" s="97"/>
      <c r="GUJ5" s="96"/>
      <c r="GUK5" s="97"/>
      <c r="GUL5" s="97"/>
      <c r="GUM5" s="97"/>
      <c r="GUN5" s="96"/>
      <c r="GUO5" s="97"/>
      <c r="GUP5" s="97"/>
      <c r="GUQ5" s="97"/>
      <c r="GUR5" s="96"/>
      <c r="GUS5" s="97"/>
      <c r="GUT5" s="97"/>
      <c r="GUU5" s="97"/>
      <c r="GUV5" s="96"/>
      <c r="GUW5" s="97"/>
      <c r="GUX5" s="97"/>
      <c r="GUY5" s="97"/>
      <c r="GUZ5" s="96"/>
      <c r="GVA5" s="97"/>
      <c r="GVB5" s="97"/>
      <c r="GVC5" s="97"/>
      <c r="GVD5" s="96"/>
      <c r="GVE5" s="97"/>
      <c r="GVF5" s="97"/>
      <c r="GVG5" s="97"/>
      <c r="GVH5" s="96"/>
      <c r="GVI5" s="97"/>
      <c r="GVJ5" s="97"/>
      <c r="GVK5" s="97"/>
      <c r="GVL5" s="96"/>
      <c r="GVM5" s="97"/>
      <c r="GVN5" s="97"/>
      <c r="GVO5" s="97"/>
      <c r="GVP5" s="96"/>
      <c r="GVQ5" s="97"/>
      <c r="GVR5" s="97"/>
      <c r="GVS5" s="97"/>
      <c r="GVT5" s="96"/>
      <c r="GVU5" s="97"/>
      <c r="GVV5" s="97"/>
      <c r="GVW5" s="97"/>
      <c r="GVX5" s="96"/>
      <c r="GVY5" s="97"/>
      <c r="GVZ5" s="97"/>
      <c r="GWA5" s="97"/>
      <c r="GWB5" s="96"/>
      <c r="GWC5" s="97"/>
      <c r="GWD5" s="97"/>
      <c r="GWE5" s="97"/>
      <c r="GWF5" s="96"/>
      <c r="GWG5" s="97"/>
      <c r="GWH5" s="97"/>
      <c r="GWI5" s="97"/>
      <c r="GWJ5" s="96"/>
      <c r="GWK5" s="97"/>
      <c r="GWL5" s="97"/>
      <c r="GWM5" s="97"/>
      <c r="GWN5" s="96"/>
      <c r="GWO5" s="97"/>
      <c r="GWP5" s="97"/>
      <c r="GWQ5" s="97"/>
      <c r="GWR5" s="96"/>
      <c r="GWS5" s="97"/>
      <c r="GWT5" s="97"/>
      <c r="GWU5" s="97"/>
      <c r="GWV5" s="96"/>
      <c r="GWW5" s="97"/>
      <c r="GWX5" s="97"/>
      <c r="GWY5" s="97"/>
      <c r="GWZ5" s="96"/>
      <c r="GXA5" s="97"/>
      <c r="GXB5" s="97"/>
      <c r="GXC5" s="97"/>
      <c r="GXD5" s="96"/>
      <c r="GXE5" s="97"/>
      <c r="GXF5" s="97"/>
      <c r="GXG5" s="97"/>
      <c r="GXH5" s="96"/>
      <c r="GXI5" s="97"/>
      <c r="GXJ5" s="97"/>
      <c r="GXK5" s="97"/>
      <c r="GXL5" s="96"/>
      <c r="GXM5" s="97"/>
      <c r="GXN5" s="97"/>
      <c r="GXO5" s="97"/>
      <c r="GXP5" s="96"/>
      <c r="GXQ5" s="97"/>
      <c r="GXR5" s="97"/>
      <c r="GXS5" s="97"/>
      <c r="GXT5" s="96"/>
      <c r="GXU5" s="97"/>
      <c r="GXV5" s="97"/>
      <c r="GXW5" s="97"/>
      <c r="GXX5" s="96"/>
      <c r="GXY5" s="97"/>
      <c r="GXZ5" s="97"/>
      <c r="GYA5" s="97"/>
      <c r="GYB5" s="96"/>
      <c r="GYC5" s="97"/>
      <c r="GYD5" s="97"/>
      <c r="GYE5" s="97"/>
      <c r="GYF5" s="96"/>
      <c r="GYG5" s="97"/>
      <c r="GYH5" s="97"/>
      <c r="GYI5" s="97"/>
      <c r="GYJ5" s="96"/>
      <c r="GYK5" s="97"/>
      <c r="GYL5" s="97"/>
      <c r="GYM5" s="97"/>
      <c r="GYN5" s="96"/>
      <c r="GYO5" s="97"/>
      <c r="GYP5" s="97"/>
      <c r="GYQ5" s="97"/>
      <c r="GYR5" s="96"/>
      <c r="GYS5" s="97"/>
      <c r="GYT5" s="97"/>
      <c r="GYU5" s="97"/>
      <c r="GYV5" s="96"/>
      <c r="GYW5" s="97"/>
      <c r="GYX5" s="97"/>
      <c r="GYY5" s="97"/>
      <c r="GYZ5" s="96"/>
      <c r="GZA5" s="97"/>
      <c r="GZB5" s="97"/>
      <c r="GZC5" s="97"/>
      <c r="GZD5" s="96"/>
      <c r="GZE5" s="97"/>
      <c r="GZF5" s="97"/>
      <c r="GZG5" s="97"/>
      <c r="GZH5" s="96"/>
      <c r="GZI5" s="97"/>
      <c r="GZJ5" s="97"/>
      <c r="GZK5" s="97"/>
      <c r="GZL5" s="96"/>
      <c r="GZM5" s="97"/>
      <c r="GZN5" s="97"/>
      <c r="GZO5" s="97"/>
      <c r="GZP5" s="96"/>
      <c r="GZQ5" s="97"/>
      <c r="GZR5" s="97"/>
      <c r="GZS5" s="97"/>
      <c r="GZT5" s="96"/>
      <c r="GZU5" s="97"/>
      <c r="GZV5" s="97"/>
      <c r="GZW5" s="97"/>
      <c r="GZX5" s="96"/>
      <c r="GZY5" s="97"/>
      <c r="GZZ5" s="97"/>
      <c r="HAA5" s="97"/>
      <c r="HAB5" s="96"/>
      <c r="HAC5" s="97"/>
      <c r="HAD5" s="97"/>
      <c r="HAE5" s="97"/>
      <c r="HAF5" s="96"/>
      <c r="HAG5" s="97"/>
      <c r="HAH5" s="97"/>
      <c r="HAI5" s="97"/>
      <c r="HAJ5" s="96"/>
      <c r="HAK5" s="97"/>
      <c r="HAL5" s="97"/>
      <c r="HAM5" s="97"/>
      <c r="HAN5" s="96"/>
      <c r="HAO5" s="97"/>
      <c r="HAP5" s="97"/>
      <c r="HAQ5" s="97"/>
      <c r="HAR5" s="96"/>
      <c r="HAS5" s="97"/>
      <c r="HAT5" s="97"/>
      <c r="HAU5" s="97"/>
      <c r="HAV5" s="96"/>
      <c r="HAW5" s="97"/>
      <c r="HAX5" s="97"/>
      <c r="HAY5" s="97"/>
      <c r="HAZ5" s="96"/>
      <c r="HBA5" s="97"/>
      <c r="HBB5" s="97"/>
      <c r="HBC5" s="97"/>
      <c r="HBD5" s="96"/>
      <c r="HBE5" s="97"/>
      <c r="HBF5" s="97"/>
      <c r="HBG5" s="97"/>
      <c r="HBH5" s="96"/>
      <c r="HBI5" s="97"/>
      <c r="HBJ5" s="97"/>
      <c r="HBK5" s="97"/>
      <c r="HBL5" s="96"/>
      <c r="HBM5" s="97"/>
      <c r="HBN5" s="97"/>
      <c r="HBO5" s="97"/>
      <c r="HBP5" s="96"/>
      <c r="HBQ5" s="97"/>
      <c r="HBR5" s="97"/>
      <c r="HBS5" s="97"/>
      <c r="HBT5" s="96"/>
      <c r="HBU5" s="97"/>
      <c r="HBV5" s="97"/>
      <c r="HBW5" s="97"/>
      <c r="HBX5" s="96"/>
      <c r="HBY5" s="97"/>
      <c r="HBZ5" s="97"/>
      <c r="HCA5" s="97"/>
      <c r="HCB5" s="96"/>
      <c r="HCC5" s="97"/>
      <c r="HCD5" s="97"/>
      <c r="HCE5" s="97"/>
      <c r="HCF5" s="96"/>
      <c r="HCG5" s="97"/>
      <c r="HCH5" s="97"/>
      <c r="HCI5" s="97"/>
      <c r="HCJ5" s="96"/>
      <c r="HCK5" s="97"/>
      <c r="HCL5" s="97"/>
      <c r="HCM5" s="97"/>
      <c r="HCN5" s="96"/>
      <c r="HCO5" s="97"/>
      <c r="HCP5" s="97"/>
      <c r="HCQ5" s="97"/>
      <c r="HCR5" s="96"/>
      <c r="HCS5" s="97"/>
      <c r="HCT5" s="97"/>
      <c r="HCU5" s="97"/>
      <c r="HCV5" s="96"/>
      <c r="HCW5" s="97"/>
      <c r="HCX5" s="97"/>
      <c r="HCY5" s="97"/>
      <c r="HCZ5" s="96"/>
      <c r="HDA5" s="97"/>
      <c r="HDB5" s="97"/>
      <c r="HDC5" s="97"/>
      <c r="HDD5" s="96"/>
      <c r="HDE5" s="97"/>
      <c r="HDF5" s="97"/>
      <c r="HDG5" s="97"/>
      <c r="HDH5" s="96"/>
      <c r="HDI5" s="97"/>
      <c r="HDJ5" s="97"/>
      <c r="HDK5" s="97"/>
      <c r="HDL5" s="96"/>
      <c r="HDM5" s="97"/>
      <c r="HDN5" s="97"/>
      <c r="HDO5" s="97"/>
      <c r="HDP5" s="96"/>
      <c r="HDQ5" s="97"/>
      <c r="HDR5" s="97"/>
      <c r="HDS5" s="97"/>
      <c r="HDT5" s="96"/>
      <c r="HDU5" s="97"/>
      <c r="HDV5" s="97"/>
      <c r="HDW5" s="97"/>
      <c r="HDX5" s="96"/>
      <c r="HDY5" s="97"/>
      <c r="HDZ5" s="97"/>
      <c r="HEA5" s="97"/>
      <c r="HEB5" s="96"/>
      <c r="HEC5" s="97"/>
      <c r="HED5" s="97"/>
      <c r="HEE5" s="97"/>
      <c r="HEF5" s="96"/>
      <c r="HEG5" s="97"/>
      <c r="HEH5" s="97"/>
      <c r="HEI5" s="97"/>
      <c r="HEJ5" s="96"/>
      <c r="HEK5" s="97"/>
      <c r="HEL5" s="97"/>
      <c r="HEM5" s="97"/>
      <c r="HEN5" s="96"/>
      <c r="HEO5" s="97"/>
      <c r="HEP5" s="97"/>
      <c r="HEQ5" s="97"/>
      <c r="HER5" s="96"/>
      <c r="HES5" s="97"/>
      <c r="HET5" s="97"/>
      <c r="HEU5" s="97"/>
      <c r="HEV5" s="96"/>
      <c r="HEW5" s="97"/>
      <c r="HEX5" s="97"/>
      <c r="HEY5" s="97"/>
      <c r="HEZ5" s="96"/>
      <c r="HFA5" s="97"/>
      <c r="HFB5" s="97"/>
      <c r="HFC5" s="97"/>
      <c r="HFD5" s="96"/>
      <c r="HFE5" s="97"/>
      <c r="HFF5" s="97"/>
      <c r="HFG5" s="97"/>
      <c r="HFH5" s="96"/>
      <c r="HFI5" s="97"/>
      <c r="HFJ5" s="97"/>
      <c r="HFK5" s="97"/>
      <c r="HFL5" s="96"/>
      <c r="HFM5" s="97"/>
      <c r="HFN5" s="97"/>
      <c r="HFO5" s="97"/>
      <c r="HFP5" s="96"/>
      <c r="HFQ5" s="97"/>
      <c r="HFR5" s="97"/>
      <c r="HFS5" s="97"/>
      <c r="HFT5" s="96"/>
      <c r="HFU5" s="97"/>
      <c r="HFV5" s="97"/>
      <c r="HFW5" s="97"/>
      <c r="HFX5" s="96"/>
      <c r="HFY5" s="97"/>
      <c r="HFZ5" s="97"/>
      <c r="HGA5" s="97"/>
      <c r="HGB5" s="96"/>
      <c r="HGC5" s="97"/>
      <c r="HGD5" s="97"/>
      <c r="HGE5" s="97"/>
      <c r="HGF5" s="96"/>
      <c r="HGG5" s="97"/>
      <c r="HGH5" s="97"/>
      <c r="HGI5" s="97"/>
      <c r="HGJ5" s="96"/>
      <c r="HGK5" s="97"/>
      <c r="HGL5" s="97"/>
      <c r="HGM5" s="97"/>
      <c r="HGN5" s="96"/>
      <c r="HGO5" s="97"/>
      <c r="HGP5" s="97"/>
      <c r="HGQ5" s="97"/>
      <c r="HGR5" s="96"/>
      <c r="HGS5" s="97"/>
      <c r="HGT5" s="97"/>
      <c r="HGU5" s="97"/>
      <c r="HGV5" s="96"/>
      <c r="HGW5" s="97"/>
      <c r="HGX5" s="97"/>
      <c r="HGY5" s="97"/>
      <c r="HGZ5" s="96"/>
      <c r="HHA5" s="97"/>
      <c r="HHB5" s="97"/>
      <c r="HHC5" s="97"/>
      <c r="HHD5" s="96"/>
      <c r="HHE5" s="97"/>
      <c r="HHF5" s="97"/>
      <c r="HHG5" s="97"/>
      <c r="HHH5" s="96"/>
      <c r="HHI5" s="97"/>
      <c r="HHJ5" s="97"/>
      <c r="HHK5" s="97"/>
      <c r="HHL5" s="96"/>
      <c r="HHM5" s="97"/>
      <c r="HHN5" s="97"/>
      <c r="HHO5" s="97"/>
      <c r="HHP5" s="96"/>
      <c r="HHQ5" s="97"/>
      <c r="HHR5" s="97"/>
      <c r="HHS5" s="97"/>
      <c r="HHT5" s="96"/>
      <c r="HHU5" s="97"/>
      <c r="HHV5" s="97"/>
      <c r="HHW5" s="97"/>
      <c r="HHX5" s="96"/>
      <c r="HHY5" s="97"/>
      <c r="HHZ5" s="97"/>
      <c r="HIA5" s="97"/>
      <c r="HIB5" s="96"/>
      <c r="HIC5" s="97"/>
      <c r="HID5" s="97"/>
      <c r="HIE5" s="97"/>
      <c r="HIF5" s="96"/>
      <c r="HIG5" s="97"/>
      <c r="HIH5" s="97"/>
      <c r="HII5" s="97"/>
      <c r="HIJ5" s="96"/>
      <c r="HIK5" s="97"/>
      <c r="HIL5" s="97"/>
      <c r="HIM5" s="97"/>
      <c r="HIN5" s="96"/>
      <c r="HIO5" s="97"/>
      <c r="HIP5" s="97"/>
      <c r="HIQ5" s="97"/>
      <c r="HIR5" s="96"/>
      <c r="HIS5" s="97"/>
      <c r="HIT5" s="97"/>
      <c r="HIU5" s="97"/>
      <c r="HIV5" s="96"/>
      <c r="HIW5" s="97"/>
      <c r="HIX5" s="97"/>
      <c r="HIY5" s="97"/>
      <c r="HIZ5" s="96"/>
      <c r="HJA5" s="97"/>
      <c r="HJB5" s="97"/>
      <c r="HJC5" s="97"/>
      <c r="HJD5" s="96"/>
      <c r="HJE5" s="97"/>
      <c r="HJF5" s="97"/>
      <c r="HJG5" s="97"/>
      <c r="HJH5" s="96"/>
      <c r="HJI5" s="97"/>
      <c r="HJJ5" s="97"/>
      <c r="HJK5" s="97"/>
      <c r="HJL5" s="96"/>
      <c r="HJM5" s="97"/>
      <c r="HJN5" s="97"/>
      <c r="HJO5" s="97"/>
      <c r="HJP5" s="96"/>
      <c r="HJQ5" s="97"/>
      <c r="HJR5" s="97"/>
      <c r="HJS5" s="97"/>
      <c r="HJT5" s="96"/>
      <c r="HJU5" s="97"/>
      <c r="HJV5" s="97"/>
      <c r="HJW5" s="97"/>
      <c r="HJX5" s="96"/>
      <c r="HJY5" s="97"/>
      <c r="HJZ5" s="97"/>
      <c r="HKA5" s="97"/>
      <c r="HKB5" s="96"/>
      <c r="HKC5" s="97"/>
      <c r="HKD5" s="97"/>
      <c r="HKE5" s="97"/>
      <c r="HKF5" s="96"/>
      <c r="HKG5" s="97"/>
      <c r="HKH5" s="97"/>
      <c r="HKI5" s="97"/>
      <c r="HKJ5" s="96"/>
      <c r="HKK5" s="97"/>
      <c r="HKL5" s="97"/>
      <c r="HKM5" s="97"/>
      <c r="HKN5" s="96"/>
      <c r="HKO5" s="97"/>
      <c r="HKP5" s="97"/>
      <c r="HKQ5" s="97"/>
      <c r="HKR5" s="96"/>
      <c r="HKS5" s="97"/>
      <c r="HKT5" s="97"/>
      <c r="HKU5" s="97"/>
      <c r="HKV5" s="96"/>
      <c r="HKW5" s="97"/>
      <c r="HKX5" s="97"/>
      <c r="HKY5" s="97"/>
      <c r="HKZ5" s="96"/>
      <c r="HLA5" s="97"/>
      <c r="HLB5" s="97"/>
      <c r="HLC5" s="97"/>
      <c r="HLD5" s="96"/>
      <c r="HLE5" s="97"/>
      <c r="HLF5" s="97"/>
      <c r="HLG5" s="97"/>
      <c r="HLH5" s="96"/>
      <c r="HLI5" s="97"/>
      <c r="HLJ5" s="97"/>
      <c r="HLK5" s="97"/>
      <c r="HLL5" s="96"/>
      <c r="HLM5" s="97"/>
      <c r="HLN5" s="97"/>
      <c r="HLO5" s="97"/>
      <c r="HLP5" s="96"/>
      <c r="HLQ5" s="97"/>
      <c r="HLR5" s="97"/>
      <c r="HLS5" s="97"/>
      <c r="HLT5" s="96"/>
      <c r="HLU5" s="97"/>
      <c r="HLV5" s="97"/>
      <c r="HLW5" s="97"/>
      <c r="HLX5" s="96"/>
      <c r="HLY5" s="97"/>
      <c r="HLZ5" s="97"/>
      <c r="HMA5" s="97"/>
      <c r="HMB5" s="96"/>
      <c r="HMC5" s="97"/>
      <c r="HMD5" s="97"/>
      <c r="HME5" s="97"/>
      <c r="HMF5" s="96"/>
      <c r="HMG5" s="97"/>
      <c r="HMH5" s="97"/>
      <c r="HMI5" s="97"/>
      <c r="HMJ5" s="96"/>
      <c r="HMK5" s="97"/>
      <c r="HML5" s="97"/>
      <c r="HMM5" s="97"/>
      <c r="HMN5" s="96"/>
      <c r="HMO5" s="97"/>
      <c r="HMP5" s="97"/>
      <c r="HMQ5" s="97"/>
      <c r="HMR5" s="96"/>
      <c r="HMS5" s="97"/>
      <c r="HMT5" s="97"/>
      <c r="HMU5" s="97"/>
      <c r="HMV5" s="96"/>
      <c r="HMW5" s="97"/>
      <c r="HMX5" s="97"/>
      <c r="HMY5" s="97"/>
      <c r="HMZ5" s="96"/>
      <c r="HNA5" s="97"/>
      <c r="HNB5" s="97"/>
      <c r="HNC5" s="97"/>
      <c r="HND5" s="96"/>
      <c r="HNE5" s="97"/>
      <c r="HNF5" s="97"/>
      <c r="HNG5" s="97"/>
      <c r="HNH5" s="96"/>
      <c r="HNI5" s="97"/>
      <c r="HNJ5" s="97"/>
      <c r="HNK5" s="97"/>
      <c r="HNL5" s="96"/>
      <c r="HNM5" s="97"/>
      <c r="HNN5" s="97"/>
      <c r="HNO5" s="97"/>
      <c r="HNP5" s="96"/>
      <c r="HNQ5" s="97"/>
      <c r="HNR5" s="97"/>
      <c r="HNS5" s="97"/>
      <c r="HNT5" s="96"/>
      <c r="HNU5" s="97"/>
      <c r="HNV5" s="97"/>
      <c r="HNW5" s="97"/>
      <c r="HNX5" s="96"/>
      <c r="HNY5" s="97"/>
      <c r="HNZ5" s="97"/>
      <c r="HOA5" s="97"/>
      <c r="HOB5" s="96"/>
      <c r="HOC5" s="97"/>
      <c r="HOD5" s="97"/>
      <c r="HOE5" s="97"/>
      <c r="HOF5" s="96"/>
      <c r="HOG5" s="97"/>
      <c r="HOH5" s="97"/>
      <c r="HOI5" s="97"/>
      <c r="HOJ5" s="96"/>
      <c r="HOK5" s="97"/>
      <c r="HOL5" s="97"/>
      <c r="HOM5" s="97"/>
      <c r="HON5" s="96"/>
      <c r="HOO5" s="97"/>
      <c r="HOP5" s="97"/>
      <c r="HOQ5" s="97"/>
      <c r="HOR5" s="96"/>
      <c r="HOS5" s="97"/>
      <c r="HOT5" s="97"/>
      <c r="HOU5" s="97"/>
      <c r="HOV5" s="96"/>
      <c r="HOW5" s="97"/>
      <c r="HOX5" s="97"/>
      <c r="HOY5" s="97"/>
      <c r="HOZ5" s="96"/>
      <c r="HPA5" s="97"/>
      <c r="HPB5" s="97"/>
      <c r="HPC5" s="97"/>
      <c r="HPD5" s="96"/>
      <c r="HPE5" s="97"/>
      <c r="HPF5" s="97"/>
      <c r="HPG5" s="97"/>
      <c r="HPH5" s="96"/>
      <c r="HPI5" s="97"/>
      <c r="HPJ5" s="97"/>
      <c r="HPK5" s="97"/>
      <c r="HPL5" s="96"/>
      <c r="HPM5" s="97"/>
      <c r="HPN5" s="97"/>
      <c r="HPO5" s="97"/>
      <c r="HPP5" s="96"/>
      <c r="HPQ5" s="97"/>
      <c r="HPR5" s="97"/>
      <c r="HPS5" s="97"/>
      <c r="HPT5" s="96"/>
      <c r="HPU5" s="97"/>
      <c r="HPV5" s="97"/>
      <c r="HPW5" s="97"/>
      <c r="HPX5" s="96"/>
      <c r="HPY5" s="97"/>
      <c r="HPZ5" s="97"/>
      <c r="HQA5" s="97"/>
      <c r="HQB5" s="96"/>
      <c r="HQC5" s="97"/>
      <c r="HQD5" s="97"/>
      <c r="HQE5" s="97"/>
      <c r="HQF5" s="96"/>
      <c r="HQG5" s="97"/>
      <c r="HQH5" s="97"/>
      <c r="HQI5" s="97"/>
      <c r="HQJ5" s="96"/>
      <c r="HQK5" s="97"/>
      <c r="HQL5" s="97"/>
      <c r="HQM5" s="97"/>
      <c r="HQN5" s="96"/>
      <c r="HQO5" s="97"/>
      <c r="HQP5" s="97"/>
      <c r="HQQ5" s="97"/>
      <c r="HQR5" s="96"/>
      <c r="HQS5" s="97"/>
      <c r="HQT5" s="97"/>
      <c r="HQU5" s="97"/>
      <c r="HQV5" s="96"/>
      <c r="HQW5" s="97"/>
      <c r="HQX5" s="97"/>
      <c r="HQY5" s="97"/>
      <c r="HQZ5" s="96"/>
      <c r="HRA5" s="97"/>
      <c r="HRB5" s="97"/>
      <c r="HRC5" s="97"/>
      <c r="HRD5" s="96"/>
      <c r="HRE5" s="97"/>
      <c r="HRF5" s="97"/>
      <c r="HRG5" s="97"/>
      <c r="HRH5" s="96"/>
      <c r="HRI5" s="97"/>
      <c r="HRJ5" s="97"/>
      <c r="HRK5" s="97"/>
      <c r="HRL5" s="96"/>
      <c r="HRM5" s="97"/>
      <c r="HRN5" s="97"/>
      <c r="HRO5" s="97"/>
      <c r="HRP5" s="96"/>
      <c r="HRQ5" s="97"/>
      <c r="HRR5" s="97"/>
      <c r="HRS5" s="97"/>
      <c r="HRT5" s="96"/>
      <c r="HRU5" s="97"/>
      <c r="HRV5" s="97"/>
      <c r="HRW5" s="97"/>
      <c r="HRX5" s="96"/>
      <c r="HRY5" s="97"/>
      <c r="HRZ5" s="97"/>
      <c r="HSA5" s="97"/>
      <c r="HSB5" s="96"/>
      <c r="HSC5" s="97"/>
      <c r="HSD5" s="97"/>
      <c r="HSE5" s="97"/>
      <c r="HSF5" s="96"/>
      <c r="HSG5" s="97"/>
      <c r="HSH5" s="97"/>
      <c r="HSI5" s="97"/>
      <c r="HSJ5" s="96"/>
      <c r="HSK5" s="97"/>
      <c r="HSL5" s="97"/>
      <c r="HSM5" s="97"/>
      <c r="HSN5" s="96"/>
      <c r="HSO5" s="97"/>
      <c r="HSP5" s="97"/>
      <c r="HSQ5" s="97"/>
      <c r="HSR5" s="96"/>
      <c r="HSS5" s="97"/>
      <c r="HST5" s="97"/>
      <c r="HSU5" s="97"/>
      <c r="HSV5" s="96"/>
      <c r="HSW5" s="97"/>
      <c r="HSX5" s="97"/>
      <c r="HSY5" s="97"/>
      <c r="HSZ5" s="96"/>
      <c r="HTA5" s="97"/>
      <c r="HTB5" s="97"/>
      <c r="HTC5" s="97"/>
      <c r="HTD5" s="96"/>
      <c r="HTE5" s="97"/>
      <c r="HTF5" s="97"/>
      <c r="HTG5" s="97"/>
      <c r="HTH5" s="96"/>
      <c r="HTI5" s="97"/>
      <c r="HTJ5" s="97"/>
      <c r="HTK5" s="97"/>
      <c r="HTL5" s="96"/>
      <c r="HTM5" s="97"/>
      <c r="HTN5" s="97"/>
      <c r="HTO5" s="97"/>
      <c r="HTP5" s="96"/>
      <c r="HTQ5" s="97"/>
      <c r="HTR5" s="97"/>
      <c r="HTS5" s="97"/>
      <c r="HTT5" s="96"/>
      <c r="HTU5" s="97"/>
      <c r="HTV5" s="97"/>
      <c r="HTW5" s="97"/>
      <c r="HTX5" s="96"/>
      <c r="HTY5" s="97"/>
      <c r="HTZ5" s="97"/>
      <c r="HUA5" s="97"/>
      <c r="HUB5" s="96"/>
      <c r="HUC5" s="97"/>
      <c r="HUD5" s="97"/>
      <c r="HUE5" s="97"/>
      <c r="HUF5" s="96"/>
      <c r="HUG5" s="97"/>
      <c r="HUH5" s="97"/>
      <c r="HUI5" s="97"/>
      <c r="HUJ5" s="96"/>
      <c r="HUK5" s="97"/>
      <c r="HUL5" s="97"/>
      <c r="HUM5" s="97"/>
      <c r="HUN5" s="96"/>
      <c r="HUO5" s="97"/>
      <c r="HUP5" s="97"/>
      <c r="HUQ5" s="97"/>
      <c r="HUR5" s="96"/>
      <c r="HUS5" s="97"/>
      <c r="HUT5" s="97"/>
      <c r="HUU5" s="97"/>
      <c r="HUV5" s="96"/>
      <c r="HUW5" s="97"/>
      <c r="HUX5" s="97"/>
      <c r="HUY5" s="97"/>
      <c r="HUZ5" s="96"/>
      <c r="HVA5" s="97"/>
      <c r="HVB5" s="97"/>
      <c r="HVC5" s="97"/>
      <c r="HVD5" s="96"/>
      <c r="HVE5" s="97"/>
      <c r="HVF5" s="97"/>
      <c r="HVG5" s="97"/>
      <c r="HVH5" s="96"/>
      <c r="HVI5" s="97"/>
      <c r="HVJ5" s="97"/>
      <c r="HVK5" s="97"/>
      <c r="HVL5" s="96"/>
      <c r="HVM5" s="97"/>
      <c r="HVN5" s="97"/>
      <c r="HVO5" s="97"/>
      <c r="HVP5" s="96"/>
      <c r="HVQ5" s="97"/>
      <c r="HVR5" s="97"/>
      <c r="HVS5" s="97"/>
      <c r="HVT5" s="96"/>
      <c r="HVU5" s="97"/>
      <c r="HVV5" s="97"/>
      <c r="HVW5" s="97"/>
      <c r="HVX5" s="96"/>
      <c r="HVY5" s="97"/>
      <c r="HVZ5" s="97"/>
      <c r="HWA5" s="97"/>
      <c r="HWB5" s="96"/>
      <c r="HWC5" s="97"/>
      <c r="HWD5" s="97"/>
      <c r="HWE5" s="97"/>
      <c r="HWF5" s="96"/>
      <c r="HWG5" s="97"/>
      <c r="HWH5" s="97"/>
      <c r="HWI5" s="97"/>
      <c r="HWJ5" s="96"/>
      <c r="HWK5" s="97"/>
      <c r="HWL5" s="97"/>
      <c r="HWM5" s="97"/>
      <c r="HWN5" s="96"/>
      <c r="HWO5" s="97"/>
      <c r="HWP5" s="97"/>
      <c r="HWQ5" s="97"/>
      <c r="HWR5" s="96"/>
      <c r="HWS5" s="97"/>
      <c r="HWT5" s="97"/>
      <c r="HWU5" s="97"/>
      <c r="HWV5" s="96"/>
      <c r="HWW5" s="97"/>
      <c r="HWX5" s="97"/>
      <c r="HWY5" s="97"/>
      <c r="HWZ5" s="96"/>
      <c r="HXA5" s="97"/>
      <c r="HXB5" s="97"/>
      <c r="HXC5" s="97"/>
      <c r="HXD5" s="96"/>
      <c r="HXE5" s="97"/>
      <c r="HXF5" s="97"/>
      <c r="HXG5" s="97"/>
      <c r="HXH5" s="96"/>
      <c r="HXI5" s="97"/>
      <c r="HXJ5" s="97"/>
      <c r="HXK5" s="97"/>
      <c r="HXL5" s="96"/>
      <c r="HXM5" s="97"/>
      <c r="HXN5" s="97"/>
      <c r="HXO5" s="97"/>
      <c r="HXP5" s="96"/>
      <c r="HXQ5" s="97"/>
      <c r="HXR5" s="97"/>
      <c r="HXS5" s="97"/>
      <c r="HXT5" s="96"/>
      <c r="HXU5" s="97"/>
      <c r="HXV5" s="97"/>
      <c r="HXW5" s="97"/>
      <c r="HXX5" s="96"/>
      <c r="HXY5" s="97"/>
      <c r="HXZ5" s="97"/>
      <c r="HYA5" s="97"/>
      <c r="HYB5" s="96"/>
      <c r="HYC5" s="97"/>
      <c r="HYD5" s="97"/>
      <c r="HYE5" s="97"/>
      <c r="HYF5" s="96"/>
      <c r="HYG5" s="97"/>
      <c r="HYH5" s="97"/>
      <c r="HYI5" s="97"/>
      <c r="HYJ5" s="96"/>
      <c r="HYK5" s="97"/>
      <c r="HYL5" s="97"/>
      <c r="HYM5" s="97"/>
      <c r="HYN5" s="96"/>
      <c r="HYO5" s="97"/>
      <c r="HYP5" s="97"/>
      <c r="HYQ5" s="97"/>
      <c r="HYR5" s="96"/>
      <c r="HYS5" s="97"/>
      <c r="HYT5" s="97"/>
      <c r="HYU5" s="97"/>
      <c r="HYV5" s="96"/>
      <c r="HYW5" s="97"/>
      <c r="HYX5" s="97"/>
      <c r="HYY5" s="97"/>
      <c r="HYZ5" s="96"/>
      <c r="HZA5" s="97"/>
      <c r="HZB5" s="97"/>
      <c r="HZC5" s="97"/>
      <c r="HZD5" s="96"/>
      <c r="HZE5" s="97"/>
      <c r="HZF5" s="97"/>
      <c r="HZG5" s="97"/>
      <c r="HZH5" s="96"/>
      <c r="HZI5" s="97"/>
      <c r="HZJ5" s="97"/>
      <c r="HZK5" s="97"/>
      <c r="HZL5" s="96"/>
      <c r="HZM5" s="97"/>
      <c r="HZN5" s="97"/>
      <c r="HZO5" s="97"/>
      <c r="HZP5" s="96"/>
      <c r="HZQ5" s="97"/>
      <c r="HZR5" s="97"/>
      <c r="HZS5" s="97"/>
      <c r="HZT5" s="96"/>
      <c r="HZU5" s="97"/>
      <c r="HZV5" s="97"/>
      <c r="HZW5" s="97"/>
      <c r="HZX5" s="96"/>
      <c r="HZY5" s="97"/>
      <c r="HZZ5" s="97"/>
      <c r="IAA5" s="97"/>
      <c r="IAB5" s="96"/>
      <c r="IAC5" s="97"/>
      <c r="IAD5" s="97"/>
      <c r="IAE5" s="97"/>
      <c r="IAF5" s="96"/>
      <c r="IAG5" s="97"/>
      <c r="IAH5" s="97"/>
      <c r="IAI5" s="97"/>
      <c r="IAJ5" s="96"/>
      <c r="IAK5" s="97"/>
      <c r="IAL5" s="97"/>
      <c r="IAM5" s="97"/>
      <c r="IAN5" s="96"/>
      <c r="IAO5" s="97"/>
      <c r="IAP5" s="97"/>
      <c r="IAQ5" s="97"/>
      <c r="IAR5" s="96"/>
      <c r="IAS5" s="97"/>
      <c r="IAT5" s="97"/>
      <c r="IAU5" s="97"/>
      <c r="IAV5" s="96"/>
      <c r="IAW5" s="97"/>
      <c r="IAX5" s="97"/>
      <c r="IAY5" s="97"/>
      <c r="IAZ5" s="96"/>
      <c r="IBA5" s="97"/>
      <c r="IBB5" s="97"/>
      <c r="IBC5" s="97"/>
      <c r="IBD5" s="96"/>
      <c r="IBE5" s="97"/>
      <c r="IBF5" s="97"/>
      <c r="IBG5" s="97"/>
      <c r="IBH5" s="96"/>
      <c r="IBI5" s="97"/>
      <c r="IBJ5" s="97"/>
      <c r="IBK5" s="97"/>
      <c r="IBL5" s="96"/>
      <c r="IBM5" s="97"/>
      <c r="IBN5" s="97"/>
      <c r="IBO5" s="97"/>
      <c r="IBP5" s="96"/>
      <c r="IBQ5" s="97"/>
      <c r="IBR5" s="97"/>
      <c r="IBS5" s="97"/>
      <c r="IBT5" s="96"/>
      <c r="IBU5" s="97"/>
      <c r="IBV5" s="97"/>
      <c r="IBW5" s="97"/>
      <c r="IBX5" s="96"/>
      <c r="IBY5" s="97"/>
      <c r="IBZ5" s="97"/>
      <c r="ICA5" s="97"/>
      <c r="ICB5" s="96"/>
      <c r="ICC5" s="97"/>
      <c r="ICD5" s="97"/>
      <c r="ICE5" s="97"/>
      <c r="ICF5" s="96"/>
      <c r="ICG5" s="97"/>
      <c r="ICH5" s="97"/>
      <c r="ICI5" s="97"/>
      <c r="ICJ5" s="96"/>
      <c r="ICK5" s="97"/>
      <c r="ICL5" s="97"/>
      <c r="ICM5" s="97"/>
      <c r="ICN5" s="96"/>
      <c r="ICO5" s="97"/>
      <c r="ICP5" s="97"/>
      <c r="ICQ5" s="97"/>
      <c r="ICR5" s="96"/>
      <c r="ICS5" s="97"/>
      <c r="ICT5" s="97"/>
      <c r="ICU5" s="97"/>
      <c r="ICV5" s="96"/>
      <c r="ICW5" s="97"/>
      <c r="ICX5" s="97"/>
      <c r="ICY5" s="97"/>
      <c r="ICZ5" s="96"/>
      <c r="IDA5" s="97"/>
      <c r="IDB5" s="97"/>
      <c r="IDC5" s="97"/>
      <c r="IDD5" s="96"/>
      <c r="IDE5" s="97"/>
      <c r="IDF5" s="97"/>
      <c r="IDG5" s="97"/>
      <c r="IDH5" s="96"/>
      <c r="IDI5" s="97"/>
      <c r="IDJ5" s="97"/>
      <c r="IDK5" s="97"/>
      <c r="IDL5" s="96"/>
      <c r="IDM5" s="97"/>
      <c r="IDN5" s="97"/>
      <c r="IDO5" s="97"/>
      <c r="IDP5" s="96"/>
      <c r="IDQ5" s="97"/>
      <c r="IDR5" s="97"/>
      <c r="IDS5" s="97"/>
      <c r="IDT5" s="96"/>
      <c r="IDU5" s="97"/>
      <c r="IDV5" s="97"/>
      <c r="IDW5" s="97"/>
      <c r="IDX5" s="96"/>
      <c r="IDY5" s="97"/>
      <c r="IDZ5" s="97"/>
      <c r="IEA5" s="97"/>
      <c r="IEB5" s="96"/>
      <c r="IEC5" s="97"/>
      <c r="IED5" s="97"/>
      <c r="IEE5" s="97"/>
      <c r="IEF5" s="96"/>
      <c r="IEG5" s="97"/>
      <c r="IEH5" s="97"/>
      <c r="IEI5" s="97"/>
      <c r="IEJ5" s="96"/>
      <c r="IEK5" s="97"/>
      <c r="IEL5" s="97"/>
      <c r="IEM5" s="97"/>
      <c r="IEN5" s="96"/>
      <c r="IEO5" s="97"/>
      <c r="IEP5" s="97"/>
      <c r="IEQ5" s="97"/>
      <c r="IER5" s="96"/>
      <c r="IES5" s="97"/>
      <c r="IET5" s="97"/>
      <c r="IEU5" s="97"/>
      <c r="IEV5" s="96"/>
      <c r="IEW5" s="97"/>
      <c r="IEX5" s="97"/>
      <c r="IEY5" s="97"/>
      <c r="IEZ5" s="96"/>
      <c r="IFA5" s="97"/>
      <c r="IFB5" s="97"/>
      <c r="IFC5" s="97"/>
      <c r="IFD5" s="96"/>
      <c r="IFE5" s="97"/>
      <c r="IFF5" s="97"/>
      <c r="IFG5" s="97"/>
      <c r="IFH5" s="96"/>
      <c r="IFI5" s="97"/>
      <c r="IFJ5" s="97"/>
      <c r="IFK5" s="97"/>
      <c r="IFL5" s="96"/>
      <c r="IFM5" s="97"/>
      <c r="IFN5" s="97"/>
      <c r="IFO5" s="97"/>
      <c r="IFP5" s="96"/>
      <c r="IFQ5" s="97"/>
      <c r="IFR5" s="97"/>
      <c r="IFS5" s="97"/>
      <c r="IFT5" s="96"/>
      <c r="IFU5" s="97"/>
      <c r="IFV5" s="97"/>
      <c r="IFW5" s="97"/>
      <c r="IFX5" s="96"/>
      <c r="IFY5" s="97"/>
      <c r="IFZ5" s="97"/>
      <c r="IGA5" s="97"/>
      <c r="IGB5" s="96"/>
      <c r="IGC5" s="97"/>
      <c r="IGD5" s="97"/>
      <c r="IGE5" s="97"/>
      <c r="IGF5" s="96"/>
      <c r="IGG5" s="97"/>
      <c r="IGH5" s="97"/>
      <c r="IGI5" s="97"/>
      <c r="IGJ5" s="96"/>
      <c r="IGK5" s="97"/>
      <c r="IGL5" s="97"/>
      <c r="IGM5" s="97"/>
      <c r="IGN5" s="96"/>
      <c r="IGO5" s="97"/>
      <c r="IGP5" s="97"/>
      <c r="IGQ5" s="97"/>
      <c r="IGR5" s="96"/>
      <c r="IGS5" s="97"/>
      <c r="IGT5" s="97"/>
      <c r="IGU5" s="97"/>
      <c r="IGV5" s="96"/>
      <c r="IGW5" s="97"/>
      <c r="IGX5" s="97"/>
      <c r="IGY5" s="97"/>
      <c r="IGZ5" s="96"/>
      <c r="IHA5" s="97"/>
      <c r="IHB5" s="97"/>
      <c r="IHC5" s="97"/>
      <c r="IHD5" s="96"/>
      <c r="IHE5" s="97"/>
      <c r="IHF5" s="97"/>
      <c r="IHG5" s="97"/>
      <c r="IHH5" s="96"/>
      <c r="IHI5" s="97"/>
      <c r="IHJ5" s="97"/>
      <c r="IHK5" s="97"/>
      <c r="IHL5" s="96"/>
      <c r="IHM5" s="97"/>
      <c r="IHN5" s="97"/>
      <c r="IHO5" s="97"/>
      <c r="IHP5" s="96"/>
      <c r="IHQ5" s="97"/>
      <c r="IHR5" s="97"/>
      <c r="IHS5" s="97"/>
      <c r="IHT5" s="96"/>
      <c r="IHU5" s="97"/>
      <c r="IHV5" s="97"/>
      <c r="IHW5" s="97"/>
      <c r="IHX5" s="96"/>
      <c r="IHY5" s="97"/>
      <c r="IHZ5" s="97"/>
      <c r="IIA5" s="97"/>
      <c r="IIB5" s="96"/>
      <c r="IIC5" s="97"/>
      <c r="IID5" s="97"/>
      <c r="IIE5" s="97"/>
      <c r="IIF5" s="96"/>
      <c r="IIG5" s="97"/>
      <c r="IIH5" s="97"/>
      <c r="III5" s="97"/>
      <c r="IIJ5" s="96"/>
      <c r="IIK5" s="97"/>
      <c r="IIL5" s="97"/>
      <c r="IIM5" s="97"/>
      <c r="IIN5" s="96"/>
      <c r="IIO5" s="97"/>
      <c r="IIP5" s="97"/>
      <c r="IIQ5" s="97"/>
      <c r="IIR5" s="96"/>
      <c r="IIS5" s="97"/>
      <c r="IIT5" s="97"/>
      <c r="IIU5" s="97"/>
      <c r="IIV5" s="96"/>
      <c r="IIW5" s="97"/>
      <c r="IIX5" s="97"/>
      <c r="IIY5" s="97"/>
      <c r="IIZ5" s="96"/>
      <c r="IJA5" s="97"/>
      <c r="IJB5" s="97"/>
      <c r="IJC5" s="97"/>
      <c r="IJD5" s="96"/>
      <c r="IJE5" s="97"/>
      <c r="IJF5" s="97"/>
      <c r="IJG5" s="97"/>
      <c r="IJH5" s="96"/>
      <c r="IJI5" s="97"/>
      <c r="IJJ5" s="97"/>
      <c r="IJK5" s="97"/>
      <c r="IJL5" s="96"/>
      <c r="IJM5" s="97"/>
      <c r="IJN5" s="97"/>
      <c r="IJO5" s="97"/>
      <c r="IJP5" s="96"/>
      <c r="IJQ5" s="97"/>
      <c r="IJR5" s="97"/>
      <c r="IJS5" s="97"/>
      <c r="IJT5" s="96"/>
      <c r="IJU5" s="97"/>
      <c r="IJV5" s="97"/>
      <c r="IJW5" s="97"/>
      <c r="IJX5" s="96"/>
      <c r="IJY5" s="97"/>
      <c r="IJZ5" s="97"/>
      <c r="IKA5" s="97"/>
      <c r="IKB5" s="96"/>
      <c r="IKC5" s="97"/>
      <c r="IKD5" s="97"/>
      <c r="IKE5" s="97"/>
      <c r="IKF5" s="96"/>
      <c r="IKG5" s="97"/>
      <c r="IKH5" s="97"/>
      <c r="IKI5" s="97"/>
      <c r="IKJ5" s="96"/>
      <c r="IKK5" s="97"/>
      <c r="IKL5" s="97"/>
      <c r="IKM5" s="97"/>
      <c r="IKN5" s="96"/>
      <c r="IKO5" s="97"/>
      <c r="IKP5" s="97"/>
      <c r="IKQ5" s="97"/>
      <c r="IKR5" s="96"/>
      <c r="IKS5" s="97"/>
      <c r="IKT5" s="97"/>
      <c r="IKU5" s="97"/>
      <c r="IKV5" s="96"/>
      <c r="IKW5" s="97"/>
      <c r="IKX5" s="97"/>
      <c r="IKY5" s="97"/>
      <c r="IKZ5" s="96"/>
      <c r="ILA5" s="97"/>
      <c r="ILB5" s="97"/>
      <c r="ILC5" s="97"/>
      <c r="ILD5" s="96"/>
      <c r="ILE5" s="97"/>
      <c r="ILF5" s="97"/>
      <c r="ILG5" s="97"/>
      <c r="ILH5" s="96"/>
      <c r="ILI5" s="97"/>
      <c r="ILJ5" s="97"/>
      <c r="ILK5" s="97"/>
      <c r="ILL5" s="96"/>
      <c r="ILM5" s="97"/>
      <c r="ILN5" s="97"/>
      <c r="ILO5" s="97"/>
      <c r="ILP5" s="96"/>
      <c r="ILQ5" s="97"/>
      <c r="ILR5" s="97"/>
      <c r="ILS5" s="97"/>
      <c r="ILT5" s="96"/>
      <c r="ILU5" s="97"/>
      <c r="ILV5" s="97"/>
      <c r="ILW5" s="97"/>
      <c r="ILX5" s="96"/>
      <c r="ILY5" s="97"/>
      <c r="ILZ5" s="97"/>
      <c r="IMA5" s="97"/>
      <c r="IMB5" s="96"/>
      <c r="IMC5" s="97"/>
      <c r="IMD5" s="97"/>
      <c r="IME5" s="97"/>
      <c r="IMF5" s="96"/>
      <c r="IMG5" s="97"/>
      <c r="IMH5" s="97"/>
      <c r="IMI5" s="97"/>
      <c r="IMJ5" s="96"/>
      <c r="IMK5" s="97"/>
      <c r="IML5" s="97"/>
      <c r="IMM5" s="97"/>
      <c r="IMN5" s="96"/>
      <c r="IMO5" s="97"/>
      <c r="IMP5" s="97"/>
      <c r="IMQ5" s="97"/>
      <c r="IMR5" s="96"/>
      <c r="IMS5" s="97"/>
      <c r="IMT5" s="97"/>
      <c r="IMU5" s="97"/>
      <c r="IMV5" s="96"/>
      <c r="IMW5" s="97"/>
      <c r="IMX5" s="97"/>
      <c r="IMY5" s="97"/>
      <c r="IMZ5" s="96"/>
      <c r="INA5" s="97"/>
      <c r="INB5" s="97"/>
      <c r="INC5" s="97"/>
      <c r="IND5" s="96"/>
      <c r="INE5" s="97"/>
      <c r="INF5" s="97"/>
      <c r="ING5" s="97"/>
      <c r="INH5" s="96"/>
      <c r="INI5" s="97"/>
      <c r="INJ5" s="97"/>
      <c r="INK5" s="97"/>
      <c r="INL5" s="96"/>
      <c r="INM5" s="97"/>
      <c r="INN5" s="97"/>
      <c r="INO5" s="97"/>
      <c r="INP5" s="96"/>
      <c r="INQ5" s="97"/>
      <c r="INR5" s="97"/>
      <c r="INS5" s="97"/>
      <c r="INT5" s="96"/>
      <c r="INU5" s="97"/>
      <c r="INV5" s="97"/>
      <c r="INW5" s="97"/>
      <c r="INX5" s="96"/>
      <c r="INY5" s="97"/>
      <c r="INZ5" s="97"/>
      <c r="IOA5" s="97"/>
      <c r="IOB5" s="96"/>
      <c r="IOC5" s="97"/>
      <c r="IOD5" s="97"/>
      <c r="IOE5" s="97"/>
      <c r="IOF5" s="96"/>
      <c r="IOG5" s="97"/>
      <c r="IOH5" s="97"/>
      <c r="IOI5" s="97"/>
      <c r="IOJ5" s="96"/>
      <c r="IOK5" s="97"/>
      <c r="IOL5" s="97"/>
      <c r="IOM5" s="97"/>
      <c r="ION5" s="96"/>
      <c r="IOO5" s="97"/>
      <c r="IOP5" s="97"/>
      <c r="IOQ5" s="97"/>
      <c r="IOR5" s="96"/>
      <c r="IOS5" s="97"/>
      <c r="IOT5" s="97"/>
      <c r="IOU5" s="97"/>
      <c r="IOV5" s="96"/>
      <c r="IOW5" s="97"/>
      <c r="IOX5" s="97"/>
      <c r="IOY5" s="97"/>
      <c r="IOZ5" s="96"/>
      <c r="IPA5" s="97"/>
      <c r="IPB5" s="97"/>
      <c r="IPC5" s="97"/>
      <c r="IPD5" s="96"/>
      <c r="IPE5" s="97"/>
      <c r="IPF5" s="97"/>
      <c r="IPG5" s="97"/>
      <c r="IPH5" s="96"/>
      <c r="IPI5" s="97"/>
      <c r="IPJ5" s="97"/>
      <c r="IPK5" s="97"/>
      <c r="IPL5" s="96"/>
      <c r="IPM5" s="97"/>
      <c r="IPN5" s="97"/>
      <c r="IPO5" s="97"/>
      <c r="IPP5" s="96"/>
      <c r="IPQ5" s="97"/>
      <c r="IPR5" s="97"/>
      <c r="IPS5" s="97"/>
      <c r="IPT5" s="96"/>
      <c r="IPU5" s="97"/>
      <c r="IPV5" s="97"/>
      <c r="IPW5" s="97"/>
      <c r="IPX5" s="96"/>
      <c r="IPY5" s="97"/>
      <c r="IPZ5" s="97"/>
      <c r="IQA5" s="97"/>
      <c r="IQB5" s="96"/>
      <c r="IQC5" s="97"/>
      <c r="IQD5" s="97"/>
      <c r="IQE5" s="97"/>
      <c r="IQF5" s="96"/>
      <c r="IQG5" s="97"/>
      <c r="IQH5" s="97"/>
      <c r="IQI5" s="97"/>
      <c r="IQJ5" s="96"/>
      <c r="IQK5" s="97"/>
      <c r="IQL5" s="97"/>
      <c r="IQM5" s="97"/>
      <c r="IQN5" s="96"/>
      <c r="IQO5" s="97"/>
      <c r="IQP5" s="97"/>
      <c r="IQQ5" s="97"/>
      <c r="IQR5" s="96"/>
      <c r="IQS5" s="97"/>
      <c r="IQT5" s="97"/>
      <c r="IQU5" s="97"/>
      <c r="IQV5" s="96"/>
      <c r="IQW5" s="97"/>
      <c r="IQX5" s="97"/>
      <c r="IQY5" s="97"/>
      <c r="IQZ5" s="96"/>
      <c r="IRA5" s="97"/>
      <c r="IRB5" s="97"/>
      <c r="IRC5" s="97"/>
      <c r="IRD5" s="96"/>
      <c r="IRE5" s="97"/>
      <c r="IRF5" s="97"/>
      <c r="IRG5" s="97"/>
      <c r="IRH5" s="96"/>
      <c r="IRI5" s="97"/>
      <c r="IRJ5" s="97"/>
      <c r="IRK5" s="97"/>
      <c r="IRL5" s="96"/>
      <c r="IRM5" s="97"/>
      <c r="IRN5" s="97"/>
      <c r="IRO5" s="97"/>
      <c r="IRP5" s="96"/>
      <c r="IRQ5" s="97"/>
      <c r="IRR5" s="97"/>
      <c r="IRS5" s="97"/>
      <c r="IRT5" s="96"/>
      <c r="IRU5" s="97"/>
      <c r="IRV5" s="97"/>
      <c r="IRW5" s="97"/>
      <c r="IRX5" s="96"/>
      <c r="IRY5" s="97"/>
      <c r="IRZ5" s="97"/>
      <c r="ISA5" s="97"/>
      <c r="ISB5" s="96"/>
      <c r="ISC5" s="97"/>
      <c r="ISD5" s="97"/>
      <c r="ISE5" s="97"/>
      <c r="ISF5" s="96"/>
      <c r="ISG5" s="97"/>
      <c r="ISH5" s="97"/>
      <c r="ISI5" s="97"/>
      <c r="ISJ5" s="96"/>
      <c r="ISK5" s="97"/>
      <c r="ISL5" s="97"/>
      <c r="ISM5" s="97"/>
      <c r="ISN5" s="96"/>
      <c r="ISO5" s="97"/>
      <c r="ISP5" s="97"/>
      <c r="ISQ5" s="97"/>
      <c r="ISR5" s="96"/>
      <c r="ISS5" s="97"/>
      <c r="IST5" s="97"/>
      <c r="ISU5" s="97"/>
      <c r="ISV5" s="96"/>
      <c r="ISW5" s="97"/>
      <c r="ISX5" s="97"/>
      <c r="ISY5" s="97"/>
      <c r="ISZ5" s="96"/>
      <c r="ITA5" s="97"/>
      <c r="ITB5" s="97"/>
      <c r="ITC5" s="97"/>
      <c r="ITD5" s="96"/>
      <c r="ITE5" s="97"/>
      <c r="ITF5" s="97"/>
      <c r="ITG5" s="97"/>
      <c r="ITH5" s="96"/>
      <c r="ITI5" s="97"/>
      <c r="ITJ5" s="97"/>
      <c r="ITK5" s="97"/>
      <c r="ITL5" s="96"/>
      <c r="ITM5" s="97"/>
      <c r="ITN5" s="97"/>
      <c r="ITO5" s="97"/>
      <c r="ITP5" s="96"/>
      <c r="ITQ5" s="97"/>
      <c r="ITR5" s="97"/>
      <c r="ITS5" s="97"/>
      <c r="ITT5" s="96"/>
      <c r="ITU5" s="97"/>
      <c r="ITV5" s="97"/>
      <c r="ITW5" s="97"/>
      <c r="ITX5" s="96"/>
      <c r="ITY5" s="97"/>
      <c r="ITZ5" s="97"/>
      <c r="IUA5" s="97"/>
      <c r="IUB5" s="96"/>
      <c r="IUC5" s="97"/>
      <c r="IUD5" s="97"/>
      <c r="IUE5" s="97"/>
      <c r="IUF5" s="96"/>
      <c r="IUG5" s="97"/>
      <c r="IUH5" s="97"/>
      <c r="IUI5" s="97"/>
      <c r="IUJ5" s="96"/>
      <c r="IUK5" s="97"/>
      <c r="IUL5" s="97"/>
      <c r="IUM5" s="97"/>
      <c r="IUN5" s="96"/>
      <c r="IUO5" s="97"/>
      <c r="IUP5" s="97"/>
      <c r="IUQ5" s="97"/>
      <c r="IUR5" s="96"/>
      <c r="IUS5" s="97"/>
      <c r="IUT5" s="97"/>
      <c r="IUU5" s="97"/>
      <c r="IUV5" s="96"/>
      <c r="IUW5" s="97"/>
      <c r="IUX5" s="97"/>
      <c r="IUY5" s="97"/>
      <c r="IUZ5" s="96"/>
      <c r="IVA5" s="97"/>
      <c r="IVB5" s="97"/>
      <c r="IVC5" s="97"/>
      <c r="IVD5" s="96"/>
      <c r="IVE5" s="97"/>
      <c r="IVF5" s="97"/>
      <c r="IVG5" s="97"/>
      <c r="IVH5" s="96"/>
      <c r="IVI5" s="97"/>
      <c r="IVJ5" s="97"/>
      <c r="IVK5" s="97"/>
      <c r="IVL5" s="96"/>
      <c r="IVM5" s="97"/>
      <c r="IVN5" s="97"/>
      <c r="IVO5" s="97"/>
      <c r="IVP5" s="96"/>
      <c r="IVQ5" s="97"/>
      <c r="IVR5" s="97"/>
      <c r="IVS5" s="97"/>
      <c r="IVT5" s="96"/>
      <c r="IVU5" s="97"/>
      <c r="IVV5" s="97"/>
      <c r="IVW5" s="97"/>
      <c r="IVX5" s="96"/>
      <c r="IVY5" s="97"/>
      <c r="IVZ5" s="97"/>
      <c r="IWA5" s="97"/>
      <c r="IWB5" s="96"/>
      <c r="IWC5" s="97"/>
      <c r="IWD5" s="97"/>
      <c r="IWE5" s="97"/>
      <c r="IWF5" s="96"/>
      <c r="IWG5" s="97"/>
      <c r="IWH5" s="97"/>
      <c r="IWI5" s="97"/>
      <c r="IWJ5" s="96"/>
      <c r="IWK5" s="97"/>
      <c r="IWL5" s="97"/>
      <c r="IWM5" s="97"/>
      <c r="IWN5" s="96"/>
      <c r="IWO5" s="97"/>
      <c r="IWP5" s="97"/>
      <c r="IWQ5" s="97"/>
      <c r="IWR5" s="96"/>
      <c r="IWS5" s="97"/>
      <c r="IWT5" s="97"/>
      <c r="IWU5" s="97"/>
      <c r="IWV5" s="96"/>
      <c r="IWW5" s="97"/>
      <c r="IWX5" s="97"/>
      <c r="IWY5" s="97"/>
      <c r="IWZ5" s="96"/>
      <c r="IXA5" s="97"/>
      <c r="IXB5" s="97"/>
      <c r="IXC5" s="97"/>
      <c r="IXD5" s="96"/>
      <c r="IXE5" s="97"/>
      <c r="IXF5" s="97"/>
      <c r="IXG5" s="97"/>
      <c r="IXH5" s="96"/>
      <c r="IXI5" s="97"/>
      <c r="IXJ5" s="97"/>
      <c r="IXK5" s="97"/>
      <c r="IXL5" s="96"/>
      <c r="IXM5" s="97"/>
      <c r="IXN5" s="97"/>
      <c r="IXO5" s="97"/>
      <c r="IXP5" s="96"/>
      <c r="IXQ5" s="97"/>
      <c r="IXR5" s="97"/>
      <c r="IXS5" s="97"/>
      <c r="IXT5" s="96"/>
      <c r="IXU5" s="97"/>
      <c r="IXV5" s="97"/>
      <c r="IXW5" s="97"/>
      <c r="IXX5" s="96"/>
      <c r="IXY5" s="97"/>
      <c r="IXZ5" s="97"/>
      <c r="IYA5" s="97"/>
      <c r="IYB5" s="96"/>
      <c r="IYC5" s="97"/>
      <c r="IYD5" s="97"/>
      <c r="IYE5" s="97"/>
      <c r="IYF5" s="96"/>
      <c r="IYG5" s="97"/>
      <c r="IYH5" s="97"/>
      <c r="IYI5" s="97"/>
      <c r="IYJ5" s="96"/>
      <c r="IYK5" s="97"/>
      <c r="IYL5" s="97"/>
      <c r="IYM5" s="97"/>
      <c r="IYN5" s="96"/>
      <c r="IYO5" s="97"/>
      <c r="IYP5" s="97"/>
      <c r="IYQ5" s="97"/>
      <c r="IYR5" s="96"/>
      <c r="IYS5" s="97"/>
      <c r="IYT5" s="97"/>
      <c r="IYU5" s="97"/>
      <c r="IYV5" s="96"/>
      <c r="IYW5" s="97"/>
      <c r="IYX5" s="97"/>
      <c r="IYY5" s="97"/>
      <c r="IYZ5" s="96"/>
      <c r="IZA5" s="97"/>
      <c r="IZB5" s="97"/>
      <c r="IZC5" s="97"/>
      <c r="IZD5" s="96"/>
      <c r="IZE5" s="97"/>
      <c r="IZF5" s="97"/>
      <c r="IZG5" s="97"/>
      <c r="IZH5" s="96"/>
      <c r="IZI5" s="97"/>
      <c r="IZJ5" s="97"/>
      <c r="IZK5" s="97"/>
      <c r="IZL5" s="96"/>
      <c r="IZM5" s="97"/>
      <c r="IZN5" s="97"/>
      <c r="IZO5" s="97"/>
      <c r="IZP5" s="96"/>
      <c r="IZQ5" s="97"/>
      <c r="IZR5" s="97"/>
      <c r="IZS5" s="97"/>
      <c r="IZT5" s="96"/>
      <c r="IZU5" s="97"/>
      <c r="IZV5" s="97"/>
      <c r="IZW5" s="97"/>
      <c r="IZX5" s="96"/>
      <c r="IZY5" s="97"/>
      <c r="IZZ5" s="97"/>
      <c r="JAA5" s="97"/>
      <c r="JAB5" s="96"/>
      <c r="JAC5" s="97"/>
      <c r="JAD5" s="97"/>
      <c r="JAE5" s="97"/>
      <c r="JAF5" s="96"/>
      <c r="JAG5" s="97"/>
      <c r="JAH5" s="97"/>
      <c r="JAI5" s="97"/>
      <c r="JAJ5" s="96"/>
      <c r="JAK5" s="97"/>
      <c r="JAL5" s="97"/>
      <c r="JAM5" s="97"/>
      <c r="JAN5" s="96"/>
      <c r="JAO5" s="97"/>
      <c r="JAP5" s="97"/>
      <c r="JAQ5" s="97"/>
      <c r="JAR5" s="96"/>
      <c r="JAS5" s="97"/>
      <c r="JAT5" s="97"/>
      <c r="JAU5" s="97"/>
      <c r="JAV5" s="96"/>
      <c r="JAW5" s="97"/>
      <c r="JAX5" s="97"/>
      <c r="JAY5" s="97"/>
      <c r="JAZ5" s="96"/>
      <c r="JBA5" s="97"/>
      <c r="JBB5" s="97"/>
      <c r="JBC5" s="97"/>
      <c r="JBD5" s="96"/>
      <c r="JBE5" s="97"/>
      <c r="JBF5" s="97"/>
      <c r="JBG5" s="97"/>
      <c r="JBH5" s="96"/>
      <c r="JBI5" s="97"/>
      <c r="JBJ5" s="97"/>
      <c r="JBK5" s="97"/>
      <c r="JBL5" s="96"/>
      <c r="JBM5" s="97"/>
      <c r="JBN5" s="97"/>
      <c r="JBO5" s="97"/>
      <c r="JBP5" s="96"/>
      <c r="JBQ5" s="97"/>
      <c r="JBR5" s="97"/>
      <c r="JBS5" s="97"/>
      <c r="JBT5" s="96"/>
      <c r="JBU5" s="97"/>
      <c r="JBV5" s="97"/>
      <c r="JBW5" s="97"/>
      <c r="JBX5" s="96"/>
      <c r="JBY5" s="97"/>
      <c r="JBZ5" s="97"/>
      <c r="JCA5" s="97"/>
      <c r="JCB5" s="96"/>
      <c r="JCC5" s="97"/>
      <c r="JCD5" s="97"/>
      <c r="JCE5" s="97"/>
      <c r="JCF5" s="96"/>
      <c r="JCG5" s="97"/>
      <c r="JCH5" s="97"/>
      <c r="JCI5" s="97"/>
      <c r="JCJ5" s="96"/>
      <c r="JCK5" s="97"/>
      <c r="JCL5" s="97"/>
      <c r="JCM5" s="97"/>
      <c r="JCN5" s="96"/>
      <c r="JCO5" s="97"/>
      <c r="JCP5" s="97"/>
      <c r="JCQ5" s="97"/>
      <c r="JCR5" s="96"/>
      <c r="JCS5" s="97"/>
      <c r="JCT5" s="97"/>
      <c r="JCU5" s="97"/>
      <c r="JCV5" s="96"/>
      <c r="JCW5" s="97"/>
      <c r="JCX5" s="97"/>
      <c r="JCY5" s="97"/>
      <c r="JCZ5" s="96"/>
      <c r="JDA5" s="97"/>
      <c r="JDB5" s="97"/>
      <c r="JDC5" s="97"/>
      <c r="JDD5" s="96"/>
      <c r="JDE5" s="97"/>
      <c r="JDF5" s="97"/>
      <c r="JDG5" s="97"/>
      <c r="JDH5" s="96"/>
      <c r="JDI5" s="97"/>
      <c r="JDJ5" s="97"/>
      <c r="JDK5" s="97"/>
      <c r="JDL5" s="96"/>
      <c r="JDM5" s="97"/>
      <c r="JDN5" s="97"/>
      <c r="JDO5" s="97"/>
      <c r="JDP5" s="96"/>
      <c r="JDQ5" s="97"/>
      <c r="JDR5" s="97"/>
      <c r="JDS5" s="97"/>
      <c r="JDT5" s="96"/>
      <c r="JDU5" s="97"/>
      <c r="JDV5" s="97"/>
      <c r="JDW5" s="97"/>
      <c r="JDX5" s="96"/>
      <c r="JDY5" s="97"/>
      <c r="JDZ5" s="97"/>
      <c r="JEA5" s="97"/>
      <c r="JEB5" s="96"/>
      <c r="JEC5" s="97"/>
      <c r="JED5" s="97"/>
      <c r="JEE5" s="97"/>
      <c r="JEF5" s="96"/>
      <c r="JEG5" s="97"/>
      <c r="JEH5" s="97"/>
      <c r="JEI5" s="97"/>
      <c r="JEJ5" s="96"/>
      <c r="JEK5" s="97"/>
      <c r="JEL5" s="97"/>
      <c r="JEM5" s="97"/>
      <c r="JEN5" s="96"/>
      <c r="JEO5" s="97"/>
      <c r="JEP5" s="97"/>
      <c r="JEQ5" s="97"/>
      <c r="JER5" s="96"/>
      <c r="JES5" s="97"/>
      <c r="JET5" s="97"/>
      <c r="JEU5" s="97"/>
      <c r="JEV5" s="96"/>
      <c r="JEW5" s="97"/>
      <c r="JEX5" s="97"/>
      <c r="JEY5" s="97"/>
      <c r="JEZ5" s="96"/>
      <c r="JFA5" s="97"/>
      <c r="JFB5" s="97"/>
      <c r="JFC5" s="97"/>
      <c r="JFD5" s="96"/>
      <c r="JFE5" s="97"/>
      <c r="JFF5" s="97"/>
      <c r="JFG5" s="97"/>
      <c r="JFH5" s="96"/>
      <c r="JFI5" s="97"/>
      <c r="JFJ5" s="97"/>
      <c r="JFK5" s="97"/>
      <c r="JFL5" s="96"/>
      <c r="JFM5" s="97"/>
      <c r="JFN5" s="97"/>
      <c r="JFO5" s="97"/>
      <c r="JFP5" s="96"/>
      <c r="JFQ5" s="97"/>
      <c r="JFR5" s="97"/>
      <c r="JFS5" s="97"/>
      <c r="JFT5" s="96"/>
      <c r="JFU5" s="97"/>
      <c r="JFV5" s="97"/>
      <c r="JFW5" s="97"/>
      <c r="JFX5" s="96"/>
      <c r="JFY5" s="97"/>
      <c r="JFZ5" s="97"/>
      <c r="JGA5" s="97"/>
      <c r="JGB5" s="96"/>
      <c r="JGC5" s="97"/>
      <c r="JGD5" s="97"/>
      <c r="JGE5" s="97"/>
      <c r="JGF5" s="96"/>
      <c r="JGG5" s="97"/>
      <c r="JGH5" s="97"/>
      <c r="JGI5" s="97"/>
      <c r="JGJ5" s="96"/>
      <c r="JGK5" s="97"/>
      <c r="JGL5" s="97"/>
      <c r="JGM5" s="97"/>
      <c r="JGN5" s="96"/>
      <c r="JGO5" s="97"/>
      <c r="JGP5" s="97"/>
      <c r="JGQ5" s="97"/>
      <c r="JGR5" s="96"/>
      <c r="JGS5" s="97"/>
      <c r="JGT5" s="97"/>
      <c r="JGU5" s="97"/>
      <c r="JGV5" s="96"/>
      <c r="JGW5" s="97"/>
      <c r="JGX5" s="97"/>
      <c r="JGY5" s="97"/>
      <c r="JGZ5" s="96"/>
      <c r="JHA5" s="97"/>
      <c r="JHB5" s="97"/>
      <c r="JHC5" s="97"/>
      <c r="JHD5" s="96"/>
      <c r="JHE5" s="97"/>
      <c r="JHF5" s="97"/>
      <c r="JHG5" s="97"/>
      <c r="JHH5" s="96"/>
      <c r="JHI5" s="97"/>
      <c r="JHJ5" s="97"/>
      <c r="JHK5" s="97"/>
      <c r="JHL5" s="96"/>
      <c r="JHM5" s="97"/>
      <c r="JHN5" s="97"/>
      <c r="JHO5" s="97"/>
      <c r="JHP5" s="96"/>
      <c r="JHQ5" s="97"/>
      <c r="JHR5" s="97"/>
      <c r="JHS5" s="97"/>
      <c r="JHT5" s="96"/>
      <c r="JHU5" s="97"/>
      <c r="JHV5" s="97"/>
      <c r="JHW5" s="97"/>
      <c r="JHX5" s="96"/>
      <c r="JHY5" s="97"/>
      <c r="JHZ5" s="97"/>
      <c r="JIA5" s="97"/>
      <c r="JIB5" s="96"/>
      <c r="JIC5" s="97"/>
      <c r="JID5" s="97"/>
      <c r="JIE5" s="97"/>
      <c r="JIF5" s="96"/>
      <c r="JIG5" s="97"/>
      <c r="JIH5" s="97"/>
      <c r="JII5" s="97"/>
      <c r="JIJ5" s="96"/>
      <c r="JIK5" s="97"/>
      <c r="JIL5" s="97"/>
      <c r="JIM5" s="97"/>
      <c r="JIN5" s="96"/>
      <c r="JIO5" s="97"/>
      <c r="JIP5" s="97"/>
      <c r="JIQ5" s="97"/>
      <c r="JIR5" s="96"/>
      <c r="JIS5" s="97"/>
      <c r="JIT5" s="97"/>
      <c r="JIU5" s="97"/>
      <c r="JIV5" s="96"/>
      <c r="JIW5" s="97"/>
      <c r="JIX5" s="97"/>
      <c r="JIY5" s="97"/>
      <c r="JIZ5" s="96"/>
      <c r="JJA5" s="97"/>
      <c r="JJB5" s="97"/>
      <c r="JJC5" s="97"/>
      <c r="JJD5" s="96"/>
      <c r="JJE5" s="97"/>
      <c r="JJF5" s="97"/>
      <c r="JJG5" s="97"/>
      <c r="JJH5" s="96"/>
      <c r="JJI5" s="97"/>
      <c r="JJJ5" s="97"/>
      <c r="JJK5" s="97"/>
      <c r="JJL5" s="96"/>
      <c r="JJM5" s="97"/>
      <c r="JJN5" s="97"/>
      <c r="JJO5" s="97"/>
      <c r="JJP5" s="96"/>
      <c r="JJQ5" s="97"/>
      <c r="JJR5" s="97"/>
      <c r="JJS5" s="97"/>
      <c r="JJT5" s="96"/>
      <c r="JJU5" s="97"/>
      <c r="JJV5" s="97"/>
      <c r="JJW5" s="97"/>
      <c r="JJX5" s="96"/>
      <c r="JJY5" s="97"/>
      <c r="JJZ5" s="97"/>
      <c r="JKA5" s="97"/>
      <c r="JKB5" s="96"/>
      <c r="JKC5" s="97"/>
      <c r="JKD5" s="97"/>
      <c r="JKE5" s="97"/>
      <c r="JKF5" s="96"/>
      <c r="JKG5" s="97"/>
      <c r="JKH5" s="97"/>
      <c r="JKI5" s="97"/>
      <c r="JKJ5" s="96"/>
      <c r="JKK5" s="97"/>
      <c r="JKL5" s="97"/>
      <c r="JKM5" s="97"/>
      <c r="JKN5" s="96"/>
      <c r="JKO5" s="97"/>
      <c r="JKP5" s="97"/>
      <c r="JKQ5" s="97"/>
      <c r="JKR5" s="96"/>
      <c r="JKS5" s="97"/>
      <c r="JKT5" s="97"/>
      <c r="JKU5" s="97"/>
      <c r="JKV5" s="96"/>
      <c r="JKW5" s="97"/>
      <c r="JKX5" s="97"/>
      <c r="JKY5" s="97"/>
      <c r="JKZ5" s="96"/>
      <c r="JLA5" s="97"/>
      <c r="JLB5" s="97"/>
      <c r="JLC5" s="97"/>
      <c r="JLD5" s="96"/>
      <c r="JLE5" s="97"/>
      <c r="JLF5" s="97"/>
      <c r="JLG5" s="97"/>
      <c r="JLH5" s="96"/>
      <c r="JLI5" s="97"/>
      <c r="JLJ5" s="97"/>
      <c r="JLK5" s="97"/>
      <c r="JLL5" s="96"/>
      <c r="JLM5" s="97"/>
      <c r="JLN5" s="97"/>
      <c r="JLO5" s="97"/>
      <c r="JLP5" s="96"/>
      <c r="JLQ5" s="97"/>
      <c r="JLR5" s="97"/>
      <c r="JLS5" s="97"/>
      <c r="JLT5" s="96"/>
      <c r="JLU5" s="97"/>
      <c r="JLV5" s="97"/>
      <c r="JLW5" s="97"/>
      <c r="JLX5" s="96"/>
      <c r="JLY5" s="97"/>
      <c r="JLZ5" s="97"/>
      <c r="JMA5" s="97"/>
      <c r="JMB5" s="96"/>
      <c r="JMC5" s="97"/>
      <c r="JMD5" s="97"/>
      <c r="JME5" s="97"/>
      <c r="JMF5" s="96"/>
      <c r="JMG5" s="97"/>
      <c r="JMH5" s="97"/>
      <c r="JMI5" s="97"/>
      <c r="JMJ5" s="96"/>
      <c r="JMK5" s="97"/>
      <c r="JML5" s="97"/>
      <c r="JMM5" s="97"/>
      <c r="JMN5" s="96"/>
      <c r="JMO5" s="97"/>
      <c r="JMP5" s="97"/>
      <c r="JMQ5" s="97"/>
      <c r="JMR5" s="96"/>
      <c r="JMS5" s="97"/>
      <c r="JMT5" s="97"/>
      <c r="JMU5" s="97"/>
      <c r="JMV5" s="96"/>
      <c r="JMW5" s="97"/>
      <c r="JMX5" s="97"/>
      <c r="JMY5" s="97"/>
      <c r="JMZ5" s="96"/>
      <c r="JNA5" s="97"/>
      <c r="JNB5" s="97"/>
      <c r="JNC5" s="97"/>
      <c r="JND5" s="96"/>
      <c r="JNE5" s="97"/>
      <c r="JNF5" s="97"/>
      <c r="JNG5" s="97"/>
      <c r="JNH5" s="96"/>
      <c r="JNI5" s="97"/>
      <c r="JNJ5" s="97"/>
      <c r="JNK5" s="97"/>
      <c r="JNL5" s="96"/>
      <c r="JNM5" s="97"/>
      <c r="JNN5" s="97"/>
      <c r="JNO5" s="97"/>
      <c r="JNP5" s="96"/>
      <c r="JNQ5" s="97"/>
      <c r="JNR5" s="97"/>
      <c r="JNS5" s="97"/>
      <c r="JNT5" s="96"/>
      <c r="JNU5" s="97"/>
      <c r="JNV5" s="97"/>
      <c r="JNW5" s="97"/>
      <c r="JNX5" s="96"/>
      <c r="JNY5" s="97"/>
      <c r="JNZ5" s="97"/>
      <c r="JOA5" s="97"/>
      <c r="JOB5" s="96"/>
      <c r="JOC5" s="97"/>
      <c r="JOD5" s="97"/>
      <c r="JOE5" s="97"/>
      <c r="JOF5" s="96"/>
      <c r="JOG5" s="97"/>
      <c r="JOH5" s="97"/>
      <c r="JOI5" s="97"/>
      <c r="JOJ5" s="96"/>
      <c r="JOK5" s="97"/>
      <c r="JOL5" s="97"/>
      <c r="JOM5" s="97"/>
      <c r="JON5" s="96"/>
      <c r="JOO5" s="97"/>
      <c r="JOP5" s="97"/>
      <c r="JOQ5" s="97"/>
      <c r="JOR5" s="96"/>
      <c r="JOS5" s="97"/>
      <c r="JOT5" s="97"/>
      <c r="JOU5" s="97"/>
      <c r="JOV5" s="96"/>
      <c r="JOW5" s="97"/>
      <c r="JOX5" s="97"/>
      <c r="JOY5" s="97"/>
      <c r="JOZ5" s="96"/>
      <c r="JPA5" s="97"/>
      <c r="JPB5" s="97"/>
      <c r="JPC5" s="97"/>
      <c r="JPD5" s="96"/>
      <c r="JPE5" s="97"/>
      <c r="JPF5" s="97"/>
      <c r="JPG5" s="97"/>
      <c r="JPH5" s="96"/>
      <c r="JPI5" s="97"/>
      <c r="JPJ5" s="97"/>
      <c r="JPK5" s="97"/>
      <c r="JPL5" s="96"/>
      <c r="JPM5" s="97"/>
      <c r="JPN5" s="97"/>
      <c r="JPO5" s="97"/>
      <c r="JPP5" s="96"/>
      <c r="JPQ5" s="97"/>
      <c r="JPR5" s="97"/>
      <c r="JPS5" s="97"/>
      <c r="JPT5" s="96"/>
      <c r="JPU5" s="97"/>
      <c r="JPV5" s="97"/>
      <c r="JPW5" s="97"/>
      <c r="JPX5" s="96"/>
      <c r="JPY5" s="97"/>
      <c r="JPZ5" s="97"/>
      <c r="JQA5" s="97"/>
      <c r="JQB5" s="96"/>
      <c r="JQC5" s="97"/>
      <c r="JQD5" s="97"/>
      <c r="JQE5" s="97"/>
      <c r="JQF5" s="96"/>
      <c r="JQG5" s="97"/>
      <c r="JQH5" s="97"/>
      <c r="JQI5" s="97"/>
      <c r="JQJ5" s="96"/>
      <c r="JQK5" s="97"/>
      <c r="JQL5" s="97"/>
      <c r="JQM5" s="97"/>
      <c r="JQN5" s="96"/>
      <c r="JQO5" s="97"/>
      <c r="JQP5" s="97"/>
      <c r="JQQ5" s="97"/>
      <c r="JQR5" s="96"/>
      <c r="JQS5" s="97"/>
      <c r="JQT5" s="97"/>
      <c r="JQU5" s="97"/>
      <c r="JQV5" s="96"/>
      <c r="JQW5" s="97"/>
      <c r="JQX5" s="97"/>
      <c r="JQY5" s="97"/>
      <c r="JQZ5" s="96"/>
      <c r="JRA5" s="97"/>
      <c r="JRB5" s="97"/>
      <c r="JRC5" s="97"/>
      <c r="JRD5" s="96"/>
      <c r="JRE5" s="97"/>
      <c r="JRF5" s="97"/>
      <c r="JRG5" s="97"/>
      <c r="JRH5" s="96"/>
      <c r="JRI5" s="97"/>
      <c r="JRJ5" s="97"/>
      <c r="JRK5" s="97"/>
      <c r="JRL5" s="96"/>
      <c r="JRM5" s="97"/>
      <c r="JRN5" s="97"/>
      <c r="JRO5" s="97"/>
      <c r="JRP5" s="96"/>
      <c r="JRQ5" s="97"/>
      <c r="JRR5" s="97"/>
      <c r="JRS5" s="97"/>
      <c r="JRT5" s="96"/>
      <c r="JRU5" s="97"/>
      <c r="JRV5" s="97"/>
      <c r="JRW5" s="97"/>
      <c r="JRX5" s="96"/>
      <c r="JRY5" s="97"/>
      <c r="JRZ5" s="97"/>
      <c r="JSA5" s="97"/>
      <c r="JSB5" s="96"/>
      <c r="JSC5" s="97"/>
      <c r="JSD5" s="97"/>
      <c r="JSE5" s="97"/>
      <c r="JSF5" s="96"/>
      <c r="JSG5" s="97"/>
      <c r="JSH5" s="97"/>
      <c r="JSI5" s="97"/>
      <c r="JSJ5" s="96"/>
      <c r="JSK5" s="97"/>
      <c r="JSL5" s="97"/>
      <c r="JSM5" s="97"/>
      <c r="JSN5" s="96"/>
      <c r="JSO5" s="97"/>
      <c r="JSP5" s="97"/>
      <c r="JSQ5" s="97"/>
      <c r="JSR5" s="96"/>
      <c r="JSS5" s="97"/>
      <c r="JST5" s="97"/>
      <c r="JSU5" s="97"/>
      <c r="JSV5" s="96"/>
      <c r="JSW5" s="97"/>
      <c r="JSX5" s="97"/>
      <c r="JSY5" s="97"/>
      <c r="JSZ5" s="96"/>
      <c r="JTA5" s="97"/>
      <c r="JTB5" s="97"/>
      <c r="JTC5" s="97"/>
      <c r="JTD5" s="96"/>
      <c r="JTE5" s="97"/>
      <c r="JTF5" s="97"/>
      <c r="JTG5" s="97"/>
      <c r="JTH5" s="96"/>
      <c r="JTI5" s="97"/>
      <c r="JTJ5" s="97"/>
      <c r="JTK5" s="97"/>
      <c r="JTL5" s="96"/>
      <c r="JTM5" s="97"/>
      <c r="JTN5" s="97"/>
      <c r="JTO5" s="97"/>
      <c r="JTP5" s="96"/>
      <c r="JTQ5" s="97"/>
      <c r="JTR5" s="97"/>
      <c r="JTS5" s="97"/>
      <c r="JTT5" s="96"/>
      <c r="JTU5" s="97"/>
      <c r="JTV5" s="97"/>
      <c r="JTW5" s="97"/>
      <c r="JTX5" s="96"/>
      <c r="JTY5" s="97"/>
      <c r="JTZ5" s="97"/>
      <c r="JUA5" s="97"/>
      <c r="JUB5" s="96"/>
      <c r="JUC5" s="97"/>
      <c r="JUD5" s="97"/>
      <c r="JUE5" s="97"/>
      <c r="JUF5" s="96"/>
      <c r="JUG5" s="97"/>
      <c r="JUH5" s="97"/>
      <c r="JUI5" s="97"/>
      <c r="JUJ5" s="96"/>
      <c r="JUK5" s="97"/>
      <c r="JUL5" s="97"/>
      <c r="JUM5" s="97"/>
      <c r="JUN5" s="96"/>
      <c r="JUO5" s="97"/>
      <c r="JUP5" s="97"/>
      <c r="JUQ5" s="97"/>
      <c r="JUR5" s="96"/>
      <c r="JUS5" s="97"/>
      <c r="JUT5" s="97"/>
      <c r="JUU5" s="97"/>
      <c r="JUV5" s="96"/>
      <c r="JUW5" s="97"/>
      <c r="JUX5" s="97"/>
      <c r="JUY5" s="97"/>
      <c r="JUZ5" s="96"/>
      <c r="JVA5" s="97"/>
      <c r="JVB5" s="97"/>
      <c r="JVC5" s="97"/>
      <c r="JVD5" s="96"/>
      <c r="JVE5" s="97"/>
      <c r="JVF5" s="97"/>
      <c r="JVG5" s="97"/>
      <c r="JVH5" s="96"/>
      <c r="JVI5" s="97"/>
      <c r="JVJ5" s="97"/>
      <c r="JVK5" s="97"/>
      <c r="JVL5" s="96"/>
      <c r="JVM5" s="97"/>
      <c r="JVN5" s="97"/>
      <c r="JVO5" s="97"/>
      <c r="JVP5" s="96"/>
      <c r="JVQ5" s="97"/>
      <c r="JVR5" s="97"/>
      <c r="JVS5" s="97"/>
      <c r="JVT5" s="96"/>
      <c r="JVU5" s="97"/>
      <c r="JVV5" s="97"/>
      <c r="JVW5" s="97"/>
      <c r="JVX5" s="96"/>
      <c r="JVY5" s="97"/>
      <c r="JVZ5" s="97"/>
      <c r="JWA5" s="97"/>
      <c r="JWB5" s="96"/>
      <c r="JWC5" s="97"/>
      <c r="JWD5" s="97"/>
      <c r="JWE5" s="97"/>
      <c r="JWF5" s="96"/>
      <c r="JWG5" s="97"/>
      <c r="JWH5" s="97"/>
      <c r="JWI5" s="97"/>
      <c r="JWJ5" s="96"/>
      <c r="JWK5" s="97"/>
      <c r="JWL5" s="97"/>
      <c r="JWM5" s="97"/>
      <c r="JWN5" s="96"/>
      <c r="JWO5" s="97"/>
      <c r="JWP5" s="97"/>
      <c r="JWQ5" s="97"/>
      <c r="JWR5" s="96"/>
      <c r="JWS5" s="97"/>
      <c r="JWT5" s="97"/>
      <c r="JWU5" s="97"/>
      <c r="JWV5" s="96"/>
      <c r="JWW5" s="97"/>
      <c r="JWX5" s="97"/>
      <c r="JWY5" s="97"/>
      <c r="JWZ5" s="96"/>
      <c r="JXA5" s="97"/>
      <c r="JXB5" s="97"/>
      <c r="JXC5" s="97"/>
      <c r="JXD5" s="96"/>
      <c r="JXE5" s="97"/>
      <c r="JXF5" s="97"/>
      <c r="JXG5" s="97"/>
      <c r="JXH5" s="96"/>
      <c r="JXI5" s="97"/>
      <c r="JXJ5" s="97"/>
      <c r="JXK5" s="97"/>
      <c r="JXL5" s="96"/>
      <c r="JXM5" s="97"/>
      <c r="JXN5" s="97"/>
      <c r="JXO5" s="97"/>
      <c r="JXP5" s="96"/>
      <c r="JXQ5" s="97"/>
      <c r="JXR5" s="97"/>
      <c r="JXS5" s="97"/>
      <c r="JXT5" s="96"/>
      <c r="JXU5" s="97"/>
      <c r="JXV5" s="97"/>
      <c r="JXW5" s="97"/>
      <c r="JXX5" s="96"/>
      <c r="JXY5" s="97"/>
      <c r="JXZ5" s="97"/>
      <c r="JYA5" s="97"/>
      <c r="JYB5" s="96"/>
      <c r="JYC5" s="97"/>
      <c r="JYD5" s="97"/>
      <c r="JYE5" s="97"/>
      <c r="JYF5" s="96"/>
      <c r="JYG5" s="97"/>
      <c r="JYH5" s="97"/>
      <c r="JYI5" s="97"/>
      <c r="JYJ5" s="96"/>
      <c r="JYK5" s="97"/>
      <c r="JYL5" s="97"/>
      <c r="JYM5" s="97"/>
      <c r="JYN5" s="96"/>
      <c r="JYO5" s="97"/>
      <c r="JYP5" s="97"/>
      <c r="JYQ5" s="97"/>
      <c r="JYR5" s="96"/>
      <c r="JYS5" s="97"/>
      <c r="JYT5" s="97"/>
      <c r="JYU5" s="97"/>
      <c r="JYV5" s="96"/>
      <c r="JYW5" s="97"/>
      <c r="JYX5" s="97"/>
      <c r="JYY5" s="97"/>
      <c r="JYZ5" s="96"/>
      <c r="JZA5" s="97"/>
      <c r="JZB5" s="97"/>
      <c r="JZC5" s="97"/>
      <c r="JZD5" s="96"/>
      <c r="JZE5" s="97"/>
      <c r="JZF5" s="97"/>
      <c r="JZG5" s="97"/>
      <c r="JZH5" s="96"/>
      <c r="JZI5" s="97"/>
      <c r="JZJ5" s="97"/>
      <c r="JZK5" s="97"/>
      <c r="JZL5" s="96"/>
      <c r="JZM5" s="97"/>
      <c r="JZN5" s="97"/>
      <c r="JZO5" s="97"/>
      <c r="JZP5" s="96"/>
      <c r="JZQ5" s="97"/>
      <c r="JZR5" s="97"/>
      <c r="JZS5" s="97"/>
      <c r="JZT5" s="96"/>
      <c r="JZU5" s="97"/>
      <c r="JZV5" s="97"/>
      <c r="JZW5" s="97"/>
      <c r="JZX5" s="96"/>
      <c r="JZY5" s="97"/>
      <c r="JZZ5" s="97"/>
      <c r="KAA5" s="97"/>
      <c r="KAB5" s="96"/>
      <c r="KAC5" s="97"/>
      <c r="KAD5" s="97"/>
      <c r="KAE5" s="97"/>
      <c r="KAF5" s="96"/>
      <c r="KAG5" s="97"/>
      <c r="KAH5" s="97"/>
      <c r="KAI5" s="97"/>
      <c r="KAJ5" s="96"/>
      <c r="KAK5" s="97"/>
      <c r="KAL5" s="97"/>
      <c r="KAM5" s="97"/>
      <c r="KAN5" s="96"/>
      <c r="KAO5" s="97"/>
      <c r="KAP5" s="97"/>
      <c r="KAQ5" s="97"/>
      <c r="KAR5" s="96"/>
      <c r="KAS5" s="97"/>
      <c r="KAT5" s="97"/>
      <c r="KAU5" s="97"/>
      <c r="KAV5" s="96"/>
      <c r="KAW5" s="97"/>
      <c r="KAX5" s="97"/>
      <c r="KAY5" s="97"/>
      <c r="KAZ5" s="96"/>
      <c r="KBA5" s="97"/>
      <c r="KBB5" s="97"/>
      <c r="KBC5" s="97"/>
      <c r="KBD5" s="96"/>
      <c r="KBE5" s="97"/>
      <c r="KBF5" s="97"/>
      <c r="KBG5" s="97"/>
      <c r="KBH5" s="96"/>
      <c r="KBI5" s="97"/>
      <c r="KBJ5" s="97"/>
      <c r="KBK5" s="97"/>
      <c r="KBL5" s="96"/>
      <c r="KBM5" s="97"/>
      <c r="KBN5" s="97"/>
      <c r="KBO5" s="97"/>
      <c r="KBP5" s="96"/>
      <c r="KBQ5" s="97"/>
      <c r="KBR5" s="97"/>
      <c r="KBS5" s="97"/>
      <c r="KBT5" s="96"/>
      <c r="KBU5" s="97"/>
      <c r="KBV5" s="97"/>
      <c r="KBW5" s="97"/>
      <c r="KBX5" s="96"/>
      <c r="KBY5" s="97"/>
      <c r="KBZ5" s="97"/>
      <c r="KCA5" s="97"/>
      <c r="KCB5" s="96"/>
      <c r="KCC5" s="97"/>
      <c r="KCD5" s="97"/>
      <c r="KCE5" s="97"/>
      <c r="KCF5" s="96"/>
      <c r="KCG5" s="97"/>
      <c r="KCH5" s="97"/>
      <c r="KCI5" s="97"/>
      <c r="KCJ5" s="96"/>
      <c r="KCK5" s="97"/>
      <c r="KCL5" s="97"/>
      <c r="KCM5" s="97"/>
      <c r="KCN5" s="96"/>
      <c r="KCO5" s="97"/>
      <c r="KCP5" s="97"/>
      <c r="KCQ5" s="97"/>
      <c r="KCR5" s="96"/>
      <c r="KCS5" s="97"/>
      <c r="KCT5" s="97"/>
      <c r="KCU5" s="97"/>
      <c r="KCV5" s="96"/>
      <c r="KCW5" s="97"/>
      <c r="KCX5" s="97"/>
      <c r="KCY5" s="97"/>
      <c r="KCZ5" s="96"/>
      <c r="KDA5" s="97"/>
      <c r="KDB5" s="97"/>
      <c r="KDC5" s="97"/>
      <c r="KDD5" s="96"/>
      <c r="KDE5" s="97"/>
      <c r="KDF5" s="97"/>
      <c r="KDG5" s="97"/>
      <c r="KDH5" s="96"/>
      <c r="KDI5" s="97"/>
      <c r="KDJ5" s="97"/>
      <c r="KDK5" s="97"/>
      <c r="KDL5" s="96"/>
      <c r="KDM5" s="97"/>
      <c r="KDN5" s="97"/>
      <c r="KDO5" s="97"/>
      <c r="KDP5" s="96"/>
      <c r="KDQ5" s="97"/>
      <c r="KDR5" s="97"/>
      <c r="KDS5" s="97"/>
      <c r="KDT5" s="96"/>
      <c r="KDU5" s="97"/>
      <c r="KDV5" s="97"/>
      <c r="KDW5" s="97"/>
      <c r="KDX5" s="96"/>
      <c r="KDY5" s="97"/>
      <c r="KDZ5" s="97"/>
      <c r="KEA5" s="97"/>
      <c r="KEB5" s="96"/>
      <c r="KEC5" s="97"/>
      <c r="KED5" s="97"/>
      <c r="KEE5" s="97"/>
      <c r="KEF5" s="96"/>
      <c r="KEG5" s="97"/>
      <c r="KEH5" s="97"/>
      <c r="KEI5" s="97"/>
      <c r="KEJ5" s="96"/>
      <c r="KEK5" s="97"/>
      <c r="KEL5" s="97"/>
      <c r="KEM5" s="97"/>
      <c r="KEN5" s="96"/>
      <c r="KEO5" s="97"/>
      <c r="KEP5" s="97"/>
      <c r="KEQ5" s="97"/>
      <c r="KER5" s="96"/>
      <c r="KES5" s="97"/>
      <c r="KET5" s="97"/>
      <c r="KEU5" s="97"/>
      <c r="KEV5" s="96"/>
      <c r="KEW5" s="97"/>
      <c r="KEX5" s="97"/>
      <c r="KEY5" s="97"/>
      <c r="KEZ5" s="96"/>
      <c r="KFA5" s="97"/>
      <c r="KFB5" s="97"/>
      <c r="KFC5" s="97"/>
      <c r="KFD5" s="96"/>
      <c r="KFE5" s="97"/>
      <c r="KFF5" s="97"/>
      <c r="KFG5" s="97"/>
      <c r="KFH5" s="96"/>
      <c r="KFI5" s="97"/>
      <c r="KFJ5" s="97"/>
      <c r="KFK5" s="97"/>
      <c r="KFL5" s="96"/>
      <c r="KFM5" s="97"/>
      <c r="KFN5" s="97"/>
      <c r="KFO5" s="97"/>
      <c r="KFP5" s="96"/>
      <c r="KFQ5" s="97"/>
      <c r="KFR5" s="97"/>
      <c r="KFS5" s="97"/>
      <c r="KFT5" s="96"/>
      <c r="KFU5" s="97"/>
      <c r="KFV5" s="97"/>
      <c r="KFW5" s="97"/>
      <c r="KFX5" s="96"/>
      <c r="KFY5" s="97"/>
      <c r="KFZ5" s="97"/>
      <c r="KGA5" s="97"/>
      <c r="KGB5" s="96"/>
      <c r="KGC5" s="97"/>
      <c r="KGD5" s="97"/>
      <c r="KGE5" s="97"/>
      <c r="KGF5" s="96"/>
      <c r="KGG5" s="97"/>
      <c r="KGH5" s="97"/>
      <c r="KGI5" s="97"/>
      <c r="KGJ5" s="96"/>
      <c r="KGK5" s="97"/>
      <c r="KGL5" s="97"/>
      <c r="KGM5" s="97"/>
      <c r="KGN5" s="96"/>
      <c r="KGO5" s="97"/>
      <c r="KGP5" s="97"/>
      <c r="KGQ5" s="97"/>
      <c r="KGR5" s="96"/>
      <c r="KGS5" s="97"/>
      <c r="KGT5" s="97"/>
      <c r="KGU5" s="97"/>
      <c r="KGV5" s="96"/>
      <c r="KGW5" s="97"/>
      <c r="KGX5" s="97"/>
      <c r="KGY5" s="97"/>
      <c r="KGZ5" s="96"/>
      <c r="KHA5" s="97"/>
      <c r="KHB5" s="97"/>
      <c r="KHC5" s="97"/>
      <c r="KHD5" s="96"/>
      <c r="KHE5" s="97"/>
      <c r="KHF5" s="97"/>
      <c r="KHG5" s="97"/>
      <c r="KHH5" s="96"/>
      <c r="KHI5" s="97"/>
      <c r="KHJ5" s="97"/>
      <c r="KHK5" s="97"/>
      <c r="KHL5" s="96"/>
      <c r="KHM5" s="97"/>
      <c r="KHN5" s="97"/>
      <c r="KHO5" s="97"/>
      <c r="KHP5" s="96"/>
      <c r="KHQ5" s="97"/>
      <c r="KHR5" s="97"/>
      <c r="KHS5" s="97"/>
      <c r="KHT5" s="96"/>
      <c r="KHU5" s="97"/>
      <c r="KHV5" s="97"/>
      <c r="KHW5" s="97"/>
      <c r="KHX5" s="96"/>
      <c r="KHY5" s="97"/>
      <c r="KHZ5" s="97"/>
      <c r="KIA5" s="97"/>
      <c r="KIB5" s="96"/>
      <c r="KIC5" s="97"/>
      <c r="KID5" s="97"/>
      <c r="KIE5" s="97"/>
      <c r="KIF5" s="96"/>
      <c r="KIG5" s="97"/>
      <c r="KIH5" s="97"/>
      <c r="KII5" s="97"/>
      <c r="KIJ5" s="96"/>
      <c r="KIK5" s="97"/>
      <c r="KIL5" s="97"/>
      <c r="KIM5" s="97"/>
      <c r="KIN5" s="96"/>
      <c r="KIO5" s="97"/>
      <c r="KIP5" s="97"/>
      <c r="KIQ5" s="97"/>
      <c r="KIR5" s="96"/>
      <c r="KIS5" s="97"/>
      <c r="KIT5" s="97"/>
      <c r="KIU5" s="97"/>
      <c r="KIV5" s="96"/>
      <c r="KIW5" s="97"/>
      <c r="KIX5" s="97"/>
      <c r="KIY5" s="97"/>
      <c r="KIZ5" s="96"/>
      <c r="KJA5" s="97"/>
      <c r="KJB5" s="97"/>
      <c r="KJC5" s="97"/>
      <c r="KJD5" s="96"/>
      <c r="KJE5" s="97"/>
      <c r="KJF5" s="97"/>
      <c r="KJG5" s="97"/>
      <c r="KJH5" s="96"/>
      <c r="KJI5" s="97"/>
      <c r="KJJ5" s="97"/>
      <c r="KJK5" s="97"/>
      <c r="KJL5" s="96"/>
      <c r="KJM5" s="97"/>
      <c r="KJN5" s="97"/>
      <c r="KJO5" s="97"/>
      <c r="KJP5" s="96"/>
      <c r="KJQ5" s="97"/>
      <c r="KJR5" s="97"/>
      <c r="KJS5" s="97"/>
      <c r="KJT5" s="96"/>
      <c r="KJU5" s="97"/>
      <c r="KJV5" s="97"/>
      <c r="KJW5" s="97"/>
      <c r="KJX5" s="96"/>
      <c r="KJY5" s="97"/>
      <c r="KJZ5" s="97"/>
      <c r="KKA5" s="97"/>
      <c r="KKB5" s="96"/>
      <c r="KKC5" s="97"/>
      <c r="KKD5" s="97"/>
      <c r="KKE5" s="97"/>
      <c r="KKF5" s="96"/>
      <c r="KKG5" s="97"/>
      <c r="KKH5" s="97"/>
      <c r="KKI5" s="97"/>
      <c r="KKJ5" s="96"/>
      <c r="KKK5" s="97"/>
      <c r="KKL5" s="97"/>
      <c r="KKM5" s="97"/>
      <c r="KKN5" s="96"/>
      <c r="KKO5" s="97"/>
      <c r="KKP5" s="97"/>
      <c r="KKQ5" s="97"/>
      <c r="KKR5" s="96"/>
      <c r="KKS5" s="97"/>
      <c r="KKT5" s="97"/>
      <c r="KKU5" s="97"/>
      <c r="KKV5" s="96"/>
      <c r="KKW5" s="97"/>
      <c r="KKX5" s="97"/>
      <c r="KKY5" s="97"/>
      <c r="KKZ5" s="96"/>
      <c r="KLA5" s="97"/>
      <c r="KLB5" s="97"/>
      <c r="KLC5" s="97"/>
      <c r="KLD5" s="96"/>
      <c r="KLE5" s="97"/>
      <c r="KLF5" s="97"/>
      <c r="KLG5" s="97"/>
      <c r="KLH5" s="96"/>
      <c r="KLI5" s="97"/>
      <c r="KLJ5" s="97"/>
      <c r="KLK5" s="97"/>
      <c r="KLL5" s="96"/>
      <c r="KLM5" s="97"/>
      <c r="KLN5" s="97"/>
      <c r="KLO5" s="97"/>
      <c r="KLP5" s="96"/>
      <c r="KLQ5" s="97"/>
      <c r="KLR5" s="97"/>
      <c r="KLS5" s="97"/>
      <c r="KLT5" s="96"/>
      <c r="KLU5" s="97"/>
      <c r="KLV5" s="97"/>
      <c r="KLW5" s="97"/>
      <c r="KLX5" s="96"/>
      <c r="KLY5" s="97"/>
      <c r="KLZ5" s="97"/>
      <c r="KMA5" s="97"/>
      <c r="KMB5" s="96"/>
      <c r="KMC5" s="97"/>
      <c r="KMD5" s="97"/>
      <c r="KME5" s="97"/>
      <c r="KMF5" s="96"/>
      <c r="KMG5" s="97"/>
      <c r="KMH5" s="97"/>
      <c r="KMI5" s="97"/>
      <c r="KMJ5" s="96"/>
      <c r="KMK5" s="97"/>
      <c r="KML5" s="97"/>
      <c r="KMM5" s="97"/>
      <c r="KMN5" s="96"/>
      <c r="KMO5" s="97"/>
      <c r="KMP5" s="97"/>
      <c r="KMQ5" s="97"/>
      <c r="KMR5" s="96"/>
      <c r="KMS5" s="97"/>
      <c r="KMT5" s="97"/>
      <c r="KMU5" s="97"/>
      <c r="KMV5" s="96"/>
      <c r="KMW5" s="97"/>
      <c r="KMX5" s="97"/>
      <c r="KMY5" s="97"/>
      <c r="KMZ5" s="96"/>
      <c r="KNA5" s="97"/>
      <c r="KNB5" s="97"/>
      <c r="KNC5" s="97"/>
      <c r="KND5" s="96"/>
      <c r="KNE5" s="97"/>
      <c r="KNF5" s="97"/>
      <c r="KNG5" s="97"/>
      <c r="KNH5" s="96"/>
      <c r="KNI5" s="97"/>
      <c r="KNJ5" s="97"/>
      <c r="KNK5" s="97"/>
      <c r="KNL5" s="96"/>
      <c r="KNM5" s="97"/>
      <c r="KNN5" s="97"/>
      <c r="KNO5" s="97"/>
      <c r="KNP5" s="96"/>
      <c r="KNQ5" s="97"/>
      <c r="KNR5" s="97"/>
      <c r="KNS5" s="97"/>
      <c r="KNT5" s="96"/>
      <c r="KNU5" s="97"/>
      <c r="KNV5" s="97"/>
      <c r="KNW5" s="97"/>
      <c r="KNX5" s="96"/>
      <c r="KNY5" s="97"/>
      <c r="KNZ5" s="97"/>
      <c r="KOA5" s="97"/>
      <c r="KOB5" s="96"/>
      <c r="KOC5" s="97"/>
      <c r="KOD5" s="97"/>
      <c r="KOE5" s="97"/>
      <c r="KOF5" s="96"/>
      <c r="KOG5" s="97"/>
      <c r="KOH5" s="97"/>
      <c r="KOI5" s="97"/>
      <c r="KOJ5" s="96"/>
      <c r="KOK5" s="97"/>
      <c r="KOL5" s="97"/>
      <c r="KOM5" s="97"/>
      <c r="KON5" s="96"/>
      <c r="KOO5" s="97"/>
      <c r="KOP5" s="97"/>
      <c r="KOQ5" s="97"/>
      <c r="KOR5" s="96"/>
      <c r="KOS5" s="97"/>
      <c r="KOT5" s="97"/>
      <c r="KOU5" s="97"/>
      <c r="KOV5" s="96"/>
      <c r="KOW5" s="97"/>
      <c r="KOX5" s="97"/>
      <c r="KOY5" s="97"/>
      <c r="KOZ5" s="96"/>
      <c r="KPA5" s="97"/>
      <c r="KPB5" s="97"/>
      <c r="KPC5" s="97"/>
      <c r="KPD5" s="96"/>
      <c r="KPE5" s="97"/>
      <c r="KPF5" s="97"/>
      <c r="KPG5" s="97"/>
      <c r="KPH5" s="96"/>
      <c r="KPI5" s="97"/>
      <c r="KPJ5" s="97"/>
      <c r="KPK5" s="97"/>
      <c r="KPL5" s="96"/>
      <c r="KPM5" s="97"/>
      <c r="KPN5" s="97"/>
      <c r="KPO5" s="97"/>
      <c r="KPP5" s="96"/>
      <c r="KPQ5" s="97"/>
      <c r="KPR5" s="97"/>
      <c r="KPS5" s="97"/>
      <c r="KPT5" s="96"/>
      <c r="KPU5" s="97"/>
      <c r="KPV5" s="97"/>
      <c r="KPW5" s="97"/>
      <c r="KPX5" s="96"/>
      <c r="KPY5" s="97"/>
      <c r="KPZ5" s="97"/>
      <c r="KQA5" s="97"/>
      <c r="KQB5" s="96"/>
      <c r="KQC5" s="97"/>
      <c r="KQD5" s="97"/>
      <c r="KQE5" s="97"/>
      <c r="KQF5" s="96"/>
      <c r="KQG5" s="97"/>
      <c r="KQH5" s="97"/>
      <c r="KQI5" s="97"/>
      <c r="KQJ5" s="96"/>
      <c r="KQK5" s="97"/>
      <c r="KQL5" s="97"/>
      <c r="KQM5" s="97"/>
      <c r="KQN5" s="96"/>
      <c r="KQO5" s="97"/>
      <c r="KQP5" s="97"/>
      <c r="KQQ5" s="97"/>
      <c r="KQR5" s="96"/>
      <c r="KQS5" s="97"/>
      <c r="KQT5" s="97"/>
      <c r="KQU5" s="97"/>
      <c r="KQV5" s="96"/>
      <c r="KQW5" s="97"/>
      <c r="KQX5" s="97"/>
      <c r="KQY5" s="97"/>
      <c r="KQZ5" s="96"/>
      <c r="KRA5" s="97"/>
      <c r="KRB5" s="97"/>
      <c r="KRC5" s="97"/>
      <c r="KRD5" s="96"/>
      <c r="KRE5" s="97"/>
      <c r="KRF5" s="97"/>
      <c r="KRG5" s="97"/>
      <c r="KRH5" s="96"/>
      <c r="KRI5" s="97"/>
      <c r="KRJ5" s="97"/>
      <c r="KRK5" s="97"/>
      <c r="KRL5" s="96"/>
      <c r="KRM5" s="97"/>
      <c r="KRN5" s="97"/>
      <c r="KRO5" s="97"/>
      <c r="KRP5" s="96"/>
      <c r="KRQ5" s="97"/>
      <c r="KRR5" s="97"/>
      <c r="KRS5" s="97"/>
      <c r="KRT5" s="96"/>
      <c r="KRU5" s="97"/>
      <c r="KRV5" s="97"/>
      <c r="KRW5" s="97"/>
      <c r="KRX5" s="96"/>
      <c r="KRY5" s="97"/>
      <c r="KRZ5" s="97"/>
      <c r="KSA5" s="97"/>
      <c r="KSB5" s="96"/>
      <c r="KSC5" s="97"/>
      <c r="KSD5" s="97"/>
      <c r="KSE5" s="97"/>
      <c r="KSF5" s="96"/>
      <c r="KSG5" s="97"/>
      <c r="KSH5" s="97"/>
      <c r="KSI5" s="97"/>
      <c r="KSJ5" s="96"/>
      <c r="KSK5" s="97"/>
      <c r="KSL5" s="97"/>
      <c r="KSM5" s="97"/>
      <c r="KSN5" s="96"/>
      <c r="KSO5" s="97"/>
      <c r="KSP5" s="97"/>
      <c r="KSQ5" s="97"/>
      <c r="KSR5" s="96"/>
      <c r="KSS5" s="97"/>
      <c r="KST5" s="97"/>
      <c r="KSU5" s="97"/>
      <c r="KSV5" s="96"/>
      <c r="KSW5" s="97"/>
      <c r="KSX5" s="97"/>
      <c r="KSY5" s="97"/>
      <c r="KSZ5" s="96"/>
      <c r="KTA5" s="97"/>
      <c r="KTB5" s="97"/>
      <c r="KTC5" s="97"/>
      <c r="KTD5" s="96"/>
      <c r="KTE5" s="97"/>
      <c r="KTF5" s="97"/>
      <c r="KTG5" s="97"/>
      <c r="KTH5" s="96"/>
      <c r="KTI5" s="97"/>
      <c r="KTJ5" s="97"/>
      <c r="KTK5" s="97"/>
      <c r="KTL5" s="96"/>
      <c r="KTM5" s="97"/>
      <c r="KTN5" s="97"/>
      <c r="KTO5" s="97"/>
      <c r="KTP5" s="96"/>
      <c r="KTQ5" s="97"/>
      <c r="KTR5" s="97"/>
      <c r="KTS5" s="97"/>
      <c r="KTT5" s="96"/>
      <c r="KTU5" s="97"/>
      <c r="KTV5" s="97"/>
      <c r="KTW5" s="97"/>
      <c r="KTX5" s="96"/>
      <c r="KTY5" s="97"/>
      <c r="KTZ5" s="97"/>
      <c r="KUA5" s="97"/>
      <c r="KUB5" s="96"/>
      <c r="KUC5" s="97"/>
      <c r="KUD5" s="97"/>
      <c r="KUE5" s="97"/>
      <c r="KUF5" s="96"/>
      <c r="KUG5" s="97"/>
      <c r="KUH5" s="97"/>
      <c r="KUI5" s="97"/>
      <c r="KUJ5" s="96"/>
      <c r="KUK5" s="97"/>
      <c r="KUL5" s="97"/>
      <c r="KUM5" s="97"/>
      <c r="KUN5" s="96"/>
      <c r="KUO5" s="97"/>
      <c r="KUP5" s="97"/>
      <c r="KUQ5" s="97"/>
      <c r="KUR5" s="96"/>
      <c r="KUS5" s="97"/>
      <c r="KUT5" s="97"/>
      <c r="KUU5" s="97"/>
      <c r="KUV5" s="96"/>
      <c r="KUW5" s="97"/>
      <c r="KUX5" s="97"/>
      <c r="KUY5" s="97"/>
      <c r="KUZ5" s="96"/>
      <c r="KVA5" s="97"/>
      <c r="KVB5" s="97"/>
      <c r="KVC5" s="97"/>
      <c r="KVD5" s="96"/>
      <c r="KVE5" s="97"/>
      <c r="KVF5" s="97"/>
      <c r="KVG5" s="97"/>
      <c r="KVH5" s="96"/>
      <c r="KVI5" s="97"/>
      <c r="KVJ5" s="97"/>
      <c r="KVK5" s="97"/>
      <c r="KVL5" s="96"/>
      <c r="KVM5" s="97"/>
      <c r="KVN5" s="97"/>
      <c r="KVO5" s="97"/>
      <c r="KVP5" s="96"/>
      <c r="KVQ5" s="97"/>
      <c r="KVR5" s="97"/>
      <c r="KVS5" s="97"/>
      <c r="KVT5" s="96"/>
      <c r="KVU5" s="97"/>
      <c r="KVV5" s="97"/>
      <c r="KVW5" s="97"/>
      <c r="KVX5" s="96"/>
      <c r="KVY5" s="97"/>
      <c r="KVZ5" s="97"/>
      <c r="KWA5" s="97"/>
      <c r="KWB5" s="96"/>
      <c r="KWC5" s="97"/>
      <c r="KWD5" s="97"/>
      <c r="KWE5" s="97"/>
      <c r="KWF5" s="96"/>
      <c r="KWG5" s="97"/>
      <c r="KWH5" s="97"/>
      <c r="KWI5" s="97"/>
      <c r="KWJ5" s="96"/>
      <c r="KWK5" s="97"/>
      <c r="KWL5" s="97"/>
      <c r="KWM5" s="97"/>
      <c r="KWN5" s="96"/>
      <c r="KWO5" s="97"/>
      <c r="KWP5" s="97"/>
      <c r="KWQ5" s="97"/>
      <c r="KWR5" s="96"/>
      <c r="KWS5" s="97"/>
      <c r="KWT5" s="97"/>
      <c r="KWU5" s="97"/>
      <c r="KWV5" s="96"/>
      <c r="KWW5" s="97"/>
      <c r="KWX5" s="97"/>
      <c r="KWY5" s="97"/>
      <c r="KWZ5" s="96"/>
      <c r="KXA5" s="97"/>
      <c r="KXB5" s="97"/>
      <c r="KXC5" s="97"/>
      <c r="KXD5" s="96"/>
      <c r="KXE5" s="97"/>
      <c r="KXF5" s="97"/>
      <c r="KXG5" s="97"/>
      <c r="KXH5" s="96"/>
      <c r="KXI5" s="97"/>
      <c r="KXJ5" s="97"/>
      <c r="KXK5" s="97"/>
      <c r="KXL5" s="96"/>
      <c r="KXM5" s="97"/>
      <c r="KXN5" s="97"/>
      <c r="KXO5" s="97"/>
      <c r="KXP5" s="96"/>
      <c r="KXQ5" s="97"/>
      <c r="KXR5" s="97"/>
      <c r="KXS5" s="97"/>
      <c r="KXT5" s="96"/>
      <c r="KXU5" s="97"/>
      <c r="KXV5" s="97"/>
      <c r="KXW5" s="97"/>
      <c r="KXX5" s="96"/>
      <c r="KXY5" s="97"/>
      <c r="KXZ5" s="97"/>
      <c r="KYA5" s="97"/>
      <c r="KYB5" s="96"/>
      <c r="KYC5" s="97"/>
      <c r="KYD5" s="97"/>
      <c r="KYE5" s="97"/>
      <c r="KYF5" s="96"/>
      <c r="KYG5" s="97"/>
      <c r="KYH5" s="97"/>
      <c r="KYI5" s="97"/>
      <c r="KYJ5" s="96"/>
      <c r="KYK5" s="97"/>
      <c r="KYL5" s="97"/>
      <c r="KYM5" s="97"/>
      <c r="KYN5" s="96"/>
      <c r="KYO5" s="97"/>
      <c r="KYP5" s="97"/>
      <c r="KYQ5" s="97"/>
      <c r="KYR5" s="96"/>
      <c r="KYS5" s="97"/>
      <c r="KYT5" s="97"/>
      <c r="KYU5" s="97"/>
      <c r="KYV5" s="96"/>
      <c r="KYW5" s="97"/>
      <c r="KYX5" s="97"/>
      <c r="KYY5" s="97"/>
      <c r="KYZ5" s="96"/>
      <c r="KZA5" s="97"/>
      <c r="KZB5" s="97"/>
      <c r="KZC5" s="97"/>
      <c r="KZD5" s="96"/>
      <c r="KZE5" s="97"/>
      <c r="KZF5" s="97"/>
      <c r="KZG5" s="97"/>
      <c r="KZH5" s="96"/>
      <c r="KZI5" s="97"/>
      <c r="KZJ5" s="97"/>
      <c r="KZK5" s="97"/>
      <c r="KZL5" s="96"/>
      <c r="KZM5" s="97"/>
      <c r="KZN5" s="97"/>
      <c r="KZO5" s="97"/>
      <c r="KZP5" s="96"/>
      <c r="KZQ5" s="97"/>
      <c r="KZR5" s="97"/>
      <c r="KZS5" s="97"/>
      <c r="KZT5" s="96"/>
      <c r="KZU5" s="97"/>
      <c r="KZV5" s="97"/>
      <c r="KZW5" s="97"/>
      <c r="KZX5" s="96"/>
      <c r="KZY5" s="97"/>
      <c r="KZZ5" s="97"/>
      <c r="LAA5" s="97"/>
      <c r="LAB5" s="96"/>
      <c r="LAC5" s="97"/>
      <c r="LAD5" s="97"/>
      <c r="LAE5" s="97"/>
      <c r="LAF5" s="96"/>
      <c r="LAG5" s="97"/>
      <c r="LAH5" s="97"/>
      <c r="LAI5" s="97"/>
      <c r="LAJ5" s="96"/>
      <c r="LAK5" s="97"/>
      <c r="LAL5" s="97"/>
      <c r="LAM5" s="97"/>
      <c r="LAN5" s="96"/>
      <c r="LAO5" s="97"/>
      <c r="LAP5" s="97"/>
      <c r="LAQ5" s="97"/>
      <c r="LAR5" s="96"/>
      <c r="LAS5" s="97"/>
      <c r="LAT5" s="97"/>
      <c r="LAU5" s="97"/>
      <c r="LAV5" s="96"/>
      <c r="LAW5" s="97"/>
      <c r="LAX5" s="97"/>
      <c r="LAY5" s="97"/>
      <c r="LAZ5" s="96"/>
      <c r="LBA5" s="97"/>
      <c r="LBB5" s="97"/>
      <c r="LBC5" s="97"/>
      <c r="LBD5" s="96"/>
      <c r="LBE5" s="97"/>
      <c r="LBF5" s="97"/>
      <c r="LBG5" s="97"/>
      <c r="LBH5" s="96"/>
      <c r="LBI5" s="97"/>
      <c r="LBJ5" s="97"/>
      <c r="LBK5" s="97"/>
      <c r="LBL5" s="96"/>
      <c r="LBM5" s="97"/>
      <c r="LBN5" s="97"/>
      <c r="LBO5" s="97"/>
      <c r="LBP5" s="96"/>
      <c r="LBQ5" s="97"/>
      <c r="LBR5" s="97"/>
      <c r="LBS5" s="97"/>
      <c r="LBT5" s="96"/>
      <c r="LBU5" s="97"/>
      <c r="LBV5" s="97"/>
      <c r="LBW5" s="97"/>
      <c r="LBX5" s="96"/>
      <c r="LBY5" s="97"/>
      <c r="LBZ5" s="97"/>
      <c r="LCA5" s="97"/>
      <c r="LCB5" s="96"/>
      <c r="LCC5" s="97"/>
      <c r="LCD5" s="97"/>
      <c r="LCE5" s="97"/>
      <c r="LCF5" s="96"/>
      <c r="LCG5" s="97"/>
      <c r="LCH5" s="97"/>
      <c r="LCI5" s="97"/>
      <c r="LCJ5" s="96"/>
      <c r="LCK5" s="97"/>
      <c r="LCL5" s="97"/>
      <c r="LCM5" s="97"/>
      <c r="LCN5" s="96"/>
      <c r="LCO5" s="97"/>
      <c r="LCP5" s="97"/>
      <c r="LCQ5" s="97"/>
      <c r="LCR5" s="96"/>
      <c r="LCS5" s="97"/>
      <c r="LCT5" s="97"/>
      <c r="LCU5" s="97"/>
      <c r="LCV5" s="96"/>
      <c r="LCW5" s="97"/>
      <c r="LCX5" s="97"/>
      <c r="LCY5" s="97"/>
      <c r="LCZ5" s="96"/>
      <c r="LDA5" s="97"/>
      <c r="LDB5" s="97"/>
      <c r="LDC5" s="97"/>
      <c r="LDD5" s="96"/>
      <c r="LDE5" s="97"/>
      <c r="LDF5" s="97"/>
      <c r="LDG5" s="97"/>
      <c r="LDH5" s="96"/>
      <c r="LDI5" s="97"/>
      <c r="LDJ5" s="97"/>
      <c r="LDK5" s="97"/>
      <c r="LDL5" s="96"/>
      <c r="LDM5" s="97"/>
      <c r="LDN5" s="97"/>
      <c r="LDO5" s="97"/>
      <c r="LDP5" s="96"/>
      <c r="LDQ5" s="97"/>
      <c r="LDR5" s="97"/>
      <c r="LDS5" s="97"/>
      <c r="LDT5" s="96"/>
      <c r="LDU5" s="97"/>
      <c r="LDV5" s="97"/>
      <c r="LDW5" s="97"/>
      <c r="LDX5" s="96"/>
      <c r="LDY5" s="97"/>
      <c r="LDZ5" s="97"/>
      <c r="LEA5" s="97"/>
      <c r="LEB5" s="96"/>
      <c r="LEC5" s="97"/>
      <c r="LED5" s="97"/>
      <c r="LEE5" s="97"/>
      <c r="LEF5" s="96"/>
      <c r="LEG5" s="97"/>
      <c r="LEH5" s="97"/>
      <c r="LEI5" s="97"/>
      <c r="LEJ5" s="96"/>
      <c r="LEK5" s="97"/>
      <c r="LEL5" s="97"/>
      <c r="LEM5" s="97"/>
      <c r="LEN5" s="96"/>
      <c r="LEO5" s="97"/>
      <c r="LEP5" s="97"/>
      <c r="LEQ5" s="97"/>
      <c r="LER5" s="96"/>
      <c r="LES5" s="97"/>
      <c r="LET5" s="97"/>
      <c r="LEU5" s="97"/>
      <c r="LEV5" s="96"/>
      <c r="LEW5" s="97"/>
      <c r="LEX5" s="97"/>
      <c r="LEY5" s="97"/>
      <c r="LEZ5" s="96"/>
      <c r="LFA5" s="97"/>
      <c r="LFB5" s="97"/>
      <c r="LFC5" s="97"/>
      <c r="LFD5" s="96"/>
      <c r="LFE5" s="97"/>
      <c r="LFF5" s="97"/>
      <c r="LFG5" s="97"/>
      <c r="LFH5" s="96"/>
      <c r="LFI5" s="97"/>
      <c r="LFJ5" s="97"/>
      <c r="LFK5" s="97"/>
      <c r="LFL5" s="96"/>
      <c r="LFM5" s="97"/>
      <c r="LFN5" s="97"/>
      <c r="LFO5" s="97"/>
      <c r="LFP5" s="96"/>
      <c r="LFQ5" s="97"/>
      <c r="LFR5" s="97"/>
      <c r="LFS5" s="97"/>
      <c r="LFT5" s="96"/>
      <c r="LFU5" s="97"/>
      <c r="LFV5" s="97"/>
      <c r="LFW5" s="97"/>
      <c r="LFX5" s="96"/>
      <c r="LFY5" s="97"/>
      <c r="LFZ5" s="97"/>
      <c r="LGA5" s="97"/>
      <c r="LGB5" s="96"/>
      <c r="LGC5" s="97"/>
      <c r="LGD5" s="97"/>
      <c r="LGE5" s="97"/>
      <c r="LGF5" s="96"/>
      <c r="LGG5" s="97"/>
      <c r="LGH5" s="97"/>
      <c r="LGI5" s="97"/>
      <c r="LGJ5" s="96"/>
      <c r="LGK5" s="97"/>
      <c r="LGL5" s="97"/>
      <c r="LGM5" s="97"/>
      <c r="LGN5" s="96"/>
      <c r="LGO5" s="97"/>
      <c r="LGP5" s="97"/>
      <c r="LGQ5" s="97"/>
      <c r="LGR5" s="96"/>
      <c r="LGS5" s="97"/>
      <c r="LGT5" s="97"/>
      <c r="LGU5" s="97"/>
      <c r="LGV5" s="96"/>
      <c r="LGW5" s="97"/>
      <c r="LGX5" s="97"/>
      <c r="LGY5" s="97"/>
      <c r="LGZ5" s="96"/>
      <c r="LHA5" s="97"/>
      <c r="LHB5" s="97"/>
      <c r="LHC5" s="97"/>
      <c r="LHD5" s="96"/>
      <c r="LHE5" s="97"/>
      <c r="LHF5" s="97"/>
      <c r="LHG5" s="97"/>
      <c r="LHH5" s="96"/>
      <c r="LHI5" s="97"/>
      <c r="LHJ5" s="97"/>
      <c r="LHK5" s="97"/>
      <c r="LHL5" s="96"/>
      <c r="LHM5" s="97"/>
      <c r="LHN5" s="97"/>
      <c r="LHO5" s="97"/>
      <c r="LHP5" s="96"/>
      <c r="LHQ5" s="97"/>
      <c r="LHR5" s="97"/>
      <c r="LHS5" s="97"/>
      <c r="LHT5" s="96"/>
      <c r="LHU5" s="97"/>
      <c r="LHV5" s="97"/>
      <c r="LHW5" s="97"/>
      <c r="LHX5" s="96"/>
      <c r="LHY5" s="97"/>
      <c r="LHZ5" s="97"/>
      <c r="LIA5" s="97"/>
      <c r="LIB5" s="96"/>
      <c r="LIC5" s="97"/>
      <c r="LID5" s="97"/>
      <c r="LIE5" s="97"/>
      <c r="LIF5" s="96"/>
      <c r="LIG5" s="97"/>
      <c r="LIH5" s="97"/>
      <c r="LII5" s="97"/>
      <c r="LIJ5" s="96"/>
      <c r="LIK5" s="97"/>
      <c r="LIL5" s="97"/>
      <c r="LIM5" s="97"/>
      <c r="LIN5" s="96"/>
      <c r="LIO5" s="97"/>
      <c r="LIP5" s="97"/>
      <c r="LIQ5" s="97"/>
      <c r="LIR5" s="96"/>
      <c r="LIS5" s="97"/>
      <c r="LIT5" s="97"/>
      <c r="LIU5" s="97"/>
      <c r="LIV5" s="96"/>
      <c r="LIW5" s="97"/>
      <c r="LIX5" s="97"/>
      <c r="LIY5" s="97"/>
      <c r="LIZ5" s="96"/>
      <c r="LJA5" s="97"/>
      <c r="LJB5" s="97"/>
      <c r="LJC5" s="97"/>
      <c r="LJD5" s="96"/>
      <c r="LJE5" s="97"/>
      <c r="LJF5" s="97"/>
      <c r="LJG5" s="97"/>
      <c r="LJH5" s="96"/>
      <c r="LJI5" s="97"/>
      <c r="LJJ5" s="97"/>
      <c r="LJK5" s="97"/>
      <c r="LJL5" s="96"/>
      <c r="LJM5" s="97"/>
      <c r="LJN5" s="97"/>
      <c r="LJO5" s="97"/>
      <c r="LJP5" s="96"/>
      <c r="LJQ5" s="97"/>
      <c r="LJR5" s="97"/>
      <c r="LJS5" s="97"/>
      <c r="LJT5" s="96"/>
      <c r="LJU5" s="97"/>
      <c r="LJV5" s="97"/>
      <c r="LJW5" s="97"/>
      <c r="LJX5" s="96"/>
      <c r="LJY5" s="97"/>
      <c r="LJZ5" s="97"/>
      <c r="LKA5" s="97"/>
      <c r="LKB5" s="96"/>
      <c r="LKC5" s="97"/>
      <c r="LKD5" s="97"/>
      <c r="LKE5" s="97"/>
      <c r="LKF5" s="96"/>
      <c r="LKG5" s="97"/>
      <c r="LKH5" s="97"/>
      <c r="LKI5" s="97"/>
      <c r="LKJ5" s="96"/>
      <c r="LKK5" s="97"/>
      <c r="LKL5" s="97"/>
      <c r="LKM5" s="97"/>
      <c r="LKN5" s="96"/>
      <c r="LKO5" s="97"/>
      <c r="LKP5" s="97"/>
      <c r="LKQ5" s="97"/>
      <c r="LKR5" s="96"/>
      <c r="LKS5" s="97"/>
      <c r="LKT5" s="97"/>
      <c r="LKU5" s="97"/>
      <c r="LKV5" s="96"/>
      <c r="LKW5" s="97"/>
      <c r="LKX5" s="97"/>
      <c r="LKY5" s="97"/>
      <c r="LKZ5" s="96"/>
      <c r="LLA5" s="97"/>
      <c r="LLB5" s="97"/>
      <c r="LLC5" s="97"/>
      <c r="LLD5" s="96"/>
      <c r="LLE5" s="97"/>
      <c r="LLF5" s="97"/>
      <c r="LLG5" s="97"/>
      <c r="LLH5" s="96"/>
      <c r="LLI5" s="97"/>
      <c r="LLJ5" s="97"/>
      <c r="LLK5" s="97"/>
      <c r="LLL5" s="96"/>
      <c r="LLM5" s="97"/>
      <c r="LLN5" s="97"/>
      <c r="LLO5" s="97"/>
      <c r="LLP5" s="96"/>
      <c r="LLQ5" s="97"/>
      <c r="LLR5" s="97"/>
      <c r="LLS5" s="97"/>
      <c r="LLT5" s="96"/>
      <c r="LLU5" s="97"/>
      <c r="LLV5" s="97"/>
      <c r="LLW5" s="97"/>
      <c r="LLX5" s="96"/>
      <c r="LLY5" s="97"/>
      <c r="LLZ5" s="97"/>
      <c r="LMA5" s="97"/>
      <c r="LMB5" s="96"/>
      <c r="LMC5" s="97"/>
      <c r="LMD5" s="97"/>
      <c r="LME5" s="97"/>
      <c r="LMF5" s="96"/>
      <c r="LMG5" s="97"/>
      <c r="LMH5" s="97"/>
      <c r="LMI5" s="97"/>
      <c r="LMJ5" s="96"/>
      <c r="LMK5" s="97"/>
      <c r="LML5" s="97"/>
      <c r="LMM5" s="97"/>
      <c r="LMN5" s="96"/>
      <c r="LMO5" s="97"/>
      <c r="LMP5" s="97"/>
      <c r="LMQ5" s="97"/>
      <c r="LMR5" s="96"/>
      <c r="LMS5" s="97"/>
      <c r="LMT5" s="97"/>
      <c r="LMU5" s="97"/>
      <c r="LMV5" s="96"/>
      <c r="LMW5" s="97"/>
      <c r="LMX5" s="97"/>
      <c r="LMY5" s="97"/>
      <c r="LMZ5" s="96"/>
      <c r="LNA5" s="97"/>
      <c r="LNB5" s="97"/>
      <c r="LNC5" s="97"/>
      <c r="LND5" s="96"/>
      <c r="LNE5" s="97"/>
      <c r="LNF5" s="97"/>
      <c r="LNG5" s="97"/>
      <c r="LNH5" s="96"/>
      <c r="LNI5" s="97"/>
      <c r="LNJ5" s="97"/>
      <c r="LNK5" s="97"/>
      <c r="LNL5" s="96"/>
      <c r="LNM5" s="97"/>
      <c r="LNN5" s="97"/>
      <c r="LNO5" s="97"/>
      <c r="LNP5" s="96"/>
      <c r="LNQ5" s="97"/>
      <c r="LNR5" s="97"/>
      <c r="LNS5" s="97"/>
      <c r="LNT5" s="96"/>
      <c r="LNU5" s="97"/>
      <c r="LNV5" s="97"/>
      <c r="LNW5" s="97"/>
      <c r="LNX5" s="96"/>
      <c r="LNY5" s="97"/>
      <c r="LNZ5" s="97"/>
      <c r="LOA5" s="97"/>
      <c r="LOB5" s="96"/>
      <c r="LOC5" s="97"/>
      <c r="LOD5" s="97"/>
      <c r="LOE5" s="97"/>
      <c r="LOF5" s="96"/>
      <c r="LOG5" s="97"/>
      <c r="LOH5" s="97"/>
      <c r="LOI5" s="97"/>
      <c r="LOJ5" s="96"/>
      <c r="LOK5" s="97"/>
      <c r="LOL5" s="97"/>
      <c r="LOM5" s="97"/>
      <c r="LON5" s="96"/>
      <c r="LOO5" s="97"/>
      <c r="LOP5" s="97"/>
      <c r="LOQ5" s="97"/>
      <c r="LOR5" s="96"/>
      <c r="LOS5" s="97"/>
      <c r="LOT5" s="97"/>
      <c r="LOU5" s="97"/>
      <c r="LOV5" s="96"/>
      <c r="LOW5" s="97"/>
      <c r="LOX5" s="97"/>
      <c r="LOY5" s="97"/>
      <c r="LOZ5" s="96"/>
      <c r="LPA5" s="97"/>
      <c r="LPB5" s="97"/>
      <c r="LPC5" s="97"/>
      <c r="LPD5" s="96"/>
      <c r="LPE5" s="97"/>
      <c r="LPF5" s="97"/>
      <c r="LPG5" s="97"/>
      <c r="LPH5" s="96"/>
      <c r="LPI5" s="97"/>
      <c r="LPJ5" s="97"/>
      <c r="LPK5" s="97"/>
      <c r="LPL5" s="96"/>
      <c r="LPM5" s="97"/>
      <c r="LPN5" s="97"/>
      <c r="LPO5" s="97"/>
      <c r="LPP5" s="96"/>
      <c r="LPQ5" s="97"/>
      <c r="LPR5" s="97"/>
      <c r="LPS5" s="97"/>
      <c r="LPT5" s="96"/>
      <c r="LPU5" s="97"/>
      <c r="LPV5" s="97"/>
      <c r="LPW5" s="97"/>
      <c r="LPX5" s="96"/>
      <c r="LPY5" s="97"/>
      <c r="LPZ5" s="97"/>
      <c r="LQA5" s="97"/>
      <c r="LQB5" s="96"/>
      <c r="LQC5" s="97"/>
      <c r="LQD5" s="97"/>
      <c r="LQE5" s="97"/>
      <c r="LQF5" s="96"/>
      <c r="LQG5" s="97"/>
      <c r="LQH5" s="97"/>
      <c r="LQI5" s="97"/>
      <c r="LQJ5" s="96"/>
      <c r="LQK5" s="97"/>
      <c r="LQL5" s="97"/>
      <c r="LQM5" s="97"/>
      <c r="LQN5" s="96"/>
      <c r="LQO5" s="97"/>
      <c r="LQP5" s="97"/>
      <c r="LQQ5" s="97"/>
      <c r="LQR5" s="96"/>
      <c r="LQS5" s="97"/>
      <c r="LQT5" s="97"/>
      <c r="LQU5" s="97"/>
      <c r="LQV5" s="96"/>
      <c r="LQW5" s="97"/>
      <c r="LQX5" s="97"/>
      <c r="LQY5" s="97"/>
      <c r="LQZ5" s="96"/>
      <c r="LRA5" s="97"/>
      <c r="LRB5" s="97"/>
      <c r="LRC5" s="97"/>
      <c r="LRD5" s="96"/>
      <c r="LRE5" s="97"/>
      <c r="LRF5" s="97"/>
      <c r="LRG5" s="97"/>
      <c r="LRH5" s="96"/>
      <c r="LRI5" s="97"/>
      <c r="LRJ5" s="97"/>
      <c r="LRK5" s="97"/>
      <c r="LRL5" s="96"/>
      <c r="LRM5" s="97"/>
      <c r="LRN5" s="97"/>
      <c r="LRO5" s="97"/>
      <c r="LRP5" s="96"/>
      <c r="LRQ5" s="97"/>
      <c r="LRR5" s="97"/>
      <c r="LRS5" s="97"/>
      <c r="LRT5" s="96"/>
      <c r="LRU5" s="97"/>
      <c r="LRV5" s="97"/>
      <c r="LRW5" s="97"/>
      <c r="LRX5" s="96"/>
      <c r="LRY5" s="97"/>
      <c r="LRZ5" s="97"/>
      <c r="LSA5" s="97"/>
      <c r="LSB5" s="96"/>
      <c r="LSC5" s="97"/>
      <c r="LSD5" s="97"/>
      <c r="LSE5" s="97"/>
      <c r="LSF5" s="96"/>
      <c r="LSG5" s="97"/>
      <c r="LSH5" s="97"/>
      <c r="LSI5" s="97"/>
      <c r="LSJ5" s="96"/>
      <c r="LSK5" s="97"/>
      <c r="LSL5" s="97"/>
      <c r="LSM5" s="97"/>
      <c r="LSN5" s="96"/>
      <c r="LSO5" s="97"/>
      <c r="LSP5" s="97"/>
      <c r="LSQ5" s="97"/>
      <c r="LSR5" s="96"/>
      <c r="LSS5" s="97"/>
      <c r="LST5" s="97"/>
      <c r="LSU5" s="97"/>
      <c r="LSV5" s="96"/>
      <c r="LSW5" s="97"/>
      <c r="LSX5" s="97"/>
      <c r="LSY5" s="97"/>
      <c r="LSZ5" s="96"/>
      <c r="LTA5" s="97"/>
      <c r="LTB5" s="97"/>
      <c r="LTC5" s="97"/>
      <c r="LTD5" s="96"/>
      <c r="LTE5" s="97"/>
      <c r="LTF5" s="97"/>
      <c r="LTG5" s="97"/>
      <c r="LTH5" s="96"/>
      <c r="LTI5" s="97"/>
      <c r="LTJ5" s="97"/>
      <c r="LTK5" s="97"/>
      <c r="LTL5" s="96"/>
      <c r="LTM5" s="97"/>
      <c r="LTN5" s="97"/>
      <c r="LTO5" s="97"/>
      <c r="LTP5" s="96"/>
      <c r="LTQ5" s="97"/>
      <c r="LTR5" s="97"/>
      <c r="LTS5" s="97"/>
      <c r="LTT5" s="96"/>
      <c r="LTU5" s="97"/>
      <c r="LTV5" s="97"/>
      <c r="LTW5" s="97"/>
      <c r="LTX5" s="96"/>
      <c r="LTY5" s="97"/>
      <c r="LTZ5" s="97"/>
      <c r="LUA5" s="97"/>
      <c r="LUB5" s="96"/>
      <c r="LUC5" s="97"/>
      <c r="LUD5" s="97"/>
      <c r="LUE5" s="97"/>
      <c r="LUF5" s="96"/>
      <c r="LUG5" s="97"/>
      <c r="LUH5" s="97"/>
      <c r="LUI5" s="97"/>
      <c r="LUJ5" s="96"/>
      <c r="LUK5" s="97"/>
      <c r="LUL5" s="97"/>
      <c r="LUM5" s="97"/>
      <c r="LUN5" s="96"/>
      <c r="LUO5" s="97"/>
      <c r="LUP5" s="97"/>
      <c r="LUQ5" s="97"/>
      <c r="LUR5" s="96"/>
      <c r="LUS5" s="97"/>
      <c r="LUT5" s="97"/>
      <c r="LUU5" s="97"/>
      <c r="LUV5" s="96"/>
      <c r="LUW5" s="97"/>
      <c r="LUX5" s="97"/>
      <c r="LUY5" s="97"/>
      <c r="LUZ5" s="96"/>
      <c r="LVA5" s="97"/>
      <c r="LVB5" s="97"/>
      <c r="LVC5" s="97"/>
      <c r="LVD5" s="96"/>
      <c r="LVE5" s="97"/>
      <c r="LVF5" s="97"/>
      <c r="LVG5" s="97"/>
      <c r="LVH5" s="96"/>
      <c r="LVI5" s="97"/>
      <c r="LVJ5" s="97"/>
      <c r="LVK5" s="97"/>
      <c r="LVL5" s="96"/>
      <c r="LVM5" s="97"/>
      <c r="LVN5" s="97"/>
      <c r="LVO5" s="97"/>
      <c r="LVP5" s="96"/>
      <c r="LVQ5" s="97"/>
      <c r="LVR5" s="97"/>
      <c r="LVS5" s="97"/>
      <c r="LVT5" s="96"/>
      <c r="LVU5" s="97"/>
      <c r="LVV5" s="97"/>
      <c r="LVW5" s="97"/>
      <c r="LVX5" s="96"/>
      <c r="LVY5" s="97"/>
      <c r="LVZ5" s="97"/>
      <c r="LWA5" s="97"/>
      <c r="LWB5" s="96"/>
      <c r="LWC5" s="97"/>
      <c r="LWD5" s="97"/>
      <c r="LWE5" s="97"/>
      <c r="LWF5" s="96"/>
      <c r="LWG5" s="97"/>
      <c r="LWH5" s="97"/>
      <c r="LWI5" s="97"/>
      <c r="LWJ5" s="96"/>
      <c r="LWK5" s="97"/>
      <c r="LWL5" s="97"/>
      <c r="LWM5" s="97"/>
      <c r="LWN5" s="96"/>
      <c r="LWO5" s="97"/>
      <c r="LWP5" s="97"/>
      <c r="LWQ5" s="97"/>
      <c r="LWR5" s="96"/>
      <c r="LWS5" s="97"/>
      <c r="LWT5" s="97"/>
      <c r="LWU5" s="97"/>
      <c r="LWV5" s="96"/>
      <c r="LWW5" s="97"/>
      <c r="LWX5" s="97"/>
      <c r="LWY5" s="97"/>
      <c r="LWZ5" s="96"/>
      <c r="LXA5" s="97"/>
      <c r="LXB5" s="97"/>
      <c r="LXC5" s="97"/>
      <c r="LXD5" s="96"/>
      <c r="LXE5" s="97"/>
      <c r="LXF5" s="97"/>
      <c r="LXG5" s="97"/>
      <c r="LXH5" s="96"/>
      <c r="LXI5" s="97"/>
      <c r="LXJ5" s="97"/>
      <c r="LXK5" s="97"/>
      <c r="LXL5" s="96"/>
      <c r="LXM5" s="97"/>
      <c r="LXN5" s="97"/>
      <c r="LXO5" s="97"/>
      <c r="LXP5" s="96"/>
      <c r="LXQ5" s="97"/>
      <c r="LXR5" s="97"/>
      <c r="LXS5" s="97"/>
      <c r="LXT5" s="96"/>
      <c r="LXU5" s="97"/>
      <c r="LXV5" s="97"/>
      <c r="LXW5" s="97"/>
      <c r="LXX5" s="96"/>
      <c r="LXY5" s="97"/>
      <c r="LXZ5" s="97"/>
      <c r="LYA5" s="97"/>
      <c r="LYB5" s="96"/>
      <c r="LYC5" s="97"/>
      <c r="LYD5" s="97"/>
      <c r="LYE5" s="97"/>
      <c r="LYF5" s="96"/>
      <c r="LYG5" s="97"/>
      <c r="LYH5" s="97"/>
      <c r="LYI5" s="97"/>
      <c r="LYJ5" s="96"/>
      <c r="LYK5" s="97"/>
      <c r="LYL5" s="97"/>
      <c r="LYM5" s="97"/>
      <c r="LYN5" s="96"/>
      <c r="LYO5" s="97"/>
      <c r="LYP5" s="97"/>
      <c r="LYQ5" s="97"/>
      <c r="LYR5" s="96"/>
      <c r="LYS5" s="97"/>
      <c r="LYT5" s="97"/>
      <c r="LYU5" s="97"/>
      <c r="LYV5" s="96"/>
      <c r="LYW5" s="97"/>
      <c r="LYX5" s="97"/>
      <c r="LYY5" s="97"/>
      <c r="LYZ5" s="96"/>
      <c r="LZA5" s="97"/>
      <c r="LZB5" s="97"/>
      <c r="LZC5" s="97"/>
      <c r="LZD5" s="96"/>
      <c r="LZE5" s="97"/>
      <c r="LZF5" s="97"/>
      <c r="LZG5" s="97"/>
      <c r="LZH5" s="96"/>
      <c r="LZI5" s="97"/>
      <c r="LZJ5" s="97"/>
      <c r="LZK5" s="97"/>
      <c r="LZL5" s="96"/>
      <c r="LZM5" s="97"/>
      <c r="LZN5" s="97"/>
      <c r="LZO5" s="97"/>
      <c r="LZP5" s="96"/>
      <c r="LZQ5" s="97"/>
      <c r="LZR5" s="97"/>
      <c r="LZS5" s="97"/>
      <c r="LZT5" s="96"/>
      <c r="LZU5" s="97"/>
      <c r="LZV5" s="97"/>
      <c r="LZW5" s="97"/>
      <c r="LZX5" s="96"/>
      <c r="LZY5" s="97"/>
      <c r="LZZ5" s="97"/>
      <c r="MAA5" s="97"/>
      <c r="MAB5" s="96"/>
      <c r="MAC5" s="97"/>
      <c r="MAD5" s="97"/>
      <c r="MAE5" s="97"/>
      <c r="MAF5" s="96"/>
      <c r="MAG5" s="97"/>
      <c r="MAH5" s="97"/>
      <c r="MAI5" s="97"/>
      <c r="MAJ5" s="96"/>
      <c r="MAK5" s="97"/>
      <c r="MAL5" s="97"/>
      <c r="MAM5" s="97"/>
      <c r="MAN5" s="96"/>
      <c r="MAO5" s="97"/>
      <c r="MAP5" s="97"/>
      <c r="MAQ5" s="97"/>
      <c r="MAR5" s="96"/>
      <c r="MAS5" s="97"/>
      <c r="MAT5" s="97"/>
      <c r="MAU5" s="97"/>
      <c r="MAV5" s="96"/>
      <c r="MAW5" s="97"/>
      <c r="MAX5" s="97"/>
      <c r="MAY5" s="97"/>
      <c r="MAZ5" s="96"/>
      <c r="MBA5" s="97"/>
      <c r="MBB5" s="97"/>
      <c r="MBC5" s="97"/>
      <c r="MBD5" s="96"/>
      <c r="MBE5" s="97"/>
      <c r="MBF5" s="97"/>
      <c r="MBG5" s="97"/>
      <c r="MBH5" s="96"/>
      <c r="MBI5" s="97"/>
      <c r="MBJ5" s="97"/>
      <c r="MBK5" s="97"/>
      <c r="MBL5" s="96"/>
      <c r="MBM5" s="97"/>
      <c r="MBN5" s="97"/>
      <c r="MBO5" s="97"/>
      <c r="MBP5" s="96"/>
      <c r="MBQ5" s="97"/>
      <c r="MBR5" s="97"/>
      <c r="MBS5" s="97"/>
      <c r="MBT5" s="96"/>
      <c r="MBU5" s="97"/>
      <c r="MBV5" s="97"/>
      <c r="MBW5" s="97"/>
      <c r="MBX5" s="96"/>
      <c r="MBY5" s="97"/>
      <c r="MBZ5" s="97"/>
      <c r="MCA5" s="97"/>
      <c r="MCB5" s="96"/>
      <c r="MCC5" s="97"/>
      <c r="MCD5" s="97"/>
      <c r="MCE5" s="97"/>
      <c r="MCF5" s="96"/>
      <c r="MCG5" s="97"/>
      <c r="MCH5" s="97"/>
      <c r="MCI5" s="97"/>
      <c r="MCJ5" s="96"/>
      <c r="MCK5" s="97"/>
      <c r="MCL5" s="97"/>
      <c r="MCM5" s="97"/>
      <c r="MCN5" s="96"/>
      <c r="MCO5" s="97"/>
      <c r="MCP5" s="97"/>
      <c r="MCQ5" s="97"/>
      <c r="MCR5" s="96"/>
      <c r="MCS5" s="97"/>
      <c r="MCT5" s="97"/>
      <c r="MCU5" s="97"/>
      <c r="MCV5" s="96"/>
      <c r="MCW5" s="97"/>
      <c r="MCX5" s="97"/>
      <c r="MCY5" s="97"/>
      <c r="MCZ5" s="96"/>
      <c r="MDA5" s="97"/>
      <c r="MDB5" s="97"/>
      <c r="MDC5" s="97"/>
      <c r="MDD5" s="96"/>
      <c r="MDE5" s="97"/>
      <c r="MDF5" s="97"/>
      <c r="MDG5" s="97"/>
      <c r="MDH5" s="96"/>
      <c r="MDI5" s="97"/>
      <c r="MDJ5" s="97"/>
      <c r="MDK5" s="97"/>
      <c r="MDL5" s="96"/>
      <c r="MDM5" s="97"/>
      <c r="MDN5" s="97"/>
      <c r="MDO5" s="97"/>
      <c r="MDP5" s="96"/>
      <c r="MDQ5" s="97"/>
      <c r="MDR5" s="97"/>
      <c r="MDS5" s="97"/>
      <c r="MDT5" s="96"/>
      <c r="MDU5" s="97"/>
      <c r="MDV5" s="97"/>
      <c r="MDW5" s="97"/>
      <c r="MDX5" s="96"/>
      <c r="MDY5" s="97"/>
      <c r="MDZ5" s="97"/>
      <c r="MEA5" s="97"/>
      <c r="MEB5" s="96"/>
      <c r="MEC5" s="97"/>
      <c r="MED5" s="97"/>
      <c r="MEE5" s="97"/>
      <c r="MEF5" s="96"/>
      <c r="MEG5" s="97"/>
      <c r="MEH5" s="97"/>
      <c r="MEI5" s="97"/>
      <c r="MEJ5" s="96"/>
      <c r="MEK5" s="97"/>
      <c r="MEL5" s="97"/>
      <c r="MEM5" s="97"/>
      <c r="MEN5" s="96"/>
      <c r="MEO5" s="97"/>
      <c r="MEP5" s="97"/>
      <c r="MEQ5" s="97"/>
      <c r="MER5" s="96"/>
      <c r="MES5" s="97"/>
      <c r="MET5" s="97"/>
      <c r="MEU5" s="97"/>
      <c r="MEV5" s="96"/>
      <c r="MEW5" s="97"/>
      <c r="MEX5" s="97"/>
      <c r="MEY5" s="97"/>
      <c r="MEZ5" s="96"/>
      <c r="MFA5" s="97"/>
      <c r="MFB5" s="97"/>
      <c r="MFC5" s="97"/>
      <c r="MFD5" s="96"/>
      <c r="MFE5" s="97"/>
      <c r="MFF5" s="97"/>
      <c r="MFG5" s="97"/>
      <c r="MFH5" s="96"/>
      <c r="MFI5" s="97"/>
      <c r="MFJ5" s="97"/>
      <c r="MFK5" s="97"/>
      <c r="MFL5" s="96"/>
      <c r="MFM5" s="97"/>
      <c r="MFN5" s="97"/>
      <c r="MFO5" s="97"/>
      <c r="MFP5" s="96"/>
      <c r="MFQ5" s="97"/>
      <c r="MFR5" s="97"/>
      <c r="MFS5" s="97"/>
      <c r="MFT5" s="96"/>
      <c r="MFU5" s="97"/>
      <c r="MFV5" s="97"/>
      <c r="MFW5" s="97"/>
      <c r="MFX5" s="96"/>
      <c r="MFY5" s="97"/>
      <c r="MFZ5" s="97"/>
      <c r="MGA5" s="97"/>
      <c r="MGB5" s="96"/>
      <c r="MGC5" s="97"/>
      <c r="MGD5" s="97"/>
      <c r="MGE5" s="97"/>
      <c r="MGF5" s="96"/>
      <c r="MGG5" s="97"/>
      <c r="MGH5" s="97"/>
      <c r="MGI5" s="97"/>
      <c r="MGJ5" s="96"/>
      <c r="MGK5" s="97"/>
      <c r="MGL5" s="97"/>
      <c r="MGM5" s="97"/>
      <c r="MGN5" s="96"/>
      <c r="MGO5" s="97"/>
      <c r="MGP5" s="97"/>
      <c r="MGQ5" s="97"/>
      <c r="MGR5" s="96"/>
      <c r="MGS5" s="97"/>
      <c r="MGT5" s="97"/>
      <c r="MGU5" s="97"/>
      <c r="MGV5" s="96"/>
      <c r="MGW5" s="97"/>
      <c r="MGX5" s="97"/>
      <c r="MGY5" s="97"/>
      <c r="MGZ5" s="96"/>
      <c r="MHA5" s="97"/>
      <c r="MHB5" s="97"/>
      <c r="MHC5" s="97"/>
      <c r="MHD5" s="96"/>
      <c r="MHE5" s="97"/>
      <c r="MHF5" s="97"/>
      <c r="MHG5" s="97"/>
      <c r="MHH5" s="96"/>
      <c r="MHI5" s="97"/>
      <c r="MHJ5" s="97"/>
      <c r="MHK5" s="97"/>
      <c r="MHL5" s="96"/>
      <c r="MHM5" s="97"/>
      <c r="MHN5" s="97"/>
      <c r="MHO5" s="97"/>
      <c r="MHP5" s="96"/>
      <c r="MHQ5" s="97"/>
      <c r="MHR5" s="97"/>
      <c r="MHS5" s="97"/>
      <c r="MHT5" s="96"/>
      <c r="MHU5" s="97"/>
      <c r="MHV5" s="97"/>
      <c r="MHW5" s="97"/>
      <c r="MHX5" s="96"/>
      <c r="MHY5" s="97"/>
      <c r="MHZ5" s="97"/>
      <c r="MIA5" s="97"/>
      <c r="MIB5" s="96"/>
      <c r="MIC5" s="97"/>
      <c r="MID5" s="97"/>
      <c r="MIE5" s="97"/>
      <c r="MIF5" s="96"/>
      <c r="MIG5" s="97"/>
      <c r="MIH5" s="97"/>
      <c r="MII5" s="97"/>
      <c r="MIJ5" s="96"/>
      <c r="MIK5" s="97"/>
      <c r="MIL5" s="97"/>
      <c r="MIM5" s="97"/>
      <c r="MIN5" s="96"/>
      <c r="MIO5" s="97"/>
      <c r="MIP5" s="97"/>
      <c r="MIQ5" s="97"/>
      <c r="MIR5" s="96"/>
      <c r="MIS5" s="97"/>
      <c r="MIT5" s="97"/>
      <c r="MIU5" s="97"/>
      <c r="MIV5" s="96"/>
      <c r="MIW5" s="97"/>
      <c r="MIX5" s="97"/>
      <c r="MIY5" s="97"/>
      <c r="MIZ5" s="96"/>
      <c r="MJA5" s="97"/>
      <c r="MJB5" s="97"/>
      <c r="MJC5" s="97"/>
      <c r="MJD5" s="96"/>
      <c r="MJE5" s="97"/>
      <c r="MJF5" s="97"/>
      <c r="MJG5" s="97"/>
      <c r="MJH5" s="96"/>
      <c r="MJI5" s="97"/>
      <c r="MJJ5" s="97"/>
      <c r="MJK5" s="97"/>
      <c r="MJL5" s="96"/>
      <c r="MJM5" s="97"/>
      <c r="MJN5" s="97"/>
      <c r="MJO5" s="97"/>
      <c r="MJP5" s="96"/>
      <c r="MJQ5" s="97"/>
      <c r="MJR5" s="97"/>
      <c r="MJS5" s="97"/>
      <c r="MJT5" s="96"/>
      <c r="MJU5" s="97"/>
      <c r="MJV5" s="97"/>
      <c r="MJW5" s="97"/>
      <c r="MJX5" s="96"/>
      <c r="MJY5" s="97"/>
      <c r="MJZ5" s="97"/>
      <c r="MKA5" s="97"/>
      <c r="MKB5" s="96"/>
      <c r="MKC5" s="97"/>
      <c r="MKD5" s="97"/>
      <c r="MKE5" s="97"/>
      <c r="MKF5" s="96"/>
      <c r="MKG5" s="97"/>
      <c r="MKH5" s="97"/>
      <c r="MKI5" s="97"/>
      <c r="MKJ5" s="96"/>
      <c r="MKK5" s="97"/>
      <c r="MKL5" s="97"/>
      <c r="MKM5" s="97"/>
      <c r="MKN5" s="96"/>
      <c r="MKO5" s="97"/>
      <c r="MKP5" s="97"/>
      <c r="MKQ5" s="97"/>
      <c r="MKR5" s="96"/>
      <c r="MKS5" s="97"/>
      <c r="MKT5" s="97"/>
      <c r="MKU5" s="97"/>
      <c r="MKV5" s="96"/>
      <c r="MKW5" s="97"/>
      <c r="MKX5" s="97"/>
      <c r="MKY5" s="97"/>
      <c r="MKZ5" s="96"/>
      <c r="MLA5" s="97"/>
      <c r="MLB5" s="97"/>
      <c r="MLC5" s="97"/>
      <c r="MLD5" s="96"/>
      <c r="MLE5" s="97"/>
      <c r="MLF5" s="97"/>
      <c r="MLG5" s="97"/>
      <c r="MLH5" s="96"/>
      <c r="MLI5" s="97"/>
      <c r="MLJ5" s="97"/>
      <c r="MLK5" s="97"/>
      <c r="MLL5" s="96"/>
      <c r="MLM5" s="97"/>
      <c r="MLN5" s="97"/>
      <c r="MLO5" s="97"/>
      <c r="MLP5" s="96"/>
      <c r="MLQ5" s="97"/>
      <c r="MLR5" s="97"/>
      <c r="MLS5" s="97"/>
      <c r="MLT5" s="96"/>
      <c r="MLU5" s="97"/>
      <c r="MLV5" s="97"/>
      <c r="MLW5" s="97"/>
      <c r="MLX5" s="96"/>
      <c r="MLY5" s="97"/>
      <c r="MLZ5" s="97"/>
      <c r="MMA5" s="97"/>
      <c r="MMB5" s="96"/>
      <c r="MMC5" s="97"/>
      <c r="MMD5" s="97"/>
      <c r="MME5" s="97"/>
      <c r="MMF5" s="96"/>
      <c r="MMG5" s="97"/>
      <c r="MMH5" s="97"/>
      <c r="MMI5" s="97"/>
      <c r="MMJ5" s="96"/>
      <c r="MMK5" s="97"/>
      <c r="MML5" s="97"/>
      <c r="MMM5" s="97"/>
      <c r="MMN5" s="96"/>
      <c r="MMO5" s="97"/>
      <c r="MMP5" s="97"/>
      <c r="MMQ5" s="97"/>
      <c r="MMR5" s="96"/>
      <c r="MMS5" s="97"/>
      <c r="MMT5" s="97"/>
      <c r="MMU5" s="97"/>
      <c r="MMV5" s="96"/>
      <c r="MMW5" s="97"/>
      <c r="MMX5" s="97"/>
      <c r="MMY5" s="97"/>
      <c r="MMZ5" s="96"/>
      <c r="MNA5" s="97"/>
      <c r="MNB5" s="97"/>
      <c r="MNC5" s="97"/>
      <c r="MND5" s="96"/>
      <c r="MNE5" s="97"/>
      <c r="MNF5" s="97"/>
      <c r="MNG5" s="97"/>
      <c r="MNH5" s="96"/>
      <c r="MNI5" s="97"/>
      <c r="MNJ5" s="97"/>
      <c r="MNK5" s="97"/>
      <c r="MNL5" s="96"/>
      <c r="MNM5" s="97"/>
      <c r="MNN5" s="97"/>
      <c r="MNO5" s="97"/>
      <c r="MNP5" s="96"/>
      <c r="MNQ5" s="97"/>
      <c r="MNR5" s="97"/>
      <c r="MNS5" s="97"/>
      <c r="MNT5" s="96"/>
      <c r="MNU5" s="97"/>
      <c r="MNV5" s="97"/>
      <c r="MNW5" s="97"/>
      <c r="MNX5" s="96"/>
      <c r="MNY5" s="97"/>
      <c r="MNZ5" s="97"/>
      <c r="MOA5" s="97"/>
      <c r="MOB5" s="96"/>
      <c r="MOC5" s="97"/>
      <c r="MOD5" s="97"/>
      <c r="MOE5" s="97"/>
      <c r="MOF5" s="96"/>
      <c r="MOG5" s="97"/>
      <c r="MOH5" s="97"/>
      <c r="MOI5" s="97"/>
      <c r="MOJ5" s="96"/>
      <c r="MOK5" s="97"/>
      <c r="MOL5" s="97"/>
      <c r="MOM5" s="97"/>
      <c r="MON5" s="96"/>
      <c r="MOO5" s="97"/>
      <c r="MOP5" s="97"/>
      <c r="MOQ5" s="97"/>
      <c r="MOR5" s="96"/>
      <c r="MOS5" s="97"/>
      <c r="MOT5" s="97"/>
      <c r="MOU5" s="97"/>
      <c r="MOV5" s="96"/>
      <c r="MOW5" s="97"/>
      <c r="MOX5" s="97"/>
      <c r="MOY5" s="97"/>
      <c r="MOZ5" s="96"/>
      <c r="MPA5" s="97"/>
      <c r="MPB5" s="97"/>
      <c r="MPC5" s="97"/>
      <c r="MPD5" s="96"/>
      <c r="MPE5" s="97"/>
      <c r="MPF5" s="97"/>
      <c r="MPG5" s="97"/>
      <c r="MPH5" s="96"/>
      <c r="MPI5" s="97"/>
      <c r="MPJ5" s="97"/>
      <c r="MPK5" s="97"/>
      <c r="MPL5" s="96"/>
      <c r="MPM5" s="97"/>
      <c r="MPN5" s="97"/>
      <c r="MPO5" s="97"/>
      <c r="MPP5" s="96"/>
      <c r="MPQ5" s="97"/>
      <c r="MPR5" s="97"/>
      <c r="MPS5" s="97"/>
      <c r="MPT5" s="96"/>
      <c r="MPU5" s="97"/>
      <c r="MPV5" s="97"/>
      <c r="MPW5" s="97"/>
      <c r="MPX5" s="96"/>
      <c r="MPY5" s="97"/>
      <c r="MPZ5" s="97"/>
      <c r="MQA5" s="97"/>
      <c r="MQB5" s="96"/>
      <c r="MQC5" s="97"/>
      <c r="MQD5" s="97"/>
      <c r="MQE5" s="97"/>
      <c r="MQF5" s="96"/>
      <c r="MQG5" s="97"/>
      <c r="MQH5" s="97"/>
      <c r="MQI5" s="97"/>
      <c r="MQJ5" s="96"/>
      <c r="MQK5" s="97"/>
      <c r="MQL5" s="97"/>
      <c r="MQM5" s="97"/>
      <c r="MQN5" s="96"/>
      <c r="MQO5" s="97"/>
      <c r="MQP5" s="97"/>
      <c r="MQQ5" s="97"/>
      <c r="MQR5" s="96"/>
      <c r="MQS5" s="97"/>
      <c r="MQT5" s="97"/>
      <c r="MQU5" s="97"/>
      <c r="MQV5" s="96"/>
      <c r="MQW5" s="97"/>
      <c r="MQX5" s="97"/>
      <c r="MQY5" s="97"/>
      <c r="MQZ5" s="96"/>
      <c r="MRA5" s="97"/>
      <c r="MRB5" s="97"/>
      <c r="MRC5" s="97"/>
      <c r="MRD5" s="96"/>
      <c r="MRE5" s="97"/>
      <c r="MRF5" s="97"/>
      <c r="MRG5" s="97"/>
      <c r="MRH5" s="96"/>
      <c r="MRI5" s="97"/>
      <c r="MRJ5" s="97"/>
      <c r="MRK5" s="97"/>
      <c r="MRL5" s="96"/>
      <c r="MRM5" s="97"/>
      <c r="MRN5" s="97"/>
      <c r="MRO5" s="97"/>
      <c r="MRP5" s="96"/>
      <c r="MRQ5" s="97"/>
      <c r="MRR5" s="97"/>
      <c r="MRS5" s="97"/>
      <c r="MRT5" s="96"/>
      <c r="MRU5" s="97"/>
      <c r="MRV5" s="97"/>
      <c r="MRW5" s="97"/>
      <c r="MRX5" s="96"/>
      <c r="MRY5" s="97"/>
      <c r="MRZ5" s="97"/>
      <c r="MSA5" s="97"/>
      <c r="MSB5" s="96"/>
      <c r="MSC5" s="97"/>
      <c r="MSD5" s="97"/>
      <c r="MSE5" s="97"/>
      <c r="MSF5" s="96"/>
      <c r="MSG5" s="97"/>
      <c r="MSH5" s="97"/>
      <c r="MSI5" s="97"/>
      <c r="MSJ5" s="96"/>
      <c r="MSK5" s="97"/>
      <c r="MSL5" s="97"/>
      <c r="MSM5" s="97"/>
      <c r="MSN5" s="96"/>
      <c r="MSO5" s="97"/>
      <c r="MSP5" s="97"/>
      <c r="MSQ5" s="97"/>
      <c r="MSR5" s="96"/>
      <c r="MSS5" s="97"/>
      <c r="MST5" s="97"/>
      <c r="MSU5" s="97"/>
      <c r="MSV5" s="96"/>
      <c r="MSW5" s="97"/>
      <c r="MSX5" s="97"/>
      <c r="MSY5" s="97"/>
      <c r="MSZ5" s="96"/>
      <c r="MTA5" s="97"/>
      <c r="MTB5" s="97"/>
      <c r="MTC5" s="97"/>
      <c r="MTD5" s="96"/>
      <c r="MTE5" s="97"/>
      <c r="MTF5" s="97"/>
      <c r="MTG5" s="97"/>
      <c r="MTH5" s="96"/>
      <c r="MTI5" s="97"/>
      <c r="MTJ5" s="97"/>
      <c r="MTK5" s="97"/>
      <c r="MTL5" s="96"/>
      <c r="MTM5" s="97"/>
      <c r="MTN5" s="97"/>
      <c r="MTO5" s="97"/>
      <c r="MTP5" s="96"/>
      <c r="MTQ5" s="97"/>
      <c r="MTR5" s="97"/>
      <c r="MTS5" s="97"/>
      <c r="MTT5" s="96"/>
      <c r="MTU5" s="97"/>
      <c r="MTV5" s="97"/>
      <c r="MTW5" s="97"/>
      <c r="MTX5" s="96"/>
      <c r="MTY5" s="97"/>
      <c r="MTZ5" s="97"/>
      <c r="MUA5" s="97"/>
      <c r="MUB5" s="96"/>
      <c r="MUC5" s="97"/>
      <c r="MUD5" s="97"/>
      <c r="MUE5" s="97"/>
      <c r="MUF5" s="96"/>
      <c r="MUG5" s="97"/>
      <c r="MUH5" s="97"/>
      <c r="MUI5" s="97"/>
      <c r="MUJ5" s="96"/>
      <c r="MUK5" s="97"/>
      <c r="MUL5" s="97"/>
      <c r="MUM5" s="97"/>
      <c r="MUN5" s="96"/>
      <c r="MUO5" s="97"/>
      <c r="MUP5" s="97"/>
      <c r="MUQ5" s="97"/>
      <c r="MUR5" s="96"/>
      <c r="MUS5" s="97"/>
      <c r="MUT5" s="97"/>
      <c r="MUU5" s="97"/>
      <c r="MUV5" s="96"/>
      <c r="MUW5" s="97"/>
      <c r="MUX5" s="97"/>
      <c r="MUY5" s="97"/>
      <c r="MUZ5" s="96"/>
      <c r="MVA5" s="97"/>
      <c r="MVB5" s="97"/>
      <c r="MVC5" s="97"/>
      <c r="MVD5" s="96"/>
      <c r="MVE5" s="97"/>
      <c r="MVF5" s="97"/>
      <c r="MVG5" s="97"/>
      <c r="MVH5" s="96"/>
      <c r="MVI5" s="97"/>
      <c r="MVJ5" s="97"/>
      <c r="MVK5" s="97"/>
      <c r="MVL5" s="96"/>
      <c r="MVM5" s="97"/>
      <c r="MVN5" s="97"/>
      <c r="MVO5" s="97"/>
      <c r="MVP5" s="96"/>
      <c r="MVQ5" s="97"/>
      <c r="MVR5" s="97"/>
      <c r="MVS5" s="97"/>
      <c r="MVT5" s="96"/>
      <c r="MVU5" s="97"/>
      <c r="MVV5" s="97"/>
      <c r="MVW5" s="97"/>
      <c r="MVX5" s="96"/>
      <c r="MVY5" s="97"/>
      <c r="MVZ5" s="97"/>
      <c r="MWA5" s="97"/>
      <c r="MWB5" s="96"/>
      <c r="MWC5" s="97"/>
      <c r="MWD5" s="97"/>
      <c r="MWE5" s="97"/>
      <c r="MWF5" s="96"/>
      <c r="MWG5" s="97"/>
      <c r="MWH5" s="97"/>
      <c r="MWI5" s="97"/>
      <c r="MWJ5" s="96"/>
      <c r="MWK5" s="97"/>
      <c r="MWL5" s="97"/>
      <c r="MWM5" s="97"/>
      <c r="MWN5" s="96"/>
      <c r="MWO5" s="97"/>
      <c r="MWP5" s="97"/>
      <c r="MWQ5" s="97"/>
      <c r="MWR5" s="96"/>
      <c r="MWS5" s="97"/>
      <c r="MWT5" s="97"/>
      <c r="MWU5" s="97"/>
      <c r="MWV5" s="96"/>
      <c r="MWW5" s="97"/>
      <c r="MWX5" s="97"/>
      <c r="MWY5" s="97"/>
      <c r="MWZ5" s="96"/>
      <c r="MXA5" s="97"/>
      <c r="MXB5" s="97"/>
      <c r="MXC5" s="97"/>
      <c r="MXD5" s="96"/>
      <c r="MXE5" s="97"/>
      <c r="MXF5" s="97"/>
      <c r="MXG5" s="97"/>
      <c r="MXH5" s="96"/>
      <c r="MXI5" s="97"/>
      <c r="MXJ5" s="97"/>
      <c r="MXK5" s="97"/>
      <c r="MXL5" s="96"/>
      <c r="MXM5" s="97"/>
      <c r="MXN5" s="97"/>
      <c r="MXO5" s="97"/>
      <c r="MXP5" s="96"/>
      <c r="MXQ5" s="97"/>
      <c r="MXR5" s="97"/>
      <c r="MXS5" s="97"/>
      <c r="MXT5" s="96"/>
      <c r="MXU5" s="97"/>
      <c r="MXV5" s="97"/>
      <c r="MXW5" s="97"/>
      <c r="MXX5" s="96"/>
      <c r="MXY5" s="97"/>
      <c r="MXZ5" s="97"/>
      <c r="MYA5" s="97"/>
      <c r="MYB5" s="96"/>
      <c r="MYC5" s="97"/>
      <c r="MYD5" s="97"/>
      <c r="MYE5" s="97"/>
      <c r="MYF5" s="96"/>
      <c r="MYG5" s="97"/>
      <c r="MYH5" s="97"/>
      <c r="MYI5" s="97"/>
      <c r="MYJ5" s="96"/>
      <c r="MYK5" s="97"/>
      <c r="MYL5" s="97"/>
      <c r="MYM5" s="97"/>
      <c r="MYN5" s="96"/>
      <c r="MYO5" s="97"/>
      <c r="MYP5" s="97"/>
      <c r="MYQ5" s="97"/>
      <c r="MYR5" s="96"/>
      <c r="MYS5" s="97"/>
      <c r="MYT5" s="97"/>
      <c r="MYU5" s="97"/>
      <c r="MYV5" s="96"/>
      <c r="MYW5" s="97"/>
      <c r="MYX5" s="97"/>
      <c r="MYY5" s="97"/>
      <c r="MYZ5" s="96"/>
      <c r="MZA5" s="97"/>
      <c r="MZB5" s="97"/>
      <c r="MZC5" s="97"/>
      <c r="MZD5" s="96"/>
      <c r="MZE5" s="97"/>
      <c r="MZF5" s="97"/>
      <c r="MZG5" s="97"/>
      <c r="MZH5" s="96"/>
      <c r="MZI5" s="97"/>
      <c r="MZJ5" s="97"/>
      <c r="MZK5" s="97"/>
      <c r="MZL5" s="96"/>
      <c r="MZM5" s="97"/>
      <c r="MZN5" s="97"/>
      <c r="MZO5" s="97"/>
      <c r="MZP5" s="96"/>
      <c r="MZQ5" s="97"/>
      <c r="MZR5" s="97"/>
      <c r="MZS5" s="97"/>
      <c r="MZT5" s="96"/>
      <c r="MZU5" s="97"/>
      <c r="MZV5" s="97"/>
      <c r="MZW5" s="97"/>
      <c r="MZX5" s="96"/>
      <c r="MZY5" s="97"/>
      <c r="MZZ5" s="97"/>
      <c r="NAA5" s="97"/>
      <c r="NAB5" s="96"/>
      <c r="NAC5" s="97"/>
      <c r="NAD5" s="97"/>
      <c r="NAE5" s="97"/>
      <c r="NAF5" s="96"/>
      <c r="NAG5" s="97"/>
      <c r="NAH5" s="97"/>
      <c r="NAI5" s="97"/>
      <c r="NAJ5" s="96"/>
      <c r="NAK5" s="97"/>
      <c r="NAL5" s="97"/>
      <c r="NAM5" s="97"/>
      <c r="NAN5" s="96"/>
      <c r="NAO5" s="97"/>
      <c r="NAP5" s="97"/>
      <c r="NAQ5" s="97"/>
      <c r="NAR5" s="96"/>
      <c r="NAS5" s="97"/>
      <c r="NAT5" s="97"/>
      <c r="NAU5" s="97"/>
      <c r="NAV5" s="96"/>
      <c r="NAW5" s="97"/>
      <c r="NAX5" s="97"/>
      <c r="NAY5" s="97"/>
      <c r="NAZ5" s="96"/>
      <c r="NBA5" s="97"/>
      <c r="NBB5" s="97"/>
      <c r="NBC5" s="97"/>
      <c r="NBD5" s="96"/>
      <c r="NBE5" s="97"/>
      <c r="NBF5" s="97"/>
      <c r="NBG5" s="97"/>
      <c r="NBH5" s="96"/>
      <c r="NBI5" s="97"/>
      <c r="NBJ5" s="97"/>
      <c r="NBK5" s="97"/>
      <c r="NBL5" s="96"/>
      <c r="NBM5" s="97"/>
      <c r="NBN5" s="97"/>
      <c r="NBO5" s="97"/>
      <c r="NBP5" s="96"/>
      <c r="NBQ5" s="97"/>
      <c r="NBR5" s="97"/>
      <c r="NBS5" s="97"/>
      <c r="NBT5" s="96"/>
      <c r="NBU5" s="97"/>
      <c r="NBV5" s="97"/>
      <c r="NBW5" s="97"/>
      <c r="NBX5" s="96"/>
      <c r="NBY5" s="97"/>
      <c r="NBZ5" s="97"/>
      <c r="NCA5" s="97"/>
      <c r="NCB5" s="96"/>
      <c r="NCC5" s="97"/>
      <c r="NCD5" s="97"/>
      <c r="NCE5" s="97"/>
      <c r="NCF5" s="96"/>
      <c r="NCG5" s="97"/>
      <c r="NCH5" s="97"/>
      <c r="NCI5" s="97"/>
      <c r="NCJ5" s="96"/>
      <c r="NCK5" s="97"/>
      <c r="NCL5" s="97"/>
      <c r="NCM5" s="97"/>
      <c r="NCN5" s="96"/>
      <c r="NCO5" s="97"/>
      <c r="NCP5" s="97"/>
      <c r="NCQ5" s="97"/>
      <c r="NCR5" s="96"/>
      <c r="NCS5" s="97"/>
      <c r="NCT5" s="97"/>
      <c r="NCU5" s="97"/>
      <c r="NCV5" s="96"/>
      <c r="NCW5" s="97"/>
      <c r="NCX5" s="97"/>
      <c r="NCY5" s="97"/>
      <c r="NCZ5" s="96"/>
      <c r="NDA5" s="97"/>
      <c r="NDB5" s="97"/>
      <c r="NDC5" s="97"/>
      <c r="NDD5" s="96"/>
      <c r="NDE5" s="97"/>
      <c r="NDF5" s="97"/>
      <c r="NDG5" s="97"/>
      <c r="NDH5" s="96"/>
      <c r="NDI5" s="97"/>
      <c r="NDJ5" s="97"/>
      <c r="NDK5" s="97"/>
      <c r="NDL5" s="96"/>
      <c r="NDM5" s="97"/>
      <c r="NDN5" s="97"/>
      <c r="NDO5" s="97"/>
      <c r="NDP5" s="96"/>
      <c r="NDQ5" s="97"/>
      <c r="NDR5" s="97"/>
      <c r="NDS5" s="97"/>
      <c r="NDT5" s="96"/>
      <c r="NDU5" s="97"/>
      <c r="NDV5" s="97"/>
      <c r="NDW5" s="97"/>
      <c r="NDX5" s="96"/>
      <c r="NDY5" s="97"/>
      <c r="NDZ5" s="97"/>
      <c r="NEA5" s="97"/>
      <c r="NEB5" s="96"/>
      <c r="NEC5" s="97"/>
      <c r="NED5" s="97"/>
      <c r="NEE5" s="97"/>
      <c r="NEF5" s="96"/>
      <c r="NEG5" s="97"/>
      <c r="NEH5" s="97"/>
      <c r="NEI5" s="97"/>
      <c r="NEJ5" s="96"/>
      <c r="NEK5" s="97"/>
      <c r="NEL5" s="97"/>
      <c r="NEM5" s="97"/>
      <c r="NEN5" s="96"/>
      <c r="NEO5" s="97"/>
      <c r="NEP5" s="97"/>
      <c r="NEQ5" s="97"/>
      <c r="NER5" s="96"/>
      <c r="NES5" s="97"/>
      <c r="NET5" s="97"/>
      <c r="NEU5" s="97"/>
      <c r="NEV5" s="96"/>
      <c r="NEW5" s="97"/>
      <c r="NEX5" s="97"/>
      <c r="NEY5" s="97"/>
      <c r="NEZ5" s="96"/>
      <c r="NFA5" s="97"/>
      <c r="NFB5" s="97"/>
      <c r="NFC5" s="97"/>
      <c r="NFD5" s="96"/>
      <c r="NFE5" s="97"/>
      <c r="NFF5" s="97"/>
      <c r="NFG5" s="97"/>
      <c r="NFH5" s="96"/>
      <c r="NFI5" s="97"/>
      <c r="NFJ5" s="97"/>
      <c r="NFK5" s="97"/>
      <c r="NFL5" s="96"/>
      <c r="NFM5" s="97"/>
      <c r="NFN5" s="97"/>
      <c r="NFO5" s="97"/>
      <c r="NFP5" s="96"/>
      <c r="NFQ5" s="97"/>
      <c r="NFR5" s="97"/>
      <c r="NFS5" s="97"/>
      <c r="NFT5" s="96"/>
      <c r="NFU5" s="97"/>
      <c r="NFV5" s="97"/>
      <c r="NFW5" s="97"/>
      <c r="NFX5" s="96"/>
      <c r="NFY5" s="97"/>
      <c r="NFZ5" s="97"/>
      <c r="NGA5" s="97"/>
      <c r="NGB5" s="96"/>
      <c r="NGC5" s="97"/>
      <c r="NGD5" s="97"/>
      <c r="NGE5" s="97"/>
      <c r="NGF5" s="96"/>
      <c r="NGG5" s="97"/>
      <c r="NGH5" s="97"/>
      <c r="NGI5" s="97"/>
      <c r="NGJ5" s="96"/>
      <c r="NGK5" s="97"/>
      <c r="NGL5" s="97"/>
      <c r="NGM5" s="97"/>
      <c r="NGN5" s="96"/>
      <c r="NGO5" s="97"/>
      <c r="NGP5" s="97"/>
      <c r="NGQ5" s="97"/>
      <c r="NGR5" s="96"/>
      <c r="NGS5" s="97"/>
      <c r="NGT5" s="97"/>
      <c r="NGU5" s="97"/>
      <c r="NGV5" s="96"/>
      <c r="NGW5" s="97"/>
      <c r="NGX5" s="97"/>
      <c r="NGY5" s="97"/>
      <c r="NGZ5" s="96"/>
      <c r="NHA5" s="97"/>
      <c r="NHB5" s="97"/>
      <c r="NHC5" s="97"/>
      <c r="NHD5" s="96"/>
      <c r="NHE5" s="97"/>
      <c r="NHF5" s="97"/>
      <c r="NHG5" s="97"/>
      <c r="NHH5" s="96"/>
      <c r="NHI5" s="97"/>
      <c r="NHJ5" s="97"/>
      <c r="NHK5" s="97"/>
      <c r="NHL5" s="96"/>
      <c r="NHM5" s="97"/>
      <c r="NHN5" s="97"/>
      <c r="NHO5" s="97"/>
      <c r="NHP5" s="96"/>
      <c r="NHQ5" s="97"/>
      <c r="NHR5" s="97"/>
      <c r="NHS5" s="97"/>
      <c r="NHT5" s="96"/>
      <c r="NHU5" s="97"/>
      <c r="NHV5" s="97"/>
      <c r="NHW5" s="97"/>
      <c r="NHX5" s="96"/>
      <c r="NHY5" s="97"/>
      <c r="NHZ5" s="97"/>
      <c r="NIA5" s="97"/>
      <c r="NIB5" s="96"/>
      <c r="NIC5" s="97"/>
      <c r="NID5" s="97"/>
      <c r="NIE5" s="97"/>
      <c r="NIF5" s="96"/>
      <c r="NIG5" s="97"/>
      <c r="NIH5" s="97"/>
      <c r="NII5" s="97"/>
      <c r="NIJ5" s="96"/>
      <c r="NIK5" s="97"/>
      <c r="NIL5" s="97"/>
      <c r="NIM5" s="97"/>
      <c r="NIN5" s="96"/>
      <c r="NIO5" s="97"/>
      <c r="NIP5" s="97"/>
      <c r="NIQ5" s="97"/>
      <c r="NIR5" s="96"/>
      <c r="NIS5" s="97"/>
      <c r="NIT5" s="97"/>
      <c r="NIU5" s="97"/>
      <c r="NIV5" s="96"/>
      <c r="NIW5" s="97"/>
      <c r="NIX5" s="97"/>
      <c r="NIY5" s="97"/>
      <c r="NIZ5" s="96"/>
      <c r="NJA5" s="97"/>
      <c r="NJB5" s="97"/>
      <c r="NJC5" s="97"/>
      <c r="NJD5" s="96"/>
      <c r="NJE5" s="97"/>
      <c r="NJF5" s="97"/>
      <c r="NJG5" s="97"/>
      <c r="NJH5" s="96"/>
      <c r="NJI5" s="97"/>
      <c r="NJJ5" s="97"/>
      <c r="NJK5" s="97"/>
      <c r="NJL5" s="96"/>
      <c r="NJM5" s="97"/>
      <c r="NJN5" s="97"/>
      <c r="NJO5" s="97"/>
      <c r="NJP5" s="96"/>
      <c r="NJQ5" s="97"/>
      <c r="NJR5" s="97"/>
      <c r="NJS5" s="97"/>
      <c r="NJT5" s="96"/>
      <c r="NJU5" s="97"/>
      <c r="NJV5" s="97"/>
      <c r="NJW5" s="97"/>
      <c r="NJX5" s="96"/>
      <c r="NJY5" s="97"/>
      <c r="NJZ5" s="97"/>
      <c r="NKA5" s="97"/>
      <c r="NKB5" s="96"/>
      <c r="NKC5" s="97"/>
      <c r="NKD5" s="97"/>
      <c r="NKE5" s="97"/>
      <c r="NKF5" s="96"/>
      <c r="NKG5" s="97"/>
      <c r="NKH5" s="97"/>
      <c r="NKI5" s="97"/>
      <c r="NKJ5" s="96"/>
      <c r="NKK5" s="97"/>
      <c r="NKL5" s="97"/>
      <c r="NKM5" s="97"/>
      <c r="NKN5" s="96"/>
      <c r="NKO5" s="97"/>
      <c r="NKP5" s="97"/>
      <c r="NKQ5" s="97"/>
      <c r="NKR5" s="96"/>
      <c r="NKS5" s="97"/>
      <c r="NKT5" s="97"/>
      <c r="NKU5" s="97"/>
      <c r="NKV5" s="96"/>
      <c r="NKW5" s="97"/>
      <c r="NKX5" s="97"/>
      <c r="NKY5" s="97"/>
      <c r="NKZ5" s="96"/>
      <c r="NLA5" s="97"/>
      <c r="NLB5" s="97"/>
      <c r="NLC5" s="97"/>
      <c r="NLD5" s="96"/>
      <c r="NLE5" s="97"/>
      <c r="NLF5" s="97"/>
      <c r="NLG5" s="97"/>
      <c r="NLH5" s="96"/>
      <c r="NLI5" s="97"/>
      <c r="NLJ5" s="97"/>
      <c r="NLK5" s="97"/>
      <c r="NLL5" s="96"/>
      <c r="NLM5" s="97"/>
      <c r="NLN5" s="97"/>
      <c r="NLO5" s="97"/>
      <c r="NLP5" s="96"/>
      <c r="NLQ5" s="97"/>
      <c r="NLR5" s="97"/>
      <c r="NLS5" s="97"/>
      <c r="NLT5" s="96"/>
      <c r="NLU5" s="97"/>
      <c r="NLV5" s="97"/>
      <c r="NLW5" s="97"/>
      <c r="NLX5" s="96"/>
      <c r="NLY5" s="97"/>
      <c r="NLZ5" s="97"/>
      <c r="NMA5" s="97"/>
      <c r="NMB5" s="96"/>
      <c r="NMC5" s="97"/>
      <c r="NMD5" s="97"/>
      <c r="NME5" s="97"/>
      <c r="NMF5" s="96"/>
      <c r="NMG5" s="97"/>
      <c r="NMH5" s="97"/>
      <c r="NMI5" s="97"/>
      <c r="NMJ5" s="96"/>
      <c r="NMK5" s="97"/>
      <c r="NML5" s="97"/>
      <c r="NMM5" s="97"/>
      <c r="NMN5" s="96"/>
      <c r="NMO5" s="97"/>
      <c r="NMP5" s="97"/>
      <c r="NMQ5" s="97"/>
      <c r="NMR5" s="96"/>
      <c r="NMS5" s="97"/>
      <c r="NMT5" s="97"/>
      <c r="NMU5" s="97"/>
      <c r="NMV5" s="96"/>
      <c r="NMW5" s="97"/>
      <c r="NMX5" s="97"/>
      <c r="NMY5" s="97"/>
      <c r="NMZ5" s="96"/>
      <c r="NNA5" s="97"/>
      <c r="NNB5" s="97"/>
      <c r="NNC5" s="97"/>
      <c r="NND5" s="96"/>
      <c r="NNE5" s="97"/>
      <c r="NNF5" s="97"/>
      <c r="NNG5" s="97"/>
      <c r="NNH5" s="96"/>
      <c r="NNI5" s="97"/>
      <c r="NNJ5" s="97"/>
      <c r="NNK5" s="97"/>
      <c r="NNL5" s="96"/>
      <c r="NNM5" s="97"/>
      <c r="NNN5" s="97"/>
      <c r="NNO5" s="97"/>
      <c r="NNP5" s="96"/>
      <c r="NNQ5" s="97"/>
      <c r="NNR5" s="97"/>
      <c r="NNS5" s="97"/>
      <c r="NNT5" s="96"/>
      <c r="NNU5" s="97"/>
      <c r="NNV5" s="97"/>
      <c r="NNW5" s="97"/>
      <c r="NNX5" s="96"/>
      <c r="NNY5" s="97"/>
      <c r="NNZ5" s="97"/>
      <c r="NOA5" s="97"/>
      <c r="NOB5" s="96"/>
      <c r="NOC5" s="97"/>
      <c r="NOD5" s="97"/>
      <c r="NOE5" s="97"/>
      <c r="NOF5" s="96"/>
      <c r="NOG5" s="97"/>
      <c r="NOH5" s="97"/>
      <c r="NOI5" s="97"/>
      <c r="NOJ5" s="96"/>
      <c r="NOK5" s="97"/>
      <c r="NOL5" s="97"/>
      <c r="NOM5" s="97"/>
      <c r="NON5" s="96"/>
      <c r="NOO5" s="97"/>
      <c r="NOP5" s="97"/>
      <c r="NOQ5" s="97"/>
      <c r="NOR5" s="96"/>
      <c r="NOS5" s="97"/>
      <c r="NOT5" s="97"/>
      <c r="NOU5" s="97"/>
      <c r="NOV5" s="96"/>
      <c r="NOW5" s="97"/>
      <c r="NOX5" s="97"/>
      <c r="NOY5" s="97"/>
      <c r="NOZ5" s="96"/>
      <c r="NPA5" s="97"/>
      <c r="NPB5" s="97"/>
      <c r="NPC5" s="97"/>
      <c r="NPD5" s="96"/>
      <c r="NPE5" s="97"/>
      <c r="NPF5" s="97"/>
      <c r="NPG5" s="97"/>
      <c r="NPH5" s="96"/>
      <c r="NPI5" s="97"/>
      <c r="NPJ5" s="97"/>
      <c r="NPK5" s="97"/>
      <c r="NPL5" s="96"/>
      <c r="NPM5" s="97"/>
      <c r="NPN5" s="97"/>
      <c r="NPO5" s="97"/>
      <c r="NPP5" s="96"/>
      <c r="NPQ5" s="97"/>
      <c r="NPR5" s="97"/>
      <c r="NPS5" s="97"/>
      <c r="NPT5" s="96"/>
      <c r="NPU5" s="97"/>
      <c r="NPV5" s="97"/>
      <c r="NPW5" s="97"/>
      <c r="NPX5" s="96"/>
      <c r="NPY5" s="97"/>
      <c r="NPZ5" s="97"/>
      <c r="NQA5" s="97"/>
      <c r="NQB5" s="96"/>
      <c r="NQC5" s="97"/>
      <c r="NQD5" s="97"/>
      <c r="NQE5" s="97"/>
      <c r="NQF5" s="96"/>
      <c r="NQG5" s="97"/>
      <c r="NQH5" s="97"/>
      <c r="NQI5" s="97"/>
      <c r="NQJ5" s="96"/>
      <c r="NQK5" s="97"/>
      <c r="NQL5" s="97"/>
      <c r="NQM5" s="97"/>
      <c r="NQN5" s="96"/>
      <c r="NQO5" s="97"/>
      <c r="NQP5" s="97"/>
      <c r="NQQ5" s="97"/>
      <c r="NQR5" s="96"/>
      <c r="NQS5" s="97"/>
      <c r="NQT5" s="97"/>
      <c r="NQU5" s="97"/>
      <c r="NQV5" s="96"/>
      <c r="NQW5" s="97"/>
      <c r="NQX5" s="97"/>
      <c r="NQY5" s="97"/>
      <c r="NQZ5" s="96"/>
      <c r="NRA5" s="97"/>
      <c r="NRB5" s="97"/>
      <c r="NRC5" s="97"/>
      <c r="NRD5" s="96"/>
      <c r="NRE5" s="97"/>
      <c r="NRF5" s="97"/>
      <c r="NRG5" s="97"/>
      <c r="NRH5" s="96"/>
      <c r="NRI5" s="97"/>
      <c r="NRJ5" s="97"/>
      <c r="NRK5" s="97"/>
      <c r="NRL5" s="96"/>
      <c r="NRM5" s="97"/>
      <c r="NRN5" s="97"/>
      <c r="NRO5" s="97"/>
      <c r="NRP5" s="96"/>
      <c r="NRQ5" s="97"/>
      <c r="NRR5" s="97"/>
      <c r="NRS5" s="97"/>
      <c r="NRT5" s="96"/>
      <c r="NRU5" s="97"/>
      <c r="NRV5" s="97"/>
      <c r="NRW5" s="97"/>
      <c r="NRX5" s="96"/>
      <c r="NRY5" s="97"/>
      <c r="NRZ5" s="97"/>
      <c r="NSA5" s="97"/>
      <c r="NSB5" s="96"/>
      <c r="NSC5" s="97"/>
      <c r="NSD5" s="97"/>
      <c r="NSE5" s="97"/>
      <c r="NSF5" s="96"/>
      <c r="NSG5" s="97"/>
      <c r="NSH5" s="97"/>
      <c r="NSI5" s="97"/>
      <c r="NSJ5" s="96"/>
      <c r="NSK5" s="97"/>
      <c r="NSL5" s="97"/>
      <c r="NSM5" s="97"/>
      <c r="NSN5" s="96"/>
      <c r="NSO5" s="97"/>
      <c r="NSP5" s="97"/>
      <c r="NSQ5" s="97"/>
      <c r="NSR5" s="96"/>
      <c r="NSS5" s="97"/>
      <c r="NST5" s="97"/>
      <c r="NSU5" s="97"/>
      <c r="NSV5" s="96"/>
      <c r="NSW5" s="97"/>
      <c r="NSX5" s="97"/>
      <c r="NSY5" s="97"/>
      <c r="NSZ5" s="96"/>
      <c r="NTA5" s="97"/>
      <c r="NTB5" s="97"/>
      <c r="NTC5" s="97"/>
      <c r="NTD5" s="96"/>
      <c r="NTE5" s="97"/>
      <c r="NTF5" s="97"/>
      <c r="NTG5" s="97"/>
      <c r="NTH5" s="96"/>
      <c r="NTI5" s="97"/>
      <c r="NTJ5" s="97"/>
      <c r="NTK5" s="97"/>
      <c r="NTL5" s="96"/>
      <c r="NTM5" s="97"/>
      <c r="NTN5" s="97"/>
      <c r="NTO5" s="97"/>
      <c r="NTP5" s="96"/>
      <c r="NTQ5" s="97"/>
      <c r="NTR5" s="97"/>
      <c r="NTS5" s="97"/>
      <c r="NTT5" s="96"/>
      <c r="NTU5" s="97"/>
      <c r="NTV5" s="97"/>
      <c r="NTW5" s="97"/>
      <c r="NTX5" s="96"/>
      <c r="NTY5" s="97"/>
      <c r="NTZ5" s="97"/>
      <c r="NUA5" s="97"/>
      <c r="NUB5" s="96"/>
      <c r="NUC5" s="97"/>
      <c r="NUD5" s="97"/>
      <c r="NUE5" s="97"/>
      <c r="NUF5" s="96"/>
      <c r="NUG5" s="97"/>
      <c r="NUH5" s="97"/>
      <c r="NUI5" s="97"/>
      <c r="NUJ5" s="96"/>
      <c r="NUK5" s="97"/>
      <c r="NUL5" s="97"/>
      <c r="NUM5" s="97"/>
      <c r="NUN5" s="96"/>
      <c r="NUO5" s="97"/>
      <c r="NUP5" s="97"/>
      <c r="NUQ5" s="97"/>
      <c r="NUR5" s="96"/>
      <c r="NUS5" s="97"/>
      <c r="NUT5" s="97"/>
      <c r="NUU5" s="97"/>
      <c r="NUV5" s="96"/>
      <c r="NUW5" s="97"/>
      <c r="NUX5" s="97"/>
      <c r="NUY5" s="97"/>
      <c r="NUZ5" s="96"/>
      <c r="NVA5" s="97"/>
      <c r="NVB5" s="97"/>
      <c r="NVC5" s="97"/>
      <c r="NVD5" s="96"/>
      <c r="NVE5" s="97"/>
      <c r="NVF5" s="97"/>
      <c r="NVG5" s="97"/>
      <c r="NVH5" s="96"/>
      <c r="NVI5" s="97"/>
      <c r="NVJ5" s="97"/>
      <c r="NVK5" s="97"/>
      <c r="NVL5" s="96"/>
      <c r="NVM5" s="97"/>
      <c r="NVN5" s="97"/>
      <c r="NVO5" s="97"/>
      <c r="NVP5" s="96"/>
      <c r="NVQ5" s="97"/>
      <c r="NVR5" s="97"/>
      <c r="NVS5" s="97"/>
      <c r="NVT5" s="96"/>
      <c r="NVU5" s="97"/>
      <c r="NVV5" s="97"/>
      <c r="NVW5" s="97"/>
      <c r="NVX5" s="96"/>
      <c r="NVY5" s="97"/>
      <c r="NVZ5" s="97"/>
      <c r="NWA5" s="97"/>
      <c r="NWB5" s="96"/>
      <c r="NWC5" s="97"/>
      <c r="NWD5" s="97"/>
      <c r="NWE5" s="97"/>
      <c r="NWF5" s="96"/>
      <c r="NWG5" s="97"/>
      <c r="NWH5" s="97"/>
      <c r="NWI5" s="97"/>
      <c r="NWJ5" s="96"/>
      <c r="NWK5" s="97"/>
      <c r="NWL5" s="97"/>
      <c r="NWM5" s="97"/>
      <c r="NWN5" s="96"/>
      <c r="NWO5" s="97"/>
      <c r="NWP5" s="97"/>
      <c r="NWQ5" s="97"/>
      <c r="NWR5" s="96"/>
      <c r="NWS5" s="97"/>
      <c r="NWT5" s="97"/>
      <c r="NWU5" s="97"/>
      <c r="NWV5" s="96"/>
      <c r="NWW5" s="97"/>
      <c r="NWX5" s="97"/>
      <c r="NWY5" s="97"/>
      <c r="NWZ5" s="96"/>
      <c r="NXA5" s="97"/>
      <c r="NXB5" s="97"/>
      <c r="NXC5" s="97"/>
      <c r="NXD5" s="96"/>
      <c r="NXE5" s="97"/>
      <c r="NXF5" s="97"/>
      <c r="NXG5" s="97"/>
      <c r="NXH5" s="96"/>
      <c r="NXI5" s="97"/>
      <c r="NXJ5" s="97"/>
      <c r="NXK5" s="97"/>
      <c r="NXL5" s="96"/>
      <c r="NXM5" s="97"/>
      <c r="NXN5" s="97"/>
      <c r="NXO5" s="97"/>
      <c r="NXP5" s="96"/>
      <c r="NXQ5" s="97"/>
      <c r="NXR5" s="97"/>
      <c r="NXS5" s="97"/>
      <c r="NXT5" s="96"/>
      <c r="NXU5" s="97"/>
      <c r="NXV5" s="97"/>
      <c r="NXW5" s="97"/>
      <c r="NXX5" s="96"/>
      <c r="NXY5" s="97"/>
      <c r="NXZ5" s="97"/>
      <c r="NYA5" s="97"/>
      <c r="NYB5" s="96"/>
      <c r="NYC5" s="97"/>
      <c r="NYD5" s="97"/>
      <c r="NYE5" s="97"/>
      <c r="NYF5" s="96"/>
      <c r="NYG5" s="97"/>
      <c r="NYH5" s="97"/>
      <c r="NYI5" s="97"/>
      <c r="NYJ5" s="96"/>
      <c r="NYK5" s="97"/>
      <c r="NYL5" s="97"/>
      <c r="NYM5" s="97"/>
      <c r="NYN5" s="96"/>
      <c r="NYO5" s="97"/>
      <c r="NYP5" s="97"/>
      <c r="NYQ5" s="97"/>
      <c r="NYR5" s="96"/>
      <c r="NYS5" s="97"/>
      <c r="NYT5" s="97"/>
      <c r="NYU5" s="97"/>
      <c r="NYV5" s="96"/>
      <c r="NYW5" s="97"/>
      <c r="NYX5" s="97"/>
      <c r="NYY5" s="97"/>
      <c r="NYZ5" s="96"/>
      <c r="NZA5" s="97"/>
      <c r="NZB5" s="97"/>
      <c r="NZC5" s="97"/>
      <c r="NZD5" s="96"/>
      <c r="NZE5" s="97"/>
      <c r="NZF5" s="97"/>
      <c r="NZG5" s="97"/>
      <c r="NZH5" s="96"/>
      <c r="NZI5" s="97"/>
      <c r="NZJ5" s="97"/>
      <c r="NZK5" s="97"/>
      <c r="NZL5" s="96"/>
      <c r="NZM5" s="97"/>
      <c r="NZN5" s="97"/>
      <c r="NZO5" s="97"/>
      <c r="NZP5" s="96"/>
      <c r="NZQ5" s="97"/>
      <c r="NZR5" s="97"/>
      <c r="NZS5" s="97"/>
      <c r="NZT5" s="96"/>
      <c r="NZU5" s="97"/>
      <c r="NZV5" s="97"/>
      <c r="NZW5" s="97"/>
      <c r="NZX5" s="96"/>
      <c r="NZY5" s="97"/>
      <c r="NZZ5" s="97"/>
      <c r="OAA5" s="97"/>
      <c r="OAB5" s="96"/>
      <c r="OAC5" s="97"/>
      <c r="OAD5" s="97"/>
      <c r="OAE5" s="97"/>
      <c r="OAF5" s="96"/>
      <c r="OAG5" s="97"/>
      <c r="OAH5" s="97"/>
      <c r="OAI5" s="97"/>
      <c r="OAJ5" s="96"/>
      <c r="OAK5" s="97"/>
      <c r="OAL5" s="97"/>
      <c r="OAM5" s="97"/>
      <c r="OAN5" s="96"/>
      <c r="OAO5" s="97"/>
      <c r="OAP5" s="97"/>
      <c r="OAQ5" s="97"/>
      <c r="OAR5" s="96"/>
      <c r="OAS5" s="97"/>
      <c r="OAT5" s="97"/>
      <c r="OAU5" s="97"/>
      <c r="OAV5" s="96"/>
      <c r="OAW5" s="97"/>
      <c r="OAX5" s="97"/>
      <c r="OAY5" s="97"/>
      <c r="OAZ5" s="96"/>
      <c r="OBA5" s="97"/>
      <c r="OBB5" s="97"/>
      <c r="OBC5" s="97"/>
      <c r="OBD5" s="96"/>
      <c r="OBE5" s="97"/>
      <c r="OBF5" s="97"/>
      <c r="OBG5" s="97"/>
      <c r="OBH5" s="96"/>
      <c r="OBI5" s="97"/>
      <c r="OBJ5" s="97"/>
      <c r="OBK5" s="97"/>
      <c r="OBL5" s="96"/>
      <c r="OBM5" s="97"/>
      <c r="OBN5" s="97"/>
      <c r="OBO5" s="97"/>
      <c r="OBP5" s="96"/>
      <c r="OBQ5" s="97"/>
      <c r="OBR5" s="97"/>
      <c r="OBS5" s="97"/>
      <c r="OBT5" s="96"/>
      <c r="OBU5" s="97"/>
      <c r="OBV5" s="97"/>
      <c r="OBW5" s="97"/>
      <c r="OBX5" s="96"/>
      <c r="OBY5" s="97"/>
      <c r="OBZ5" s="97"/>
      <c r="OCA5" s="97"/>
      <c r="OCB5" s="96"/>
      <c r="OCC5" s="97"/>
      <c r="OCD5" s="97"/>
      <c r="OCE5" s="97"/>
      <c r="OCF5" s="96"/>
      <c r="OCG5" s="97"/>
      <c r="OCH5" s="97"/>
      <c r="OCI5" s="97"/>
      <c r="OCJ5" s="96"/>
      <c r="OCK5" s="97"/>
      <c r="OCL5" s="97"/>
      <c r="OCM5" s="97"/>
      <c r="OCN5" s="96"/>
      <c r="OCO5" s="97"/>
      <c r="OCP5" s="97"/>
      <c r="OCQ5" s="97"/>
      <c r="OCR5" s="96"/>
      <c r="OCS5" s="97"/>
      <c r="OCT5" s="97"/>
      <c r="OCU5" s="97"/>
      <c r="OCV5" s="96"/>
      <c r="OCW5" s="97"/>
      <c r="OCX5" s="97"/>
      <c r="OCY5" s="97"/>
      <c r="OCZ5" s="96"/>
      <c r="ODA5" s="97"/>
      <c r="ODB5" s="97"/>
      <c r="ODC5" s="97"/>
      <c r="ODD5" s="96"/>
      <c r="ODE5" s="97"/>
      <c r="ODF5" s="97"/>
      <c r="ODG5" s="97"/>
      <c r="ODH5" s="96"/>
      <c r="ODI5" s="97"/>
      <c r="ODJ5" s="97"/>
      <c r="ODK5" s="97"/>
      <c r="ODL5" s="96"/>
      <c r="ODM5" s="97"/>
      <c r="ODN5" s="97"/>
      <c r="ODO5" s="97"/>
      <c r="ODP5" s="96"/>
      <c r="ODQ5" s="97"/>
      <c r="ODR5" s="97"/>
      <c r="ODS5" s="97"/>
      <c r="ODT5" s="96"/>
      <c r="ODU5" s="97"/>
      <c r="ODV5" s="97"/>
      <c r="ODW5" s="97"/>
      <c r="ODX5" s="96"/>
      <c r="ODY5" s="97"/>
      <c r="ODZ5" s="97"/>
      <c r="OEA5" s="97"/>
      <c r="OEB5" s="96"/>
      <c r="OEC5" s="97"/>
      <c r="OED5" s="97"/>
      <c r="OEE5" s="97"/>
      <c r="OEF5" s="96"/>
      <c r="OEG5" s="97"/>
      <c r="OEH5" s="97"/>
      <c r="OEI5" s="97"/>
      <c r="OEJ5" s="96"/>
      <c r="OEK5" s="97"/>
      <c r="OEL5" s="97"/>
      <c r="OEM5" s="97"/>
      <c r="OEN5" s="96"/>
      <c r="OEO5" s="97"/>
      <c r="OEP5" s="97"/>
      <c r="OEQ5" s="97"/>
      <c r="OER5" s="96"/>
      <c r="OES5" s="97"/>
      <c r="OET5" s="97"/>
      <c r="OEU5" s="97"/>
      <c r="OEV5" s="96"/>
      <c r="OEW5" s="97"/>
      <c r="OEX5" s="97"/>
      <c r="OEY5" s="97"/>
      <c r="OEZ5" s="96"/>
      <c r="OFA5" s="97"/>
      <c r="OFB5" s="97"/>
      <c r="OFC5" s="97"/>
      <c r="OFD5" s="96"/>
      <c r="OFE5" s="97"/>
      <c r="OFF5" s="97"/>
      <c r="OFG5" s="97"/>
      <c r="OFH5" s="96"/>
      <c r="OFI5" s="97"/>
      <c r="OFJ5" s="97"/>
      <c r="OFK5" s="97"/>
      <c r="OFL5" s="96"/>
      <c r="OFM5" s="97"/>
      <c r="OFN5" s="97"/>
      <c r="OFO5" s="97"/>
      <c r="OFP5" s="96"/>
      <c r="OFQ5" s="97"/>
      <c r="OFR5" s="97"/>
      <c r="OFS5" s="97"/>
      <c r="OFT5" s="96"/>
      <c r="OFU5" s="97"/>
      <c r="OFV5" s="97"/>
      <c r="OFW5" s="97"/>
      <c r="OFX5" s="96"/>
      <c r="OFY5" s="97"/>
      <c r="OFZ5" s="97"/>
      <c r="OGA5" s="97"/>
      <c r="OGB5" s="96"/>
      <c r="OGC5" s="97"/>
      <c r="OGD5" s="97"/>
      <c r="OGE5" s="97"/>
      <c r="OGF5" s="96"/>
      <c r="OGG5" s="97"/>
      <c r="OGH5" s="97"/>
      <c r="OGI5" s="97"/>
      <c r="OGJ5" s="96"/>
      <c r="OGK5" s="97"/>
      <c r="OGL5" s="97"/>
      <c r="OGM5" s="97"/>
      <c r="OGN5" s="96"/>
      <c r="OGO5" s="97"/>
      <c r="OGP5" s="97"/>
      <c r="OGQ5" s="97"/>
      <c r="OGR5" s="96"/>
      <c r="OGS5" s="97"/>
      <c r="OGT5" s="97"/>
      <c r="OGU5" s="97"/>
      <c r="OGV5" s="96"/>
      <c r="OGW5" s="97"/>
      <c r="OGX5" s="97"/>
      <c r="OGY5" s="97"/>
      <c r="OGZ5" s="96"/>
      <c r="OHA5" s="97"/>
      <c r="OHB5" s="97"/>
      <c r="OHC5" s="97"/>
      <c r="OHD5" s="96"/>
      <c r="OHE5" s="97"/>
      <c r="OHF5" s="97"/>
      <c r="OHG5" s="97"/>
      <c r="OHH5" s="96"/>
      <c r="OHI5" s="97"/>
      <c r="OHJ5" s="97"/>
      <c r="OHK5" s="97"/>
      <c r="OHL5" s="96"/>
      <c r="OHM5" s="97"/>
      <c r="OHN5" s="97"/>
      <c r="OHO5" s="97"/>
      <c r="OHP5" s="96"/>
      <c r="OHQ5" s="97"/>
      <c r="OHR5" s="97"/>
      <c r="OHS5" s="97"/>
      <c r="OHT5" s="96"/>
      <c r="OHU5" s="97"/>
      <c r="OHV5" s="97"/>
      <c r="OHW5" s="97"/>
      <c r="OHX5" s="96"/>
      <c r="OHY5" s="97"/>
      <c r="OHZ5" s="97"/>
      <c r="OIA5" s="97"/>
      <c r="OIB5" s="96"/>
      <c r="OIC5" s="97"/>
      <c r="OID5" s="97"/>
      <c r="OIE5" s="97"/>
      <c r="OIF5" s="96"/>
      <c r="OIG5" s="97"/>
      <c r="OIH5" s="97"/>
      <c r="OII5" s="97"/>
      <c r="OIJ5" s="96"/>
      <c r="OIK5" s="97"/>
      <c r="OIL5" s="97"/>
      <c r="OIM5" s="97"/>
      <c r="OIN5" s="96"/>
      <c r="OIO5" s="97"/>
      <c r="OIP5" s="97"/>
      <c r="OIQ5" s="97"/>
      <c r="OIR5" s="96"/>
      <c r="OIS5" s="97"/>
      <c r="OIT5" s="97"/>
      <c r="OIU5" s="97"/>
      <c r="OIV5" s="96"/>
      <c r="OIW5" s="97"/>
      <c r="OIX5" s="97"/>
      <c r="OIY5" s="97"/>
      <c r="OIZ5" s="96"/>
      <c r="OJA5" s="97"/>
      <c r="OJB5" s="97"/>
      <c r="OJC5" s="97"/>
      <c r="OJD5" s="96"/>
      <c r="OJE5" s="97"/>
      <c r="OJF5" s="97"/>
      <c r="OJG5" s="97"/>
      <c r="OJH5" s="96"/>
      <c r="OJI5" s="97"/>
      <c r="OJJ5" s="97"/>
      <c r="OJK5" s="97"/>
      <c r="OJL5" s="96"/>
      <c r="OJM5" s="97"/>
      <c r="OJN5" s="97"/>
      <c r="OJO5" s="97"/>
      <c r="OJP5" s="96"/>
      <c r="OJQ5" s="97"/>
      <c r="OJR5" s="97"/>
      <c r="OJS5" s="97"/>
      <c r="OJT5" s="96"/>
      <c r="OJU5" s="97"/>
      <c r="OJV5" s="97"/>
      <c r="OJW5" s="97"/>
      <c r="OJX5" s="96"/>
      <c r="OJY5" s="97"/>
      <c r="OJZ5" s="97"/>
      <c r="OKA5" s="97"/>
      <c r="OKB5" s="96"/>
      <c r="OKC5" s="97"/>
      <c r="OKD5" s="97"/>
      <c r="OKE5" s="97"/>
      <c r="OKF5" s="96"/>
      <c r="OKG5" s="97"/>
      <c r="OKH5" s="97"/>
      <c r="OKI5" s="97"/>
      <c r="OKJ5" s="96"/>
      <c r="OKK5" s="97"/>
      <c r="OKL5" s="97"/>
      <c r="OKM5" s="97"/>
      <c r="OKN5" s="96"/>
      <c r="OKO5" s="97"/>
      <c r="OKP5" s="97"/>
      <c r="OKQ5" s="97"/>
      <c r="OKR5" s="96"/>
      <c r="OKS5" s="97"/>
      <c r="OKT5" s="97"/>
      <c r="OKU5" s="97"/>
      <c r="OKV5" s="96"/>
      <c r="OKW5" s="97"/>
      <c r="OKX5" s="97"/>
      <c r="OKY5" s="97"/>
      <c r="OKZ5" s="96"/>
      <c r="OLA5" s="97"/>
      <c r="OLB5" s="97"/>
      <c r="OLC5" s="97"/>
      <c r="OLD5" s="96"/>
      <c r="OLE5" s="97"/>
      <c r="OLF5" s="97"/>
      <c r="OLG5" s="97"/>
      <c r="OLH5" s="96"/>
      <c r="OLI5" s="97"/>
      <c r="OLJ5" s="97"/>
      <c r="OLK5" s="97"/>
      <c r="OLL5" s="96"/>
      <c r="OLM5" s="97"/>
      <c r="OLN5" s="97"/>
      <c r="OLO5" s="97"/>
      <c r="OLP5" s="96"/>
      <c r="OLQ5" s="97"/>
      <c r="OLR5" s="97"/>
      <c r="OLS5" s="97"/>
      <c r="OLT5" s="96"/>
      <c r="OLU5" s="97"/>
      <c r="OLV5" s="97"/>
      <c r="OLW5" s="97"/>
      <c r="OLX5" s="96"/>
      <c r="OLY5" s="97"/>
      <c r="OLZ5" s="97"/>
      <c r="OMA5" s="97"/>
      <c r="OMB5" s="96"/>
      <c r="OMC5" s="97"/>
      <c r="OMD5" s="97"/>
      <c r="OME5" s="97"/>
      <c r="OMF5" s="96"/>
      <c r="OMG5" s="97"/>
      <c r="OMH5" s="97"/>
      <c r="OMI5" s="97"/>
      <c r="OMJ5" s="96"/>
      <c r="OMK5" s="97"/>
      <c r="OML5" s="97"/>
      <c r="OMM5" s="97"/>
      <c r="OMN5" s="96"/>
      <c r="OMO5" s="97"/>
      <c r="OMP5" s="97"/>
      <c r="OMQ5" s="97"/>
      <c r="OMR5" s="96"/>
      <c r="OMS5" s="97"/>
      <c r="OMT5" s="97"/>
      <c r="OMU5" s="97"/>
      <c r="OMV5" s="96"/>
      <c r="OMW5" s="97"/>
      <c r="OMX5" s="97"/>
      <c r="OMY5" s="97"/>
      <c r="OMZ5" s="96"/>
      <c r="ONA5" s="97"/>
      <c r="ONB5" s="97"/>
      <c r="ONC5" s="97"/>
      <c r="OND5" s="96"/>
      <c r="ONE5" s="97"/>
      <c r="ONF5" s="97"/>
      <c r="ONG5" s="97"/>
      <c r="ONH5" s="96"/>
      <c r="ONI5" s="97"/>
      <c r="ONJ5" s="97"/>
      <c r="ONK5" s="97"/>
      <c r="ONL5" s="96"/>
      <c r="ONM5" s="97"/>
      <c r="ONN5" s="97"/>
      <c r="ONO5" s="97"/>
      <c r="ONP5" s="96"/>
      <c r="ONQ5" s="97"/>
      <c r="ONR5" s="97"/>
      <c r="ONS5" s="97"/>
      <c r="ONT5" s="96"/>
      <c r="ONU5" s="97"/>
      <c r="ONV5" s="97"/>
      <c r="ONW5" s="97"/>
      <c r="ONX5" s="96"/>
      <c r="ONY5" s="97"/>
      <c r="ONZ5" s="97"/>
      <c r="OOA5" s="97"/>
      <c r="OOB5" s="96"/>
      <c r="OOC5" s="97"/>
      <c r="OOD5" s="97"/>
      <c r="OOE5" s="97"/>
      <c r="OOF5" s="96"/>
      <c r="OOG5" s="97"/>
      <c r="OOH5" s="97"/>
      <c r="OOI5" s="97"/>
      <c r="OOJ5" s="96"/>
      <c r="OOK5" s="97"/>
      <c r="OOL5" s="97"/>
      <c r="OOM5" s="97"/>
      <c r="OON5" s="96"/>
      <c r="OOO5" s="97"/>
      <c r="OOP5" s="97"/>
      <c r="OOQ5" s="97"/>
      <c r="OOR5" s="96"/>
      <c r="OOS5" s="97"/>
      <c r="OOT5" s="97"/>
      <c r="OOU5" s="97"/>
      <c r="OOV5" s="96"/>
      <c r="OOW5" s="97"/>
      <c r="OOX5" s="97"/>
      <c r="OOY5" s="97"/>
      <c r="OOZ5" s="96"/>
      <c r="OPA5" s="97"/>
      <c r="OPB5" s="97"/>
      <c r="OPC5" s="97"/>
      <c r="OPD5" s="96"/>
      <c r="OPE5" s="97"/>
      <c r="OPF5" s="97"/>
      <c r="OPG5" s="97"/>
      <c r="OPH5" s="96"/>
      <c r="OPI5" s="97"/>
      <c r="OPJ5" s="97"/>
      <c r="OPK5" s="97"/>
      <c r="OPL5" s="96"/>
      <c r="OPM5" s="97"/>
      <c r="OPN5" s="97"/>
      <c r="OPO5" s="97"/>
      <c r="OPP5" s="96"/>
      <c r="OPQ5" s="97"/>
      <c r="OPR5" s="97"/>
      <c r="OPS5" s="97"/>
      <c r="OPT5" s="96"/>
      <c r="OPU5" s="97"/>
      <c r="OPV5" s="97"/>
      <c r="OPW5" s="97"/>
      <c r="OPX5" s="96"/>
      <c r="OPY5" s="97"/>
      <c r="OPZ5" s="97"/>
      <c r="OQA5" s="97"/>
      <c r="OQB5" s="96"/>
      <c r="OQC5" s="97"/>
      <c r="OQD5" s="97"/>
      <c r="OQE5" s="97"/>
      <c r="OQF5" s="96"/>
      <c r="OQG5" s="97"/>
      <c r="OQH5" s="97"/>
      <c r="OQI5" s="97"/>
      <c r="OQJ5" s="96"/>
      <c r="OQK5" s="97"/>
      <c r="OQL5" s="97"/>
      <c r="OQM5" s="97"/>
      <c r="OQN5" s="96"/>
      <c r="OQO5" s="97"/>
      <c r="OQP5" s="97"/>
      <c r="OQQ5" s="97"/>
      <c r="OQR5" s="96"/>
      <c r="OQS5" s="97"/>
      <c r="OQT5" s="97"/>
      <c r="OQU5" s="97"/>
      <c r="OQV5" s="96"/>
      <c r="OQW5" s="97"/>
      <c r="OQX5" s="97"/>
      <c r="OQY5" s="97"/>
      <c r="OQZ5" s="96"/>
      <c r="ORA5" s="97"/>
      <c r="ORB5" s="97"/>
      <c r="ORC5" s="97"/>
      <c r="ORD5" s="96"/>
      <c r="ORE5" s="97"/>
      <c r="ORF5" s="97"/>
      <c r="ORG5" s="97"/>
      <c r="ORH5" s="96"/>
      <c r="ORI5" s="97"/>
      <c r="ORJ5" s="97"/>
      <c r="ORK5" s="97"/>
      <c r="ORL5" s="96"/>
      <c r="ORM5" s="97"/>
      <c r="ORN5" s="97"/>
      <c r="ORO5" s="97"/>
      <c r="ORP5" s="96"/>
      <c r="ORQ5" s="97"/>
      <c r="ORR5" s="97"/>
      <c r="ORS5" s="97"/>
      <c r="ORT5" s="96"/>
      <c r="ORU5" s="97"/>
      <c r="ORV5" s="97"/>
      <c r="ORW5" s="97"/>
      <c r="ORX5" s="96"/>
      <c r="ORY5" s="97"/>
      <c r="ORZ5" s="97"/>
      <c r="OSA5" s="97"/>
      <c r="OSB5" s="96"/>
      <c r="OSC5" s="97"/>
      <c r="OSD5" s="97"/>
      <c r="OSE5" s="97"/>
      <c r="OSF5" s="96"/>
      <c r="OSG5" s="97"/>
      <c r="OSH5" s="97"/>
      <c r="OSI5" s="97"/>
      <c r="OSJ5" s="96"/>
      <c r="OSK5" s="97"/>
      <c r="OSL5" s="97"/>
      <c r="OSM5" s="97"/>
      <c r="OSN5" s="96"/>
      <c r="OSO5" s="97"/>
      <c r="OSP5" s="97"/>
      <c r="OSQ5" s="97"/>
      <c r="OSR5" s="96"/>
      <c r="OSS5" s="97"/>
      <c r="OST5" s="97"/>
      <c r="OSU5" s="97"/>
      <c r="OSV5" s="96"/>
      <c r="OSW5" s="97"/>
      <c r="OSX5" s="97"/>
      <c r="OSY5" s="97"/>
      <c r="OSZ5" s="96"/>
      <c r="OTA5" s="97"/>
      <c r="OTB5" s="97"/>
      <c r="OTC5" s="97"/>
      <c r="OTD5" s="96"/>
      <c r="OTE5" s="97"/>
      <c r="OTF5" s="97"/>
      <c r="OTG5" s="97"/>
      <c r="OTH5" s="96"/>
      <c r="OTI5" s="97"/>
      <c r="OTJ5" s="97"/>
      <c r="OTK5" s="97"/>
      <c r="OTL5" s="96"/>
      <c r="OTM5" s="97"/>
      <c r="OTN5" s="97"/>
      <c r="OTO5" s="97"/>
      <c r="OTP5" s="96"/>
      <c r="OTQ5" s="97"/>
      <c r="OTR5" s="97"/>
      <c r="OTS5" s="97"/>
      <c r="OTT5" s="96"/>
      <c r="OTU5" s="97"/>
      <c r="OTV5" s="97"/>
      <c r="OTW5" s="97"/>
      <c r="OTX5" s="96"/>
      <c r="OTY5" s="97"/>
      <c r="OTZ5" s="97"/>
      <c r="OUA5" s="97"/>
      <c r="OUB5" s="96"/>
      <c r="OUC5" s="97"/>
      <c r="OUD5" s="97"/>
      <c r="OUE5" s="97"/>
      <c r="OUF5" s="96"/>
      <c r="OUG5" s="97"/>
      <c r="OUH5" s="97"/>
      <c r="OUI5" s="97"/>
      <c r="OUJ5" s="96"/>
      <c r="OUK5" s="97"/>
      <c r="OUL5" s="97"/>
      <c r="OUM5" s="97"/>
      <c r="OUN5" s="96"/>
      <c r="OUO5" s="97"/>
      <c r="OUP5" s="97"/>
      <c r="OUQ5" s="97"/>
      <c r="OUR5" s="96"/>
      <c r="OUS5" s="97"/>
      <c r="OUT5" s="97"/>
      <c r="OUU5" s="97"/>
      <c r="OUV5" s="96"/>
      <c r="OUW5" s="97"/>
      <c r="OUX5" s="97"/>
      <c r="OUY5" s="97"/>
      <c r="OUZ5" s="96"/>
      <c r="OVA5" s="97"/>
      <c r="OVB5" s="97"/>
      <c r="OVC5" s="97"/>
      <c r="OVD5" s="96"/>
      <c r="OVE5" s="97"/>
      <c r="OVF5" s="97"/>
      <c r="OVG5" s="97"/>
      <c r="OVH5" s="96"/>
      <c r="OVI5" s="97"/>
      <c r="OVJ5" s="97"/>
      <c r="OVK5" s="97"/>
      <c r="OVL5" s="96"/>
      <c r="OVM5" s="97"/>
      <c r="OVN5" s="97"/>
      <c r="OVO5" s="97"/>
      <c r="OVP5" s="96"/>
      <c r="OVQ5" s="97"/>
      <c r="OVR5" s="97"/>
      <c r="OVS5" s="97"/>
      <c r="OVT5" s="96"/>
      <c r="OVU5" s="97"/>
      <c r="OVV5" s="97"/>
      <c r="OVW5" s="97"/>
      <c r="OVX5" s="96"/>
      <c r="OVY5" s="97"/>
      <c r="OVZ5" s="97"/>
      <c r="OWA5" s="97"/>
      <c r="OWB5" s="96"/>
      <c r="OWC5" s="97"/>
      <c r="OWD5" s="97"/>
      <c r="OWE5" s="97"/>
      <c r="OWF5" s="96"/>
      <c r="OWG5" s="97"/>
      <c r="OWH5" s="97"/>
      <c r="OWI5" s="97"/>
      <c r="OWJ5" s="96"/>
      <c r="OWK5" s="97"/>
      <c r="OWL5" s="97"/>
      <c r="OWM5" s="97"/>
      <c r="OWN5" s="96"/>
      <c r="OWO5" s="97"/>
      <c r="OWP5" s="97"/>
      <c r="OWQ5" s="97"/>
      <c r="OWR5" s="96"/>
      <c r="OWS5" s="97"/>
      <c r="OWT5" s="97"/>
      <c r="OWU5" s="97"/>
      <c r="OWV5" s="96"/>
      <c r="OWW5" s="97"/>
      <c r="OWX5" s="97"/>
      <c r="OWY5" s="97"/>
      <c r="OWZ5" s="96"/>
      <c r="OXA5" s="97"/>
      <c r="OXB5" s="97"/>
      <c r="OXC5" s="97"/>
      <c r="OXD5" s="96"/>
      <c r="OXE5" s="97"/>
      <c r="OXF5" s="97"/>
      <c r="OXG5" s="97"/>
      <c r="OXH5" s="96"/>
      <c r="OXI5" s="97"/>
      <c r="OXJ5" s="97"/>
      <c r="OXK5" s="97"/>
      <c r="OXL5" s="96"/>
      <c r="OXM5" s="97"/>
      <c r="OXN5" s="97"/>
      <c r="OXO5" s="97"/>
      <c r="OXP5" s="96"/>
      <c r="OXQ5" s="97"/>
      <c r="OXR5" s="97"/>
      <c r="OXS5" s="97"/>
      <c r="OXT5" s="96"/>
      <c r="OXU5" s="97"/>
      <c r="OXV5" s="97"/>
      <c r="OXW5" s="97"/>
      <c r="OXX5" s="96"/>
      <c r="OXY5" s="97"/>
      <c r="OXZ5" s="97"/>
      <c r="OYA5" s="97"/>
      <c r="OYB5" s="96"/>
      <c r="OYC5" s="97"/>
      <c r="OYD5" s="97"/>
      <c r="OYE5" s="97"/>
      <c r="OYF5" s="96"/>
      <c r="OYG5" s="97"/>
      <c r="OYH5" s="97"/>
      <c r="OYI5" s="97"/>
      <c r="OYJ5" s="96"/>
      <c r="OYK5" s="97"/>
      <c r="OYL5" s="97"/>
      <c r="OYM5" s="97"/>
      <c r="OYN5" s="96"/>
      <c r="OYO5" s="97"/>
      <c r="OYP5" s="97"/>
      <c r="OYQ5" s="97"/>
      <c r="OYR5" s="96"/>
      <c r="OYS5" s="97"/>
      <c r="OYT5" s="97"/>
      <c r="OYU5" s="97"/>
      <c r="OYV5" s="96"/>
      <c r="OYW5" s="97"/>
      <c r="OYX5" s="97"/>
      <c r="OYY5" s="97"/>
      <c r="OYZ5" s="96"/>
      <c r="OZA5" s="97"/>
      <c r="OZB5" s="97"/>
      <c r="OZC5" s="97"/>
      <c r="OZD5" s="96"/>
      <c r="OZE5" s="97"/>
      <c r="OZF5" s="97"/>
      <c r="OZG5" s="97"/>
      <c r="OZH5" s="96"/>
      <c r="OZI5" s="97"/>
      <c r="OZJ5" s="97"/>
      <c r="OZK5" s="97"/>
      <c r="OZL5" s="96"/>
      <c r="OZM5" s="97"/>
      <c r="OZN5" s="97"/>
      <c r="OZO5" s="97"/>
      <c r="OZP5" s="96"/>
      <c r="OZQ5" s="97"/>
      <c r="OZR5" s="97"/>
      <c r="OZS5" s="97"/>
      <c r="OZT5" s="96"/>
      <c r="OZU5" s="97"/>
      <c r="OZV5" s="97"/>
      <c r="OZW5" s="97"/>
      <c r="OZX5" s="96"/>
      <c r="OZY5" s="97"/>
      <c r="OZZ5" s="97"/>
      <c r="PAA5" s="97"/>
      <c r="PAB5" s="96"/>
      <c r="PAC5" s="97"/>
      <c r="PAD5" s="97"/>
      <c r="PAE5" s="97"/>
      <c r="PAF5" s="96"/>
      <c r="PAG5" s="97"/>
      <c r="PAH5" s="97"/>
      <c r="PAI5" s="97"/>
      <c r="PAJ5" s="96"/>
      <c r="PAK5" s="97"/>
      <c r="PAL5" s="97"/>
      <c r="PAM5" s="97"/>
      <c r="PAN5" s="96"/>
      <c r="PAO5" s="97"/>
      <c r="PAP5" s="97"/>
      <c r="PAQ5" s="97"/>
      <c r="PAR5" s="96"/>
      <c r="PAS5" s="97"/>
      <c r="PAT5" s="97"/>
      <c r="PAU5" s="97"/>
      <c r="PAV5" s="96"/>
      <c r="PAW5" s="97"/>
      <c r="PAX5" s="97"/>
      <c r="PAY5" s="97"/>
      <c r="PAZ5" s="96"/>
      <c r="PBA5" s="97"/>
      <c r="PBB5" s="97"/>
      <c r="PBC5" s="97"/>
      <c r="PBD5" s="96"/>
      <c r="PBE5" s="97"/>
      <c r="PBF5" s="97"/>
      <c r="PBG5" s="97"/>
      <c r="PBH5" s="96"/>
      <c r="PBI5" s="97"/>
      <c r="PBJ5" s="97"/>
      <c r="PBK5" s="97"/>
      <c r="PBL5" s="96"/>
      <c r="PBM5" s="97"/>
      <c r="PBN5" s="97"/>
      <c r="PBO5" s="97"/>
      <c r="PBP5" s="96"/>
      <c r="PBQ5" s="97"/>
      <c r="PBR5" s="97"/>
      <c r="PBS5" s="97"/>
      <c r="PBT5" s="96"/>
      <c r="PBU5" s="97"/>
      <c r="PBV5" s="97"/>
      <c r="PBW5" s="97"/>
      <c r="PBX5" s="96"/>
      <c r="PBY5" s="97"/>
      <c r="PBZ5" s="97"/>
      <c r="PCA5" s="97"/>
      <c r="PCB5" s="96"/>
      <c r="PCC5" s="97"/>
      <c r="PCD5" s="97"/>
      <c r="PCE5" s="97"/>
      <c r="PCF5" s="96"/>
      <c r="PCG5" s="97"/>
      <c r="PCH5" s="97"/>
      <c r="PCI5" s="97"/>
      <c r="PCJ5" s="96"/>
      <c r="PCK5" s="97"/>
      <c r="PCL5" s="97"/>
      <c r="PCM5" s="97"/>
      <c r="PCN5" s="96"/>
      <c r="PCO5" s="97"/>
      <c r="PCP5" s="97"/>
      <c r="PCQ5" s="97"/>
      <c r="PCR5" s="96"/>
      <c r="PCS5" s="97"/>
      <c r="PCT5" s="97"/>
      <c r="PCU5" s="97"/>
      <c r="PCV5" s="96"/>
      <c r="PCW5" s="97"/>
      <c r="PCX5" s="97"/>
      <c r="PCY5" s="97"/>
      <c r="PCZ5" s="96"/>
      <c r="PDA5" s="97"/>
      <c r="PDB5" s="97"/>
      <c r="PDC5" s="97"/>
      <c r="PDD5" s="96"/>
      <c r="PDE5" s="97"/>
      <c r="PDF5" s="97"/>
      <c r="PDG5" s="97"/>
      <c r="PDH5" s="96"/>
      <c r="PDI5" s="97"/>
      <c r="PDJ5" s="97"/>
      <c r="PDK5" s="97"/>
      <c r="PDL5" s="96"/>
      <c r="PDM5" s="97"/>
      <c r="PDN5" s="97"/>
      <c r="PDO5" s="97"/>
      <c r="PDP5" s="96"/>
      <c r="PDQ5" s="97"/>
      <c r="PDR5" s="97"/>
      <c r="PDS5" s="97"/>
      <c r="PDT5" s="96"/>
      <c r="PDU5" s="97"/>
      <c r="PDV5" s="97"/>
      <c r="PDW5" s="97"/>
      <c r="PDX5" s="96"/>
      <c r="PDY5" s="97"/>
      <c r="PDZ5" s="97"/>
      <c r="PEA5" s="97"/>
      <c r="PEB5" s="96"/>
      <c r="PEC5" s="97"/>
      <c r="PED5" s="97"/>
      <c r="PEE5" s="97"/>
      <c r="PEF5" s="96"/>
      <c r="PEG5" s="97"/>
      <c r="PEH5" s="97"/>
      <c r="PEI5" s="97"/>
      <c r="PEJ5" s="96"/>
      <c r="PEK5" s="97"/>
      <c r="PEL5" s="97"/>
      <c r="PEM5" s="97"/>
      <c r="PEN5" s="96"/>
      <c r="PEO5" s="97"/>
      <c r="PEP5" s="97"/>
      <c r="PEQ5" s="97"/>
      <c r="PER5" s="96"/>
      <c r="PES5" s="97"/>
      <c r="PET5" s="97"/>
      <c r="PEU5" s="97"/>
      <c r="PEV5" s="96"/>
      <c r="PEW5" s="97"/>
      <c r="PEX5" s="97"/>
      <c r="PEY5" s="97"/>
      <c r="PEZ5" s="96"/>
      <c r="PFA5" s="97"/>
      <c r="PFB5" s="97"/>
      <c r="PFC5" s="97"/>
      <c r="PFD5" s="96"/>
      <c r="PFE5" s="97"/>
      <c r="PFF5" s="97"/>
      <c r="PFG5" s="97"/>
      <c r="PFH5" s="96"/>
      <c r="PFI5" s="97"/>
      <c r="PFJ5" s="97"/>
      <c r="PFK5" s="97"/>
      <c r="PFL5" s="96"/>
      <c r="PFM5" s="97"/>
      <c r="PFN5" s="97"/>
      <c r="PFO5" s="97"/>
      <c r="PFP5" s="96"/>
      <c r="PFQ5" s="97"/>
      <c r="PFR5" s="97"/>
      <c r="PFS5" s="97"/>
      <c r="PFT5" s="96"/>
      <c r="PFU5" s="97"/>
      <c r="PFV5" s="97"/>
      <c r="PFW5" s="97"/>
      <c r="PFX5" s="96"/>
      <c r="PFY5" s="97"/>
      <c r="PFZ5" s="97"/>
      <c r="PGA5" s="97"/>
      <c r="PGB5" s="96"/>
      <c r="PGC5" s="97"/>
      <c r="PGD5" s="97"/>
      <c r="PGE5" s="97"/>
      <c r="PGF5" s="96"/>
      <c r="PGG5" s="97"/>
      <c r="PGH5" s="97"/>
      <c r="PGI5" s="97"/>
      <c r="PGJ5" s="96"/>
      <c r="PGK5" s="97"/>
      <c r="PGL5" s="97"/>
      <c r="PGM5" s="97"/>
      <c r="PGN5" s="96"/>
      <c r="PGO5" s="97"/>
      <c r="PGP5" s="97"/>
      <c r="PGQ5" s="97"/>
      <c r="PGR5" s="96"/>
      <c r="PGS5" s="97"/>
      <c r="PGT5" s="97"/>
      <c r="PGU5" s="97"/>
      <c r="PGV5" s="96"/>
      <c r="PGW5" s="97"/>
      <c r="PGX5" s="97"/>
      <c r="PGY5" s="97"/>
      <c r="PGZ5" s="96"/>
      <c r="PHA5" s="97"/>
      <c r="PHB5" s="97"/>
      <c r="PHC5" s="97"/>
      <c r="PHD5" s="96"/>
      <c r="PHE5" s="97"/>
      <c r="PHF5" s="97"/>
      <c r="PHG5" s="97"/>
      <c r="PHH5" s="96"/>
      <c r="PHI5" s="97"/>
      <c r="PHJ5" s="97"/>
      <c r="PHK5" s="97"/>
      <c r="PHL5" s="96"/>
      <c r="PHM5" s="97"/>
      <c r="PHN5" s="97"/>
      <c r="PHO5" s="97"/>
      <c r="PHP5" s="96"/>
      <c r="PHQ5" s="97"/>
      <c r="PHR5" s="97"/>
      <c r="PHS5" s="97"/>
      <c r="PHT5" s="96"/>
      <c r="PHU5" s="97"/>
      <c r="PHV5" s="97"/>
      <c r="PHW5" s="97"/>
      <c r="PHX5" s="96"/>
      <c r="PHY5" s="97"/>
      <c r="PHZ5" s="97"/>
      <c r="PIA5" s="97"/>
      <c r="PIB5" s="96"/>
      <c r="PIC5" s="97"/>
      <c r="PID5" s="97"/>
      <c r="PIE5" s="97"/>
      <c r="PIF5" s="96"/>
      <c r="PIG5" s="97"/>
      <c r="PIH5" s="97"/>
      <c r="PII5" s="97"/>
      <c r="PIJ5" s="96"/>
      <c r="PIK5" s="97"/>
      <c r="PIL5" s="97"/>
      <c r="PIM5" s="97"/>
      <c r="PIN5" s="96"/>
      <c r="PIO5" s="97"/>
      <c r="PIP5" s="97"/>
      <c r="PIQ5" s="97"/>
      <c r="PIR5" s="96"/>
      <c r="PIS5" s="97"/>
      <c r="PIT5" s="97"/>
      <c r="PIU5" s="97"/>
      <c r="PIV5" s="96"/>
      <c r="PIW5" s="97"/>
      <c r="PIX5" s="97"/>
      <c r="PIY5" s="97"/>
      <c r="PIZ5" s="96"/>
      <c r="PJA5" s="97"/>
      <c r="PJB5" s="97"/>
      <c r="PJC5" s="97"/>
      <c r="PJD5" s="96"/>
      <c r="PJE5" s="97"/>
      <c r="PJF5" s="97"/>
      <c r="PJG5" s="97"/>
      <c r="PJH5" s="96"/>
      <c r="PJI5" s="97"/>
      <c r="PJJ5" s="97"/>
      <c r="PJK5" s="97"/>
      <c r="PJL5" s="96"/>
      <c r="PJM5" s="97"/>
      <c r="PJN5" s="97"/>
      <c r="PJO5" s="97"/>
      <c r="PJP5" s="96"/>
      <c r="PJQ5" s="97"/>
      <c r="PJR5" s="97"/>
      <c r="PJS5" s="97"/>
      <c r="PJT5" s="96"/>
      <c r="PJU5" s="97"/>
      <c r="PJV5" s="97"/>
      <c r="PJW5" s="97"/>
      <c r="PJX5" s="96"/>
      <c r="PJY5" s="97"/>
      <c r="PJZ5" s="97"/>
      <c r="PKA5" s="97"/>
      <c r="PKB5" s="96"/>
      <c r="PKC5" s="97"/>
      <c r="PKD5" s="97"/>
      <c r="PKE5" s="97"/>
      <c r="PKF5" s="96"/>
      <c r="PKG5" s="97"/>
      <c r="PKH5" s="97"/>
      <c r="PKI5" s="97"/>
      <c r="PKJ5" s="96"/>
      <c r="PKK5" s="97"/>
      <c r="PKL5" s="97"/>
      <c r="PKM5" s="97"/>
      <c r="PKN5" s="96"/>
      <c r="PKO5" s="97"/>
      <c r="PKP5" s="97"/>
      <c r="PKQ5" s="97"/>
      <c r="PKR5" s="96"/>
      <c r="PKS5" s="97"/>
      <c r="PKT5" s="97"/>
      <c r="PKU5" s="97"/>
      <c r="PKV5" s="96"/>
      <c r="PKW5" s="97"/>
      <c r="PKX5" s="97"/>
      <c r="PKY5" s="97"/>
      <c r="PKZ5" s="96"/>
      <c r="PLA5" s="97"/>
      <c r="PLB5" s="97"/>
      <c r="PLC5" s="97"/>
      <c r="PLD5" s="96"/>
      <c r="PLE5" s="97"/>
      <c r="PLF5" s="97"/>
      <c r="PLG5" s="97"/>
      <c r="PLH5" s="96"/>
      <c r="PLI5" s="97"/>
      <c r="PLJ5" s="97"/>
      <c r="PLK5" s="97"/>
      <c r="PLL5" s="96"/>
      <c r="PLM5" s="97"/>
      <c r="PLN5" s="97"/>
      <c r="PLO5" s="97"/>
      <c r="PLP5" s="96"/>
      <c r="PLQ5" s="97"/>
      <c r="PLR5" s="97"/>
      <c r="PLS5" s="97"/>
      <c r="PLT5" s="96"/>
      <c r="PLU5" s="97"/>
      <c r="PLV5" s="97"/>
      <c r="PLW5" s="97"/>
      <c r="PLX5" s="96"/>
      <c r="PLY5" s="97"/>
      <c r="PLZ5" s="97"/>
      <c r="PMA5" s="97"/>
      <c r="PMB5" s="96"/>
      <c r="PMC5" s="97"/>
      <c r="PMD5" s="97"/>
      <c r="PME5" s="97"/>
      <c r="PMF5" s="96"/>
      <c r="PMG5" s="97"/>
      <c r="PMH5" s="97"/>
      <c r="PMI5" s="97"/>
      <c r="PMJ5" s="96"/>
      <c r="PMK5" s="97"/>
      <c r="PML5" s="97"/>
      <c r="PMM5" s="97"/>
      <c r="PMN5" s="96"/>
      <c r="PMO5" s="97"/>
      <c r="PMP5" s="97"/>
      <c r="PMQ5" s="97"/>
      <c r="PMR5" s="96"/>
      <c r="PMS5" s="97"/>
      <c r="PMT5" s="97"/>
      <c r="PMU5" s="97"/>
      <c r="PMV5" s="96"/>
      <c r="PMW5" s="97"/>
      <c r="PMX5" s="97"/>
      <c r="PMY5" s="97"/>
      <c r="PMZ5" s="96"/>
      <c r="PNA5" s="97"/>
      <c r="PNB5" s="97"/>
      <c r="PNC5" s="97"/>
      <c r="PND5" s="96"/>
      <c r="PNE5" s="97"/>
      <c r="PNF5" s="97"/>
      <c r="PNG5" s="97"/>
      <c r="PNH5" s="96"/>
      <c r="PNI5" s="97"/>
      <c r="PNJ5" s="97"/>
      <c r="PNK5" s="97"/>
      <c r="PNL5" s="96"/>
      <c r="PNM5" s="97"/>
      <c r="PNN5" s="97"/>
      <c r="PNO5" s="97"/>
      <c r="PNP5" s="96"/>
      <c r="PNQ5" s="97"/>
      <c r="PNR5" s="97"/>
      <c r="PNS5" s="97"/>
      <c r="PNT5" s="96"/>
      <c r="PNU5" s="97"/>
      <c r="PNV5" s="97"/>
      <c r="PNW5" s="97"/>
      <c r="PNX5" s="96"/>
      <c r="PNY5" s="97"/>
      <c r="PNZ5" s="97"/>
      <c r="POA5" s="97"/>
      <c r="POB5" s="96"/>
      <c r="POC5" s="97"/>
      <c r="POD5" s="97"/>
      <c r="POE5" s="97"/>
      <c r="POF5" s="96"/>
      <c r="POG5" s="97"/>
      <c r="POH5" s="97"/>
      <c r="POI5" s="97"/>
      <c r="POJ5" s="96"/>
      <c r="POK5" s="97"/>
      <c r="POL5" s="97"/>
      <c r="POM5" s="97"/>
      <c r="PON5" s="96"/>
      <c r="POO5" s="97"/>
      <c r="POP5" s="97"/>
      <c r="POQ5" s="97"/>
      <c r="POR5" s="96"/>
      <c r="POS5" s="97"/>
      <c r="POT5" s="97"/>
      <c r="POU5" s="97"/>
      <c r="POV5" s="96"/>
      <c r="POW5" s="97"/>
      <c r="POX5" s="97"/>
      <c r="POY5" s="97"/>
      <c r="POZ5" s="96"/>
      <c r="PPA5" s="97"/>
      <c r="PPB5" s="97"/>
      <c r="PPC5" s="97"/>
      <c r="PPD5" s="96"/>
      <c r="PPE5" s="97"/>
      <c r="PPF5" s="97"/>
      <c r="PPG5" s="97"/>
      <c r="PPH5" s="96"/>
      <c r="PPI5" s="97"/>
      <c r="PPJ5" s="97"/>
      <c r="PPK5" s="97"/>
      <c r="PPL5" s="96"/>
      <c r="PPM5" s="97"/>
      <c r="PPN5" s="97"/>
      <c r="PPO5" s="97"/>
      <c r="PPP5" s="96"/>
      <c r="PPQ5" s="97"/>
      <c r="PPR5" s="97"/>
      <c r="PPS5" s="97"/>
      <c r="PPT5" s="96"/>
      <c r="PPU5" s="97"/>
      <c r="PPV5" s="97"/>
      <c r="PPW5" s="97"/>
      <c r="PPX5" s="96"/>
      <c r="PPY5" s="97"/>
      <c r="PPZ5" s="97"/>
      <c r="PQA5" s="97"/>
      <c r="PQB5" s="96"/>
      <c r="PQC5" s="97"/>
      <c r="PQD5" s="97"/>
      <c r="PQE5" s="97"/>
      <c r="PQF5" s="96"/>
      <c r="PQG5" s="97"/>
      <c r="PQH5" s="97"/>
      <c r="PQI5" s="97"/>
      <c r="PQJ5" s="96"/>
      <c r="PQK5" s="97"/>
      <c r="PQL5" s="97"/>
      <c r="PQM5" s="97"/>
      <c r="PQN5" s="96"/>
      <c r="PQO5" s="97"/>
      <c r="PQP5" s="97"/>
      <c r="PQQ5" s="97"/>
      <c r="PQR5" s="96"/>
      <c r="PQS5" s="97"/>
      <c r="PQT5" s="97"/>
      <c r="PQU5" s="97"/>
      <c r="PQV5" s="96"/>
      <c r="PQW5" s="97"/>
      <c r="PQX5" s="97"/>
      <c r="PQY5" s="97"/>
      <c r="PQZ5" s="96"/>
      <c r="PRA5" s="97"/>
      <c r="PRB5" s="97"/>
      <c r="PRC5" s="97"/>
      <c r="PRD5" s="96"/>
      <c r="PRE5" s="97"/>
      <c r="PRF5" s="97"/>
      <c r="PRG5" s="97"/>
      <c r="PRH5" s="96"/>
      <c r="PRI5" s="97"/>
      <c r="PRJ5" s="97"/>
      <c r="PRK5" s="97"/>
      <c r="PRL5" s="96"/>
      <c r="PRM5" s="97"/>
      <c r="PRN5" s="97"/>
      <c r="PRO5" s="97"/>
      <c r="PRP5" s="96"/>
      <c r="PRQ5" s="97"/>
      <c r="PRR5" s="97"/>
      <c r="PRS5" s="97"/>
      <c r="PRT5" s="96"/>
      <c r="PRU5" s="97"/>
      <c r="PRV5" s="97"/>
      <c r="PRW5" s="97"/>
      <c r="PRX5" s="96"/>
      <c r="PRY5" s="97"/>
      <c r="PRZ5" s="97"/>
      <c r="PSA5" s="97"/>
      <c r="PSB5" s="96"/>
      <c r="PSC5" s="97"/>
      <c r="PSD5" s="97"/>
      <c r="PSE5" s="97"/>
      <c r="PSF5" s="96"/>
      <c r="PSG5" s="97"/>
      <c r="PSH5" s="97"/>
      <c r="PSI5" s="97"/>
      <c r="PSJ5" s="96"/>
      <c r="PSK5" s="97"/>
      <c r="PSL5" s="97"/>
      <c r="PSM5" s="97"/>
      <c r="PSN5" s="96"/>
      <c r="PSO5" s="97"/>
      <c r="PSP5" s="97"/>
      <c r="PSQ5" s="97"/>
      <c r="PSR5" s="96"/>
      <c r="PSS5" s="97"/>
      <c r="PST5" s="97"/>
      <c r="PSU5" s="97"/>
      <c r="PSV5" s="96"/>
      <c r="PSW5" s="97"/>
      <c r="PSX5" s="97"/>
      <c r="PSY5" s="97"/>
      <c r="PSZ5" s="96"/>
      <c r="PTA5" s="97"/>
      <c r="PTB5" s="97"/>
      <c r="PTC5" s="97"/>
      <c r="PTD5" s="96"/>
      <c r="PTE5" s="97"/>
      <c r="PTF5" s="97"/>
      <c r="PTG5" s="97"/>
      <c r="PTH5" s="96"/>
      <c r="PTI5" s="97"/>
      <c r="PTJ5" s="97"/>
      <c r="PTK5" s="97"/>
      <c r="PTL5" s="96"/>
      <c r="PTM5" s="97"/>
      <c r="PTN5" s="97"/>
      <c r="PTO5" s="97"/>
      <c r="PTP5" s="96"/>
      <c r="PTQ5" s="97"/>
      <c r="PTR5" s="97"/>
      <c r="PTS5" s="97"/>
      <c r="PTT5" s="96"/>
      <c r="PTU5" s="97"/>
      <c r="PTV5" s="97"/>
      <c r="PTW5" s="97"/>
      <c r="PTX5" s="96"/>
      <c r="PTY5" s="97"/>
      <c r="PTZ5" s="97"/>
      <c r="PUA5" s="97"/>
      <c r="PUB5" s="96"/>
      <c r="PUC5" s="97"/>
      <c r="PUD5" s="97"/>
      <c r="PUE5" s="97"/>
      <c r="PUF5" s="96"/>
      <c r="PUG5" s="97"/>
      <c r="PUH5" s="97"/>
      <c r="PUI5" s="97"/>
      <c r="PUJ5" s="96"/>
      <c r="PUK5" s="97"/>
      <c r="PUL5" s="97"/>
      <c r="PUM5" s="97"/>
      <c r="PUN5" s="96"/>
      <c r="PUO5" s="97"/>
      <c r="PUP5" s="97"/>
      <c r="PUQ5" s="97"/>
      <c r="PUR5" s="96"/>
      <c r="PUS5" s="97"/>
      <c r="PUT5" s="97"/>
      <c r="PUU5" s="97"/>
      <c r="PUV5" s="96"/>
      <c r="PUW5" s="97"/>
      <c r="PUX5" s="97"/>
      <c r="PUY5" s="97"/>
      <c r="PUZ5" s="96"/>
      <c r="PVA5" s="97"/>
      <c r="PVB5" s="97"/>
      <c r="PVC5" s="97"/>
      <c r="PVD5" s="96"/>
      <c r="PVE5" s="97"/>
      <c r="PVF5" s="97"/>
      <c r="PVG5" s="97"/>
      <c r="PVH5" s="96"/>
      <c r="PVI5" s="97"/>
      <c r="PVJ5" s="97"/>
      <c r="PVK5" s="97"/>
      <c r="PVL5" s="96"/>
      <c r="PVM5" s="97"/>
      <c r="PVN5" s="97"/>
      <c r="PVO5" s="97"/>
      <c r="PVP5" s="96"/>
      <c r="PVQ5" s="97"/>
      <c r="PVR5" s="97"/>
      <c r="PVS5" s="97"/>
      <c r="PVT5" s="96"/>
      <c r="PVU5" s="97"/>
      <c r="PVV5" s="97"/>
      <c r="PVW5" s="97"/>
      <c r="PVX5" s="96"/>
      <c r="PVY5" s="97"/>
      <c r="PVZ5" s="97"/>
      <c r="PWA5" s="97"/>
      <c r="PWB5" s="96"/>
      <c r="PWC5" s="97"/>
      <c r="PWD5" s="97"/>
      <c r="PWE5" s="97"/>
      <c r="PWF5" s="96"/>
      <c r="PWG5" s="97"/>
      <c r="PWH5" s="97"/>
      <c r="PWI5" s="97"/>
      <c r="PWJ5" s="96"/>
      <c r="PWK5" s="97"/>
      <c r="PWL5" s="97"/>
      <c r="PWM5" s="97"/>
      <c r="PWN5" s="96"/>
      <c r="PWO5" s="97"/>
      <c r="PWP5" s="97"/>
      <c r="PWQ5" s="97"/>
      <c r="PWR5" s="96"/>
      <c r="PWS5" s="97"/>
      <c r="PWT5" s="97"/>
      <c r="PWU5" s="97"/>
      <c r="PWV5" s="96"/>
      <c r="PWW5" s="97"/>
      <c r="PWX5" s="97"/>
      <c r="PWY5" s="97"/>
      <c r="PWZ5" s="96"/>
      <c r="PXA5" s="97"/>
      <c r="PXB5" s="97"/>
      <c r="PXC5" s="97"/>
      <c r="PXD5" s="96"/>
      <c r="PXE5" s="97"/>
      <c r="PXF5" s="97"/>
      <c r="PXG5" s="97"/>
      <c r="PXH5" s="96"/>
      <c r="PXI5" s="97"/>
      <c r="PXJ5" s="97"/>
      <c r="PXK5" s="97"/>
      <c r="PXL5" s="96"/>
      <c r="PXM5" s="97"/>
      <c r="PXN5" s="97"/>
      <c r="PXO5" s="97"/>
      <c r="PXP5" s="96"/>
      <c r="PXQ5" s="97"/>
      <c r="PXR5" s="97"/>
      <c r="PXS5" s="97"/>
      <c r="PXT5" s="96"/>
      <c r="PXU5" s="97"/>
      <c r="PXV5" s="97"/>
      <c r="PXW5" s="97"/>
      <c r="PXX5" s="96"/>
      <c r="PXY5" s="97"/>
      <c r="PXZ5" s="97"/>
      <c r="PYA5" s="97"/>
      <c r="PYB5" s="96"/>
      <c r="PYC5" s="97"/>
      <c r="PYD5" s="97"/>
      <c r="PYE5" s="97"/>
      <c r="PYF5" s="96"/>
      <c r="PYG5" s="97"/>
      <c r="PYH5" s="97"/>
      <c r="PYI5" s="97"/>
      <c r="PYJ5" s="96"/>
      <c r="PYK5" s="97"/>
      <c r="PYL5" s="97"/>
      <c r="PYM5" s="97"/>
      <c r="PYN5" s="96"/>
      <c r="PYO5" s="97"/>
      <c r="PYP5" s="97"/>
      <c r="PYQ5" s="97"/>
      <c r="PYR5" s="96"/>
      <c r="PYS5" s="97"/>
      <c r="PYT5" s="97"/>
      <c r="PYU5" s="97"/>
      <c r="PYV5" s="96"/>
      <c r="PYW5" s="97"/>
      <c r="PYX5" s="97"/>
      <c r="PYY5" s="97"/>
      <c r="PYZ5" s="96"/>
      <c r="PZA5" s="97"/>
      <c r="PZB5" s="97"/>
      <c r="PZC5" s="97"/>
      <c r="PZD5" s="96"/>
      <c r="PZE5" s="97"/>
      <c r="PZF5" s="97"/>
      <c r="PZG5" s="97"/>
      <c r="PZH5" s="96"/>
      <c r="PZI5" s="97"/>
      <c r="PZJ5" s="97"/>
      <c r="PZK5" s="97"/>
      <c r="PZL5" s="96"/>
      <c r="PZM5" s="97"/>
      <c r="PZN5" s="97"/>
      <c r="PZO5" s="97"/>
      <c r="PZP5" s="96"/>
      <c r="PZQ5" s="97"/>
      <c r="PZR5" s="97"/>
      <c r="PZS5" s="97"/>
      <c r="PZT5" s="96"/>
      <c r="PZU5" s="97"/>
      <c r="PZV5" s="97"/>
      <c r="PZW5" s="97"/>
      <c r="PZX5" s="96"/>
      <c r="PZY5" s="97"/>
      <c r="PZZ5" s="97"/>
      <c r="QAA5" s="97"/>
      <c r="QAB5" s="96"/>
      <c r="QAC5" s="97"/>
      <c r="QAD5" s="97"/>
      <c r="QAE5" s="97"/>
      <c r="QAF5" s="96"/>
      <c r="QAG5" s="97"/>
      <c r="QAH5" s="97"/>
      <c r="QAI5" s="97"/>
      <c r="QAJ5" s="96"/>
      <c r="QAK5" s="97"/>
      <c r="QAL5" s="97"/>
      <c r="QAM5" s="97"/>
      <c r="QAN5" s="96"/>
      <c r="QAO5" s="97"/>
      <c r="QAP5" s="97"/>
      <c r="QAQ5" s="97"/>
      <c r="QAR5" s="96"/>
      <c r="QAS5" s="97"/>
      <c r="QAT5" s="97"/>
      <c r="QAU5" s="97"/>
      <c r="QAV5" s="96"/>
      <c r="QAW5" s="97"/>
      <c r="QAX5" s="97"/>
      <c r="QAY5" s="97"/>
      <c r="QAZ5" s="96"/>
      <c r="QBA5" s="97"/>
      <c r="QBB5" s="97"/>
      <c r="QBC5" s="97"/>
      <c r="QBD5" s="96"/>
      <c r="QBE5" s="97"/>
      <c r="QBF5" s="97"/>
      <c r="QBG5" s="97"/>
      <c r="QBH5" s="96"/>
      <c r="QBI5" s="97"/>
      <c r="QBJ5" s="97"/>
      <c r="QBK5" s="97"/>
      <c r="QBL5" s="96"/>
      <c r="QBM5" s="97"/>
      <c r="QBN5" s="97"/>
      <c r="QBO5" s="97"/>
      <c r="QBP5" s="96"/>
      <c r="QBQ5" s="97"/>
      <c r="QBR5" s="97"/>
      <c r="QBS5" s="97"/>
      <c r="QBT5" s="96"/>
      <c r="QBU5" s="97"/>
      <c r="QBV5" s="97"/>
      <c r="QBW5" s="97"/>
      <c r="QBX5" s="96"/>
      <c r="QBY5" s="97"/>
      <c r="QBZ5" s="97"/>
      <c r="QCA5" s="97"/>
      <c r="QCB5" s="96"/>
      <c r="QCC5" s="97"/>
      <c r="QCD5" s="97"/>
      <c r="QCE5" s="97"/>
      <c r="QCF5" s="96"/>
      <c r="QCG5" s="97"/>
      <c r="QCH5" s="97"/>
      <c r="QCI5" s="97"/>
      <c r="QCJ5" s="96"/>
      <c r="QCK5" s="97"/>
      <c r="QCL5" s="97"/>
      <c r="QCM5" s="97"/>
      <c r="QCN5" s="96"/>
      <c r="QCO5" s="97"/>
      <c r="QCP5" s="97"/>
      <c r="QCQ5" s="97"/>
      <c r="QCR5" s="96"/>
      <c r="QCS5" s="97"/>
      <c r="QCT5" s="97"/>
      <c r="QCU5" s="97"/>
      <c r="QCV5" s="96"/>
      <c r="QCW5" s="97"/>
      <c r="QCX5" s="97"/>
      <c r="QCY5" s="97"/>
      <c r="QCZ5" s="96"/>
      <c r="QDA5" s="97"/>
      <c r="QDB5" s="97"/>
      <c r="QDC5" s="97"/>
      <c r="QDD5" s="96"/>
      <c r="QDE5" s="97"/>
      <c r="QDF5" s="97"/>
      <c r="QDG5" s="97"/>
      <c r="QDH5" s="96"/>
      <c r="QDI5" s="97"/>
      <c r="QDJ5" s="97"/>
      <c r="QDK5" s="97"/>
      <c r="QDL5" s="96"/>
      <c r="QDM5" s="97"/>
      <c r="QDN5" s="97"/>
      <c r="QDO5" s="97"/>
      <c r="QDP5" s="96"/>
      <c r="QDQ5" s="97"/>
      <c r="QDR5" s="97"/>
      <c r="QDS5" s="97"/>
      <c r="QDT5" s="96"/>
      <c r="QDU5" s="97"/>
      <c r="QDV5" s="97"/>
      <c r="QDW5" s="97"/>
      <c r="QDX5" s="96"/>
      <c r="QDY5" s="97"/>
      <c r="QDZ5" s="97"/>
      <c r="QEA5" s="97"/>
      <c r="QEB5" s="96"/>
      <c r="QEC5" s="97"/>
      <c r="QED5" s="97"/>
      <c r="QEE5" s="97"/>
      <c r="QEF5" s="96"/>
      <c r="QEG5" s="97"/>
      <c r="QEH5" s="97"/>
      <c r="QEI5" s="97"/>
      <c r="QEJ5" s="96"/>
      <c r="QEK5" s="97"/>
      <c r="QEL5" s="97"/>
      <c r="QEM5" s="97"/>
      <c r="QEN5" s="96"/>
      <c r="QEO5" s="97"/>
      <c r="QEP5" s="97"/>
      <c r="QEQ5" s="97"/>
      <c r="QER5" s="96"/>
      <c r="QES5" s="97"/>
      <c r="QET5" s="97"/>
      <c r="QEU5" s="97"/>
      <c r="QEV5" s="96"/>
      <c r="QEW5" s="97"/>
      <c r="QEX5" s="97"/>
      <c r="QEY5" s="97"/>
      <c r="QEZ5" s="96"/>
      <c r="QFA5" s="97"/>
      <c r="QFB5" s="97"/>
      <c r="QFC5" s="97"/>
      <c r="QFD5" s="96"/>
      <c r="QFE5" s="97"/>
      <c r="QFF5" s="97"/>
      <c r="QFG5" s="97"/>
      <c r="QFH5" s="96"/>
      <c r="QFI5" s="97"/>
      <c r="QFJ5" s="97"/>
      <c r="QFK5" s="97"/>
      <c r="QFL5" s="96"/>
      <c r="QFM5" s="97"/>
      <c r="QFN5" s="97"/>
      <c r="QFO5" s="97"/>
      <c r="QFP5" s="96"/>
      <c r="QFQ5" s="97"/>
      <c r="QFR5" s="97"/>
      <c r="QFS5" s="97"/>
      <c r="QFT5" s="96"/>
      <c r="QFU5" s="97"/>
      <c r="QFV5" s="97"/>
      <c r="QFW5" s="97"/>
      <c r="QFX5" s="96"/>
      <c r="QFY5" s="97"/>
      <c r="QFZ5" s="97"/>
      <c r="QGA5" s="97"/>
      <c r="QGB5" s="96"/>
      <c r="QGC5" s="97"/>
      <c r="QGD5" s="97"/>
      <c r="QGE5" s="97"/>
      <c r="QGF5" s="96"/>
      <c r="QGG5" s="97"/>
      <c r="QGH5" s="97"/>
      <c r="QGI5" s="97"/>
      <c r="QGJ5" s="96"/>
      <c r="QGK5" s="97"/>
      <c r="QGL5" s="97"/>
      <c r="QGM5" s="97"/>
      <c r="QGN5" s="96"/>
      <c r="QGO5" s="97"/>
      <c r="QGP5" s="97"/>
      <c r="QGQ5" s="97"/>
      <c r="QGR5" s="96"/>
      <c r="QGS5" s="97"/>
      <c r="QGT5" s="97"/>
      <c r="QGU5" s="97"/>
      <c r="QGV5" s="96"/>
      <c r="QGW5" s="97"/>
      <c r="QGX5" s="97"/>
      <c r="QGY5" s="97"/>
      <c r="QGZ5" s="96"/>
      <c r="QHA5" s="97"/>
      <c r="QHB5" s="97"/>
      <c r="QHC5" s="97"/>
      <c r="QHD5" s="96"/>
      <c r="QHE5" s="97"/>
      <c r="QHF5" s="97"/>
      <c r="QHG5" s="97"/>
      <c r="QHH5" s="96"/>
      <c r="QHI5" s="97"/>
      <c r="QHJ5" s="97"/>
      <c r="QHK5" s="97"/>
      <c r="QHL5" s="96"/>
      <c r="QHM5" s="97"/>
      <c r="QHN5" s="97"/>
      <c r="QHO5" s="97"/>
      <c r="QHP5" s="96"/>
      <c r="QHQ5" s="97"/>
      <c r="QHR5" s="97"/>
      <c r="QHS5" s="97"/>
      <c r="QHT5" s="96"/>
      <c r="QHU5" s="97"/>
      <c r="QHV5" s="97"/>
      <c r="QHW5" s="97"/>
      <c r="QHX5" s="96"/>
      <c r="QHY5" s="97"/>
      <c r="QHZ5" s="97"/>
      <c r="QIA5" s="97"/>
      <c r="QIB5" s="96"/>
      <c r="QIC5" s="97"/>
      <c r="QID5" s="97"/>
      <c r="QIE5" s="97"/>
      <c r="QIF5" s="96"/>
      <c r="QIG5" s="97"/>
      <c r="QIH5" s="97"/>
      <c r="QII5" s="97"/>
      <c r="QIJ5" s="96"/>
      <c r="QIK5" s="97"/>
      <c r="QIL5" s="97"/>
      <c r="QIM5" s="97"/>
      <c r="QIN5" s="96"/>
      <c r="QIO5" s="97"/>
      <c r="QIP5" s="97"/>
      <c r="QIQ5" s="97"/>
      <c r="QIR5" s="96"/>
      <c r="QIS5" s="97"/>
      <c r="QIT5" s="97"/>
      <c r="QIU5" s="97"/>
      <c r="QIV5" s="96"/>
      <c r="QIW5" s="97"/>
      <c r="QIX5" s="97"/>
      <c r="QIY5" s="97"/>
      <c r="QIZ5" s="96"/>
      <c r="QJA5" s="97"/>
      <c r="QJB5" s="97"/>
      <c r="QJC5" s="97"/>
      <c r="QJD5" s="96"/>
      <c r="QJE5" s="97"/>
      <c r="QJF5" s="97"/>
      <c r="QJG5" s="97"/>
      <c r="QJH5" s="96"/>
      <c r="QJI5" s="97"/>
      <c r="QJJ5" s="97"/>
      <c r="QJK5" s="97"/>
      <c r="QJL5" s="96"/>
      <c r="QJM5" s="97"/>
      <c r="QJN5" s="97"/>
      <c r="QJO5" s="97"/>
      <c r="QJP5" s="96"/>
      <c r="QJQ5" s="97"/>
      <c r="QJR5" s="97"/>
      <c r="QJS5" s="97"/>
      <c r="QJT5" s="96"/>
      <c r="QJU5" s="97"/>
      <c r="QJV5" s="97"/>
      <c r="QJW5" s="97"/>
      <c r="QJX5" s="96"/>
      <c r="QJY5" s="97"/>
      <c r="QJZ5" s="97"/>
      <c r="QKA5" s="97"/>
      <c r="QKB5" s="96"/>
      <c r="QKC5" s="97"/>
      <c r="QKD5" s="97"/>
      <c r="QKE5" s="97"/>
      <c r="QKF5" s="96"/>
      <c r="QKG5" s="97"/>
      <c r="QKH5" s="97"/>
      <c r="QKI5" s="97"/>
      <c r="QKJ5" s="96"/>
      <c r="QKK5" s="97"/>
      <c r="QKL5" s="97"/>
      <c r="QKM5" s="97"/>
      <c r="QKN5" s="96"/>
      <c r="QKO5" s="97"/>
      <c r="QKP5" s="97"/>
      <c r="QKQ5" s="97"/>
      <c r="QKR5" s="96"/>
      <c r="QKS5" s="97"/>
      <c r="QKT5" s="97"/>
      <c r="QKU5" s="97"/>
      <c r="QKV5" s="96"/>
      <c r="QKW5" s="97"/>
      <c r="QKX5" s="97"/>
      <c r="QKY5" s="97"/>
      <c r="QKZ5" s="96"/>
      <c r="QLA5" s="97"/>
      <c r="QLB5" s="97"/>
      <c r="QLC5" s="97"/>
      <c r="QLD5" s="96"/>
      <c r="QLE5" s="97"/>
      <c r="QLF5" s="97"/>
      <c r="QLG5" s="97"/>
      <c r="QLH5" s="96"/>
      <c r="QLI5" s="97"/>
      <c r="QLJ5" s="97"/>
      <c r="QLK5" s="97"/>
      <c r="QLL5" s="96"/>
      <c r="QLM5" s="97"/>
      <c r="QLN5" s="97"/>
      <c r="QLO5" s="97"/>
      <c r="QLP5" s="96"/>
      <c r="QLQ5" s="97"/>
      <c r="QLR5" s="97"/>
      <c r="QLS5" s="97"/>
      <c r="QLT5" s="96"/>
      <c r="QLU5" s="97"/>
      <c r="QLV5" s="97"/>
      <c r="QLW5" s="97"/>
      <c r="QLX5" s="96"/>
      <c r="QLY5" s="97"/>
      <c r="QLZ5" s="97"/>
      <c r="QMA5" s="97"/>
      <c r="QMB5" s="96"/>
      <c r="QMC5" s="97"/>
      <c r="QMD5" s="97"/>
      <c r="QME5" s="97"/>
      <c r="QMF5" s="96"/>
      <c r="QMG5" s="97"/>
      <c r="QMH5" s="97"/>
      <c r="QMI5" s="97"/>
      <c r="QMJ5" s="96"/>
      <c r="QMK5" s="97"/>
      <c r="QML5" s="97"/>
      <c r="QMM5" s="97"/>
      <c r="QMN5" s="96"/>
      <c r="QMO5" s="97"/>
      <c r="QMP5" s="97"/>
      <c r="QMQ5" s="97"/>
      <c r="QMR5" s="96"/>
      <c r="QMS5" s="97"/>
      <c r="QMT5" s="97"/>
      <c r="QMU5" s="97"/>
      <c r="QMV5" s="96"/>
      <c r="QMW5" s="97"/>
      <c r="QMX5" s="97"/>
      <c r="QMY5" s="97"/>
      <c r="QMZ5" s="96"/>
      <c r="QNA5" s="97"/>
      <c r="QNB5" s="97"/>
      <c r="QNC5" s="97"/>
      <c r="QND5" s="96"/>
      <c r="QNE5" s="97"/>
      <c r="QNF5" s="97"/>
      <c r="QNG5" s="97"/>
      <c r="QNH5" s="96"/>
      <c r="QNI5" s="97"/>
      <c r="QNJ5" s="97"/>
      <c r="QNK5" s="97"/>
      <c r="QNL5" s="96"/>
      <c r="QNM5" s="97"/>
      <c r="QNN5" s="97"/>
      <c r="QNO5" s="97"/>
      <c r="QNP5" s="96"/>
      <c r="QNQ5" s="97"/>
      <c r="QNR5" s="97"/>
      <c r="QNS5" s="97"/>
      <c r="QNT5" s="96"/>
      <c r="QNU5" s="97"/>
      <c r="QNV5" s="97"/>
      <c r="QNW5" s="97"/>
      <c r="QNX5" s="96"/>
      <c r="QNY5" s="97"/>
      <c r="QNZ5" s="97"/>
      <c r="QOA5" s="97"/>
      <c r="QOB5" s="96"/>
      <c r="QOC5" s="97"/>
      <c r="QOD5" s="97"/>
      <c r="QOE5" s="97"/>
      <c r="QOF5" s="96"/>
      <c r="QOG5" s="97"/>
      <c r="QOH5" s="97"/>
      <c r="QOI5" s="97"/>
      <c r="QOJ5" s="96"/>
      <c r="QOK5" s="97"/>
      <c r="QOL5" s="97"/>
      <c r="QOM5" s="97"/>
      <c r="QON5" s="96"/>
      <c r="QOO5" s="97"/>
      <c r="QOP5" s="97"/>
      <c r="QOQ5" s="97"/>
      <c r="QOR5" s="96"/>
      <c r="QOS5" s="97"/>
      <c r="QOT5" s="97"/>
      <c r="QOU5" s="97"/>
      <c r="QOV5" s="96"/>
      <c r="QOW5" s="97"/>
      <c r="QOX5" s="97"/>
      <c r="QOY5" s="97"/>
      <c r="QOZ5" s="96"/>
      <c r="QPA5" s="97"/>
      <c r="QPB5" s="97"/>
      <c r="QPC5" s="97"/>
      <c r="QPD5" s="96"/>
      <c r="QPE5" s="97"/>
      <c r="QPF5" s="97"/>
      <c r="QPG5" s="97"/>
      <c r="QPH5" s="96"/>
      <c r="QPI5" s="97"/>
      <c r="QPJ5" s="97"/>
      <c r="QPK5" s="97"/>
      <c r="QPL5" s="96"/>
      <c r="QPM5" s="97"/>
      <c r="QPN5" s="97"/>
      <c r="QPO5" s="97"/>
      <c r="QPP5" s="96"/>
      <c r="QPQ5" s="97"/>
      <c r="QPR5" s="97"/>
      <c r="QPS5" s="97"/>
      <c r="QPT5" s="96"/>
      <c r="QPU5" s="97"/>
      <c r="QPV5" s="97"/>
      <c r="QPW5" s="97"/>
      <c r="QPX5" s="96"/>
      <c r="QPY5" s="97"/>
      <c r="QPZ5" s="97"/>
      <c r="QQA5" s="97"/>
      <c r="QQB5" s="96"/>
      <c r="QQC5" s="97"/>
      <c r="QQD5" s="97"/>
      <c r="QQE5" s="97"/>
      <c r="QQF5" s="96"/>
      <c r="QQG5" s="97"/>
      <c r="QQH5" s="97"/>
      <c r="QQI5" s="97"/>
      <c r="QQJ5" s="96"/>
      <c r="QQK5" s="97"/>
      <c r="QQL5" s="97"/>
      <c r="QQM5" s="97"/>
      <c r="QQN5" s="96"/>
      <c r="QQO5" s="97"/>
      <c r="QQP5" s="97"/>
      <c r="QQQ5" s="97"/>
      <c r="QQR5" s="96"/>
      <c r="QQS5" s="97"/>
      <c r="QQT5" s="97"/>
      <c r="QQU5" s="97"/>
      <c r="QQV5" s="96"/>
      <c r="QQW5" s="97"/>
      <c r="QQX5" s="97"/>
      <c r="QQY5" s="97"/>
      <c r="QQZ5" s="96"/>
      <c r="QRA5" s="97"/>
      <c r="QRB5" s="97"/>
      <c r="QRC5" s="97"/>
      <c r="QRD5" s="96"/>
      <c r="QRE5" s="97"/>
      <c r="QRF5" s="97"/>
      <c r="QRG5" s="97"/>
      <c r="QRH5" s="96"/>
      <c r="QRI5" s="97"/>
      <c r="QRJ5" s="97"/>
      <c r="QRK5" s="97"/>
      <c r="QRL5" s="96"/>
      <c r="QRM5" s="97"/>
      <c r="QRN5" s="97"/>
      <c r="QRO5" s="97"/>
      <c r="QRP5" s="96"/>
      <c r="QRQ5" s="97"/>
      <c r="QRR5" s="97"/>
      <c r="QRS5" s="97"/>
      <c r="QRT5" s="96"/>
      <c r="QRU5" s="97"/>
      <c r="QRV5" s="97"/>
      <c r="QRW5" s="97"/>
      <c r="QRX5" s="96"/>
      <c r="QRY5" s="97"/>
      <c r="QRZ5" s="97"/>
      <c r="QSA5" s="97"/>
      <c r="QSB5" s="96"/>
      <c r="QSC5" s="97"/>
      <c r="QSD5" s="97"/>
      <c r="QSE5" s="97"/>
      <c r="QSF5" s="96"/>
      <c r="QSG5" s="97"/>
      <c r="QSH5" s="97"/>
      <c r="QSI5" s="97"/>
      <c r="QSJ5" s="96"/>
      <c r="QSK5" s="97"/>
      <c r="QSL5" s="97"/>
      <c r="QSM5" s="97"/>
      <c r="QSN5" s="96"/>
      <c r="QSO5" s="97"/>
      <c r="QSP5" s="97"/>
      <c r="QSQ5" s="97"/>
      <c r="QSR5" s="96"/>
      <c r="QSS5" s="97"/>
      <c r="QST5" s="97"/>
      <c r="QSU5" s="97"/>
      <c r="QSV5" s="96"/>
      <c r="QSW5" s="97"/>
      <c r="QSX5" s="97"/>
      <c r="QSY5" s="97"/>
      <c r="QSZ5" s="96"/>
      <c r="QTA5" s="97"/>
      <c r="QTB5" s="97"/>
      <c r="QTC5" s="97"/>
      <c r="QTD5" s="96"/>
      <c r="QTE5" s="97"/>
      <c r="QTF5" s="97"/>
      <c r="QTG5" s="97"/>
      <c r="QTH5" s="96"/>
      <c r="QTI5" s="97"/>
      <c r="QTJ5" s="97"/>
      <c r="QTK5" s="97"/>
      <c r="QTL5" s="96"/>
      <c r="QTM5" s="97"/>
      <c r="QTN5" s="97"/>
      <c r="QTO5" s="97"/>
      <c r="QTP5" s="96"/>
      <c r="QTQ5" s="97"/>
      <c r="QTR5" s="97"/>
      <c r="QTS5" s="97"/>
      <c r="QTT5" s="96"/>
      <c r="QTU5" s="97"/>
      <c r="QTV5" s="97"/>
      <c r="QTW5" s="97"/>
      <c r="QTX5" s="96"/>
      <c r="QTY5" s="97"/>
      <c r="QTZ5" s="97"/>
      <c r="QUA5" s="97"/>
      <c r="QUB5" s="96"/>
      <c r="QUC5" s="97"/>
      <c r="QUD5" s="97"/>
      <c r="QUE5" s="97"/>
      <c r="QUF5" s="96"/>
      <c r="QUG5" s="97"/>
      <c r="QUH5" s="97"/>
      <c r="QUI5" s="97"/>
      <c r="QUJ5" s="96"/>
      <c r="QUK5" s="97"/>
      <c r="QUL5" s="97"/>
      <c r="QUM5" s="97"/>
      <c r="QUN5" s="96"/>
      <c r="QUO5" s="97"/>
      <c r="QUP5" s="97"/>
      <c r="QUQ5" s="97"/>
      <c r="QUR5" s="96"/>
      <c r="QUS5" s="97"/>
      <c r="QUT5" s="97"/>
      <c r="QUU5" s="97"/>
      <c r="QUV5" s="96"/>
      <c r="QUW5" s="97"/>
      <c r="QUX5" s="97"/>
      <c r="QUY5" s="97"/>
      <c r="QUZ5" s="96"/>
      <c r="QVA5" s="97"/>
      <c r="QVB5" s="97"/>
      <c r="QVC5" s="97"/>
      <c r="QVD5" s="96"/>
      <c r="QVE5" s="97"/>
      <c r="QVF5" s="97"/>
      <c r="QVG5" s="97"/>
      <c r="QVH5" s="96"/>
      <c r="QVI5" s="97"/>
      <c r="QVJ5" s="97"/>
      <c r="QVK5" s="97"/>
      <c r="QVL5" s="96"/>
      <c r="QVM5" s="97"/>
      <c r="QVN5" s="97"/>
      <c r="QVO5" s="97"/>
      <c r="QVP5" s="96"/>
      <c r="QVQ5" s="97"/>
      <c r="QVR5" s="97"/>
      <c r="QVS5" s="97"/>
      <c r="QVT5" s="96"/>
      <c r="QVU5" s="97"/>
      <c r="QVV5" s="97"/>
      <c r="QVW5" s="97"/>
      <c r="QVX5" s="96"/>
      <c r="QVY5" s="97"/>
      <c r="QVZ5" s="97"/>
      <c r="QWA5" s="97"/>
      <c r="QWB5" s="96"/>
      <c r="QWC5" s="97"/>
      <c r="QWD5" s="97"/>
      <c r="QWE5" s="97"/>
      <c r="QWF5" s="96"/>
      <c r="QWG5" s="97"/>
      <c r="QWH5" s="97"/>
      <c r="QWI5" s="97"/>
      <c r="QWJ5" s="96"/>
      <c r="QWK5" s="97"/>
      <c r="QWL5" s="97"/>
      <c r="QWM5" s="97"/>
      <c r="QWN5" s="96"/>
      <c r="QWO5" s="97"/>
      <c r="QWP5" s="97"/>
      <c r="QWQ5" s="97"/>
      <c r="QWR5" s="96"/>
      <c r="QWS5" s="97"/>
      <c r="QWT5" s="97"/>
      <c r="QWU5" s="97"/>
      <c r="QWV5" s="96"/>
      <c r="QWW5" s="97"/>
      <c r="QWX5" s="97"/>
      <c r="QWY5" s="97"/>
      <c r="QWZ5" s="96"/>
      <c r="QXA5" s="97"/>
      <c r="QXB5" s="97"/>
      <c r="QXC5" s="97"/>
      <c r="QXD5" s="96"/>
      <c r="QXE5" s="97"/>
      <c r="QXF5" s="97"/>
      <c r="QXG5" s="97"/>
      <c r="QXH5" s="96"/>
      <c r="QXI5" s="97"/>
      <c r="QXJ5" s="97"/>
      <c r="QXK5" s="97"/>
      <c r="QXL5" s="96"/>
      <c r="QXM5" s="97"/>
      <c r="QXN5" s="97"/>
      <c r="QXO5" s="97"/>
      <c r="QXP5" s="96"/>
      <c r="QXQ5" s="97"/>
      <c r="QXR5" s="97"/>
      <c r="QXS5" s="97"/>
      <c r="QXT5" s="96"/>
      <c r="QXU5" s="97"/>
      <c r="QXV5" s="97"/>
      <c r="QXW5" s="97"/>
      <c r="QXX5" s="96"/>
      <c r="QXY5" s="97"/>
      <c r="QXZ5" s="97"/>
      <c r="QYA5" s="97"/>
      <c r="QYB5" s="96"/>
      <c r="QYC5" s="97"/>
      <c r="QYD5" s="97"/>
      <c r="QYE5" s="97"/>
      <c r="QYF5" s="96"/>
      <c r="QYG5" s="97"/>
      <c r="QYH5" s="97"/>
      <c r="QYI5" s="97"/>
      <c r="QYJ5" s="96"/>
      <c r="QYK5" s="97"/>
      <c r="QYL5" s="97"/>
      <c r="QYM5" s="97"/>
      <c r="QYN5" s="96"/>
      <c r="QYO5" s="97"/>
      <c r="QYP5" s="97"/>
      <c r="QYQ5" s="97"/>
      <c r="QYR5" s="96"/>
      <c r="QYS5" s="97"/>
      <c r="QYT5" s="97"/>
      <c r="QYU5" s="97"/>
      <c r="QYV5" s="96"/>
      <c r="QYW5" s="97"/>
      <c r="QYX5" s="97"/>
      <c r="QYY5" s="97"/>
      <c r="QYZ5" s="96"/>
      <c r="QZA5" s="97"/>
      <c r="QZB5" s="97"/>
      <c r="QZC5" s="97"/>
      <c r="QZD5" s="96"/>
      <c r="QZE5" s="97"/>
      <c r="QZF5" s="97"/>
      <c r="QZG5" s="97"/>
      <c r="QZH5" s="96"/>
      <c r="QZI5" s="97"/>
      <c r="QZJ5" s="97"/>
      <c r="QZK5" s="97"/>
      <c r="QZL5" s="96"/>
      <c r="QZM5" s="97"/>
      <c r="QZN5" s="97"/>
      <c r="QZO5" s="97"/>
      <c r="QZP5" s="96"/>
      <c r="QZQ5" s="97"/>
      <c r="QZR5" s="97"/>
      <c r="QZS5" s="97"/>
      <c r="QZT5" s="96"/>
      <c r="QZU5" s="97"/>
      <c r="QZV5" s="97"/>
      <c r="QZW5" s="97"/>
      <c r="QZX5" s="96"/>
      <c r="QZY5" s="97"/>
      <c r="QZZ5" s="97"/>
      <c r="RAA5" s="97"/>
      <c r="RAB5" s="96"/>
      <c r="RAC5" s="97"/>
      <c r="RAD5" s="97"/>
      <c r="RAE5" s="97"/>
      <c r="RAF5" s="96"/>
      <c r="RAG5" s="97"/>
      <c r="RAH5" s="97"/>
      <c r="RAI5" s="97"/>
      <c r="RAJ5" s="96"/>
      <c r="RAK5" s="97"/>
      <c r="RAL5" s="97"/>
      <c r="RAM5" s="97"/>
      <c r="RAN5" s="96"/>
      <c r="RAO5" s="97"/>
      <c r="RAP5" s="97"/>
      <c r="RAQ5" s="97"/>
      <c r="RAR5" s="96"/>
      <c r="RAS5" s="97"/>
      <c r="RAT5" s="97"/>
      <c r="RAU5" s="97"/>
      <c r="RAV5" s="96"/>
      <c r="RAW5" s="97"/>
      <c r="RAX5" s="97"/>
      <c r="RAY5" s="97"/>
      <c r="RAZ5" s="96"/>
      <c r="RBA5" s="97"/>
      <c r="RBB5" s="97"/>
      <c r="RBC5" s="97"/>
      <c r="RBD5" s="96"/>
      <c r="RBE5" s="97"/>
      <c r="RBF5" s="97"/>
      <c r="RBG5" s="97"/>
      <c r="RBH5" s="96"/>
      <c r="RBI5" s="97"/>
      <c r="RBJ5" s="97"/>
      <c r="RBK5" s="97"/>
      <c r="RBL5" s="96"/>
      <c r="RBM5" s="97"/>
      <c r="RBN5" s="97"/>
      <c r="RBO5" s="97"/>
      <c r="RBP5" s="96"/>
      <c r="RBQ5" s="97"/>
      <c r="RBR5" s="97"/>
      <c r="RBS5" s="97"/>
      <c r="RBT5" s="96"/>
      <c r="RBU5" s="97"/>
      <c r="RBV5" s="97"/>
      <c r="RBW5" s="97"/>
      <c r="RBX5" s="96"/>
      <c r="RBY5" s="97"/>
      <c r="RBZ5" s="97"/>
      <c r="RCA5" s="97"/>
      <c r="RCB5" s="96"/>
      <c r="RCC5" s="97"/>
      <c r="RCD5" s="97"/>
      <c r="RCE5" s="97"/>
      <c r="RCF5" s="96"/>
      <c r="RCG5" s="97"/>
      <c r="RCH5" s="97"/>
      <c r="RCI5" s="97"/>
      <c r="RCJ5" s="96"/>
      <c r="RCK5" s="97"/>
      <c r="RCL5" s="97"/>
      <c r="RCM5" s="97"/>
      <c r="RCN5" s="96"/>
      <c r="RCO5" s="97"/>
      <c r="RCP5" s="97"/>
      <c r="RCQ5" s="97"/>
      <c r="RCR5" s="96"/>
      <c r="RCS5" s="97"/>
      <c r="RCT5" s="97"/>
      <c r="RCU5" s="97"/>
      <c r="RCV5" s="96"/>
      <c r="RCW5" s="97"/>
      <c r="RCX5" s="97"/>
      <c r="RCY5" s="97"/>
      <c r="RCZ5" s="96"/>
      <c r="RDA5" s="97"/>
      <c r="RDB5" s="97"/>
      <c r="RDC5" s="97"/>
      <c r="RDD5" s="96"/>
      <c r="RDE5" s="97"/>
      <c r="RDF5" s="97"/>
      <c r="RDG5" s="97"/>
      <c r="RDH5" s="96"/>
      <c r="RDI5" s="97"/>
      <c r="RDJ5" s="97"/>
      <c r="RDK5" s="97"/>
      <c r="RDL5" s="96"/>
      <c r="RDM5" s="97"/>
      <c r="RDN5" s="97"/>
      <c r="RDO5" s="97"/>
      <c r="RDP5" s="96"/>
      <c r="RDQ5" s="97"/>
      <c r="RDR5" s="97"/>
      <c r="RDS5" s="97"/>
      <c r="RDT5" s="96"/>
      <c r="RDU5" s="97"/>
      <c r="RDV5" s="97"/>
      <c r="RDW5" s="97"/>
      <c r="RDX5" s="96"/>
      <c r="RDY5" s="97"/>
      <c r="RDZ5" s="97"/>
      <c r="REA5" s="97"/>
      <c r="REB5" s="96"/>
      <c r="REC5" s="97"/>
      <c r="RED5" s="97"/>
      <c r="REE5" s="97"/>
      <c r="REF5" s="96"/>
      <c r="REG5" s="97"/>
      <c r="REH5" s="97"/>
      <c r="REI5" s="97"/>
      <c r="REJ5" s="96"/>
      <c r="REK5" s="97"/>
      <c r="REL5" s="97"/>
      <c r="REM5" s="97"/>
      <c r="REN5" s="96"/>
      <c r="REO5" s="97"/>
      <c r="REP5" s="97"/>
      <c r="REQ5" s="97"/>
      <c r="RER5" s="96"/>
      <c r="RES5" s="97"/>
      <c r="RET5" s="97"/>
      <c r="REU5" s="97"/>
      <c r="REV5" s="96"/>
      <c r="REW5" s="97"/>
      <c r="REX5" s="97"/>
      <c r="REY5" s="97"/>
      <c r="REZ5" s="96"/>
      <c r="RFA5" s="97"/>
      <c r="RFB5" s="97"/>
      <c r="RFC5" s="97"/>
      <c r="RFD5" s="96"/>
      <c r="RFE5" s="97"/>
      <c r="RFF5" s="97"/>
      <c r="RFG5" s="97"/>
      <c r="RFH5" s="96"/>
      <c r="RFI5" s="97"/>
      <c r="RFJ5" s="97"/>
      <c r="RFK5" s="97"/>
      <c r="RFL5" s="96"/>
      <c r="RFM5" s="97"/>
      <c r="RFN5" s="97"/>
      <c r="RFO5" s="97"/>
      <c r="RFP5" s="96"/>
      <c r="RFQ5" s="97"/>
      <c r="RFR5" s="97"/>
      <c r="RFS5" s="97"/>
      <c r="RFT5" s="96"/>
      <c r="RFU5" s="97"/>
      <c r="RFV5" s="97"/>
      <c r="RFW5" s="97"/>
      <c r="RFX5" s="96"/>
      <c r="RFY5" s="97"/>
      <c r="RFZ5" s="97"/>
      <c r="RGA5" s="97"/>
      <c r="RGB5" s="96"/>
      <c r="RGC5" s="97"/>
      <c r="RGD5" s="97"/>
      <c r="RGE5" s="97"/>
      <c r="RGF5" s="96"/>
      <c r="RGG5" s="97"/>
      <c r="RGH5" s="97"/>
      <c r="RGI5" s="97"/>
      <c r="RGJ5" s="96"/>
      <c r="RGK5" s="97"/>
      <c r="RGL5" s="97"/>
      <c r="RGM5" s="97"/>
      <c r="RGN5" s="96"/>
      <c r="RGO5" s="97"/>
      <c r="RGP5" s="97"/>
      <c r="RGQ5" s="97"/>
      <c r="RGR5" s="96"/>
      <c r="RGS5" s="97"/>
      <c r="RGT5" s="97"/>
      <c r="RGU5" s="97"/>
      <c r="RGV5" s="96"/>
      <c r="RGW5" s="97"/>
      <c r="RGX5" s="97"/>
      <c r="RGY5" s="97"/>
      <c r="RGZ5" s="96"/>
      <c r="RHA5" s="97"/>
      <c r="RHB5" s="97"/>
      <c r="RHC5" s="97"/>
      <c r="RHD5" s="96"/>
      <c r="RHE5" s="97"/>
      <c r="RHF5" s="97"/>
      <c r="RHG5" s="97"/>
      <c r="RHH5" s="96"/>
      <c r="RHI5" s="97"/>
      <c r="RHJ5" s="97"/>
      <c r="RHK5" s="97"/>
      <c r="RHL5" s="96"/>
      <c r="RHM5" s="97"/>
      <c r="RHN5" s="97"/>
      <c r="RHO5" s="97"/>
      <c r="RHP5" s="96"/>
      <c r="RHQ5" s="97"/>
      <c r="RHR5" s="97"/>
      <c r="RHS5" s="97"/>
      <c r="RHT5" s="96"/>
      <c r="RHU5" s="97"/>
      <c r="RHV5" s="97"/>
      <c r="RHW5" s="97"/>
      <c r="RHX5" s="96"/>
      <c r="RHY5" s="97"/>
      <c r="RHZ5" s="97"/>
      <c r="RIA5" s="97"/>
      <c r="RIB5" s="96"/>
      <c r="RIC5" s="97"/>
      <c r="RID5" s="97"/>
      <c r="RIE5" s="97"/>
      <c r="RIF5" s="96"/>
      <c r="RIG5" s="97"/>
      <c r="RIH5" s="97"/>
      <c r="RII5" s="97"/>
      <c r="RIJ5" s="96"/>
      <c r="RIK5" s="97"/>
      <c r="RIL5" s="97"/>
      <c r="RIM5" s="97"/>
      <c r="RIN5" s="96"/>
      <c r="RIO5" s="97"/>
      <c r="RIP5" s="97"/>
      <c r="RIQ5" s="97"/>
      <c r="RIR5" s="96"/>
      <c r="RIS5" s="97"/>
      <c r="RIT5" s="97"/>
      <c r="RIU5" s="97"/>
      <c r="RIV5" s="96"/>
      <c r="RIW5" s="97"/>
      <c r="RIX5" s="97"/>
      <c r="RIY5" s="97"/>
      <c r="RIZ5" s="96"/>
      <c r="RJA5" s="97"/>
      <c r="RJB5" s="97"/>
      <c r="RJC5" s="97"/>
      <c r="RJD5" s="96"/>
      <c r="RJE5" s="97"/>
      <c r="RJF5" s="97"/>
      <c r="RJG5" s="97"/>
      <c r="RJH5" s="96"/>
      <c r="RJI5" s="97"/>
      <c r="RJJ5" s="97"/>
      <c r="RJK5" s="97"/>
      <c r="RJL5" s="96"/>
      <c r="RJM5" s="97"/>
      <c r="RJN5" s="97"/>
      <c r="RJO5" s="97"/>
      <c r="RJP5" s="96"/>
      <c r="RJQ5" s="97"/>
      <c r="RJR5" s="97"/>
      <c r="RJS5" s="97"/>
      <c r="RJT5" s="96"/>
      <c r="RJU5" s="97"/>
      <c r="RJV5" s="97"/>
      <c r="RJW5" s="97"/>
      <c r="RJX5" s="96"/>
      <c r="RJY5" s="97"/>
      <c r="RJZ5" s="97"/>
      <c r="RKA5" s="97"/>
      <c r="RKB5" s="96"/>
      <c r="RKC5" s="97"/>
      <c r="RKD5" s="97"/>
      <c r="RKE5" s="97"/>
      <c r="RKF5" s="96"/>
      <c r="RKG5" s="97"/>
      <c r="RKH5" s="97"/>
      <c r="RKI5" s="97"/>
      <c r="RKJ5" s="96"/>
      <c r="RKK5" s="97"/>
      <c r="RKL5" s="97"/>
      <c r="RKM5" s="97"/>
      <c r="RKN5" s="96"/>
      <c r="RKO5" s="97"/>
      <c r="RKP5" s="97"/>
      <c r="RKQ5" s="97"/>
      <c r="RKR5" s="96"/>
      <c r="RKS5" s="97"/>
      <c r="RKT5" s="97"/>
      <c r="RKU5" s="97"/>
      <c r="RKV5" s="96"/>
      <c r="RKW5" s="97"/>
      <c r="RKX5" s="97"/>
      <c r="RKY5" s="97"/>
      <c r="RKZ5" s="96"/>
      <c r="RLA5" s="97"/>
      <c r="RLB5" s="97"/>
      <c r="RLC5" s="97"/>
      <c r="RLD5" s="96"/>
      <c r="RLE5" s="97"/>
      <c r="RLF5" s="97"/>
      <c r="RLG5" s="97"/>
      <c r="RLH5" s="96"/>
      <c r="RLI5" s="97"/>
      <c r="RLJ5" s="97"/>
      <c r="RLK5" s="97"/>
      <c r="RLL5" s="96"/>
      <c r="RLM5" s="97"/>
      <c r="RLN5" s="97"/>
      <c r="RLO5" s="97"/>
      <c r="RLP5" s="96"/>
      <c r="RLQ5" s="97"/>
      <c r="RLR5" s="97"/>
      <c r="RLS5" s="97"/>
      <c r="RLT5" s="96"/>
      <c r="RLU5" s="97"/>
      <c r="RLV5" s="97"/>
      <c r="RLW5" s="97"/>
      <c r="RLX5" s="96"/>
      <c r="RLY5" s="97"/>
      <c r="RLZ5" s="97"/>
      <c r="RMA5" s="97"/>
      <c r="RMB5" s="96"/>
      <c r="RMC5" s="97"/>
      <c r="RMD5" s="97"/>
      <c r="RME5" s="97"/>
      <c r="RMF5" s="96"/>
      <c r="RMG5" s="97"/>
      <c r="RMH5" s="97"/>
      <c r="RMI5" s="97"/>
      <c r="RMJ5" s="96"/>
      <c r="RMK5" s="97"/>
      <c r="RML5" s="97"/>
      <c r="RMM5" s="97"/>
      <c r="RMN5" s="96"/>
      <c r="RMO5" s="97"/>
      <c r="RMP5" s="97"/>
      <c r="RMQ5" s="97"/>
      <c r="RMR5" s="96"/>
      <c r="RMS5" s="97"/>
      <c r="RMT5" s="97"/>
      <c r="RMU5" s="97"/>
      <c r="RMV5" s="96"/>
      <c r="RMW5" s="97"/>
      <c r="RMX5" s="97"/>
      <c r="RMY5" s="97"/>
      <c r="RMZ5" s="96"/>
      <c r="RNA5" s="97"/>
      <c r="RNB5" s="97"/>
      <c r="RNC5" s="97"/>
      <c r="RND5" s="96"/>
      <c r="RNE5" s="97"/>
      <c r="RNF5" s="97"/>
      <c r="RNG5" s="97"/>
      <c r="RNH5" s="96"/>
      <c r="RNI5" s="97"/>
      <c r="RNJ5" s="97"/>
      <c r="RNK5" s="97"/>
      <c r="RNL5" s="96"/>
      <c r="RNM5" s="97"/>
      <c r="RNN5" s="97"/>
      <c r="RNO5" s="97"/>
      <c r="RNP5" s="96"/>
      <c r="RNQ5" s="97"/>
      <c r="RNR5" s="97"/>
      <c r="RNS5" s="97"/>
      <c r="RNT5" s="96"/>
      <c r="RNU5" s="97"/>
      <c r="RNV5" s="97"/>
      <c r="RNW5" s="97"/>
      <c r="RNX5" s="96"/>
      <c r="RNY5" s="97"/>
      <c r="RNZ5" s="97"/>
      <c r="ROA5" s="97"/>
      <c r="ROB5" s="96"/>
      <c r="ROC5" s="97"/>
      <c r="ROD5" s="97"/>
      <c r="ROE5" s="97"/>
      <c r="ROF5" s="96"/>
      <c r="ROG5" s="97"/>
      <c r="ROH5" s="97"/>
      <c r="ROI5" s="97"/>
      <c r="ROJ5" s="96"/>
      <c r="ROK5" s="97"/>
      <c r="ROL5" s="97"/>
      <c r="ROM5" s="97"/>
      <c r="RON5" s="96"/>
      <c r="ROO5" s="97"/>
      <c r="ROP5" s="97"/>
      <c r="ROQ5" s="97"/>
      <c r="ROR5" s="96"/>
      <c r="ROS5" s="97"/>
      <c r="ROT5" s="97"/>
      <c r="ROU5" s="97"/>
      <c r="ROV5" s="96"/>
      <c r="ROW5" s="97"/>
      <c r="ROX5" s="97"/>
      <c r="ROY5" s="97"/>
      <c r="ROZ5" s="96"/>
      <c r="RPA5" s="97"/>
      <c r="RPB5" s="97"/>
      <c r="RPC5" s="97"/>
      <c r="RPD5" s="96"/>
      <c r="RPE5" s="97"/>
      <c r="RPF5" s="97"/>
      <c r="RPG5" s="97"/>
      <c r="RPH5" s="96"/>
      <c r="RPI5" s="97"/>
      <c r="RPJ5" s="97"/>
      <c r="RPK5" s="97"/>
      <c r="RPL5" s="96"/>
      <c r="RPM5" s="97"/>
      <c r="RPN5" s="97"/>
      <c r="RPO5" s="97"/>
      <c r="RPP5" s="96"/>
      <c r="RPQ5" s="97"/>
      <c r="RPR5" s="97"/>
      <c r="RPS5" s="97"/>
      <c r="RPT5" s="96"/>
      <c r="RPU5" s="97"/>
      <c r="RPV5" s="97"/>
      <c r="RPW5" s="97"/>
      <c r="RPX5" s="96"/>
      <c r="RPY5" s="97"/>
      <c r="RPZ5" s="97"/>
      <c r="RQA5" s="97"/>
      <c r="RQB5" s="96"/>
      <c r="RQC5" s="97"/>
      <c r="RQD5" s="97"/>
      <c r="RQE5" s="97"/>
      <c r="RQF5" s="96"/>
      <c r="RQG5" s="97"/>
      <c r="RQH5" s="97"/>
      <c r="RQI5" s="97"/>
      <c r="RQJ5" s="96"/>
      <c r="RQK5" s="97"/>
      <c r="RQL5" s="97"/>
      <c r="RQM5" s="97"/>
      <c r="RQN5" s="96"/>
      <c r="RQO5" s="97"/>
      <c r="RQP5" s="97"/>
      <c r="RQQ5" s="97"/>
      <c r="RQR5" s="96"/>
      <c r="RQS5" s="97"/>
      <c r="RQT5" s="97"/>
      <c r="RQU5" s="97"/>
      <c r="RQV5" s="96"/>
      <c r="RQW5" s="97"/>
      <c r="RQX5" s="97"/>
      <c r="RQY5" s="97"/>
      <c r="RQZ5" s="96"/>
      <c r="RRA5" s="97"/>
      <c r="RRB5" s="97"/>
      <c r="RRC5" s="97"/>
      <c r="RRD5" s="96"/>
      <c r="RRE5" s="97"/>
      <c r="RRF5" s="97"/>
      <c r="RRG5" s="97"/>
      <c r="RRH5" s="96"/>
      <c r="RRI5" s="97"/>
      <c r="RRJ5" s="97"/>
      <c r="RRK5" s="97"/>
      <c r="RRL5" s="96"/>
      <c r="RRM5" s="97"/>
      <c r="RRN5" s="97"/>
      <c r="RRO5" s="97"/>
      <c r="RRP5" s="96"/>
      <c r="RRQ5" s="97"/>
      <c r="RRR5" s="97"/>
      <c r="RRS5" s="97"/>
      <c r="RRT5" s="96"/>
      <c r="RRU5" s="97"/>
      <c r="RRV5" s="97"/>
      <c r="RRW5" s="97"/>
      <c r="RRX5" s="96"/>
      <c r="RRY5" s="97"/>
      <c r="RRZ5" s="97"/>
      <c r="RSA5" s="97"/>
      <c r="RSB5" s="96"/>
      <c r="RSC5" s="97"/>
      <c r="RSD5" s="97"/>
      <c r="RSE5" s="97"/>
      <c r="RSF5" s="96"/>
      <c r="RSG5" s="97"/>
      <c r="RSH5" s="97"/>
      <c r="RSI5" s="97"/>
      <c r="RSJ5" s="96"/>
      <c r="RSK5" s="97"/>
      <c r="RSL5" s="97"/>
      <c r="RSM5" s="97"/>
      <c r="RSN5" s="96"/>
      <c r="RSO5" s="97"/>
      <c r="RSP5" s="97"/>
      <c r="RSQ5" s="97"/>
      <c r="RSR5" s="96"/>
      <c r="RSS5" s="97"/>
      <c r="RST5" s="97"/>
      <c r="RSU5" s="97"/>
      <c r="RSV5" s="96"/>
      <c r="RSW5" s="97"/>
      <c r="RSX5" s="97"/>
      <c r="RSY5" s="97"/>
      <c r="RSZ5" s="96"/>
      <c r="RTA5" s="97"/>
      <c r="RTB5" s="97"/>
      <c r="RTC5" s="97"/>
      <c r="RTD5" s="96"/>
      <c r="RTE5" s="97"/>
      <c r="RTF5" s="97"/>
      <c r="RTG5" s="97"/>
      <c r="RTH5" s="96"/>
      <c r="RTI5" s="97"/>
      <c r="RTJ5" s="97"/>
      <c r="RTK5" s="97"/>
      <c r="RTL5" s="96"/>
      <c r="RTM5" s="97"/>
      <c r="RTN5" s="97"/>
      <c r="RTO5" s="97"/>
      <c r="RTP5" s="96"/>
      <c r="RTQ5" s="97"/>
      <c r="RTR5" s="97"/>
      <c r="RTS5" s="97"/>
      <c r="RTT5" s="96"/>
      <c r="RTU5" s="97"/>
      <c r="RTV5" s="97"/>
      <c r="RTW5" s="97"/>
      <c r="RTX5" s="96"/>
      <c r="RTY5" s="97"/>
      <c r="RTZ5" s="97"/>
      <c r="RUA5" s="97"/>
      <c r="RUB5" s="96"/>
      <c r="RUC5" s="97"/>
      <c r="RUD5" s="97"/>
      <c r="RUE5" s="97"/>
      <c r="RUF5" s="96"/>
      <c r="RUG5" s="97"/>
      <c r="RUH5" s="97"/>
      <c r="RUI5" s="97"/>
      <c r="RUJ5" s="96"/>
      <c r="RUK5" s="97"/>
      <c r="RUL5" s="97"/>
      <c r="RUM5" s="97"/>
      <c r="RUN5" s="96"/>
      <c r="RUO5" s="97"/>
      <c r="RUP5" s="97"/>
      <c r="RUQ5" s="97"/>
      <c r="RUR5" s="96"/>
      <c r="RUS5" s="97"/>
      <c r="RUT5" s="97"/>
      <c r="RUU5" s="97"/>
      <c r="RUV5" s="96"/>
      <c r="RUW5" s="97"/>
      <c r="RUX5" s="97"/>
      <c r="RUY5" s="97"/>
      <c r="RUZ5" s="96"/>
      <c r="RVA5" s="97"/>
      <c r="RVB5" s="97"/>
      <c r="RVC5" s="97"/>
      <c r="RVD5" s="96"/>
      <c r="RVE5" s="97"/>
      <c r="RVF5" s="97"/>
      <c r="RVG5" s="97"/>
      <c r="RVH5" s="96"/>
      <c r="RVI5" s="97"/>
      <c r="RVJ5" s="97"/>
      <c r="RVK5" s="97"/>
      <c r="RVL5" s="96"/>
      <c r="RVM5" s="97"/>
      <c r="RVN5" s="97"/>
      <c r="RVO5" s="97"/>
      <c r="RVP5" s="96"/>
      <c r="RVQ5" s="97"/>
      <c r="RVR5" s="97"/>
      <c r="RVS5" s="97"/>
      <c r="RVT5" s="96"/>
      <c r="RVU5" s="97"/>
      <c r="RVV5" s="97"/>
      <c r="RVW5" s="97"/>
      <c r="RVX5" s="96"/>
      <c r="RVY5" s="97"/>
      <c r="RVZ5" s="97"/>
      <c r="RWA5" s="97"/>
      <c r="RWB5" s="96"/>
      <c r="RWC5" s="97"/>
      <c r="RWD5" s="97"/>
      <c r="RWE5" s="97"/>
      <c r="RWF5" s="96"/>
      <c r="RWG5" s="97"/>
      <c r="RWH5" s="97"/>
      <c r="RWI5" s="97"/>
      <c r="RWJ5" s="96"/>
      <c r="RWK5" s="97"/>
      <c r="RWL5" s="97"/>
      <c r="RWM5" s="97"/>
      <c r="RWN5" s="96"/>
      <c r="RWO5" s="97"/>
      <c r="RWP5" s="97"/>
      <c r="RWQ5" s="97"/>
      <c r="RWR5" s="96"/>
      <c r="RWS5" s="97"/>
      <c r="RWT5" s="97"/>
      <c r="RWU5" s="97"/>
      <c r="RWV5" s="96"/>
      <c r="RWW5" s="97"/>
      <c r="RWX5" s="97"/>
      <c r="RWY5" s="97"/>
      <c r="RWZ5" s="96"/>
      <c r="RXA5" s="97"/>
      <c r="RXB5" s="97"/>
      <c r="RXC5" s="97"/>
      <c r="RXD5" s="96"/>
      <c r="RXE5" s="97"/>
      <c r="RXF5" s="97"/>
      <c r="RXG5" s="97"/>
      <c r="RXH5" s="96"/>
      <c r="RXI5" s="97"/>
      <c r="RXJ5" s="97"/>
      <c r="RXK5" s="97"/>
      <c r="RXL5" s="96"/>
      <c r="RXM5" s="97"/>
      <c r="RXN5" s="97"/>
      <c r="RXO5" s="97"/>
      <c r="RXP5" s="96"/>
      <c r="RXQ5" s="97"/>
      <c r="RXR5" s="97"/>
      <c r="RXS5" s="97"/>
      <c r="RXT5" s="96"/>
      <c r="RXU5" s="97"/>
      <c r="RXV5" s="97"/>
      <c r="RXW5" s="97"/>
      <c r="RXX5" s="96"/>
      <c r="RXY5" s="97"/>
      <c r="RXZ5" s="97"/>
      <c r="RYA5" s="97"/>
      <c r="RYB5" s="96"/>
      <c r="RYC5" s="97"/>
      <c r="RYD5" s="97"/>
      <c r="RYE5" s="97"/>
      <c r="RYF5" s="96"/>
      <c r="RYG5" s="97"/>
      <c r="RYH5" s="97"/>
      <c r="RYI5" s="97"/>
      <c r="RYJ5" s="96"/>
      <c r="RYK5" s="97"/>
      <c r="RYL5" s="97"/>
      <c r="RYM5" s="97"/>
      <c r="RYN5" s="96"/>
      <c r="RYO5" s="97"/>
      <c r="RYP5" s="97"/>
      <c r="RYQ5" s="97"/>
      <c r="RYR5" s="96"/>
      <c r="RYS5" s="97"/>
      <c r="RYT5" s="97"/>
      <c r="RYU5" s="97"/>
      <c r="RYV5" s="96"/>
      <c r="RYW5" s="97"/>
      <c r="RYX5" s="97"/>
      <c r="RYY5" s="97"/>
      <c r="RYZ5" s="96"/>
      <c r="RZA5" s="97"/>
      <c r="RZB5" s="97"/>
      <c r="RZC5" s="97"/>
      <c r="RZD5" s="96"/>
      <c r="RZE5" s="97"/>
      <c r="RZF5" s="97"/>
      <c r="RZG5" s="97"/>
      <c r="RZH5" s="96"/>
      <c r="RZI5" s="97"/>
      <c r="RZJ5" s="97"/>
      <c r="RZK5" s="97"/>
      <c r="RZL5" s="96"/>
      <c r="RZM5" s="97"/>
      <c r="RZN5" s="97"/>
      <c r="RZO5" s="97"/>
      <c r="RZP5" s="96"/>
      <c r="RZQ5" s="97"/>
      <c r="RZR5" s="97"/>
      <c r="RZS5" s="97"/>
      <c r="RZT5" s="96"/>
      <c r="RZU5" s="97"/>
      <c r="RZV5" s="97"/>
      <c r="RZW5" s="97"/>
      <c r="RZX5" s="96"/>
      <c r="RZY5" s="97"/>
      <c r="RZZ5" s="97"/>
      <c r="SAA5" s="97"/>
      <c r="SAB5" s="96"/>
      <c r="SAC5" s="97"/>
      <c r="SAD5" s="97"/>
      <c r="SAE5" s="97"/>
      <c r="SAF5" s="96"/>
      <c r="SAG5" s="97"/>
      <c r="SAH5" s="97"/>
      <c r="SAI5" s="97"/>
      <c r="SAJ5" s="96"/>
      <c r="SAK5" s="97"/>
      <c r="SAL5" s="97"/>
      <c r="SAM5" s="97"/>
      <c r="SAN5" s="96"/>
      <c r="SAO5" s="97"/>
      <c r="SAP5" s="97"/>
      <c r="SAQ5" s="97"/>
      <c r="SAR5" s="96"/>
      <c r="SAS5" s="97"/>
      <c r="SAT5" s="97"/>
      <c r="SAU5" s="97"/>
      <c r="SAV5" s="96"/>
      <c r="SAW5" s="97"/>
      <c r="SAX5" s="97"/>
      <c r="SAY5" s="97"/>
      <c r="SAZ5" s="96"/>
      <c r="SBA5" s="97"/>
      <c r="SBB5" s="97"/>
      <c r="SBC5" s="97"/>
      <c r="SBD5" s="96"/>
      <c r="SBE5" s="97"/>
      <c r="SBF5" s="97"/>
      <c r="SBG5" s="97"/>
      <c r="SBH5" s="96"/>
      <c r="SBI5" s="97"/>
      <c r="SBJ5" s="97"/>
      <c r="SBK5" s="97"/>
      <c r="SBL5" s="96"/>
      <c r="SBM5" s="97"/>
      <c r="SBN5" s="97"/>
      <c r="SBO5" s="97"/>
      <c r="SBP5" s="96"/>
      <c r="SBQ5" s="97"/>
      <c r="SBR5" s="97"/>
      <c r="SBS5" s="97"/>
      <c r="SBT5" s="96"/>
      <c r="SBU5" s="97"/>
      <c r="SBV5" s="97"/>
      <c r="SBW5" s="97"/>
      <c r="SBX5" s="96"/>
      <c r="SBY5" s="97"/>
      <c r="SBZ5" s="97"/>
      <c r="SCA5" s="97"/>
      <c r="SCB5" s="96"/>
      <c r="SCC5" s="97"/>
      <c r="SCD5" s="97"/>
      <c r="SCE5" s="97"/>
      <c r="SCF5" s="96"/>
      <c r="SCG5" s="97"/>
      <c r="SCH5" s="97"/>
      <c r="SCI5" s="97"/>
      <c r="SCJ5" s="96"/>
      <c r="SCK5" s="97"/>
      <c r="SCL5" s="97"/>
      <c r="SCM5" s="97"/>
      <c r="SCN5" s="96"/>
      <c r="SCO5" s="97"/>
      <c r="SCP5" s="97"/>
      <c r="SCQ5" s="97"/>
      <c r="SCR5" s="96"/>
      <c r="SCS5" s="97"/>
      <c r="SCT5" s="97"/>
      <c r="SCU5" s="97"/>
      <c r="SCV5" s="96"/>
      <c r="SCW5" s="97"/>
      <c r="SCX5" s="97"/>
      <c r="SCY5" s="97"/>
      <c r="SCZ5" s="96"/>
      <c r="SDA5" s="97"/>
      <c r="SDB5" s="97"/>
      <c r="SDC5" s="97"/>
      <c r="SDD5" s="96"/>
      <c r="SDE5" s="97"/>
      <c r="SDF5" s="97"/>
      <c r="SDG5" s="97"/>
      <c r="SDH5" s="96"/>
      <c r="SDI5" s="97"/>
      <c r="SDJ5" s="97"/>
      <c r="SDK5" s="97"/>
      <c r="SDL5" s="96"/>
      <c r="SDM5" s="97"/>
      <c r="SDN5" s="97"/>
      <c r="SDO5" s="97"/>
      <c r="SDP5" s="96"/>
      <c r="SDQ5" s="97"/>
      <c r="SDR5" s="97"/>
      <c r="SDS5" s="97"/>
      <c r="SDT5" s="96"/>
      <c r="SDU5" s="97"/>
      <c r="SDV5" s="97"/>
      <c r="SDW5" s="97"/>
      <c r="SDX5" s="96"/>
      <c r="SDY5" s="97"/>
      <c r="SDZ5" s="97"/>
      <c r="SEA5" s="97"/>
      <c r="SEB5" s="96"/>
      <c r="SEC5" s="97"/>
      <c r="SED5" s="97"/>
      <c r="SEE5" s="97"/>
      <c r="SEF5" s="96"/>
      <c r="SEG5" s="97"/>
      <c r="SEH5" s="97"/>
      <c r="SEI5" s="97"/>
      <c r="SEJ5" s="96"/>
      <c r="SEK5" s="97"/>
      <c r="SEL5" s="97"/>
      <c r="SEM5" s="97"/>
      <c r="SEN5" s="96"/>
      <c r="SEO5" s="97"/>
      <c r="SEP5" s="97"/>
      <c r="SEQ5" s="97"/>
      <c r="SER5" s="96"/>
      <c r="SES5" s="97"/>
      <c r="SET5" s="97"/>
      <c r="SEU5" s="97"/>
      <c r="SEV5" s="96"/>
      <c r="SEW5" s="97"/>
      <c r="SEX5" s="97"/>
      <c r="SEY5" s="97"/>
      <c r="SEZ5" s="96"/>
      <c r="SFA5" s="97"/>
      <c r="SFB5" s="97"/>
      <c r="SFC5" s="97"/>
      <c r="SFD5" s="96"/>
      <c r="SFE5" s="97"/>
      <c r="SFF5" s="97"/>
      <c r="SFG5" s="97"/>
      <c r="SFH5" s="96"/>
      <c r="SFI5" s="97"/>
      <c r="SFJ5" s="97"/>
      <c r="SFK5" s="97"/>
      <c r="SFL5" s="96"/>
      <c r="SFM5" s="97"/>
      <c r="SFN5" s="97"/>
      <c r="SFO5" s="97"/>
      <c r="SFP5" s="96"/>
      <c r="SFQ5" s="97"/>
      <c r="SFR5" s="97"/>
      <c r="SFS5" s="97"/>
      <c r="SFT5" s="96"/>
      <c r="SFU5" s="97"/>
      <c r="SFV5" s="97"/>
      <c r="SFW5" s="97"/>
      <c r="SFX5" s="96"/>
      <c r="SFY5" s="97"/>
      <c r="SFZ5" s="97"/>
      <c r="SGA5" s="97"/>
      <c r="SGB5" s="96"/>
      <c r="SGC5" s="97"/>
      <c r="SGD5" s="97"/>
      <c r="SGE5" s="97"/>
      <c r="SGF5" s="96"/>
      <c r="SGG5" s="97"/>
      <c r="SGH5" s="97"/>
      <c r="SGI5" s="97"/>
      <c r="SGJ5" s="96"/>
      <c r="SGK5" s="97"/>
      <c r="SGL5" s="97"/>
      <c r="SGM5" s="97"/>
      <c r="SGN5" s="96"/>
      <c r="SGO5" s="97"/>
      <c r="SGP5" s="97"/>
      <c r="SGQ5" s="97"/>
      <c r="SGR5" s="96"/>
      <c r="SGS5" s="97"/>
      <c r="SGT5" s="97"/>
      <c r="SGU5" s="97"/>
      <c r="SGV5" s="96"/>
      <c r="SGW5" s="97"/>
      <c r="SGX5" s="97"/>
      <c r="SGY5" s="97"/>
      <c r="SGZ5" s="96"/>
      <c r="SHA5" s="97"/>
      <c r="SHB5" s="97"/>
      <c r="SHC5" s="97"/>
      <c r="SHD5" s="96"/>
      <c r="SHE5" s="97"/>
      <c r="SHF5" s="97"/>
      <c r="SHG5" s="97"/>
      <c r="SHH5" s="96"/>
      <c r="SHI5" s="97"/>
      <c r="SHJ5" s="97"/>
      <c r="SHK5" s="97"/>
      <c r="SHL5" s="96"/>
      <c r="SHM5" s="97"/>
      <c r="SHN5" s="97"/>
      <c r="SHO5" s="97"/>
      <c r="SHP5" s="96"/>
      <c r="SHQ5" s="97"/>
      <c r="SHR5" s="97"/>
      <c r="SHS5" s="97"/>
      <c r="SHT5" s="96"/>
      <c r="SHU5" s="97"/>
      <c r="SHV5" s="97"/>
      <c r="SHW5" s="97"/>
      <c r="SHX5" s="96"/>
      <c r="SHY5" s="97"/>
      <c r="SHZ5" s="97"/>
      <c r="SIA5" s="97"/>
      <c r="SIB5" s="96"/>
      <c r="SIC5" s="97"/>
      <c r="SID5" s="97"/>
      <c r="SIE5" s="97"/>
      <c r="SIF5" s="96"/>
      <c r="SIG5" s="97"/>
      <c r="SIH5" s="97"/>
      <c r="SII5" s="97"/>
      <c r="SIJ5" s="96"/>
      <c r="SIK5" s="97"/>
      <c r="SIL5" s="97"/>
      <c r="SIM5" s="97"/>
      <c r="SIN5" s="96"/>
      <c r="SIO5" s="97"/>
      <c r="SIP5" s="97"/>
      <c r="SIQ5" s="97"/>
      <c r="SIR5" s="96"/>
      <c r="SIS5" s="97"/>
      <c r="SIT5" s="97"/>
      <c r="SIU5" s="97"/>
      <c r="SIV5" s="96"/>
      <c r="SIW5" s="97"/>
      <c r="SIX5" s="97"/>
      <c r="SIY5" s="97"/>
      <c r="SIZ5" s="96"/>
      <c r="SJA5" s="97"/>
      <c r="SJB5" s="97"/>
      <c r="SJC5" s="97"/>
      <c r="SJD5" s="96"/>
      <c r="SJE5" s="97"/>
      <c r="SJF5" s="97"/>
      <c r="SJG5" s="97"/>
      <c r="SJH5" s="96"/>
      <c r="SJI5" s="97"/>
      <c r="SJJ5" s="97"/>
      <c r="SJK5" s="97"/>
      <c r="SJL5" s="96"/>
      <c r="SJM5" s="97"/>
      <c r="SJN5" s="97"/>
      <c r="SJO5" s="97"/>
      <c r="SJP5" s="96"/>
      <c r="SJQ5" s="97"/>
      <c r="SJR5" s="97"/>
      <c r="SJS5" s="97"/>
      <c r="SJT5" s="96"/>
      <c r="SJU5" s="97"/>
      <c r="SJV5" s="97"/>
      <c r="SJW5" s="97"/>
      <c r="SJX5" s="96"/>
      <c r="SJY5" s="97"/>
      <c r="SJZ5" s="97"/>
      <c r="SKA5" s="97"/>
      <c r="SKB5" s="96"/>
      <c r="SKC5" s="97"/>
      <c r="SKD5" s="97"/>
      <c r="SKE5" s="97"/>
      <c r="SKF5" s="96"/>
      <c r="SKG5" s="97"/>
      <c r="SKH5" s="97"/>
      <c r="SKI5" s="97"/>
      <c r="SKJ5" s="96"/>
      <c r="SKK5" s="97"/>
      <c r="SKL5" s="97"/>
      <c r="SKM5" s="97"/>
      <c r="SKN5" s="96"/>
      <c r="SKO5" s="97"/>
      <c r="SKP5" s="97"/>
      <c r="SKQ5" s="97"/>
      <c r="SKR5" s="96"/>
      <c r="SKS5" s="97"/>
      <c r="SKT5" s="97"/>
      <c r="SKU5" s="97"/>
      <c r="SKV5" s="96"/>
      <c r="SKW5" s="97"/>
      <c r="SKX5" s="97"/>
      <c r="SKY5" s="97"/>
      <c r="SKZ5" s="96"/>
      <c r="SLA5" s="97"/>
      <c r="SLB5" s="97"/>
      <c r="SLC5" s="97"/>
      <c r="SLD5" s="96"/>
      <c r="SLE5" s="97"/>
      <c r="SLF5" s="97"/>
      <c r="SLG5" s="97"/>
      <c r="SLH5" s="96"/>
      <c r="SLI5" s="97"/>
      <c r="SLJ5" s="97"/>
      <c r="SLK5" s="97"/>
      <c r="SLL5" s="96"/>
      <c r="SLM5" s="97"/>
      <c r="SLN5" s="97"/>
      <c r="SLO5" s="97"/>
      <c r="SLP5" s="96"/>
      <c r="SLQ5" s="97"/>
      <c r="SLR5" s="97"/>
      <c r="SLS5" s="97"/>
      <c r="SLT5" s="96"/>
      <c r="SLU5" s="97"/>
      <c r="SLV5" s="97"/>
      <c r="SLW5" s="97"/>
      <c r="SLX5" s="96"/>
      <c r="SLY5" s="97"/>
      <c r="SLZ5" s="97"/>
      <c r="SMA5" s="97"/>
      <c r="SMB5" s="96"/>
      <c r="SMC5" s="97"/>
      <c r="SMD5" s="97"/>
      <c r="SME5" s="97"/>
      <c r="SMF5" s="96"/>
      <c r="SMG5" s="97"/>
      <c r="SMH5" s="97"/>
      <c r="SMI5" s="97"/>
      <c r="SMJ5" s="96"/>
      <c r="SMK5" s="97"/>
      <c r="SML5" s="97"/>
      <c r="SMM5" s="97"/>
      <c r="SMN5" s="96"/>
      <c r="SMO5" s="97"/>
      <c r="SMP5" s="97"/>
      <c r="SMQ5" s="97"/>
      <c r="SMR5" s="96"/>
      <c r="SMS5" s="97"/>
      <c r="SMT5" s="97"/>
      <c r="SMU5" s="97"/>
      <c r="SMV5" s="96"/>
      <c r="SMW5" s="97"/>
      <c r="SMX5" s="97"/>
      <c r="SMY5" s="97"/>
      <c r="SMZ5" s="96"/>
      <c r="SNA5" s="97"/>
      <c r="SNB5" s="97"/>
      <c r="SNC5" s="97"/>
      <c r="SND5" s="96"/>
      <c r="SNE5" s="97"/>
      <c r="SNF5" s="97"/>
      <c r="SNG5" s="97"/>
      <c r="SNH5" s="96"/>
      <c r="SNI5" s="97"/>
      <c r="SNJ5" s="97"/>
      <c r="SNK5" s="97"/>
      <c r="SNL5" s="96"/>
      <c r="SNM5" s="97"/>
      <c r="SNN5" s="97"/>
      <c r="SNO5" s="97"/>
      <c r="SNP5" s="96"/>
      <c r="SNQ5" s="97"/>
      <c r="SNR5" s="97"/>
      <c r="SNS5" s="97"/>
      <c r="SNT5" s="96"/>
      <c r="SNU5" s="97"/>
      <c r="SNV5" s="97"/>
      <c r="SNW5" s="97"/>
      <c r="SNX5" s="96"/>
      <c r="SNY5" s="97"/>
      <c r="SNZ5" s="97"/>
      <c r="SOA5" s="97"/>
      <c r="SOB5" s="96"/>
      <c r="SOC5" s="97"/>
      <c r="SOD5" s="97"/>
      <c r="SOE5" s="97"/>
      <c r="SOF5" s="96"/>
      <c r="SOG5" s="97"/>
      <c r="SOH5" s="97"/>
      <c r="SOI5" s="97"/>
      <c r="SOJ5" s="96"/>
      <c r="SOK5" s="97"/>
      <c r="SOL5" s="97"/>
      <c r="SOM5" s="97"/>
      <c r="SON5" s="96"/>
      <c r="SOO5" s="97"/>
      <c r="SOP5" s="97"/>
      <c r="SOQ5" s="97"/>
      <c r="SOR5" s="96"/>
      <c r="SOS5" s="97"/>
      <c r="SOT5" s="97"/>
      <c r="SOU5" s="97"/>
      <c r="SOV5" s="96"/>
      <c r="SOW5" s="97"/>
      <c r="SOX5" s="97"/>
      <c r="SOY5" s="97"/>
      <c r="SOZ5" s="96"/>
      <c r="SPA5" s="97"/>
      <c r="SPB5" s="97"/>
      <c r="SPC5" s="97"/>
      <c r="SPD5" s="96"/>
      <c r="SPE5" s="97"/>
      <c r="SPF5" s="97"/>
      <c r="SPG5" s="97"/>
      <c r="SPH5" s="96"/>
      <c r="SPI5" s="97"/>
      <c r="SPJ5" s="97"/>
      <c r="SPK5" s="97"/>
      <c r="SPL5" s="96"/>
      <c r="SPM5" s="97"/>
      <c r="SPN5" s="97"/>
      <c r="SPO5" s="97"/>
      <c r="SPP5" s="96"/>
      <c r="SPQ5" s="97"/>
      <c r="SPR5" s="97"/>
      <c r="SPS5" s="97"/>
      <c r="SPT5" s="96"/>
      <c r="SPU5" s="97"/>
      <c r="SPV5" s="97"/>
      <c r="SPW5" s="97"/>
      <c r="SPX5" s="96"/>
      <c r="SPY5" s="97"/>
      <c r="SPZ5" s="97"/>
      <c r="SQA5" s="97"/>
      <c r="SQB5" s="96"/>
      <c r="SQC5" s="97"/>
      <c r="SQD5" s="97"/>
      <c r="SQE5" s="97"/>
      <c r="SQF5" s="96"/>
      <c r="SQG5" s="97"/>
      <c r="SQH5" s="97"/>
      <c r="SQI5" s="97"/>
      <c r="SQJ5" s="96"/>
      <c r="SQK5" s="97"/>
      <c r="SQL5" s="97"/>
      <c r="SQM5" s="97"/>
      <c r="SQN5" s="96"/>
      <c r="SQO5" s="97"/>
      <c r="SQP5" s="97"/>
      <c r="SQQ5" s="97"/>
      <c r="SQR5" s="96"/>
      <c r="SQS5" s="97"/>
      <c r="SQT5" s="97"/>
      <c r="SQU5" s="97"/>
      <c r="SQV5" s="96"/>
      <c r="SQW5" s="97"/>
      <c r="SQX5" s="97"/>
      <c r="SQY5" s="97"/>
      <c r="SQZ5" s="96"/>
      <c r="SRA5" s="97"/>
      <c r="SRB5" s="97"/>
      <c r="SRC5" s="97"/>
      <c r="SRD5" s="96"/>
      <c r="SRE5" s="97"/>
      <c r="SRF5" s="97"/>
      <c r="SRG5" s="97"/>
      <c r="SRH5" s="96"/>
      <c r="SRI5" s="97"/>
      <c r="SRJ5" s="97"/>
      <c r="SRK5" s="97"/>
      <c r="SRL5" s="96"/>
      <c r="SRM5" s="97"/>
      <c r="SRN5" s="97"/>
      <c r="SRO5" s="97"/>
      <c r="SRP5" s="96"/>
      <c r="SRQ5" s="97"/>
      <c r="SRR5" s="97"/>
      <c r="SRS5" s="97"/>
      <c r="SRT5" s="96"/>
      <c r="SRU5" s="97"/>
      <c r="SRV5" s="97"/>
      <c r="SRW5" s="97"/>
      <c r="SRX5" s="96"/>
      <c r="SRY5" s="97"/>
      <c r="SRZ5" s="97"/>
      <c r="SSA5" s="97"/>
      <c r="SSB5" s="96"/>
      <c r="SSC5" s="97"/>
      <c r="SSD5" s="97"/>
      <c r="SSE5" s="97"/>
      <c r="SSF5" s="96"/>
      <c r="SSG5" s="97"/>
      <c r="SSH5" s="97"/>
      <c r="SSI5" s="97"/>
      <c r="SSJ5" s="96"/>
      <c r="SSK5" s="97"/>
      <c r="SSL5" s="97"/>
      <c r="SSM5" s="97"/>
      <c r="SSN5" s="96"/>
      <c r="SSO5" s="97"/>
      <c r="SSP5" s="97"/>
      <c r="SSQ5" s="97"/>
      <c r="SSR5" s="96"/>
      <c r="SSS5" s="97"/>
      <c r="SST5" s="97"/>
      <c r="SSU5" s="97"/>
      <c r="SSV5" s="96"/>
      <c r="SSW5" s="97"/>
      <c r="SSX5" s="97"/>
      <c r="SSY5" s="97"/>
      <c r="SSZ5" s="96"/>
      <c r="STA5" s="97"/>
      <c r="STB5" s="97"/>
      <c r="STC5" s="97"/>
      <c r="STD5" s="96"/>
      <c r="STE5" s="97"/>
      <c r="STF5" s="97"/>
      <c r="STG5" s="97"/>
      <c r="STH5" s="96"/>
      <c r="STI5" s="97"/>
      <c r="STJ5" s="97"/>
      <c r="STK5" s="97"/>
      <c r="STL5" s="96"/>
      <c r="STM5" s="97"/>
      <c r="STN5" s="97"/>
      <c r="STO5" s="97"/>
      <c r="STP5" s="96"/>
      <c r="STQ5" s="97"/>
      <c r="STR5" s="97"/>
      <c r="STS5" s="97"/>
      <c r="STT5" s="96"/>
      <c r="STU5" s="97"/>
      <c r="STV5" s="97"/>
      <c r="STW5" s="97"/>
      <c r="STX5" s="96"/>
      <c r="STY5" s="97"/>
      <c r="STZ5" s="97"/>
      <c r="SUA5" s="97"/>
      <c r="SUB5" s="96"/>
      <c r="SUC5" s="97"/>
      <c r="SUD5" s="97"/>
      <c r="SUE5" s="97"/>
      <c r="SUF5" s="96"/>
      <c r="SUG5" s="97"/>
      <c r="SUH5" s="97"/>
      <c r="SUI5" s="97"/>
      <c r="SUJ5" s="96"/>
      <c r="SUK5" s="97"/>
      <c r="SUL5" s="97"/>
      <c r="SUM5" s="97"/>
      <c r="SUN5" s="96"/>
      <c r="SUO5" s="97"/>
      <c r="SUP5" s="97"/>
      <c r="SUQ5" s="97"/>
      <c r="SUR5" s="96"/>
      <c r="SUS5" s="97"/>
      <c r="SUT5" s="97"/>
      <c r="SUU5" s="97"/>
      <c r="SUV5" s="96"/>
      <c r="SUW5" s="97"/>
      <c r="SUX5" s="97"/>
      <c r="SUY5" s="97"/>
      <c r="SUZ5" s="96"/>
      <c r="SVA5" s="97"/>
      <c r="SVB5" s="97"/>
      <c r="SVC5" s="97"/>
      <c r="SVD5" s="96"/>
      <c r="SVE5" s="97"/>
      <c r="SVF5" s="97"/>
      <c r="SVG5" s="97"/>
      <c r="SVH5" s="96"/>
      <c r="SVI5" s="97"/>
      <c r="SVJ5" s="97"/>
      <c r="SVK5" s="97"/>
      <c r="SVL5" s="96"/>
      <c r="SVM5" s="97"/>
      <c r="SVN5" s="97"/>
      <c r="SVO5" s="97"/>
      <c r="SVP5" s="96"/>
      <c r="SVQ5" s="97"/>
      <c r="SVR5" s="97"/>
      <c r="SVS5" s="97"/>
      <c r="SVT5" s="96"/>
      <c r="SVU5" s="97"/>
      <c r="SVV5" s="97"/>
      <c r="SVW5" s="97"/>
      <c r="SVX5" s="96"/>
      <c r="SVY5" s="97"/>
      <c r="SVZ5" s="97"/>
      <c r="SWA5" s="97"/>
      <c r="SWB5" s="96"/>
      <c r="SWC5" s="97"/>
      <c r="SWD5" s="97"/>
      <c r="SWE5" s="97"/>
      <c r="SWF5" s="96"/>
      <c r="SWG5" s="97"/>
      <c r="SWH5" s="97"/>
      <c r="SWI5" s="97"/>
      <c r="SWJ5" s="96"/>
      <c r="SWK5" s="97"/>
      <c r="SWL5" s="97"/>
      <c r="SWM5" s="97"/>
      <c r="SWN5" s="96"/>
      <c r="SWO5" s="97"/>
      <c r="SWP5" s="97"/>
      <c r="SWQ5" s="97"/>
      <c r="SWR5" s="96"/>
      <c r="SWS5" s="97"/>
      <c r="SWT5" s="97"/>
      <c r="SWU5" s="97"/>
      <c r="SWV5" s="96"/>
      <c r="SWW5" s="97"/>
      <c r="SWX5" s="97"/>
      <c r="SWY5" s="97"/>
      <c r="SWZ5" s="96"/>
      <c r="SXA5" s="97"/>
      <c r="SXB5" s="97"/>
      <c r="SXC5" s="97"/>
      <c r="SXD5" s="96"/>
      <c r="SXE5" s="97"/>
      <c r="SXF5" s="97"/>
      <c r="SXG5" s="97"/>
      <c r="SXH5" s="96"/>
      <c r="SXI5" s="97"/>
      <c r="SXJ5" s="97"/>
      <c r="SXK5" s="97"/>
      <c r="SXL5" s="96"/>
      <c r="SXM5" s="97"/>
      <c r="SXN5" s="97"/>
      <c r="SXO5" s="97"/>
      <c r="SXP5" s="96"/>
      <c r="SXQ5" s="97"/>
      <c r="SXR5" s="97"/>
      <c r="SXS5" s="97"/>
      <c r="SXT5" s="96"/>
      <c r="SXU5" s="97"/>
      <c r="SXV5" s="97"/>
      <c r="SXW5" s="97"/>
      <c r="SXX5" s="96"/>
      <c r="SXY5" s="97"/>
      <c r="SXZ5" s="97"/>
      <c r="SYA5" s="97"/>
      <c r="SYB5" s="96"/>
      <c r="SYC5" s="97"/>
      <c r="SYD5" s="97"/>
      <c r="SYE5" s="97"/>
      <c r="SYF5" s="96"/>
      <c r="SYG5" s="97"/>
      <c r="SYH5" s="97"/>
      <c r="SYI5" s="97"/>
      <c r="SYJ5" s="96"/>
      <c r="SYK5" s="97"/>
      <c r="SYL5" s="97"/>
      <c r="SYM5" s="97"/>
      <c r="SYN5" s="96"/>
      <c r="SYO5" s="97"/>
      <c r="SYP5" s="97"/>
      <c r="SYQ5" s="97"/>
      <c r="SYR5" s="96"/>
      <c r="SYS5" s="97"/>
      <c r="SYT5" s="97"/>
      <c r="SYU5" s="97"/>
      <c r="SYV5" s="96"/>
      <c r="SYW5" s="97"/>
      <c r="SYX5" s="97"/>
      <c r="SYY5" s="97"/>
      <c r="SYZ5" s="96"/>
      <c r="SZA5" s="97"/>
      <c r="SZB5" s="97"/>
      <c r="SZC5" s="97"/>
      <c r="SZD5" s="96"/>
      <c r="SZE5" s="97"/>
      <c r="SZF5" s="97"/>
      <c r="SZG5" s="97"/>
      <c r="SZH5" s="96"/>
      <c r="SZI5" s="97"/>
      <c r="SZJ5" s="97"/>
      <c r="SZK5" s="97"/>
      <c r="SZL5" s="96"/>
      <c r="SZM5" s="97"/>
      <c r="SZN5" s="97"/>
      <c r="SZO5" s="97"/>
      <c r="SZP5" s="96"/>
      <c r="SZQ5" s="97"/>
      <c r="SZR5" s="97"/>
      <c r="SZS5" s="97"/>
      <c r="SZT5" s="96"/>
      <c r="SZU5" s="97"/>
      <c r="SZV5" s="97"/>
      <c r="SZW5" s="97"/>
      <c r="SZX5" s="96"/>
      <c r="SZY5" s="97"/>
      <c r="SZZ5" s="97"/>
      <c r="TAA5" s="97"/>
      <c r="TAB5" s="96"/>
      <c r="TAC5" s="97"/>
      <c r="TAD5" s="97"/>
      <c r="TAE5" s="97"/>
      <c r="TAF5" s="96"/>
      <c r="TAG5" s="97"/>
      <c r="TAH5" s="97"/>
      <c r="TAI5" s="97"/>
      <c r="TAJ5" s="96"/>
      <c r="TAK5" s="97"/>
      <c r="TAL5" s="97"/>
      <c r="TAM5" s="97"/>
      <c r="TAN5" s="96"/>
      <c r="TAO5" s="97"/>
      <c r="TAP5" s="97"/>
      <c r="TAQ5" s="97"/>
      <c r="TAR5" s="96"/>
      <c r="TAS5" s="97"/>
      <c r="TAT5" s="97"/>
      <c r="TAU5" s="97"/>
      <c r="TAV5" s="96"/>
      <c r="TAW5" s="97"/>
      <c r="TAX5" s="97"/>
      <c r="TAY5" s="97"/>
      <c r="TAZ5" s="96"/>
      <c r="TBA5" s="97"/>
      <c r="TBB5" s="97"/>
      <c r="TBC5" s="97"/>
      <c r="TBD5" s="96"/>
      <c r="TBE5" s="97"/>
      <c r="TBF5" s="97"/>
      <c r="TBG5" s="97"/>
      <c r="TBH5" s="96"/>
      <c r="TBI5" s="97"/>
      <c r="TBJ5" s="97"/>
      <c r="TBK5" s="97"/>
      <c r="TBL5" s="96"/>
      <c r="TBM5" s="97"/>
      <c r="TBN5" s="97"/>
      <c r="TBO5" s="97"/>
      <c r="TBP5" s="96"/>
      <c r="TBQ5" s="97"/>
      <c r="TBR5" s="97"/>
      <c r="TBS5" s="97"/>
      <c r="TBT5" s="96"/>
      <c r="TBU5" s="97"/>
      <c r="TBV5" s="97"/>
      <c r="TBW5" s="97"/>
      <c r="TBX5" s="96"/>
      <c r="TBY5" s="97"/>
      <c r="TBZ5" s="97"/>
      <c r="TCA5" s="97"/>
      <c r="TCB5" s="96"/>
      <c r="TCC5" s="97"/>
      <c r="TCD5" s="97"/>
      <c r="TCE5" s="97"/>
      <c r="TCF5" s="96"/>
      <c r="TCG5" s="97"/>
      <c r="TCH5" s="97"/>
      <c r="TCI5" s="97"/>
      <c r="TCJ5" s="96"/>
      <c r="TCK5" s="97"/>
      <c r="TCL5" s="97"/>
      <c r="TCM5" s="97"/>
      <c r="TCN5" s="96"/>
      <c r="TCO5" s="97"/>
      <c r="TCP5" s="97"/>
      <c r="TCQ5" s="97"/>
      <c r="TCR5" s="96"/>
      <c r="TCS5" s="97"/>
      <c r="TCT5" s="97"/>
      <c r="TCU5" s="97"/>
      <c r="TCV5" s="96"/>
      <c r="TCW5" s="97"/>
      <c r="TCX5" s="97"/>
      <c r="TCY5" s="97"/>
      <c r="TCZ5" s="96"/>
      <c r="TDA5" s="97"/>
      <c r="TDB5" s="97"/>
      <c r="TDC5" s="97"/>
      <c r="TDD5" s="96"/>
      <c r="TDE5" s="97"/>
      <c r="TDF5" s="97"/>
      <c r="TDG5" s="97"/>
      <c r="TDH5" s="96"/>
      <c r="TDI5" s="97"/>
      <c r="TDJ5" s="97"/>
      <c r="TDK5" s="97"/>
      <c r="TDL5" s="96"/>
      <c r="TDM5" s="97"/>
      <c r="TDN5" s="97"/>
      <c r="TDO5" s="97"/>
      <c r="TDP5" s="96"/>
      <c r="TDQ5" s="97"/>
      <c r="TDR5" s="97"/>
      <c r="TDS5" s="97"/>
      <c r="TDT5" s="96"/>
      <c r="TDU5" s="97"/>
      <c r="TDV5" s="97"/>
      <c r="TDW5" s="97"/>
      <c r="TDX5" s="96"/>
      <c r="TDY5" s="97"/>
      <c r="TDZ5" s="97"/>
      <c r="TEA5" s="97"/>
      <c r="TEB5" s="96"/>
      <c r="TEC5" s="97"/>
      <c r="TED5" s="97"/>
      <c r="TEE5" s="97"/>
      <c r="TEF5" s="96"/>
      <c r="TEG5" s="97"/>
      <c r="TEH5" s="97"/>
      <c r="TEI5" s="97"/>
      <c r="TEJ5" s="96"/>
      <c r="TEK5" s="97"/>
      <c r="TEL5" s="97"/>
      <c r="TEM5" s="97"/>
      <c r="TEN5" s="96"/>
      <c r="TEO5" s="97"/>
      <c r="TEP5" s="97"/>
      <c r="TEQ5" s="97"/>
      <c r="TER5" s="96"/>
      <c r="TES5" s="97"/>
      <c r="TET5" s="97"/>
      <c r="TEU5" s="97"/>
      <c r="TEV5" s="96"/>
      <c r="TEW5" s="97"/>
      <c r="TEX5" s="97"/>
      <c r="TEY5" s="97"/>
      <c r="TEZ5" s="96"/>
      <c r="TFA5" s="97"/>
      <c r="TFB5" s="97"/>
      <c r="TFC5" s="97"/>
      <c r="TFD5" s="96"/>
      <c r="TFE5" s="97"/>
      <c r="TFF5" s="97"/>
      <c r="TFG5" s="97"/>
      <c r="TFH5" s="96"/>
      <c r="TFI5" s="97"/>
      <c r="TFJ5" s="97"/>
      <c r="TFK5" s="97"/>
      <c r="TFL5" s="96"/>
      <c r="TFM5" s="97"/>
      <c r="TFN5" s="97"/>
      <c r="TFO5" s="97"/>
      <c r="TFP5" s="96"/>
      <c r="TFQ5" s="97"/>
      <c r="TFR5" s="97"/>
      <c r="TFS5" s="97"/>
      <c r="TFT5" s="96"/>
      <c r="TFU5" s="97"/>
      <c r="TFV5" s="97"/>
      <c r="TFW5" s="97"/>
      <c r="TFX5" s="96"/>
      <c r="TFY5" s="97"/>
      <c r="TFZ5" s="97"/>
      <c r="TGA5" s="97"/>
      <c r="TGB5" s="96"/>
      <c r="TGC5" s="97"/>
      <c r="TGD5" s="97"/>
      <c r="TGE5" s="97"/>
      <c r="TGF5" s="96"/>
      <c r="TGG5" s="97"/>
      <c r="TGH5" s="97"/>
      <c r="TGI5" s="97"/>
      <c r="TGJ5" s="96"/>
      <c r="TGK5" s="97"/>
      <c r="TGL5" s="97"/>
      <c r="TGM5" s="97"/>
      <c r="TGN5" s="96"/>
      <c r="TGO5" s="97"/>
      <c r="TGP5" s="97"/>
      <c r="TGQ5" s="97"/>
      <c r="TGR5" s="96"/>
      <c r="TGS5" s="97"/>
      <c r="TGT5" s="97"/>
      <c r="TGU5" s="97"/>
      <c r="TGV5" s="96"/>
      <c r="TGW5" s="97"/>
      <c r="TGX5" s="97"/>
      <c r="TGY5" s="97"/>
      <c r="TGZ5" s="96"/>
      <c r="THA5" s="97"/>
      <c r="THB5" s="97"/>
      <c r="THC5" s="97"/>
      <c r="THD5" s="96"/>
      <c r="THE5" s="97"/>
      <c r="THF5" s="97"/>
      <c r="THG5" s="97"/>
      <c r="THH5" s="96"/>
      <c r="THI5" s="97"/>
      <c r="THJ5" s="97"/>
      <c r="THK5" s="97"/>
      <c r="THL5" s="96"/>
      <c r="THM5" s="97"/>
      <c r="THN5" s="97"/>
      <c r="THO5" s="97"/>
      <c r="THP5" s="96"/>
      <c r="THQ5" s="97"/>
      <c r="THR5" s="97"/>
      <c r="THS5" s="97"/>
      <c r="THT5" s="96"/>
      <c r="THU5" s="97"/>
      <c r="THV5" s="97"/>
      <c r="THW5" s="97"/>
      <c r="THX5" s="96"/>
      <c r="THY5" s="97"/>
      <c r="THZ5" s="97"/>
      <c r="TIA5" s="97"/>
      <c r="TIB5" s="96"/>
      <c r="TIC5" s="97"/>
      <c r="TID5" s="97"/>
      <c r="TIE5" s="97"/>
      <c r="TIF5" s="96"/>
      <c r="TIG5" s="97"/>
      <c r="TIH5" s="97"/>
      <c r="TII5" s="97"/>
      <c r="TIJ5" s="96"/>
      <c r="TIK5" s="97"/>
      <c r="TIL5" s="97"/>
      <c r="TIM5" s="97"/>
      <c r="TIN5" s="96"/>
      <c r="TIO5" s="97"/>
      <c r="TIP5" s="97"/>
      <c r="TIQ5" s="97"/>
      <c r="TIR5" s="96"/>
      <c r="TIS5" s="97"/>
      <c r="TIT5" s="97"/>
      <c r="TIU5" s="97"/>
      <c r="TIV5" s="96"/>
      <c r="TIW5" s="97"/>
      <c r="TIX5" s="97"/>
      <c r="TIY5" s="97"/>
      <c r="TIZ5" s="96"/>
      <c r="TJA5" s="97"/>
      <c r="TJB5" s="97"/>
      <c r="TJC5" s="97"/>
      <c r="TJD5" s="96"/>
      <c r="TJE5" s="97"/>
      <c r="TJF5" s="97"/>
      <c r="TJG5" s="97"/>
      <c r="TJH5" s="96"/>
      <c r="TJI5" s="97"/>
      <c r="TJJ5" s="97"/>
      <c r="TJK5" s="97"/>
      <c r="TJL5" s="96"/>
      <c r="TJM5" s="97"/>
      <c r="TJN5" s="97"/>
      <c r="TJO5" s="97"/>
      <c r="TJP5" s="96"/>
      <c r="TJQ5" s="97"/>
      <c r="TJR5" s="97"/>
      <c r="TJS5" s="97"/>
      <c r="TJT5" s="96"/>
      <c r="TJU5" s="97"/>
      <c r="TJV5" s="97"/>
      <c r="TJW5" s="97"/>
      <c r="TJX5" s="96"/>
      <c r="TJY5" s="97"/>
      <c r="TJZ5" s="97"/>
      <c r="TKA5" s="97"/>
      <c r="TKB5" s="96"/>
      <c r="TKC5" s="97"/>
      <c r="TKD5" s="97"/>
      <c r="TKE5" s="97"/>
      <c r="TKF5" s="96"/>
      <c r="TKG5" s="97"/>
      <c r="TKH5" s="97"/>
      <c r="TKI5" s="97"/>
      <c r="TKJ5" s="96"/>
      <c r="TKK5" s="97"/>
      <c r="TKL5" s="97"/>
      <c r="TKM5" s="97"/>
      <c r="TKN5" s="96"/>
      <c r="TKO5" s="97"/>
      <c r="TKP5" s="97"/>
      <c r="TKQ5" s="97"/>
      <c r="TKR5" s="96"/>
      <c r="TKS5" s="97"/>
      <c r="TKT5" s="97"/>
      <c r="TKU5" s="97"/>
      <c r="TKV5" s="96"/>
      <c r="TKW5" s="97"/>
      <c r="TKX5" s="97"/>
      <c r="TKY5" s="97"/>
      <c r="TKZ5" s="96"/>
      <c r="TLA5" s="97"/>
      <c r="TLB5" s="97"/>
      <c r="TLC5" s="97"/>
      <c r="TLD5" s="96"/>
      <c r="TLE5" s="97"/>
      <c r="TLF5" s="97"/>
      <c r="TLG5" s="97"/>
      <c r="TLH5" s="96"/>
      <c r="TLI5" s="97"/>
      <c r="TLJ5" s="97"/>
      <c r="TLK5" s="97"/>
      <c r="TLL5" s="96"/>
      <c r="TLM5" s="97"/>
      <c r="TLN5" s="97"/>
      <c r="TLO5" s="97"/>
      <c r="TLP5" s="96"/>
      <c r="TLQ5" s="97"/>
      <c r="TLR5" s="97"/>
      <c r="TLS5" s="97"/>
      <c r="TLT5" s="96"/>
      <c r="TLU5" s="97"/>
      <c r="TLV5" s="97"/>
      <c r="TLW5" s="97"/>
      <c r="TLX5" s="96"/>
      <c r="TLY5" s="97"/>
      <c r="TLZ5" s="97"/>
      <c r="TMA5" s="97"/>
      <c r="TMB5" s="96"/>
      <c r="TMC5" s="97"/>
      <c r="TMD5" s="97"/>
      <c r="TME5" s="97"/>
      <c r="TMF5" s="96"/>
      <c r="TMG5" s="97"/>
      <c r="TMH5" s="97"/>
      <c r="TMI5" s="97"/>
      <c r="TMJ5" s="96"/>
      <c r="TMK5" s="97"/>
      <c r="TML5" s="97"/>
      <c r="TMM5" s="97"/>
      <c r="TMN5" s="96"/>
      <c r="TMO5" s="97"/>
      <c r="TMP5" s="97"/>
      <c r="TMQ5" s="97"/>
      <c r="TMR5" s="96"/>
      <c r="TMS5" s="97"/>
      <c r="TMT5" s="97"/>
      <c r="TMU5" s="97"/>
      <c r="TMV5" s="96"/>
      <c r="TMW5" s="97"/>
      <c r="TMX5" s="97"/>
      <c r="TMY5" s="97"/>
      <c r="TMZ5" s="96"/>
      <c r="TNA5" s="97"/>
      <c r="TNB5" s="97"/>
      <c r="TNC5" s="97"/>
      <c r="TND5" s="96"/>
      <c r="TNE5" s="97"/>
      <c r="TNF5" s="97"/>
      <c r="TNG5" s="97"/>
      <c r="TNH5" s="96"/>
      <c r="TNI5" s="97"/>
      <c r="TNJ5" s="97"/>
      <c r="TNK5" s="97"/>
      <c r="TNL5" s="96"/>
      <c r="TNM5" s="97"/>
      <c r="TNN5" s="97"/>
      <c r="TNO5" s="97"/>
      <c r="TNP5" s="96"/>
      <c r="TNQ5" s="97"/>
      <c r="TNR5" s="97"/>
      <c r="TNS5" s="97"/>
      <c r="TNT5" s="96"/>
      <c r="TNU5" s="97"/>
      <c r="TNV5" s="97"/>
      <c r="TNW5" s="97"/>
      <c r="TNX5" s="96"/>
      <c r="TNY5" s="97"/>
      <c r="TNZ5" s="97"/>
      <c r="TOA5" s="97"/>
      <c r="TOB5" s="96"/>
      <c r="TOC5" s="97"/>
      <c r="TOD5" s="97"/>
      <c r="TOE5" s="97"/>
      <c r="TOF5" s="96"/>
      <c r="TOG5" s="97"/>
      <c r="TOH5" s="97"/>
      <c r="TOI5" s="97"/>
      <c r="TOJ5" s="96"/>
      <c r="TOK5" s="97"/>
      <c r="TOL5" s="97"/>
      <c r="TOM5" s="97"/>
      <c r="TON5" s="96"/>
      <c r="TOO5" s="97"/>
      <c r="TOP5" s="97"/>
      <c r="TOQ5" s="97"/>
      <c r="TOR5" s="96"/>
      <c r="TOS5" s="97"/>
      <c r="TOT5" s="97"/>
      <c r="TOU5" s="97"/>
      <c r="TOV5" s="96"/>
      <c r="TOW5" s="97"/>
      <c r="TOX5" s="97"/>
      <c r="TOY5" s="97"/>
      <c r="TOZ5" s="96"/>
      <c r="TPA5" s="97"/>
      <c r="TPB5" s="97"/>
      <c r="TPC5" s="97"/>
      <c r="TPD5" s="96"/>
      <c r="TPE5" s="97"/>
      <c r="TPF5" s="97"/>
      <c r="TPG5" s="97"/>
      <c r="TPH5" s="96"/>
      <c r="TPI5" s="97"/>
      <c r="TPJ5" s="97"/>
      <c r="TPK5" s="97"/>
      <c r="TPL5" s="96"/>
      <c r="TPM5" s="97"/>
      <c r="TPN5" s="97"/>
      <c r="TPO5" s="97"/>
      <c r="TPP5" s="96"/>
      <c r="TPQ5" s="97"/>
      <c r="TPR5" s="97"/>
      <c r="TPS5" s="97"/>
      <c r="TPT5" s="96"/>
      <c r="TPU5" s="97"/>
      <c r="TPV5" s="97"/>
      <c r="TPW5" s="97"/>
      <c r="TPX5" s="96"/>
      <c r="TPY5" s="97"/>
      <c r="TPZ5" s="97"/>
      <c r="TQA5" s="97"/>
      <c r="TQB5" s="96"/>
      <c r="TQC5" s="97"/>
      <c r="TQD5" s="97"/>
      <c r="TQE5" s="97"/>
      <c r="TQF5" s="96"/>
      <c r="TQG5" s="97"/>
      <c r="TQH5" s="97"/>
      <c r="TQI5" s="97"/>
      <c r="TQJ5" s="96"/>
      <c r="TQK5" s="97"/>
      <c r="TQL5" s="97"/>
      <c r="TQM5" s="97"/>
      <c r="TQN5" s="96"/>
      <c r="TQO5" s="97"/>
      <c r="TQP5" s="97"/>
      <c r="TQQ5" s="97"/>
      <c r="TQR5" s="96"/>
      <c r="TQS5" s="97"/>
      <c r="TQT5" s="97"/>
      <c r="TQU5" s="97"/>
      <c r="TQV5" s="96"/>
      <c r="TQW5" s="97"/>
      <c r="TQX5" s="97"/>
      <c r="TQY5" s="97"/>
      <c r="TQZ5" s="96"/>
      <c r="TRA5" s="97"/>
      <c r="TRB5" s="97"/>
      <c r="TRC5" s="97"/>
      <c r="TRD5" s="96"/>
      <c r="TRE5" s="97"/>
      <c r="TRF5" s="97"/>
      <c r="TRG5" s="97"/>
      <c r="TRH5" s="96"/>
      <c r="TRI5" s="97"/>
      <c r="TRJ5" s="97"/>
      <c r="TRK5" s="97"/>
      <c r="TRL5" s="96"/>
      <c r="TRM5" s="97"/>
      <c r="TRN5" s="97"/>
      <c r="TRO5" s="97"/>
      <c r="TRP5" s="96"/>
      <c r="TRQ5" s="97"/>
      <c r="TRR5" s="97"/>
      <c r="TRS5" s="97"/>
      <c r="TRT5" s="96"/>
      <c r="TRU5" s="97"/>
      <c r="TRV5" s="97"/>
      <c r="TRW5" s="97"/>
      <c r="TRX5" s="96"/>
      <c r="TRY5" s="97"/>
      <c r="TRZ5" s="97"/>
      <c r="TSA5" s="97"/>
      <c r="TSB5" s="96"/>
      <c r="TSC5" s="97"/>
      <c r="TSD5" s="97"/>
      <c r="TSE5" s="97"/>
      <c r="TSF5" s="96"/>
      <c r="TSG5" s="97"/>
      <c r="TSH5" s="97"/>
      <c r="TSI5" s="97"/>
      <c r="TSJ5" s="96"/>
      <c r="TSK5" s="97"/>
      <c r="TSL5" s="97"/>
      <c r="TSM5" s="97"/>
      <c r="TSN5" s="96"/>
      <c r="TSO5" s="97"/>
      <c r="TSP5" s="97"/>
      <c r="TSQ5" s="97"/>
      <c r="TSR5" s="96"/>
      <c r="TSS5" s="97"/>
      <c r="TST5" s="97"/>
      <c r="TSU5" s="97"/>
      <c r="TSV5" s="96"/>
      <c r="TSW5" s="97"/>
      <c r="TSX5" s="97"/>
      <c r="TSY5" s="97"/>
      <c r="TSZ5" s="96"/>
      <c r="TTA5" s="97"/>
      <c r="TTB5" s="97"/>
      <c r="TTC5" s="97"/>
      <c r="TTD5" s="96"/>
      <c r="TTE5" s="97"/>
      <c r="TTF5" s="97"/>
      <c r="TTG5" s="97"/>
      <c r="TTH5" s="96"/>
      <c r="TTI5" s="97"/>
      <c r="TTJ5" s="97"/>
      <c r="TTK5" s="97"/>
      <c r="TTL5" s="96"/>
      <c r="TTM5" s="97"/>
      <c r="TTN5" s="97"/>
      <c r="TTO5" s="97"/>
      <c r="TTP5" s="96"/>
      <c r="TTQ5" s="97"/>
      <c r="TTR5" s="97"/>
      <c r="TTS5" s="97"/>
      <c r="TTT5" s="96"/>
      <c r="TTU5" s="97"/>
      <c r="TTV5" s="97"/>
      <c r="TTW5" s="97"/>
      <c r="TTX5" s="96"/>
      <c r="TTY5" s="97"/>
      <c r="TTZ5" s="97"/>
      <c r="TUA5" s="97"/>
      <c r="TUB5" s="96"/>
      <c r="TUC5" s="97"/>
      <c r="TUD5" s="97"/>
      <c r="TUE5" s="97"/>
      <c r="TUF5" s="96"/>
      <c r="TUG5" s="97"/>
      <c r="TUH5" s="97"/>
      <c r="TUI5" s="97"/>
      <c r="TUJ5" s="96"/>
      <c r="TUK5" s="97"/>
      <c r="TUL5" s="97"/>
      <c r="TUM5" s="97"/>
      <c r="TUN5" s="96"/>
      <c r="TUO5" s="97"/>
      <c r="TUP5" s="97"/>
      <c r="TUQ5" s="97"/>
      <c r="TUR5" s="96"/>
      <c r="TUS5" s="97"/>
      <c r="TUT5" s="97"/>
      <c r="TUU5" s="97"/>
      <c r="TUV5" s="96"/>
      <c r="TUW5" s="97"/>
      <c r="TUX5" s="97"/>
      <c r="TUY5" s="97"/>
      <c r="TUZ5" s="96"/>
      <c r="TVA5" s="97"/>
      <c r="TVB5" s="97"/>
      <c r="TVC5" s="97"/>
      <c r="TVD5" s="96"/>
      <c r="TVE5" s="97"/>
      <c r="TVF5" s="97"/>
      <c r="TVG5" s="97"/>
      <c r="TVH5" s="96"/>
      <c r="TVI5" s="97"/>
      <c r="TVJ5" s="97"/>
      <c r="TVK5" s="97"/>
      <c r="TVL5" s="96"/>
      <c r="TVM5" s="97"/>
      <c r="TVN5" s="97"/>
      <c r="TVO5" s="97"/>
      <c r="TVP5" s="96"/>
      <c r="TVQ5" s="97"/>
      <c r="TVR5" s="97"/>
      <c r="TVS5" s="97"/>
      <c r="TVT5" s="96"/>
      <c r="TVU5" s="97"/>
      <c r="TVV5" s="97"/>
      <c r="TVW5" s="97"/>
      <c r="TVX5" s="96"/>
      <c r="TVY5" s="97"/>
      <c r="TVZ5" s="97"/>
      <c r="TWA5" s="97"/>
      <c r="TWB5" s="96"/>
      <c r="TWC5" s="97"/>
      <c r="TWD5" s="97"/>
      <c r="TWE5" s="97"/>
      <c r="TWF5" s="96"/>
      <c r="TWG5" s="97"/>
      <c r="TWH5" s="97"/>
      <c r="TWI5" s="97"/>
      <c r="TWJ5" s="96"/>
      <c r="TWK5" s="97"/>
      <c r="TWL5" s="97"/>
      <c r="TWM5" s="97"/>
      <c r="TWN5" s="96"/>
      <c r="TWO5" s="97"/>
      <c r="TWP5" s="97"/>
      <c r="TWQ5" s="97"/>
      <c r="TWR5" s="96"/>
      <c r="TWS5" s="97"/>
      <c r="TWT5" s="97"/>
      <c r="TWU5" s="97"/>
      <c r="TWV5" s="96"/>
      <c r="TWW5" s="97"/>
      <c r="TWX5" s="97"/>
      <c r="TWY5" s="97"/>
      <c r="TWZ5" s="96"/>
      <c r="TXA5" s="97"/>
      <c r="TXB5" s="97"/>
      <c r="TXC5" s="97"/>
      <c r="TXD5" s="96"/>
      <c r="TXE5" s="97"/>
      <c r="TXF5" s="97"/>
      <c r="TXG5" s="97"/>
      <c r="TXH5" s="96"/>
      <c r="TXI5" s="97"/>
      <c r="TXJ5" s="97"/>
      <c r="TXK5" s="97"/>
      <c r="TXL5" s="96"/>
      <c r="TXM5" s="97"/>
      <c r="TXN5" s="97"/>
      <c r="TXO5" s="97"/>
      <c r="TXP5" s="96"/>
      <c r="TXQ5" s="97"/>
      <c r="TXR5" s="97"/>
      <c r="TXS5" s="97"/>
      <c r="TXT5" s="96"/>
      <c r="TXU5" s="97"/>
      <c r="TXV5" s="97"/>
      <c r="TXW5" s="97"/>
      <c r="TXX5" s="96"/>
      <c r="TXY5" s="97"/>
      <c r="TXZ5" s="97"/>
      <c r="TYA5" s="97"/>
      <c r="TYB5" s="96"/>
      <c r="TYC5" s="97"/>
      <c r="TYD5" s="97"/>
      <c r="TYE5" s="97"/>
      <c r="TYF5" s="96"/>
      <c r="TYG5" s="97"/>
      <c r="TYH5" s="97"/>
      <c r="TYI5" s="97"/>
      <c r="TYJ5" s="96"/>
      <c r="TYK5" s="97"/>
      <c r="TYL5" s="97"/>
      <c r="TYM5" s="97"/>
      <c r="TYN5" s="96"/>
      <c r="TYO5" s="97"/>
      <c r="TYP5" s="97"/>
      <c r="TYQ5" s="97"/>
      <c r="TYR5" s="96"/>
      <c r="TYS5" s="97"/>
      <c r="TYT5" s="97"/>
      <c r="TYU5" s="97"/>
      <c r="TYV5" s="96"/>
      <c r="TYW5" s="97"/>
      <c r="TYX5" s="97"/>
      <c r="TYY5" s="97"/>
      <c r="TYZ5" s="96"/>
      <c r="TZA5" s="97"/>
      <c r="TZB5" s="97"/>
      <c r="TZC5" s="97"/>
      <c r="TZD5" s="96"/>
      <c r="TZE5" s="97"/>
      <c r="TZF5" s="97"/>
      <c r="TZG5" s="97"/>
      <c r="TZH5" s="96"/>
      <c r="TZI5" s="97"/>
      <c r="TZJ5" s="97"/>
      <c r="TZK5" s="97"/>
      <c r="TZL5" s="96"/>
      <c r="TZM5" s="97"/>
      <c r="TZN5" s="97"/>
      <c r="TZO5" s="97"/>
      <c r="TZP5" s="96"/>
      <c r="TZQ5" s="97"/>
      <c r="TZR5" s="97"/>
      <c r="TZS5" s="97"/>
      <c r="TZT5" s="96"/>
      <c r="TZU5" s="97"/>
      <c r="TZV5" s="97"/>
      <c r="TZW5" s="97"/>
      <c r="TZX5" s="96"/>
      <c r="TZY5" s="97"/>
      <c r="TZZ5" s="97"/>
      <c r="UAA5" s="97"/>
      <c r="UAB5" s="96"/>
      <c r="UAC5" s="97"/>
      <c r="UAD5" s="97"/>
      <c r="UAE5" s="97"/>
      <c r="UAF5" s="96"/>
      <c r="UAG5" s="97"/>
      <c r="UAH5" s="97"/>
      <c r="UAI5" s="97"/>
      <c r="UAJ5" s="96"/>
      <c r="UAK5" s="97"/>
      <c r="UAL5" s="97"/>
      <c r="UAM5" s="97"/>
      <c r="UAN5" s="96"/>
      <c r="UAO5" s="97"/>
      <c r="UAP5" s="97"/>
      <c r="UAQ5" s="97"/>
      <c r="UAR5" s="96"/>
      <c r="UAS5" s="97"/>
      <c r="UAT5" s="97"/>
      <c r="UAU5" s="97"/>
      <c r="UAV5" s="96"/>
      <c r="UAW5" s="97"/>
      <c r="UAX5" s="97"/>
      <c r="UAY5" s="97"/>
      <c r="UAZ5" s="96"/>
      <c r="UBA5" s="97"/>
      <c r="UBB5" s="97"/>
      <c r="UBC5" s="97"/>
      <c r="UBD5" s="96"/>
      <c r="UBE5" s="97"/>
      <c r="UBF5" s="97"/>
      <c r="UBG5" s="97"/>
      <c r="UBH5" s="96"/>
      <c r="UBI5" s="97"/>
      <c r="UBJ5" s="97"/>
      <c r="UBK5" s="97"/>
      <c r="UBL5" s="96"/>
      <c r="UBM5" s="97"/>
      <c r="UBN5" s="97"/>
      <c r="UBO5" s="97"/>
      <c r="UBP5" s="96"/>
      <c r="UBQ5" s="97"/>
      <c r="UBR5" s="97"/>
      <c r="UBS5" s="97"/>
      <c r="UBT5" s="96"/>
      <c r="UBU5" s="97"/>
      <c r="UBV5" s="97"/>
      <c r="UBW5" s="97"/>
      <c r="UBX5" s="96"/>
      <c r="UBY5" s="97"/>
      <c r="UBZ5" s="97"/>
      <c r="UCA5" s="97"/>
      <c r="UCB5" s="96"/>
      <c r="UCC5" s="97"/>
      <c r="UCD5" s="97"/>
      <c r="UCE5" s="97"/>
      <c r="UCF5" s="96"/>
      <c r="UCG5" s="97"/>
      <c r="UCH5" s="97"/>
      <c r="UCI5" s="97"/>
      <c r="UCJ5" s="96"/>
      <c r="UCK5" s="97"/>
      <c r="UCL5" s="97"/>
      <c r="UCM5" s="97"/>
      <c r="UCN5" s="96"/>
      <c r="UCO5" s="97"/>
      <c r="UCP5" s="97"/>
      <c r="UCQ5" s="97"/>
      <c r="UCR5" s="96"/>
      <c r="UCS5" s="97"/>
      <c r="UCT5" s="97"/>
      <c r="UCU5" s="97"/>
      <c r="UCV5" s="96"/>
      <c r="UCW5" s="97"/>
      <c r="UCX5" s="97"/>
      <c r="UCY5" s="97"/>
      <c r="UCZ5" s="96"/>
      <c r="UDA5" s="97"/>
      <c r="UDB5" s="97"/>
      <c r="UDC5" s="97"/>
      <c r="UDD5" s="96"/>
      <c r="UDE5" s="97"/>
      <c r="UDF5" s="97"/>
      <c r="UDG5" s="97"/>
      <c r="UDH5" s="96"/>
      <c r="UDI5" s="97"/>
      <c r="UDJ5" s="97"/>
      <c r="UDK5" s="97"/>
      <c r="UDL5" s="96"/>
      <c r="UDM5" s="97"/>
      <c r="UDN5" s="97"/>
      <c r="UDO5" s="97"/>
      <c r="UDP5" s="96"/>
      <c r="UDQ5" s="97"/>
      <c r="UDR5" s="97"/>
      <c r="UDS5" s="97"/>
      <c r="UDT5" s="96"/>
      <c r="UDU5" s="97"/>
      <c r="UDV5" s="97"/>
      <c r="UDW5" s="97"/>
      <c r="UDX5" s="96"/>
      <c r="UDY5" s="97"/>
      <c r="UDZ5" s="97"/>
      <c r="UEA5" s="97"/>
      <c r="UEB5" s="96"/>
      <c r="UEC5" s="97"/>
      <c r="UED5" s="97"/>
      <c r="UEE5" s="97"/>
      <c r="UEF5" s="96"/>
      <c r="UEG5" s="97"/>
      <c r="UEH5" s="97"/>
      <c r="UEI5" s="97"/>
      <c r="UEJ5" s="96"/>
      <c r="UEK5" s="97"/>
      <c r="UEL5" s="97"/>
      <c r="UEM5" s="97"/>
      <c r="UEN5" s="96"/>
      <c r="UEO5" s="97"/>
      <c r="UEP5" s="97"/>
      <c r="UEQ5" s="97"/>
      <c r="UER5" s="96"/>
      <c r="UES5" s="97"/>
      <c r="UET5" s="97"/>
      <c r="UEU5" s="97"/>
      <c r="UEV5" s="96"/>
      <c r="UEW5" s="97"/>
      <c r="UEX5" s="97"/>
      <c r="UEY5" s="97"/>
      <c r="UEZ5" s="96"/>
      <c r="UFA5" s="97"/>
      <c r="UFB5" s="97"/>
      <c r="UFC5" s="97"/>
      <c r="UFD5" s="96"/>
      <c r="UFE5" s="97"/>
      <c r="UFF5" s="97"/>
      <c r="UFG5" s="97"/>
      <c r="UFH5" s="96"/>
      <c r="UFI5" s="97"/>
      <c r="UFJ5" s="97"/>
      <c r="UFK5" s="97"/>
      <c r="UFL5" s="96"/>
      <c r="UFM5" s="97"/>
      <c r="UFN5" s="97"/>
      <c r="UFO5" s="97"/>
      <c r="UFP5" s="96"/>
      <c r="UFQ5" s="97"/>
      <c r="UFR5" s="97"/>
      <c r="UFS5" s="97"/>
      <c r="UFT5" s="96"/>
      <c r="UFU5" s="97"/>
      <c r="UFV5" s="97"/>
      <c r="UFW5" s="97"/>
      <c r="UFX5" s="96"/>
      <c r="UFY5" s="97"/>
      <c r="UFZ5" s="97"/>
      <c r="UGA5" s="97"/>
      <c r="UGB5" s="96"/>
      <c r="UGC5" s="97"/>
      <c r="UGD5" s="97"/>
      <c r="UGE5" s="97"/>
      <c r="UGF5" s="96"/>
      <c r="UGG5" s="97"/>
      <c r="UGH5" s="97"/>
      <c r="UGI5" s="97"/>
      <c r="UGJ5" s="96"/>
      <c r="UGK5" s="97"/>
      <c r="UGL5" s="97"/>
      <c r="UGM5" s="97"/>
      <c r="UGN5" s="96"/>
      <c r="UGO5" s="97"/>
      <c r="UGP5" s="97"/>
      <c r="UGQ5" s="97"/>
      <c r="UGR5" s="96"/>
      <c r="UGS5" s="97"/>
      <c r="UGT5" s="97"/>
      <c r="UGU5" s="97"/>
      <c r="UGV5" s="96"/>
      <c r="UGW5" s="97"/>
      <c r="UGX5" s="97"/>
      <c r="UGY5" s="97"/>
      <c r="UGZ5" s="96"/>
      <c r="UHA5" s="97"/>
      <c r="UHB5" s="97"/>
      <c r="UHC5" s="97"/>
      <c r="UHD5" s="96"/>
      <c r="UHE5" s="97"/>
      <c r="UHF5" s="97"/>
      <c r="UHG5" s="97"/>
      <c r="UHH5" s="96"/>
      <c r="UHI5" s="97"/>
      <c r="UHJ5" s="97"/>
      <c r="UHK5" s="97"/>
      <c r="UHL5" s="96"/>
      <c r="UHM5" s="97"/>
      <c r="UHN5" s="97"/>
      <c r="UHO5" s="97"/>
      <c r="UHP5" s="96"/>
      <c r="UHQ5" s="97"/>
      <c r="UHR5" s="97"/>
      <c r="UHS5" s="97"/>
      <c r="UHT5" s="96"/>
      <c r="UHU5" s="97"/>
      <c r="UHV5" s="97"/>
      <c r="UHW5" s="97"/>
      <c r="UHX5" s="96"/>
      <c r="UHY5" s="97"/>
      <c r="UHZ5" s="97"/>
      <c r="UIA5" s="97"/>
      <c r="UIB5" s="96"/>
      <c r="UIC5" s="97"/>
      <c r="UID5" s="97"/>
      <c r="UIE5" s="97"/>
      <c r="UIF5" s="96"/>
      <c r="UIG5" s="97"/>
      <c r="UIH5" s="97"/>
      <c r="UII5" s="97"/>
      <c r="UIJ5" s="96"/>
      <c r="UIK5" s="97"/>
      <c r="UIL5" s="97"/>
      <c r="UIM5" s="97"/>
      <c r="UIN5" s="96"/>
      <c r="UIO5" s="97"/>
      <c r="UIP5" s="97"/>
      <c r="UIQ5" s="97"/>
      <c r="UIR5" s="96"/>
      <c r="UIS5" s="97"/>
      <c r="UIT5" s="97"/>
      <c r="UIU5" s="97"/>
      <c r="UIV5" s="96"/>
      <c r="UIW5" s="97"/>
      <c r="UIX5" s="97"/>
      <c r="UIY5" s="97"/>
      <c r="UIZ5" s="96"/>
      <c r="UJA5" s="97"/>
      <c r="UJB5" s="97"/>
      <c r="UJC5" s="97"/>
      <c r="UJD5" s="96"/>
      <c r="UJE5" s="97"/>
      <c r="UJF5" s="97"/>
      <c r="UJG5" s="97"/>
      <c r="UJH5" s="96"/>
      <c r="UJI5" s="97"/>
      <c r="UJJ5" s="97"/>
      <c r="UJK5" s="97"/>
      <c r="UJL5" s="96"/>
      <c r="UJM5" s="97"/>
      <c r="UJN5" s="97"/>
      <c r="UJO5" s="97"/>
      <c r="UJP5" s="96"/>
      <c r="UJQ5" s="97"/>
      <c r="UJR5" s="97"/>
      <c r="UJS5" s="97"/>
      <c r="UJT5" s="96"/>
      <c r="UJU5" s="97"/>
      <c r="UJV5" s="97"/>
      <c r="UJW5" s="97"/>
      <c r="UJX5" s="96"/>
      <c r="UJY5" s="97"/>
      <c r="UJZ5" s="97"/>
      <c r="UKA5" s="97"/>
      <c r="UKB5" s="96"/>
      <c r="UKC5" s="97"/>
      <c r="UKD5" s="97"/>
      <c r="UKE5" s="97"/>
      <c r="UKF5" s="96"/>
      <c r="UKG5" s="97"/>
      <c r="UKH5" s="97"/>
      <c r="UKI5" s="97"/>
      <c r="UKJ5" s="96"/>
      <c r="UKK5" s="97"/>
      <c r="UKL5" s="97"/>
      <c r="UKM5" s="97"/>
      <c r="UKN5" s="96"/>
      <c r="UKO5" s="97"/>
      <c r="UKP5" s="97"/>
      <c r="UKQ5" s="97"/>
      <c r="UKR5" s="96"/>
      <c r="UKS5" s="97"/>
      <c r="UKT5" s="97"/>
      <c r="UKU5" s="97"/>
      <c r="UKV5" s="96"/>
      <c r="UKW5" s="97"/>
      <c r="UKX5" s="97"/>
      <c r="UKY5" s="97"/>
      <c r="UKZ5" s="96"/>
      <c r="ULA5" s="97"/>
      <c r="ULB5" s="97"/>
      <c r="ULC5" s="97"/>
      <c r="ULD5" s="96"/>
      <c r="ULE5" s="97"/>
      <c r="ULF5" s="97"/>
      <c r="ULG5" s="97"/>
      <c r="ULH5" s="96"/>
      <c r="ULI5" s="97"/>
      <c r="ULJ5" s="97"/>
      <c r="ULK5" s="97"/>
      <c r="ULL5" s="96"/>
      <c r="ULM5" s="97"/>
      <c r="ULN5" s="97"/>
      <c r="ULO5" s="97"/>
      <c r="ULP5" s="96"/>
      <c r="ULQ5" s="97"/>
      <c r="ULR5" s="97"/>
      <c r="ULS5" s="97"/>
      <c r="ULT5" s="96"/>
      <c r="ULU5" s="97"/>
      <c r="ULV5" s="97"/>
      <c r="ULW5" s="97"/>
      <c r="ULX5" s="96"/>
      <c r="ULY5" s="97"/>
      <c r="ULZ5" s="97"/>
      <c r="UMA5" s="97"/>
      <c r="UMB5" s="96"/>
      <c r="UMC5" s="97"/>
      <c r="UMD5" s="97"/>
      <c r="UME5" s="97"/>
      <c r="UMF5" s="96"/>
      <c r="UMG5" s="97"/>
      <c r="UMH5" s="97"/>
      <c r="UMI5" s="97"/>
      <c r="UMJ5" s="96"/>
      <c r="UMK5" s="97"/>
      <c r="UML5" s="97"/>
      <c r="UMM5" s="97"/>
      <c r="UMN5" s="96"/>
      <c r="UMO5" s="97"/>
      <c r="UMP5" s="97"/>
      <c r="UMQ5" s="97"/>
      <c r="UMR5" s="96"/>
      <c r="UMS5" s="97"/>
      <c r="UMT5" s="97"/>
      <c r="UMU5" s="97"/>
      <c r="UMV5" s="96"/>
      <c r="UMW5" s="97"/>
      <c r="UMX5" s="97"/>
      <c r="UMY5" s="97"/>
      <c r="UMZ5" s="96"/>
      <c r="UNA5" s="97"/>
      <c r="UNB5" s="97"/>
      <c r="UNC5" s="97"/>
      <c r="UND5" s="96"/>
      <c r="UNE5" s="97"/>
      <c r="UNF5" s="97"/>
      <c r="UNG5" s="97"/>
      <c r="UNH5" s="96"/>
      <c r="UNI5" s="97"/>
      <c r="UNJ5" s="97"/>
      <c r="UNK5" s="97"/>
      <c r="UNL5" s="96"/>
      <c r="UNM5" s="97"/>
      <c r="UNN5" s="97"/>
      <c r="UNO5" s="97"/>
      <c r="UNP5" s="96"/>
      <c r="UNQ5" s="97"/>
      <c r="UNR5" s="97"/>
      <c r="UNS5" s="97"/>
      <c r="UNT5" s="96"/>
      <c r="UNU5" s="97"/>
      <c r="UNV5" s="97"/>
      <c r="UNW5" s="97"/>
      <c r="UNX5" s="96"/>
      <c r="UNY5" s="97"/>
      <c r="UNZ5" s="97"/>
      <c r="UOA5" s="97"/>
      <c r="UOB5" s="96"/>
      <c r="UOC5" s="97"/>
      <c r="UOD5" s="97"/>
      <c r="UOE5" s="97"/>
      <c r="UOF5" s="96"/>
      <c r="UOG5" s="97"/>
      <c r="UOH5" s="97"/>
      <c r="UOI5" s="97"/>
      <c r="UOJ5" s="96"/>
      <c r="UOK5" s="97"/>
      <c r="UOL5" s="97"/>
      <c r="UOM5" s="97"/>
      <c r="UON5" s="96"/>
      <c r="UOO5" s="97"/>
      <c r="UOP5" s="97"/>
      <c r="UOQ5" s="97"/>
      <c r="UOR5" s="96"/>
      <c r="UOS5" s="97"/>
      <c r="UOT5" s="97"/>
      <c r="UOU5" s="97"/>
      <c r="UOV5" s="96"/>
      <c r="UOW5" s="97"/>
      <c r="UOX5" s="97"/>
      <c r="UOY5" s="97"/>
      <c r="UOZ5" s="96"/>
      <c r="UPA5" s="97"/>
      <c r="UPB5" s="97"/>
      <c r="UPC5" s="97"/>
      <c r="UPD5" s="96"/>
      <c r="UPE5" s="97"/>
      <c r="UPF5" s="97"/>
      <c r="UPG5" s="97"/>
      <c r="UPH5" s="96"/>
      <c r="UPI5" s="97"/>
      <c r="UPJ5" s="97"/>
      <c r="UPK5" s="97"/>
      <c r="UPL5" s="96"/>
      <c r="UPM5" s="97"/>
      <c r="UPN5" s="97"/>
      <c r="UPO5" s="97"/>
      <c r="UPP5" s="96"/>
      <c r="UPQ5" s="97"/>
      <c r="UPR5" s="97"/>
      <c r="UPS5" s="97"/>
      <c r="UPT5" s="96"/>
      <c r="UPU5" s="97"/>
      <c r="UPV5" s="97"/>
      <c r="UPW5" s="97"/>
      <c r="UPX5" s="96"/>
      <c r="UPY5" s="97"/>
      <c r="UPZ5" s="97"/>
      <c r="UQA5" s="97"/>
      <c r="UQB5" s="96"/>
      <c r="UQC5" s="97"/>
      <c r="UQD5" s="97"/>
      <c r="UQE5" s="97"/>
      <c r="UQF5" s="96"/>
      <c r="UQG5" s="97"/>
      <c r="UQH5" s="97"/>
      <c r="UQI5" s="97"/>
      <c r="UQJ5" s="96"/>
      <c r="UQK5" s="97"/>
      <c r="UQL5" s="97"/>
      <c r="UQM5" s="97"/>
      <c r="UQN5" s="96"/>
      <c r="UQO5" s="97"/>
      <c r="UQP5" s="97"/>
      <c r="UQQ5" s="97"/>
      <c r="UQR5" s="96"/>
      <c r="UQS5" s="97"/>
      <c r="UQT5" s="97"/>
      <c r="UQU5" s="97"/>
      <c r="UQV5" s="96"/>
      <c r="UQW5" s="97"/>
      <c r="UQX5" s="97"/>
      <c r="UQY5" s="97"/>
      <c r="UQZ5" s="96"/>
      <c r="URA5" s="97"/>
      <c r="URB5" s="97"/>
      <c r="URC5" s="97"/>
      <c r="URD5" s="96"/>
      <c r="URE5" s="97"/>
      <c r="URF5" s="97"/>
      <c r="URG5" s="97"/>
      <c r="URH5" s="96"/>
      <c r="URI5" s="97"/>
      <c r="URJ5" s="97"/>
      <c r="URK5" s="97"/>
      <c r="URL5" s="96"/>
      <c r="URM5" s="97"/>
      <c r="URN5" s="97"/>
      <c r="URO5" s="97"/>
      <c r="URP5" s="96"/>
      <c r="URQ5" s="97"/>
      <c r="URR5" s="97"/>
      <c r="URS5" s="97"/>
      <c r="URT5" s="96"/>
      <c r="URU5" s="97"/>
      <c r="URV5" s="97"/>
      <c r="URW5" s="97"/>
      <c r="URX5" s="96"/>
      <c r="URY5" s="97"/>
      <c r="URZ5" s="97"/>
      <c r="USA5" s="97"/>
      <c r="USB5" s="96"/>
      <c r="USC5" s="97"/>
      <c r="USD5" s="97"/>
      <c r="USE5" s="97"/>
      <c r="USF5" s="96"/>
      <c r="USG5" s="97"/>
      <c r="USH5" s="97"/>
      <c r="USI5" s="97"/>
      <c r="USJ5" s="96"/>
      <c r="USK5" s="97"/>
      <c r="USL5" s="97"/>
      <c r="USM5" s="97"/>
      <c r="USN5" s="96"/>
      <c r="USO5" s="97"/>
      <c r="USP5" s="97"/>
      <c r="USQ5" s="97"/>
      <c r="USR5" s="96"/>
      <c r="USS5" s="97"/>
      <c r="UST5" s="97"/>
      <c r="USU5" s="97"/>
      <c r="USV5" s="96"/>
      <c r="USW5" s="97"/>
      <c r="USX5" s="97"/>
      <c r="USY5" s="97"/>
      <c r="USZ5" s="96"/>
      <c r="UTA5" s="97"/>
      <c r="UTB5" s="97"/>
      <c r="UTC5" s="97"/>
      <c r="UTD5" s="96"/>
      <c r="UTE5" s="97"/>
      <c r="UTF5" s="97"/>
      <c r="UTG5" s="97"/>
      <c r="UTH5" s="96"/>
      <c r="UTI5" s="97"/>
      <c r="UTJ5" s="97"/>
      <c r="UTK5" s="97"/>
      <c r="UTL5" s="96"/>
      <c r="UTM5" s="97"/>
      <c r="UTN5" s="97"/>
      <c r="UTO5" s="97"/>
      <c r="UTP5" s="96"/>
      <c r="UTQ5" s="97"/>
      <c r="UTR5" s="97"/>
      <c r="UTS5" s="97"/>
      <c r="UTT5" s="96"/>
      <c r="UTU5" s="97"/>
      <c r="UTV5" s="97"/>
      <c r="UTW5" s="97"/>
      <c r="UTX5" s="96"/>
      <c r="UTY5" s="97"/>
      <c r="UTZ5" s="97"/>
      <c r="UUA5" s="97"/>
      <c r="UUB5" s="96"/>
      <c r="UUC5" s="97"/>
      <c r="UUD5" s="97"/>
      <c r="UUE5" s="97"/>
      <c r="UUF5" s="96"/>
      <c r="UUG5" s="97"/>
      <c r="UUH5" s="97"/>
      <c r="UUI5" s="97"/>
      <c r="UUJ5" s="96"/>
      <c r="UUK5" s="97"/>
      <c r="UUL5" s="97"/>
      <c r="UUM5" s="97"/>
      <c r="UUN5" s="96"/>
      <c r="UUO5" s="97"/>
      <c r="UUP5" s="97"/>
      <c r="UUQ5" s="97"/>
      <c r="UUR5" s="96"/>
      <c r="UUS5" s="97"/>
      <c r="UUT5" s="97"/>
      <c r="UUU5" s="97"/>
      <c r="UUV5" s="96"/>
      <c r="UUW5" s="97"/>
      <c r="UUX5" s="97"/>
      <c r="UUY5" s="97"/>
      <c r="UUZ5" s="96"/>
      <c r="UVA5" s="97"/>
      <c r="UVB5" s="97"/>
      <c r="UVC5" s="97"/>
      <c r="UVD5" s="96"/>
      <c r="UVE5" s="97"/>
      <c r="UVF5" s="97"/>
      <c r="UVG5" s="97"/>
      <c r="UVH5" s="96"/>
      <c r="UVI5" s="97"/>
      <c r="UVJ5" s="97"/>
      <c r="UVK5" s="97"/>
      <c r="UVL5" s="96"/>
      <c r="UVM5" s="97"/>
      <c r="UVN5" s="97"/>
      <c r="UVO5" s="97"/>
      <c r="UVP5" s="96"/>
      <c r="UVQ5" s="97"/>
      <c r="UVR5" s="97"/>
      <c r="UVS5" s="97"/>
      <c r="UVT5" s="96"/>
      <c r="UVU5" s="97"/>
      <c r="UVV5" s="97"/>
      <c r="UVW5" s="97"/>
      <c r="UVX5" s="96"/>
      <c r="UVY5" s="97"/>
      <c r="UVZ5" s="97"/>
      <c r="UWA5" s="97"/>
      <c r="UWB5" s="96"/>
      <c r="UWC5" s="97"/>
      <c r="UWD5" s="97"/>
      <c r="UWE5" s="97"/>
      <c r="UWF5" s="96"/>
      <c r="UWG5" s="97"/>
      <c r="UWH5" s="97"/>
      <c r="UWI5" s="97"/>
      <c r="UWJ5" s="96"/>
      <c r="UWK5" s="97"/>
      <c r="UWL5" s="97"/>
      <c r="UWM5" s="97"/>
      <c r="UWN5" s="96"/>
      <c r="UWO5" s="97"/>
      <c r="UWP5" s="97"/>
      <c r="UWQ5" s="97"/>
      <c r="UWR5" s="96"/>
      <c r="UWS5" s="97"/>
      <c r="UWT5" s="97"/>
      <c r="UWU5" s="97"/>
      <c r="UWV5" s="96"/>
      <c r="UWW5" s="97"/>
      <c r="UWX5" s="97"/>
      <c r="UWY5" s="97"/>
      <c r="UWZ5" s="96"/>
      <c r="UXA5" s="97"/>
      <c r="UXB5" s="97"/>
      <c r="UXC5" s="97"/>
      <c r="UXD5" s="96"/>
      <c r="UXE5" s="97"/>
      <c r="UXF5" s="97"/>
      <c r="UXG5" s="97"/>
      <c r="UXH5" s="96"/>
      <c r="UXI5" s="97"/>
      <c r="UXJ5" s="97"/>
      <c r="UXK5" s="97"/>
      <c r="UXL5" s="96"/>
      <c r="UXM5" s="97"/>
      <c r="UXN5" s="97"/>
      <c r="UXO5" s="97"/>
      <c r="UXP5" s="96"/>
      <c r="UXQ5" s="97"/>
      <c r="UXR5" s="97"/>
      <c r="UXS5" s="97"/>
      <c r="UXT5" s="96"/>
      <c r="UXU5" s="97"/>
      <c r="UXV5" s="97"/>
      <c r="UXW5" s="97"/>
      <c r="UXX5" s="96"/>
      <c r="UXY5" s="97"/>
      <c r="UXZ5" s="97"/>
      <c r="UYA5" s="97"/>
      <c r="UYB5" s="96"/>
      <c r="UYC5" s="97"/>
      <c r="UYD5" s="97"/>
      <c r="UYE5" s="97"/>
      <c r="UYF5" s="96"/>
      <c r="UYG5" s="97"/>
      <c r="UYH5" s="97"/>
      <c r="UYI5" s="97"/>
      <c r="UYJ5" s="96"/>
      <c r="UYK5" s="97"/>
      <c r="UYL5" s="97"/>
      <c r="UYM5" s="97"/>
      <c r="UYN5" s="96"/>
      <c r="UYO5" s="97"/>
      <c r="UYP5" s="97"/>
      <c r="UYQ5" s="97"/>
      <c r="UYR5" s="96"/>
      <c r="UYS5" s="97"/>
      <c r="UYT5" s="97"/>
      <c r="UYU5" s="97"/>
      <c r="UYV5" s="96"/>
      <c r="UYW5" s="97"/>
      <c r="UYX5" s="97"/>
      <c r="UYY5" s="97"/>
      <c r="UYZ5" s="96"/>
      <c r="UZA5" s="97"/>
      <c r="UZB5" s="97"/>
      <c r="UZC5" s="97"/>
      <c r="UZD5" s="96"/>
      <c r="UZE5" s="97"/>
      <c r="UZF5" s="97"/>
      <c r="UZG5" s="97"/>
      <c r="UZH5" s="96"/>
      <c r="UZI5" s="97"/>
      <c r="UZJ5" s="97"/>
      <c r="UZK5" s="97"/>
      <c r="UZL5" s="96"/>
      <c r="UZM5" s="97"/>
      <c r="UZN5" s="97"/>
      <c r="UZO5" s="97"/>
      <c r="UZP5" s="96"/>
      <c r="UZQ5" s="97"/>
      <c r="UZR5" s="97"/>
      <c r="UZS5" s="97"/>
      <c r="UZT5" s="96"/>
      <c r="UZU5" s="97"/>
      <c r="UZV5" s="97"/>
      <c r="UZW5" s="97"/>
      <c r="UZX5" s="96"/>
      <c r="UZY5" s="97"/>
      <c r="UZZ5" s="97"/>
      <c r="VAA5" s="97"/>
      <c r="VAB5" s="96"/>
      <c r="VAC5" s="97"/>
      <c r="VAD5" s="97"/>
      <c r="VAE5" s="97"/>
      <c r="VAF5" s="96"/>
      <c r="VAG5" s="97"/>
      <c r="VAH5" s="97"/>
      <c r="VAI5" s="97"/>
      <c r="VAJ5" s="96"/>
      <c r="VAK5" s="97"/>
      <c r="VAL5" s="97"/>
      <c r="VAM5" s="97"/>
      <c r="VAN5" s="96"/>
      <c r="VAO5" s="97"/>
      <c r="VAP5" s="97"/>
      <c r="VAQ5" s="97"/>
      <c r="VAR5" s="96"/>
      <c r="VAS5" s="97"/>
      <c r="VAT5" s="97"/>
      <c r="VAU5" s="97"/>
      <c r="VAV5" s="96"/>
      <c r="VAW5" s="97"/>
      <c r="VAX5" s="97"/>
      <c r="VAY5" s="97"/>
      <c r="VAZ5" s="96"/>
      <c r="VBA5" s="97"/>
      <c r="VBB5" s="97"/>
      <c r="VBC5" s="97"/>
      <c r="VBD5" s="96"/>
      <c r="VBE5" s="97"/>
      <c r="VBF5" s="97"/>
      <c r="VBG5" s="97"/>
      <c r="VBH5" s="96"/>
      <c r="VBI5" s="97"/>
      <c r="VBJ5" s="97"/>
      <c r="VBK5" s="97"/>
      <c r="VBL5" s="96"/>
      <c r="VBM5" s="97"/>
      <c r="VBN5" s="97"/>
      <c r="VBO5" s="97"/>
      <c r="VBP5" s="96"/>
      <c r="VBQ5" s="97"/>
      <c r="VBR5" s="97"/>
      <c r="VBS5" s="97"/>
      <c r="VBT5" s="96"/>
      <c r="VBU5" s="97"/>
      <c r="VBV5" s="97"/>
      <c r="VBW5" s="97"/>
      <c r="VBX5" s="96"/>
      <c r="VBY5" s="97"/>
      <c r="VBZ5" s="97"/>
      <c r="VCA5" s="97"/>
      <c r="VCB5" s="96"/>
      <c r="VCC5" s="97"/>
      <c r="VCD5" s="97"/>
      <c r="VCE5" s="97"/>
      <c r="VCF5" s="96"/>
      <c r="VCG5" s="97"/>
      <c r="VCH5" s="97"/>
      <c r="VCI5" s="97"/>
      <c r="VCJ5" s="96"/>
      <c r="VCK5" s="97"/>
      <c r="VCL5" s="97"/>
      <c r="VCM5" s="97"/>
      <c r="VCN5" s="96"/>
      <c r="VCO5" s="97"/>
      <c r="VCP5" s="97"/>
      <c r="VCQ5" s="97"/>
      <c r="VCR5" s="96"/>
      <c r="VCS5" s="97"/>
      <c r="VCT5" s="97"/>
      <c r="VCU5" s="97"/>
      <c r="VCV5" s="96"/>
      <c r="VCW5" s="97"/>
      <c r="VCX5" s="97"/>
      <c r="VCY5" s="97"/>
      <c r="VCZ5" s="96"/>
      <c r="VDA5" s="97"/>
      <c r="VDB5" s="97"/>
      <c r="VDC5" s="97"/>
      <c r="VDD5" s="96"/>
      <c r="VDE5" s="97"/>
      <c r="VDF5" s="97"/>
      <c r="VDG5" s="97"/>
      <c r="VDH5" s="96"/>
      <c r="VDI5" s="97"/>
      <c r="VDJ5" s="97"/>
      <c r="VDK5" s="97"/>
      <c r="VDL5" s="96"/>
      <c r="VDM5" s="97"/>
      <c r="VDN5" s="97"/>
      <c r="VDO5" s="97"/>
      <c r="VDP5" s="96"/>
      <c r="VDQ5" s="97"/>
      <c r="VDR5" s="97"/>
      <c r="VDS5" s="97"/>
      <c r="VDT5" s="96"/>
      <c r="VDU5" s="97"/>
      <c r="VDV5" s="97"/>
      <c r="VDW5" s="97"/>
      <c r="VDX5" s="96"/>
      <c r="VDY5" s="97"/>
      <c r="VDZ5" s="97"/>
      <c r="VEA5" s="97"/>
      <c r="VEB5" s="96"/>
      <c r="VEC5" s="97"/>
      <c r="VED5" s="97"/>
      <c r="VEE5" s="97"/>
      <c r="VEF5" s="96"/>
      <c r="VEG5" s="97"/>
      <c r="VEH5" s="97"/>
      <c r="VEI5" s="97"/>
      <c r="VEJ5" s="96"/>
      <c r="VEK5" s="97"/>
      <c r="VEL5" s="97"/>
      <c r="VEM5" s="97"/>
      <c r="VEN5" s="96"/>
      <c r="VEO5" s="97"/>
      <c r="VEP5" s="97"/>
      <c r="VEQ5" s="97"/>
      <c r="VER5" s="96"/>
      <c r="VES5" s="97"/>
      <c r="VET5" s="97"/>
      <c r="VEU5" s="97"/>
      <c r="VEV5" s="96"/>
      <c r="VEW5" s="97"/>
      <c r="VEX5" s="97"/>
      <c r="VEY5" s="97"/>
      <c r="VEZ5" s="96"/>
      <c r="VFA5" s="97"/>
      <c r="VFB5" s="97"/>
      <c r="VFC5" s="97"/>
      <c r="VFD5" s="96"/>
      <c r="VFE5" s="97"/>
      <c r="VFF5" s="97"/>
      <c r="VFG5" s="97"/>
      <c r="VFH5" s="96"/>
      <c r="VFI5" s="97"/>
      <c r="VFJ5" s="97"/>
      <c r="VFK5" s="97"/>
      <c r="VFL5" s="96"/>
      <c r="VFM5" s="97"/>
      <c r="VFN5" s="97"/>
      <c r="VFO5" s="97"/>
      <c r="VFP5" s="96"/>
      <c r="VFQ5" s="97"/>
      <c r="VFR5" s="97"/>
      <c r="VFS5" s="97"/>
      <c r="VFT5" s="96"/>
      <c r="VFU5" s="97"/>
      <c r="VFV5" s="97"/>
      <c r="VFW5" s="97"/>
      <c r="VFX5" s="96"/>
      <c r="VFY5" s="97"/>
      <c r="VFZ5" s="97"/>
      <c r="VGA5" s="97"/>
      <c r="VGB5" s="96"/>
      <c r="VGC5" s="97"/>
      <c r="VGD5" s="97"/>
      <c r="VGE5" s="97"/>
      <c r="VGF5" s="96"/>
      <c r="VGG5" s="97"/>
      <c r="VGH5" s="97"/>
      <c r="VGI5" s="97"/>
      <c r="VGJ5" s="96"/>
      <c r="VGK5" s="97"/>
      <c r="VGL5" s="97"/>
      <c r="VGM5" s="97"/>
      <c r="VGN5" s="96"/>
      <c r="VGO5" s="97"/>
      <c r="VGP5" s="97"/>
      <c r="VGQ5" s="97"/>
      <c r="VGR5" s="96"/>
      <c r="VGS5" s="97"/>
      <c r="VGT5" s="97"/>
      <c r="VGU5" s="97"/>
      <c r="VGV5" s="96"/>
      <c r="VGW5" s="97"/>
      <c r="VGX5" s="97"/>
      <c r="VGY5" s="97"/>
      <c r="VGZ5" s="96"/>
      <c r="VHA5" s="97"/>
      <c r="VHB5" s="97"/>
      <c r="VHC5" s="97"/>
      <c r="VHD5" s="96"/>
      <c r="VHE5" s="97"/>
      <c r="VHF5" s="97"/>
      <c r="VHG5" s="97"/>
      <c r="VHH5" s="96"/>
      <c r="VHI5" s="97"/>
      <c r="VHJ5" s="97"/>
      <c r="VHK5" s="97"/>
      <c r="VHL5" s="96"/>
      <c r="VHM5" s="97"/>
      <c r="VHN5" s="97"/>
      <c r="VHO5" s="97"/>
      <c r="VHP5" s="96"/>
      <c r="VHQ5" s="97"/>
      <c r="VHR5" s="97"/>
      <c r="VHS5" s="97"/>
      <c r="VHT5" s="96"/>
      <c r="VHU5" s="97"/>
      <c r="VHV5" s="97"/>
      <c r="VHW5" s="97"/>
      <c r="VHX5" s="96"/>
      <c r="VHY5" s="97"/>
      <c r="VHZ5" s="97"/>
      <c r="VIA5" s="97"/>
      <c r="VIB5" s="96"/>
      <c r="VIC5" s="97"/>
      <c r="VID5" s="97"/>
      <c r="VIE5" s="97"/>
      <c r="VIF5" s="96"/>
      <c r="VIG5" s="97"/>
      <c r="VIH5" s="97"/>
      <c r="VII5" s="97"/>
      <c r="VIJ5" s="96"/>
      <c r="VIK5" s="97"/>
      <c r="VIL5" s="97"/>
      <c r="VIM5" s="97"/>
      <c r="VIN5" s="96"/>
      <c r="VIO5" s="97"/>
      <c r="VIP5" s="97"/>
      <c r="VIQ5" s="97"/>
      <c r="VIR5" s="96"/>
      <c r="VIS5" s="97"/>
      <c r="VIT5" s="97"/>
      <c r="VIU5" s="97"/>
      <c r="VIV5" s="96"/>
      <c r="VIW5" s="97"/>
      <c r="VIX5" s="97"/>
      <c r="VIY5" s="97"/>
      <c r="VIZ5" s="96"/>
      <c r="VJA5" s="97"/>
      <c r="VJB5" s="97"/>
      <c r="VJC5" s="97"/>
      <c r="VJD5" s="96"/>
      <c r="VJE5" s="97"/>
      <c r="VJF5" s="97"/>
      <c r="VJG5" s="97"/>
      <c r="VJH5" s="96"/>
      <c r="VJI5" s="97"/>
      <c r="VJJ5" s="97"/>
      <c r="VJK5" s="97"/>
      <c r="VJL5" s="96"/>
      <c r="VJM5" s="97"/>
      <c r="VJN5" s="97"/>
      <c r="VJO5" s="97"/>
      <c r="VJP5" s="96"/>
      <c r="VJQ5" s="97"/>
      <c r="VJR5" s="97"/>
      <c r="VJS5" s="97"/>
      <c r="VJT5" s="96"/>
      <c r="VJU5" s="97"/>
      <c r="VJV5" s="97"/>
      <c r="VJW5" s="97"/>
      <c r="VJX5" s="96"/>
      <c r="VJY5" s="97"/>
      <c r="VJZ5" s="97"/>
      <c r="VKA5" s="97"/>
      <c r="VKB5" s="96"/>
      <c r="VKC5" s="97"/>
      <c r="VKD5" s="97"/>
      <c r="VKE5" s="97"/>
      <c r="VKF5" s="96"/>
      <c r="VKG5" s="97"/>
      <c r="VKH5" s="97"/>
      <c r="VKI5" s="97"/>
      <c r="VKJ5" s="96"/>
      <c r="VKK5" s="97"/>
      <c r="VKL5" s="97"/>
      <c r="VKM5" s="97"/>
      <c r="VKN5" s="96"/>
      <c r="VKO5" s="97"/>
      <c r="VKP5" s="97"/>
      <c r="VKQ5" s="97"/>
      <c r="VKR5" s="96"/>
      <c r="VKS5" s="97"/>
      <c r="VKT5" s="97"/>
      <c r="VKU5" s="97"/>
      <c r="VKV5" s="96"/>
      <c r="VKW5" s="97"/>
      <c r="VKX5" s="97"/>
      <c r="VKY5" s="97"/>
      <c r="VKZ5" s="96"/>
      <c r="VLA5" s="97"/>
      <c r="VLB5" s="97"/>
      <c r="VLC5" s="97"/>
      <c r="VLD5" s="96"/>
      <c r="VLE5" s="97"/>
      <c r="VLF5" s="97"/>
      <c r="VLG5" s="97"/>
      <c r="VLH5" s="96"/>
      <c r="VLI5" s="97"/>
      <c r="VLJ5" s="97"/>
      <c r="VLK5" s="97"/>
      <c r="VLL5" s="96"/>
      <c r="VLM5" s="97"/>
      <c r="VLN5" s="97"/>
      <c r="VLO5" s="97"/>
      <c r="VLP5" s="96"/>
      <c r="VLQ5" s="97"/>
      <c r="VLR5" s="97"/>
      <c r="VLS5" s="97"/>
      <c r="VLT5" s="96"/>
      <c r="VLU5" s="97"/>
      <c r="VLV5" s="97"/>
      <c r="VLW5" s="97"/>
      <c r="VLX5" s="96"/>
      <c r="VLY5" s="97"/>
      <c r="VLZ5" s="97"/>
      <c r="VMA5" s="97"/>
      <c r="VMB5" s="96"/>
      <c r="VMC5" s="97"/>
      <c r="VMD5" s="97"/>
      <c r="VME5" s="97"/>
      <c r="VMF5" s="96"/>
      <c r="VMG5" s="97"/>
      <c r="VMH5" s="97"/>
      <c r="VMI5" s="97"/>
      <c r="VMJ5" s="96"/>
      <c r="VMK5" s="97"/>
      <c r="VML5" s="97"/>
      <c r="VMM5" s="97"/>
      <c r="VMN5" s="96"/>
      <c r="VMO5" s="97"/>
      <c r="VMP5" s="97"/>
      <c r="VMQ5" s="97"/>
      <c r="VMR5" s="96"/>
      <c r="VMS5" s="97"/>
      <c r="VMT5" s="97"/>
      <c r="VMU5" s="97"/>
      <c r="VMV5" s="96"/>
      <c r="VMW5" s="97"/>
      <c r="VMX5" s="97"/>
      <c r="VMY5" s="97"/>
      <c r="VMZ5" s="96"/>
      <c r="VNA5" s="97"/>
      <c r="VNB5" s="97"/>
      <c r="VNC5" s="97"/>
      <c r="VND5" s="96"/>
      <c r="VNE5" s="97"/>
      <c r="VNF5" s="97"/>
      <c r="VNG5" s="97"/>
      <c r="VNH5" s="96"/>
      <c r="VNI5" s="97"/>
      <c r="VNJ5" s="97"/>
      <c r="VNK5" s="97"/>
      <c r="VNL5" s="96"/>
      <c r="VNM5" s="97"/>
      <c r="VNN5" s="97"/>
      <c r="VNO5" s="97"/>
      <c r="VNP5" s="96"/>
      <c r="VNQ5" s="97"/>
      <c r="VNR5" s="97"/>
      <c r="VNS5" s="97"/>
      <c r="VNT5" s="96"/>
      <c r="VNU5" s="97"/>
      <c r="VNV5" s="97"/>
      <c r="VNW5" s="97"/>
      <c r="VNX5" s="96"/>
      <c r="VNY5" s="97"/>
      <c r="VNZ5" s="97"/>
      <c r="VOA5" s="97"/>
      <c r="VOB5" s="96"/>
      <c r="VOC5" s="97"/>
      <c r="VOD5" s="97"/>
      <c r="VOE5" s="97"/>
      <c r="VOF5" s="96"/>
      <c r="VOG5" s="97"/>
      <c r="VOH5" s="97"/>
      <c r="VOI5" s="97"/>
      <c r="VOJ5" s="96"/>
      <c r="VOK5" s="97"/>
      <c r="VOL5" s="97"/>
      <c r="VOM5" s="97"/>
      <c r="VON5" s="96"/>
      <c r="VOO5" s="97"/>
      <c r="VOP5" s="97"/>
      <c r="VOQ5" s="97"/>
      <c r="VOR5" s="96"/>
      <c r="VOS5" s="97"/>
      <c r="VOT5" s="97"/>
      <c r="VOU5" s="97"/>
      <c r="VOV5" s="96"/>
      <c r="VOW5" s="97"/>
      <c r="VOX5" s="97"/>
      <c r="VOY5" s="97"/>
      <c r="VOZ5" s="96"/>
      <c r="VPA5" s="97"/>
      <c r="VPB5" s="97"/>
      <c r="VPC5" s="97"/>
      <c r="VPD5" s="96"/>
      <c r="VPE5" s="97"/>
      <c r="VPF5" s="97"/>
      <c r="VPG5" s="97"/>
      <c r="VPH5" s="96"/>
      <c r="VPI5" s="97"/>
      <c r="VPJ5" s="97"/>
      <c r="VPK5" s="97"/>
      <c r="VPL5" s="96"/>
      <c r="VPM5" s="97"/>
      <c r="VPN5" s="97"/>
      <c r="VPO5" s="97"/>
      <c r="VPP5" s="96"/>
      <c r="VPQ5" s="97"/>
      <c r="VPR5" s="97"/>
      <c r="VPS5" s="97"/>
      <c r="VPT5" s="96"/>
      <c r="VPU5" s="97"/>
      <c r="VPV5" s="97"/>
      <c r="VPW5" s="97"/>
      <c r="VPX5" s="96"/>
      <c r="VPY5" s="97"/>
      <c r="VPZ5" s="97"/>
      <c r="VQA5" s="97"/>
      <c r="VQB5" s="96"/>
      <c r="VQC5" s="97"/>
      <c r="VQD5" s="97"/>
      <c r="VQE5" s="97"/>
      <c r="VQF5" s="96"/>
      <c r="VQG5" s="97"/>
      <c r="VQH5" s="97"/>
      <c r="VQI5" s="97"/>
      <c r="VQJ5" s="96"/>
      <c r="VQK5" s="97"/>
      <c r="VQL5" s="97"/>
      <c r="VQM5" s="97"/>
      <c r="VQN5" s="96"/>
      <c r="VQO5" s="97"/>
      <c r="VQP5" s="97"/>
      <c r="VQQ5" s="97"/>
      <c r="VQR5" s="96"/>
      <c r="VQS5" s="97"/>
      <c r="VQT5" s="97"/>
      <c r="VQU5" s="97"/>
      <c r="VQV5" s="96"/>
      <c r="VQW5" s="97"/>
      <c r="VQX5" s="97"/>
      <c r="VQY5" s="97"/>
      <c r="VQZ5" s="96"/>
      <c r="VRA5" s="97"/>
      <c r="VRB5" s="97"/>
      <c r="VRC5" s="97"/>
      <c r="VRD5" s="96"/>
      <c r="VRE5" s="97"/>
      <c r="VRF5" s="97"/>
      <c r="VRG5" s="97"/>
      <c r="VRH5" s="96"/>
      <c r="VRI5" s="97"/>
      <c r="VRJ5" s="97"/>
      <c r="VRK5" s="97"/>
      <c r="VRL5" s="96"/>
      <c r="VRM5" s="97"/>
      <c r="VRN5" s="97"/>
      <c r="VRO5" s="97"/>
      <c r="VRP5" s="96"/>
      <c r="VRQ5" s="97"/>
      <c r="VRR5" s="97"/>
      <c r="VRS5" s="97"/>
      <c r="VRT5" s="96"/>
      <c r="VRU5" s="97"/>
      <c r="VRV5" s="97"/>
      <c r="VRW5" s="97"/>
      <c r="VRX5" s="96"/>
      <c r="VRY5" s="97"/>
      <c r="VRZ5" s="97"/>
      <c r="VSA5" s="97"/>
      <c r="VSB5" s="96"/>
      <c r="VSC5" s="97"/>
      <c r="VSD5" s="97"/>
      <c r="VSE5" s="97"/>
      <c r="VSF5" s="96"/>
      <c r="VSG5" s="97"/>
      <c r="VSH5" s="97"/>
      <c r="VSI5" s="97"/>
      <c r="VSJ5" s="96"/>
      <c r="VSK5" s="97"/>
      <c r="VSL5" s="97"/>
      <c r="VSM5" s="97"/>
      <c r="VSN5" s="96"/>
      <c r="VSO5" s="97"/>
      <c r="VSP5" s="97"/>
      <c r="VSQ5" s="97"/>
      <c r="VSR5" s="96"/>
      <c r="VSS5" s="97"/>
      <c r="VST5" s="97"/>
      <c r="VSU5" s="97"/>
      <c r="VSV5" s="96"/>
      <c r="VSW5" s="97"/>
      <c r="VSX5" s="97"/>
      <c r="VSY5" s="97"/>
      <c r="VSZ5" s="96"/>
      <c r="VTA5" s="97"/>
      <c r="VTB5" s="97"/>
      <c r="VTC5" s="97"/>
      <c r="VTD5" s="96"/>
      <c r="VTE5" s="97"/>
      <c r="VTF5" s="97"/>
      <c r="VTG5" s="97"/>
      <c r="VTH5" s="96"/>
      <c r="VTI5" s="97"/>
      <c r="VTJ5" s="97"/>
      <c r="VTK5" s="97"/>
      <c r="VTL5" s="96"/>
      <c r="VTM5" s="97"/>
      <c r="VTN5" s="97"/>
      <c r="VTO5" s="97"/>
      <c r="VTP5" s="96"/>
      <c r="VTQ5" s="97"/>
      <c r="VTR5" s="97"/>
      <c r="VTS5" s="97"/>
      <c r="VTT5" s="96"/>
      <c r="VTU5" s="97"/>
      <c r="VTV5" s="97"/>
      <c r="VTW5" s="97"/>
      <c r="VTX5" s="96"/>
      <c r="VTY5" s="97"/>
      <c r="VTZ5" s="97"/>
      <c r="VUA5" s="97"/>
      <c r="VUB5" s="96"/>
      <c r="VUC5" s="97"/>
      <c r="VUD5" s="97"/>
      <c r="VUE5" s="97"/>
      <c r="VUF5" s="96"/>
      <c r="VUG5" s="97"/>
      <c r="VUH5" s="97"/>
      <c r="VUI5" s="97"/>
      <c r="VUJ5" s="96"/>
      <c r="VUK5" s="97"/>
      <c r="VUL5" s="97"/>
      <c r="VUM5" s="97"/>
      <c r="VUN5" s="96"/>
      <c r="VUO5" s="97"/>
      <c r="VUP5" s="97"/>
      <c r="VUQ5" s="97"/>
      <c r="VUR5" s="96"/>
      <c r="VUS5" s="97"/>
      <c r="VUT5" s="97"/>
      <c r="VUU5" s="97"/>
      <c r="VUV5" s="96"/>
      <c r="VUW5" s="97"/>
      <c r="VUX5" s="97"/>
      <c r="VUY5" s="97"/>
      <c r="VUZ5" s="96"/>
      <c r="VVA5" s="97"/>
      <c r="VVB5" s="97"/>
      <c r="VVC5" s="97"/>
      <c r="VVD5" s="96"/>
      <c r="VVE5" s="97"/>
      <c r="VVF5" s="97"/>
      <c r="VVG5" s="97"/>
      <c r="VVH5" s="96"/>
      <c r="VVI5" s="97"/>
      <c r="VVJ5" s="97"/>
      <c r="VVK5" s="97"/>
      <c r="VVL5" s="96"/>
      <c r="VVM5" s="97"/>
      <c r="VVN5" s="97"/>
      <c r="VVO5" s="97"/>
      <c r="VVP5" s="96"/>
      <c r="VVQ5" s="97"/>
      <c r="VVR5" s="97"/>
      <c r="VVS5" s="97"/>
      <c r="VVT5" s="96"/>
      <c r="VVU5" s="97"/>
      <c r="VVV5" s="97"/>
      <c r="VVW5" s="97"/>
      <c r="VVX5" s="96"/>
      <c r="VVY5" s="97"/>
      <c r="VVZ5" s="97"/>
      <c r="VWA5" s="97"/>
      <c r="VWB5" s="96"/>
      <c r="VWC5" s="97"/>
      <c r="VWD5" s="97"/>
      <c r="VWE5" s="97"/>
      <c r="VWF5" s="96"/>
      <c r="VWG5" s="97"/>
      <c r="VWH5" s="97"/>
      <c r="VWI5" s="97"/>
      <c r="VWJ5" s="96"/>
      <c r="VWK5" s="97"/>
      <c r="VWL5" s="97"/>
      <c r="VWM5" s="97"/>
      <c r="VWN5" s="96"/>
      <c r="VWO5" s="97"/>
      <c r="VWP5" s="97"/>
      <c r="VWQ5" s="97"/>
      <c r="VWR5" s="96"/>
      <c r="VWS5" s="97"/>
      <c r="VWT5" s="97"/>
      <c r="VWU5" s="97"/>
      <c r="VWV5" s="96"/>
      <c r="VWW5" s="97"/>
      <c r="VWX5" s="97"/>
      <c r="VWY5" s="97"/>
      <c r="VWZ5" s="96"/>
      <c r="VXA5" s="97"/>
      <c r="VXB5" s="97"/>
      <c r="VXC5" s="97"/>
      <c r="VXD5" s="96"/>
      <c r="VXE5" s="97"/>
      <c r="VXF5" s="97"/>
      <c r="VXG5" s="97"/>
      <c r="VXH5" s="96"/>
      <c r="VXI5" s="97"/>
      <c r="VXJ5" s="97"/>
      <c r="VXK5" s="97"/>
      <c r="VXL5" s="96"/>
      <c r="VXM5" s="97"/>
      <c r="VXN5" s="97"/>
      <c r="VXO5" s="97"/>
      <c r="VXP5" s="96"/>
      <c r="VXQ5" s="97"/>
      <c r="VXR5" s="97"/>
      <c r="VXS5" s="97"/>
      <c r="VXT5" s="96"/>
      <c r="VXU5" s="97"/>
      <c r="VXV5" s="97"/>
      <c r="VXW5" s="97"/>
      <c r="VXX5" s="96"/>
      <c r="VXY5" s="97"/>
      <c r="VXZ5" s="97"/>
      <c r="VYA5" s="97"/>
      <c r="VYB5" s="96"/>
      <c r="VYC5" s="97"/>
      <c r="VYD5" s="97"/>
      <c r="VYE5" s="97"/>
      <c r="VYF5" s="96"/>
      <c r="VYG5" s="97"/>
      <c r="VYH5" s="97"/>
      <c r="VYI5" s="97"/>
      <c r="VYJ5" s="96"/>
      <c r="VYK5" s="97"/>
      <c r="VYL5" s="97"/>
      <c r="VYM5" s="97"/>
      <c r="VYN5" s="96"/>
      <c r="VYO5" s="97"/>
      <c r="VYP5" s="97"/>
      <c r="VYQ5" s="97"/>
      <c r="VYR5" s="96"/>
      <c r="VYS5" s="97"/>
      <c r="VYT5" s="97"/>
      <c r="VYU5" s="97"/>
      <c r="VYV5" s="96"/>
      <c r="VYW5" s="97"/>
      <c r="VYX5" s="97"/>
      <c r="VYY5" s="97"/>
      <c r="VYZ5" s="96"/>
      <c r="VZA5" s="97"/>
      <c r="VZB5" s="97"/>
      <c r="VZC5" s="97"/>
      <c r="VZD5" s="96"/>
      <c r="VZE5" s="97"/>
      <c r="VZF5" s="97"/>
      <c r="VZG5" s="97"/>
      <c r="VZH5" s="96"/>
      <c r="VZI5" s="97"/>
      <c r="VZJ5" s="97"/>
      <c r="VZK5" s="97"/>
      <c r="VZL5" s="96"/>
      <c r="VZM5" s="97"/>
      <c r="VZN5" s="97"/>
      <c r="VZO5" s="97"/>
      <c r="VZP5" s="96"/>
      <c r="VZQ5" s="97"/>
      <c r="VZR5" s="97"/>
      <c r="VZS5" s="97"/>
      <c r="VZT5" s="96"/>
      <c r="VZU5" s="97"/>
      <c r="VZV5" s="97"/>
      <c r="VZW5" s="97"/>
      <c r="VZX5" s="96"/>
      <c r="VZY5" s="97"/>
      <c r="VZZ5" s="97"/>
      <c r="WAA5" s="97"/>
      <c r="WAB5" s="96"/>
      <c r="WAC5" s="97"/>
      <c r="WAD5" s="97"/>
      <c r="WAE5" s="97"/>
      <c r="WAF5" s="96"/>
      <c r="WAG5" s="97"/>
      <c r="WAH5" s="97"/>
      <c r="WAI5" s="97"/>
      <c r="WAJ5" s="96"/>
      <c r="WAK5" s="97"/>
      <c r="WAL5" s="97"/>
      <c r="WAM5" s="97"/>
      <c r="WAN5" s="96"/>
      <c r="WAO5" s="97"/>
      <c r="WAP5" s="97"/>
      <c r="WAQ5" s="97"/>
      <c r="WAR5" s="96"/>
      <c r="WAS5" s="97"/>
      <c r="WAT5" s="97"/>
      <c r="WAU5" s="97"/>
      <c r="WAV5" s="96"/>
      <c r="WAW5" s="97"/>
      <c r="WAX5" s="97"/>
      <c r="WAY5" s="97"/>
      <c r="WAZ5" s="96"/>
      <c r="WBA5" s="97"/>
      <c r="WBB5" s="97"/>
      <c r="WBC5" s="97"/>
      <c r="WBD5" s="96"/>
      <c r="WBE5" s="97"/>
      <c r="WBF5" s="97"/>
      <c r="WBG5" s="97"/>
      <c r="WBH5" s="96"/>
      <c r="WBI5" s="97"/>
      <c r="WBJ5" s="97"/>
      <c r="WBK5" s="97"/>
      <c r="WBL5" s="96"/>
      <c r="WBM5" s="97"/>
      <c r="WBN5" s="97"/>
      <c r="WBO5" s="97"/>
      <c r="WBP5" s="96"/>
      <c r="WBQ5" s="97"/>
      <c r="WBR5" s="97"/>
      <c r="WBS5" s="97"/>
      <c r="WBT5" s="96"/>
      <c r="WBU5" s="97"/>
      <c r="WBV5" s="97"/>
      <c r="WBW5" s="97"/>
      <c r="WBX5" s="96"/>
      <c r="WBY5" s="97"/>
      <c r="WBZ5" s="97"/>
      <c r="WCA5" s="97"/>
      <c r="WCB5" s="96"/>
      <c r="WCC5" s="97"/>
      <c r="WCD5" s="97"/>
      <c r="WCE5" s="97"/>
      <c r="WCF5" s="96"/>
      <c r="WCG5" s="97"/>
      <c r="WCH5" s="97"/>
      <c r="WCI5" s="97"/>
      <c r="WCJ5" s="96"/>
      <c r="WCK5" s="97"/>
      <c r="WCL5" s="97"/>
      <c r="WCM5" s="97"/>
      <c r="WCN5" s="96"/>
      <c r="WCO5" s="97"/>
      <c r="WCP5" s="97"/>
      <c r="WCQ5" s="97"/>
      <c r="WCR5" s="96"/>
      <c r="WCS5" s="97"/>
      <c r="WCT5" s="97"/>
      <c r="WCU5" s="97"/>
      <c r="WCV5" s="96"/>
      <c r="WCW5" s="97"/>
      <c r="WCX5" s="97"/>
      <c r="WCY5" s="97"/>
      <c r="WCZ5" s="96"/>
      <c r="WDA5" s="97"/>
      <c r="WDB5" s="97"/>
      <c r="WDC5" s="97"/>
      <c r="WDD5" s="96"/>
      <c r="WDE5" s="97"/>
      <c r="WDF5" s="97"/>
      <c r="WDG5" s="97"/>
      <c r="WDH5" s="96"/>
      <c r="WDI5" s="97"/>
      <c r="WDJ5" s="97"/>
      <c r="WDK5" s="97"/>
      <c r="WDL5" s="96"/>
      <c r="WDM5" s="97"/>
      <c r="WDN5" s="97"/>
      <c r="WDO5" s="97"/>
      <c r="WDP5" s="96"/>
      <c r="WDQ5" s="97"/>
      <c r="WDR5" s="97"/>
      <c r="WDS5" s="97"/>
      <c r="WDT5" s="96"/>
      <c r="WDU5" s="97"/>
      <c r="WDV5" s="97"/>
      <c r="WDW5" s="97"/>
      <c r="WDX5" s="96"/>
      <c r="WDY5" s="97"/>
      <c r="WDZ5" s="97"/>
      <c r="WEA5" s="97"/>
      <c r="WEB5" s="96"/>
      <c r="WEC5" s="97"/>
      <c r="WED5" s="97"/>
      <c r="WEE5" s="97"/>
      <c r="WEF5" s="96"/>
      <c r="WEG5" s="97"/>
      <c r="WEH5" s="97"/>
      <c r="WEI5" s="97"/>
      <c r="WEJ5" s="96"/>
      <c r="WEK5" s="97"/>
      <c r="WEL5" s="97"/>
      <c r="WEM5" s="97"/>
      <c r="WEN5" s="96"/>
      <c r="WEO5" s="97"/>
      <c r="WEP5" s="97"/>
      <c r="WEQ5" s="97"/>
      <c r="WER5" s="96"/>
      <c r="WES5" s="97"/>
      <c r="WET5" s="97"/>
      <c r="WEU5" s="97"/>
      <c r="WEV5" s="96"/>
      <c r="WEW5" s="97"/>
      <c r="WEX5" s="97"/>
      <c r="WEY5" s="97"/>
      <c r="WEZ5" s="96"/>
      <c r="WFA5" s="97"/>
      <c r="WFB5" s="97"/>
      <c r="WFC5" s="97"/>
      <c r="WFD5" s="96"/>
      <c r="WFE5" s="97"/>
      <c r="WFF5" s="97"/>
      <c r="WFG5" s="97"/>
      <c r="WFH5" s="96"/>
      <c r="WFI5" s="97"/>
      <c r="WFJ5" s="97"/>
      <c r="WFK5" s="97"/>
      <c r="WFL5" s="96"/>
      <c r="WFM5" s="97"/>
      <c r="WFN5" s="97"/>
      <c r="WFO5" s="97"/>
      <c r="WFP5" s="96"/>
      <c r="WFQ5" s="97"/>
      <c r="WFR5" s="97"/>
      <c r="WFS5" s="97"/>
      <c r="WFT5" s="96"/>
      <c r="WFU5" s="97"/>
      <c r="WFV5" s="97"/>
      <c r="WFW5" s="97"/>
      <c r="WFX5" s="96"/>
      <c r="WFY5" s="97"/>
      <c r="WFZ5" s="97"/>
      <c r="WGA5" s="97"/>
      <c r="WGB5" s="96"/>
      <c r="WGC5" s="97"/>
      <c r="WGD5" s="97"/>
      <c r="WGE5" s="97"/>
      <c r="WGF5" s="96"/>
      <c r="WGG5" s="97"/>
      <c r="WGH5" s="97"/>
      <c r="WGI5" s="97"/>
      <c r="WGJ5" s="96"/>
      <c r="WGK5" s="97"/>
      <c r="WGL5" s="97"/>
      <c r="WGM5" s="97"/>
      <c r="WGN5" s="96"/>
      <c r="WGO5" s="97"/>
      <c r="WGP5" s="97"/>
      <c r="WGQ5" s="97"/>
      <c r="WGR5" s="96"/>
      <c r="WGS5" s="97"/>
      <c r="WGT5" s="97"/>
      <c r="WGU5" s="97"/>
      <c r="WGV5" s="96"/>
      <c r="WGW5" s="97"/>
      <c r="WGX5" s="97"/>
      <c r="WGY5" s="97"/>
      <c r="WGZ5" s="96"/>
      <c r="WHA5" s="97"/>
      <c r="WHB5" s="97"/>
      <c r="WHC5" s="97"/>
      <c r="WHD5" s="96"/>
      <c r="WHE5" s="97"/>
      <c r="WHF5" s="97"/>
      <c r="WHG5" s="97"/>
      <c r="WHH5" s="96"/>
      <c r="WHI5" s="97"/>
      <c r="WHJ5" s="97"/>
      <c r="WHK5" s="97"/>
      <c r="WHL5" s="96"/>
      <c r="WHM5" s="97"/>
      <c r="WHN5" s="97"/>
      <c r="WHO5" s="97"/>
      <c r="WHP5" s="96"/>
      <c r="WHQ5" s="97"/>
      <c r="WHR5" s="97"/>
      <c r="WHS5" s="97"/>
      <c r="WHT5" s="96"/>
      <c r="WHU5" s="97"/>
      <c r="WHV5" s="97"/>
      <c r="WHW5" s="97"/>
      <c r="WHX5" s="96"/>
      <c r="WHY5" s="97"/>
      <c r="WHZ5" s="97"/>
      <c r="WIA5" s="97"/>
      <c r="WIB5" s="96"/>
      <c r="WIC5" s="97"/>
      <c r="WID5" s="97"/>
      <c r="WIE5" s="97"/>
      <c r="WIF5" s="96"/>
      <c r="WIG5" s="97"/>
      <c r="WIH5" s="97"/>
      <c r="WII5" s="97"/>
      <c r="WIJ5" s="96"/>
      <c r="WIK5" s="97"/>
      <c r="WIL5" s="97"/>
      <c r="WIM5" s="97"/>
      <c r="WIN5" s="96"/>
      <c r="WIO5" s="97"/>
      <c r="WIP5" s="97"/>
      <c r="WIQ5" s="97"/>
      <c r="WIR5" s="96"/>
      <c r="WIS5" s="97"/>
      <c r="WIT5" s="97"/>
      <c r="WIU5" s="97"/>
      <c r="WIV5" s="96"/>
      <c r="WIW5" s="97"/>
      <c r="WIX5" s="97"/>
      <c r="WIY5" s="97"/>
      <c r="WIZ5" s="96"/>
      <c r="WJA5" s="97"/>
      <c r="WJB5" s="97"/>
      <c r="WJC5" s="97"/>
      <c r="WJD5" s="96"/>
      <c r="WJE5" s="97"/>
      <c r="WJF5" s="97"/>
      <c r="WJG5" s="97"/>
      <c r="WJH5" s="96"/>
      <c r="WJI5" s="97"/>
      <c r="WJJ5" s="97"/>
      <c r="WJK5" s="97"/>
      <c r="WJL5" s="96"/>
      <c r="WJM5" s="97"/>
      <c r="WJN5" s="97"/>
      <c r="WJO5" s="97"/>
      <c r="WJP5" s="96"/>
      <c r="WJQ5" s="97"/>
      <c r="WJR5" s="97"/>
      <c r="WJS5" s="97"/>
      <c r="WJT5" s="96"/>
      <c r="WJU5" s="97"/>
      <c r="WJV5" s="97"/>
      <c r="WJW5" s="97"/>
      <c r="WJX5" s="96"/>
      <c r="WJY5" s="97"/>
      <c r="WJZ5" s="97"/>
      <c r="WKA5" s="97"/>
      <c r="WKB5" s="96"/>
      <c r="WKC5" s="97"/>
      <c r="WKD5" s="97"/>
      <c r="WKE5" s="97"/>
      <c r="WKF5" s="96"/>
      <c r="WKG5" s="97"/>
      <c r="WKH5" s="97"/>
      <c r="WKI5" s="97"/>
      <c r="WKJ5" s="96"/>
      <c r="WKK5" s="97"/>
      <c r="WKL5" s="97"/>
      <c r="WKM5" s="97"/>
      <c r="WKN5" s="96"/>
      <c r="WKO5" s="97"/>
      <c r="WKP5" s="97"/>
      <c r="WKQ5" s="97"/>
      <c r="WKR5" s="96"/>
      <c r="WKS5" s="97"/>
      <c r="WKT5" s="97"/>
      <c r="WKU5" s="97"/>
      <c r="WKV5" s="96"/>
      <c r="WKW5" s="97"/>
      <c r="WKX5" s="97"/>
      <c r="WKY5" s="97"/>
      <c r="WKZ5" s="96"/>
      <c r="WLA5" s="97"/>
      <c r="WLB5" s="97"/>
      <c r="WLC5" s="97"/>
      <c r="WLD5" s="96"/>
      <c r="WLE5" s="97"/>
      <c r="WLF5" s="97"/>
      <c r="WLG5" s="97"/>
      <c r="WLH5" s="96"/>
      <c r="WLI5" s="97"/>
      <c r="WLJ5" s="97"/>
      <c r="WLK5" s="97"/>
      <c r="WLL5" s="96"/>
      <c r="WLM5" s="97"/>
      <c r="WLN5" s="97"/>
      <c r="WLO5" s="97"/>
      <c r="WLP5" s="96"/>
      <c r="WLQ5" s="97"/>
      <c r="WLR5" s="97"/>
      <c r="WLS5" s="97"/>
      <c r="WLT5" s="96"/>
      <c r="WLU5" s="97"/>
      <c r="WLV5" s="97"/>
      <c r="WLW5" s="97"/>
      <c r="WLX5" s="96"/>
      <c r="WLY5" s="97"/>
      <c r="WLZ5" s="97"/>
      <c r="WMA5" s="97"/>
      <c r="WMB5" s="96"/>
      <c r="WMC5" s="97"/>
      <c r="WMD5" s="97"/>
      <c r="WME5" s="97"/>
      <c r="WMF5" s="96"/>
      <c r="WMG5" s="97"/>
      <c r="WMH5" s="97"/>
      <c r="WMI5" s="97"/>
      <c r="WMJ5" s="96"/>
      <c r="WMK5" s="97"/>
      <c r="WML5" s="97"/>
      <c r="WMM5" s="97"/>
      <c r="WMN5" s="96"/>
      <c r="WMO5" s="97"/>
      <c r="WMP5" s="97"/>
      <c r="WMQ5" s="97"/>
      <c r="WMR5" s="96"/>
      <c r="WMS5" s="97"/>
      <c r="WMT5" s="97"/>
      <c r="WMU5" s="97"/>
      <c r="WMV5" s="96"/>
      <c r="WMW5" s="97"/>
      <c r="WMX5" s="97"/>
      <c r="WMY5" s="97"/>
      <c r="WMZ5" s="96"/>
      <c r="WNA5" s="97"/>
      <c r="WNB5" s="97"/>
      <c r="WNC5" s="97"/>
      <c r="WND5" s="96"/>
      <c r="WNE5" s="97"/>
      <c r="WNF5" s="97"/>
      <c r="WNG5" s="97"/>
      <c r="WNH5" s="96"/>
      <c r="WNI5" s="97"/>
      <c r="WNJ5" s="97"/>
      <c r="WNK5" s="97"/>
      <c r="WNL5" s="96"/>
      <c r="WNM5" s="97"/>
      <c r="WNN5" s="97"/>
      <c r="WNO5" s="97"/>
      <c r="WNP5" s="96"/>
      <c r="WNQ5" s="97"/>
      <c r="WNR5" s="97"/>
      <c r="WNS5" s="97"/>
      <c r="WNT5" s="96"/>
      <c r="WNU5" s="97"/>
      <c r="WNV5" s="97"/>
      <c r="WNW5" s="97"/>
      <c r="WNX5" s="96"/>
      <c r="WNY5" s="97"/>
      <c r="WNZ5" s="97"/>
      <c r="WOA5" s="97"/>
      <c r="WOB5" s="96"/>
      <c r="WOC5" s="97"/>
      <c r="WOD5" s="97"/>
      <c r="WOE5" s="97"/>
      <c r="WOF5" s="96"/>
      <c r="WOG5" s="97"/>
      <c r="WOH5" s="97"/>
      <c r="WOI5" s="97"/>
      <c r="WOJ5" s="96"/>
      <c r="WOK5" s="97"/>
      <c r="WOL5" s="97"/>
      <c r="WOM5" s="97"/>
      <c r="WON5" s="96"/>
      <c r="WOO5" s="97"/>
      <c r="WOP5" s="97"/>
      <c r="WOQ5" s="97"/>
      <c r="WOR5" s="96"/>
      <c r="WOS5" s="97"/>
      <c r="WOT5" s="97"/>
      <c r="WOU5" s="97"/>
      <c r="WOV5" s="96"/>
      <c r="WOW5" s="97"/>
      <c r="WOX5" s="97"/>
      <c r="WOY5" s="97"/>
      <c r="WOZ5" s="96"/>
      <c r="WPA5" s="97"/>
      <c r="WPB5" s="97"/>
      <c r="WPC5" s="97"/>
      <c r="WPD5" s="96"/>
      <c r="WPE5" s="97"/>
      <c r="WPF5" s="97"/>
      <c r="WPG5" s="97"/>
      <c r="WPH5" s="96"/>
      <c r="WPI5" s="97"/>
      <c r="WPJ5" s="97"/>
      <c r="WPK5" s="97"/>
      <c r="WPL5" s="96"/>
      <c r="WPM5" s="97"/>
      <c r="WPN5" s="97"/>
      <c r="WPO5" s="97"/>
      <c r="WPP5" s="96"/>
      <c r="WPQ5" s="97"/>
      <c r="WPR5" s="97"/>
      <c r="WPS5" s="97"/>
      <c r="WPT5" s="96"/>
      <c r="WPU5" s="97"/>
      <c r="WPV5" s="97"/>
      <c r="WPW5" s="97"/>
      <c r="WPX5" s="96"/>
      <c r="WPY5" s="97"/>
      <c r="WPZ5" s="97"/>
      <c r="WQA5" s="97"/>
      <c r="WQB5" s="96"/>
      <c r="WQC5" s="97"/>
      <c r="WQD5" s="97"/>
      <c r="WQE5" s="97"/>
      <c r="WQF5" s="96"/>
      <c r="WQG5" s="97"/>
      <c r="WQH5" s="97"/>
      <c r="WQI5" s="97"/>
      <c r="WQJ5" s="96"/>
      <c r="WQK5" s="97"/>
      <c r="WQL5" s="97"/>
      <c r="WQM5" s="97"/>
      <c r="WQN5" s="96"/>
      <c r="WQO5" s="97"/>
      <c r="WQP5" s="97"/>
      <c r="WQQ5" s="97"/>
      <c r="WQR5" s="96"/>
      <c r="WQS5" s="97"/>
      <c r="WQT5" s="97"/>
      <c r="WQU5" s="97"/>
      <c r="WQV5" s="96"/>
      <c r="WQW5" s="97"/>
      <c r="WQX5" s="97"/>
      <c r="WQY5" s="97"/>
      <c r="WQZ5" s="96"/>
      <c r="WRA5" s="97"/>
      <c r="WRB5" s="97"/>
      <c r="WRC5" s="97"/>
      <c r="WRD5" s="96"/>
      <c r="WRE5" s="97"/>
      <c r="WRF5" s="97"/>
      <c r="WRG5" s="97"/>
      <c r="WRH5" s="96"/>
      <c r="WRI5" s="97"/>
      <c r="WRJ5" s="97"/>
      <c r="WRK5" s="97"/>
      <c r="WRL5" s="96"/>
      <c r="WRM5" s="97"/>
      <c r="WRN5" s="97"/>
      <c r="WRO5" s="97"/>
      <c r="WRP5" s="96"/>
      <c r="WRQ5" s="97"/>
      <c r="WRR5" s="97"/>
      <c r="WRS5" s="97"/>
      <c r="WRT5" s="96"/>
      <c r="WRU5" s="97"/>
      <c r="WRV5" s="97"/>
      <c r="WRW5" s="97"/>
      <c r="WRX5" s="96"/>
      <c r="WRY5" s="97"/>
      <c r="WRZ5" s="97"/>
      <c r="WSA5" s="97"/>
      <c r="WSB5" s="96"/>
      <c r="WSC5" s="97"/>
      <c r="WSD5" s="97"/>
      <c r="WSE5" s="97"/>
      <c r="WSF5" s="96"/>
      <c r="WSG5" s="97"/>
      <c r="WSH5" s="97"/>
      <c r="WSI5" s="97"/>
      <c r="WSJ5" s="96"/>
      <c r="WSK5" s="97"/>
      <c r="WSL5" s="97"/>
      <c r="WSM5" s="97"/>
      <c r="WSN5" s="96"/>
      <c r="WSO5" s="97"/>
      <c r="WSP5" s="97"/>
      <c r="WSQ5" s="97"/>
      <c r="WSR5" s="96"/>
      <c r="WSS5" s="97"/>
      <c r="WST5" s="97"/>
      <c r="WSU5" s="97"/>
      <c r="WSV5" s="96"/>
      <c r="WSW5" s="97"/>
      <c r="WSX5" s="97"/>
      <c r="WSY5" s="97"/>
      <c r="WSZ5" s="96"/>
      <c r="WTA5" s="97"/>
      <c r="WTB5" s="97"/>
      <c r="WTC5" s="97"/>
      <c r="WTD5" s="96"/>
      <c r="WTE5" s="97"/>
      <c r="WTF5" s="97"/>
      <c r="WTG5" s="97"/>
      <c r="WTH5" s="96"/>
      <c r="WTI5" s="97"/>
      <c r="WTJ5" s="97"/>
      <c r="WTK5" s="97"/>
      <c r="WTL5" s="96"/>
      <c r="WTM5" s="97"/>
      <c r="WTN5" s="97"/>
      <c r="WTO5" s="97"/>
      <c r="WTP5" s="96"/>
      <c r="WTQ5" s="97"/>
      <c r="WTR5" s="97"/>
      <c r="WTS5" s="97"/>
      <c r="WTT5" s="96"/>
      <c r="WTU5" s="97"/>
      <c r="WTV5" s="97"/>
      <c r="WTW5" s="97"/>
      <c r="WTX5" s="96"/>
      <c r="WTY5" s="97"/>
      <c r="WTZ5" s="97"/>
      <c r="WUA5" s="97"/>
      <c r="WUB5" s="96"/>
      <c r="WUC5" s="97"/>
      <c r="WUD5" s="97"/>
      <c r="WUE5" s="97"/>
      <c r="WUF5" s="96"/>
      <c r="WUG5" s="97"/>
      <c r="WUH5" s="97"/>
      <c r="WUI5" s="97"/>
      <c r="WUJ5" s="96"/>
      <c r="WUK5" s="97"/>
      <c r="WUL5" s="97"/>
      <c r="WUM5" s="97"/>
      <c r="WUN5" s="96"/>
      <c r="WUO5" s="97"/>
      <c r="WUP5" s="97"/>
      <c r="WUQ5" s="97"/>
      <c r="WUR5" s="96"/>
      <c r="WUS5" s="97"/>
      <c r="WUT5" s="97"/>
      <c r="WUU5" s="97"/>
      <c r="WUV5" s="96"/>
      <c r="WUW5" s="97"/>
      <c r="WUX5" s="97"/>
      <c r="WUY5" s="97"/>
      <c r="WUZ5" s="96"/>
      <c r="WVA5" s="97"/>
      <c r="WVB5" s="97"/>
      <c r="WVC5" s="97"/>
      <c r="WVD5" s="96"/>
      <c r="WVE5" s="97"/>
      <c r="WVF5" s="97"/>
      <c r="WVG5" s="97"/>
      <c r="WVH5" s="96"/>
      <c r="WVI5" s="97"/>
      <c r="WVJ5" s="97"/>
      <c r="WVK5" s="97"/>
      <c r="WVL5" s="96"/>
      <c r="WVM5" s="97"/>
      <c r="WVN5" s="97"/>
      <c r="WVO5" s="97"/>
      <c r="WVP5" s="96"/>
      <c r="WVQ5" s="97"/>
      <c r="WVR5" s="97"/>
      <c r="WVS5" s="97"/>
      <c r="WVT5" s="96"/>
      <c r="WVU5" s="97"/>
      <c r="WVV5" s="97"/>
      <c r="WVW5" s="97"/>
      <c r="WVX5" s="96"/>
      <c r="WVY5" s="97"/>
      <c r="WVZ5" s="97"/>
      <c r="WWA5" s="97"/>
      <c r="WWB5" s="96"/>
      <c r="WWC5" s="97"/>
      <c r="WWD5" s="97"/>
      <c r="WWE5" s="97"/>
      <c r="WWF5" s="96"/>
      <c r="WWG5" s="97"/>
      <c r="WWH5" s="97"/>
      <c r="WWI5" s="97"/>
      <c r="WWJ5" s="96"/>
      <c r="WWK5" s="97"/>
      <c r="WWL5" s="97"/>
      <c r="WWM5" s="97"/>
      <c r="WWN5" s="96"/>
      <c r="WWO5" s="97"/>
      <c r="WWP5" s="97"/>
      <c r="WWQ5" s="97"/>
      <c r="WWR5" s="96"/>
      <c r="WWS5" s="97"/>
      <c r="WWT5" s="97"/>
      <c r="WWU5" s="97"/>
      <c r="WWV5" s="96"/>
      <c r="WWW5" s="97"/>
      <c r="WWX5" s="97"/>
      <c r="WWY5" s="97"/>
      <c r="WWZ5" s="96"/>
      <c r="WXA5" s="97"/>
      <c r="WXB5" s="97"/>
      <c r="WXC5" s="97"/>
      <c r="WXD5" s="96"/>
      <c r="WXE5" s="97"/>
      <c r="WXF5" s="97"/>
      <c r="WXG5" s="97"/>
      <c r="WXH5" s="96"/>
      <c r="WXI5" s="97"/>
      <c r="WXJ5" s="97"/>
      <c r="WXK5" s="97"/>
      <c r="WXL5" s="96"/>
      <c r="WXM5" s="97"/>
      <c r="WXN5" s="97"/>
      <c r="WXO5" s="97"/>
      <c r="WXP5" s="96"/>
      <c r="WXQ5" s="97"/>
      <c r="WXR5" s="97"/>
      <c r="WXS5" s="97"/>
      <c r="WXT5" s="96"/>
      <c r="WXU5" s="97"/>
      <c r="WXV5" s="97"/>
      <c r="WXW5" s="97"/>
      <c r="WXX5" s="96"/>
      <c r="WXY5" s="97"/>
      <c r="WXZ5" s="97"/>
      <c r="WYA5" s="97"/>
      <c r="WYB5" s="96"/>
      <c r="WYC5" s="97"/>
      <c r="WYD5" s="97"/>
      <c r="WYE5" s="97"/>
      <c r="WYF5" s="96"/>
      <c r="WYG5" s="97"/>
      <c r="WYH5" s="97"/>
      <c r="WYI5" s="97"/>
      <c r="WYJ5" s="96"/>
      <c r="WYK5" s="97"/>
      <c r="WYL5" s="97"/>
      <c r="WYM5" s="97"/>
      <c r="WYN5" s="96"/>
      <c r="WYO5" s="97"/>
      <c r="WYP5" s="97"/>
      <c r="WYQ5" s="97"/>
      <c r="WYR5" s="96"/>
      <c r="WYS5" s="97"/>
      <c r="WYT5" s="97"/>
      <c r="WYU5" s="97"/>
      <c r="WYV5" s="96"/>
      <c r="WYW5" s="97"/>
      <c r="WYX5" s="97"/>
      <c r="WYY5" s="97"/>
      <c r="WYZ5" s="96"/>
      <c r="WZA5" s="97"/>
      <c r="WZB5" s="97"/>
      <c r="WZC5" s="97"/>
      <c r="WZD5" s="96"/>
      <c r="WZE5" s="97"/>
      <c r="WZF5" s="97"/>
      <c r="WZG5" s="97"/>
      <c r="WZH5" s="96"/>
      <c r="WZI5" s="97"/>
      <c r="WZJ5" s="97"/>
      <c r="WZK5" s="97"/>
      <c r="WZL5" s="96"/>
      <c r="WZM5" s="97"/>
      <c r="WZN5" s="97"/>
      <c r="WZO5" s="97"/>
      <c r="WZP5" s="96"/>
      <c r="WZQ5" s="97"/>
      <c r="WZR5" s="97"/>
      <c r="WZS5" s="97"/>
      <c r="WZT5" s="96"/>
      <c r="WZU5" s="97"/>
      <c r="WZV5" s="97"/>
      <c r="WZW5" s="97"/>
      <c r="WZX5" s="96"/>
      <c r="WZY5" s="97"/>
      <c r="WZZ5" s="97"/>
      <c r="XAA5" s="97"/>
      <c r="XAB5" s="96"/>
      <c r="XAC5" s="97"/>
      <c r="XAD5" s="97"/>
      <c r="XAE5" s="97"/>
      <c r="XAF5" s="96"/>
      <c r="XAG5" s="97"/>
      <c r="XAH5" s="97"/>
      <c r="XAI5" s="97"/>
      <c r="XAJ5" s="96"/>
      <c r="XAK5" s="97"/>
      <c r="XAL5" s="97"/>
      <c r="XAM5" s="97"/>
      <c r="XAN5" s="96"/>
      <c r="XAO5" s="97"/>
      <c r="XAP5" s="97"/>
      <c r="XAQ5" s="97"/>
      <c r="XAR5" s="96"/>
      <c r="XAS5" s="97"/>
      <c r="XAT5" s="97"/>
      <c r="XAU5" s="97"/>
      <c r="XAV5" s="96"/>
      <c r="XAW5" s="97"/>
      <c r="XAX5" s="97"/>
      <c r="XAY5" s="97"/>
      <c r="XAZ5" s="96"/>
      <c r="XBA5" s="97"/>
      <c r="XBB5" s="97"/>
      <c r="XBC5" s="97"/>
      <c r="XBD5" s="96"/>
      <c r="XBE5" s="97"/>
      <c r="XBF5" s="97"/>
      <c r="XBG5" s="97"/>
      <c r="XBH5" s="96"/>
      <c r="XBI5" s="97"/>
      <c r="XBJ5" s="97"/>
      <c r="XBK5" s="97"/>
      <c r="XBL5" s="96"/>
      <c r="XBM5" s="97"/>
      <c r="XBN5" s="97"/>
      <c r="XBO5" s="97"/>
      <c r="XBP5" s="96"/>
      <c r="XBQ5" s="97"/>
      <c r="XBR5" s="97"/>
      <c r="XBS5" s="97"/>
      <c r="XBT5" s="96"/>
      <c r="XBU5" s="97"/>
      <c r="XBV5" s="97"/>
      <c r="XBW5" s="97"/>
      <c r="XBX5" s="96"/>
      <c r="XBY5" s="97"/>
      <c r="XBZ5" s="97"/>
      <c r="XCA5" s="97"/>
      <c r="XCB5" s="96"/>
      <c r="XCC5" s="97"/>
      <c r="XCD5" s="97"/>
      <c r="XCE5" s="97"/>
      <c r="XCF5" s="96"/>
      <c r="XCG5" s="97"/>
      <c r="XCH5" s="97"/>
      <c r="XCI5" s="97"/>
      <c r="XCJ5" s="96"/>
      <c r="XCK5" s="97"/>
      <c r="XCL5" s="97"/>
      <c r="XCM5" s="97"/>
      <c r="XCN5" s="96"/>
      <c r="XCO5" s="97"/>
      <c r="XCP5" s="97"/>
      <c r="XCQ5" s="97"/>
      <c r="XCR5" s="96"/>
      <c r="XCS5" s="97"/>
      <c r="XCT5" s="97"/>
      <c r="XCU5" s="97"/>
      <c r="XCV5" s="96"/>
      <c r="XCW5" s="97"/>
      <c r="XCX5" s="97"/>
      <c r="XCY5" s="97"/>
      <c r="XCZ5" s="96"/>
      <c r="XDA5" s="97"/>
      <c r="XDB5" s="97"/>
      <c r="XDC5" s="97"/>
      <c r="XDD5" s="96"/>
      <c r="XDE5" s="97"/>
      <c r="XDF5" s="97"/>
      <c r="XDG5" s="97"/>
      <c r="XDH5" s="96"/>
      <c r="XDI5" s="97"/>
      <c r="XDJ5" s="97"/>
      <c r="XDK5" s="97"/>
      <c r="XDL5" s="96"/>
      <c r="XDM5" s="97"/>
      <c r="XDN5" s="97"/>
      <c r="XDO5" s="97"/>
      <c r="XDP5" s="96"/>
      <c r="XDQ5" s="97"/>
      <c r="XDR5" s="97"/>
      <c r="XDS5" s="97"/>
      <c r="XDT5" s="96"/>
      <c r="XDU5" s="97"/>
      <c r="XDV5" s="97"/>
      <c r="XDW5" s="97"/>
      <c r="XDX5" s="96"/>
      <c r="XDY5" s="97"/>
      <c r="XDZ5" s="97"/>
      <c r="XEA5" s="97"/>
      <c r="XEB5" s="96"/>
      <c r="XEC5" s="97"/>
      <c r="XED5" s="97"/>
      <c r="XEE5" s="97"/>
      <c r="XEF5" s="96"/>
      <c r="XEG5" s="97"/>
      <c r="XEH5" s="97"/>
      <c r="XEI5" s="97"/>
      <c r="XEJ5" s="96"/>
      <c r="XEK5" s="97"/>
      <c r="XEL5" s="97"/>
      <c r="XEM5" s="97"/>
      <c r="XEN5" s="96"/>
      <c r="XEO5" s="97"/>
      <c r="XEP5" s="97"/>
      <c r="XEQ5" s="97"/>
      <c r="XER5" s="96"/>
      <c r="XES5" s="97"/>
      <c r="XET5" s="97"/>
      <c r="XEU5" s="97"/>
      <c r="XEV5" s="96"/>
      <c r="XEW5" s="97"/>
      <c r="XEX5" s="97"/>
      <c r="XEY5" s="97"/>
    </row>
    <row r="6" spans="1:16379">
      <c r="C6" s="15"/>
      <c r="D6" s="14"/>
      <c r="E6" s="14"/>
      <c r="F6" s="126"/>
      <c r="G6" s="116"/>
    </row>
    <row r="7" spans="1:16379">
      <c r="C7" s="117" t="s">
        <v>4</v>
      </c>
      <c r="D7" s="113">
        <v>5369511.4000000004</v>
      </c>
      <c r="E7" s="113"/>
      <c r="F7" s="114"/>
      <c r="G7" s="127">
        <f>D7/$D$14</f>
        <v>0.35521270947913086</v>
      </c>
    </row>
    <row r="8" spans="1:16379">
      <c r="A8" s="265" t="s">
        <v>191</v>
      </c>
      <c r="C8" s="117" t="s">
        <v>115</v>
      </c>
      <c r="D8" s="113">
        <v>2076931</v>
      </c>
      <c r="E8" s="113"/>
      <c r="F8" s="114"/>
      <c r="G8" s="127">
        <f t="shared" ref="G8:G14" si="0">D8/$D$14</f>
        <v>0.13739654001129428</v>
      </c>
    </row>
    <row r="9" spans="1:16379">
      <c r="C9" s="117" t="s">
        <v>116</v>
      </c>
      <c r="D9" s="113">
        <v>4558323.4000000004</v>
      </c>
      <c r="E9" s="113">
        <v>12385.4</v>
      </c>
      <c r="F9" s="114">
        <f>E9/D9</f>
        <v>2.7170955005079277E-3</v>
      </c>
      <c r="G9" s="127">
        <f t="shared" si="0"/>
        <v>0.30154967276838712</v>
      </c>
    </row>
    <row r="10" spans="1:16379">
      <c r="C10" s="117" t="s">
        <v>146</v>
      </c>
      <c r="D10" s="113">
        <v>2900856</v>
      </c>
      <c r="E10" s="113">
        <v>8992.4</v>
      </c>
      <c r="F10" s="114">
        <f>E10/D10</f>
        <v>3.0999125775288397E-3</v>
      </c>
      <c r="G10" s="127">
        <f t="shared" si="0"/>
        <v>0.19190217559996123</v>
      </c>
    </row>
    <row r="11" spans="1:16379">
      <c r="C11" s="117" t="s">
        <v>112</v>
      </c>
      <c r="D11" s="113">
        <v>32005</v>
      </c>
      <c r="E11" s="113"/>
      <c r="F11" s="114"/>
      <c r="G11" s="127">
        <f t="shared" si="0"/>
        <v>2.1172471608645032E-3</v>
      </c>
    </row>
    <row r="12" spans="1:16379">
      <c r="C12" s="117" t="s">
        <v>10</v>
      </c>
      <c r="D12" s="113">
        <v>1936</v>
      </c>
      <c r="E12" s="113">
        <v>5</v>
      </c>
      <c r="F12" s="114">
        <f>E12/D12</f>
        <v>2.5826446280991736E-3</v>
      </c>
      <c r="G12" s="127">
        <f t="shared" si="0"/>
        <v>1.2807344175702791E-4</v>
      </c>
    </row>
    <row r="13" spans="1:16379">
      <c r="C13" s="117" t="s">
        <v>147</v>
      </c>
      <c r="D13" s="113">
        <v>176764</v>
      </c>
      <c r="E13" s="113">
        <v>498</v>
      </c>
      <c r="F13" s="114">
        <f>E13/D13</f>
        <v>2.8173157430245979E-3</v>
      </c>
      <c r="G13" s="127">
        <f t="shared" si="0"/>
        <v>1.1693581538604999E-2</v>
      </c>
    </row>
    <row r="14" spans="1:16379" ht="14.4" thickBot="1">
      <c r="C14" s="128"/>
      <c r="D14" s="115">
        <f>SUM(D7:D13)</f>
        <v>15116326.800000001</v>
      </c>
      <c r="E14" s="115">
        <f>SUM(E7:E13)</f>
        <v>21880.799999999999</v>
      </c>
      <c r="F14" s="115"/>
      <c r="G14" s="129">
        <f t="shared" si="0"/>
        <v>1</v>
      </c>
    </row>
    <row r="16" spans="1:16379">
      <c r="C16" s="2" t="s">
        <v>67</v>
      </c>
    </row>
    <row r="20" spans="1:16379" ht="17.399999999999999">
      <c r="C20" s="31" t="s">
        <v>189</v>
      </c>
    </row>
    <row r="21" spans="1:16379">
      <c r="C21" s="2" t="s">
        <v>185</v>
      </c>
    </row>
    <row r="22" spans="1:16379" ht="14.4" thickBot="1">
      <c r="C22" s="32"/>
      <c r="D22" s="32"/>
      <c r="E22" s="32"/>
      <c r="F22" s="32"/>
      <c r="G22" s="32"/>
      <c r="H22" s="32"/>
      <c r="K22" s="169" t="s">
        <v>150</v>
      </c>
      <c r="L22" s="170"/>
      <c r="M22" s="170"/>
    </row>
    <row r="23" spans="1:16379" ht="20.25" customHeight="1">
      <c r="C23" s="118" t="s">
        <v>0</v>
      </c>
      <c r="D23" s="119" t="s">
        <v>72</v>
      </c>
      <c r="E23" s="119">
        <v>2011</v>
      </c>
      <c r="F23" s="119">
        <v>2012</v>
      </c>
      <c r="G23" s="130">
        <v>2013</v>
      </c>
      <c r="H23" s="120">
        <v>2014</v>
      </c>
      <c r="K23" s="170">
        <v>2012</v>
      </c>
      <c r="L23" s="170">
        <v>2013</v>
      </c>
      <c r="M23" s="170">
        <v>2014</v>
      </c>
      <c r="N23" s="97"/>
      <c r="O23" s="97"/>
      <c r="P23" s="96"/>
      <c r="Q23" s="97"/>
      <c r="R23" s="97"/>
      <c r="S23" s="97"/>
      <c r="T23" s="96"/>
      <c r="U23" s="97"/>
      <c r="V23" s="97"/>
      <c r="W23" s="97"/>
      <c r="X23" s="96"/>
      <c r="Y23" s="97"/>
      <c r="Z23" s="97"/>
      <c r="AA23" s="97"/>
      <c r="AB23" s="96"/>
      <c r="AC23" s="97"/>
      <c r="AD23" s="97"/>
      <c r="AE23" s="97"/>
      <c r="AF23" s="96"/>
      <c r="AG23" s="97"/>
      <c r="AH23" s="97"/>
      <c r="AI23" s="97"/>
      <c r="AJ23" s="96"/>
      <c r="AK23" s="97"/>
      <c r="AL23" s="97"/>
      <c r="AM23" s="97"/>
      <c r="AN23" s="96"/>
      <c r="AO23" s="97"/>
      <c r="AP23" s="97"/>
      <c r="AQ23" s="97"/>
      <c r="AR23" s="96"/>
      <c r="AS23" s="97"/>
      <c r="AT23" s="97"/>
      <c r="AU23" s="97"/>
      <c r="AV23" s="96"/>
      <c r="AW23" s="97"/>
      <c r="AX23" s="97"/>
      <c r="AY23" s="97"/>
      <c r="AZ23" s="96"/>
      <c r="BA23" s="97"/>
      <c r="BB23" s="97"/>
      <c r="BC23" s="97"/>
      <c r="BD23" s="96"/>
      <c r="BE23" s="97"/>
      <c r="BF23" s="97"/>
      <c r="BG23" s="97"/>
      <c r="BH23" s="96"/>
      <c r="BI23" s="97"/>
      <c r="BJ23" s="97"/>
      <c r="BK23" s="97"/>
      <c r="BL23" s="96"/>
      <c r="BM23" s="97"/>
      <c r="BN23" s="97"/>
      <c r="BO23" s="97"/>
      <c r="BP23" s="96"/>
      <c r="BQ23" s="97"/>
      <c r="BR23" s="97"/>
      <c r="BS23" s="97"/>
      <c r="BT23" s="96"/>
      <c r="BU23" s="97"/>
      <c r="BV23" s="97"/>
      <c r="BW23" s="97"/>
      <c r="BX23" s="96"/>
      <c r="BY23" s="97"/>
      <c r="BZ23" s="97"/>
      <c r="CA23" s="97"/>
      <c r="CB23" s="96"/>
      <c r="CC23" s="97"/>
      <c r="CD23" s="97"/>
      <c r="CE23" s="97"/>
      <c r="CF23" s="96"/>
      <c r="CG23" s="97"/>
      <c r="CH23" s="97"/>
      <c r="CI23" s="97"/>
      <c r="CJ23" s="96"/>
      <c r="CK23" s="97"/>
      <c r="CL23" s="97"/>
      <c r="CM23" s="97"/>
      <c r="CN23" s="96"/>
      <c r="CO23" s="97"/>
      <c r="CP23" s="97"/>
      <c r="CQ23" s="97"/>
      <c r="CR23" s="96"/>
      <c r="CS23" s="97"/>
      <c r="CT23" s="97"/>
      <c r="CU23" s="97"/>
      <c r="CV23" s="96"/>
      <c r="CW23" s="97"/>
      <c r="CX23" s="97"/>
      <c r="CY23" s="97"/>
      <c r="CZ23" s="96"/>
      <c r="DA23" s="97"/>
      <c r="DB23" s="97"/>
      <c r="DC23" s="97"/>
      <c r="DD23" s="96"/>
      <c r="DE23" s="97"/>
      <c r="DF23" s="97"/>
      <c r="DG23" s="97"/>
      <c r="DH23" s="96"/>
      <c r="DI23" s="97"/>
      <c r="DJ23" s="97"/>
      <c r="DK23" s="97"/>
      <c r="DL23" s="96"/>
      <c r="DM23" s="97"/>
      <c r="DN23" s="97"/>
      <c r="DO23" s="97"/>
      <c r="DP23" s="96"/>
      <c r="DQ23" s="97"/>
      <c r="DR23" s="97"/>
      <c r="DS23" s="97"/>
      <c r="DT23" s="96"/>
      <c r="DU23" s="97"/>
      <c r="DV23" s="97"/>
      <c r="DW23" s="97"/>
      <c r="DX23" s="96"/>
      <c r="DY23" s="97"/>
      <c r="DZ23" s="97"/>
      <c r="EA23" s="97"/>
      <c r="EB23" s="96"/>
      <c r="EC23" s="97"/>
      <c r="ED23" s="97"/>
      <c r="EE23" s="97"/>
      <c r="EF23" s="96"/>
      <c r="EG23" s="97"/>
      <c r="EH23" s="97"/>
      <c r="EI23" s="97"/>
      <c r="EJ23" s="96"/>
      <c r="EK23" s="97"/>
      <c r="EL23" s="97"/>
      <c r="EM23" s="97"/>
      <c r="EN23" s="96"/>
      <c r="EO23" s="97"/>
      <c r="EP23" s="97"/>
      <c r="EQ23" s="97"/>
      <c r="ER23" s="96"/>
      <c r="ES23" s="97"/>
      <c r="ET23" s="97"/>
      <c r="EU23" s="97"/>
      <c r="EV23" s="96"/>
      <c r="EW23" s="97"/>
      <c r="EX23" s="97"/>
      <c r="EY23" s="97"/>
      <c r="EZ23" s="96"/>
      <c r="FA23" s="97"/>
      <c r="FB23" s="97"/>
      <c r="FC23" s="97"/>
      <c r="FD23" s="96"/>
      <c r="FE23" s="97"/>
      <c r="FF23" s="97"/>
      <c r="FG23" s="97"/>
      <c r="FH23" s="96"/>
      <c r="FI23" s="97"/>
      <c r="FJ23" s="97"/>
      <c r="FK23" s="97"/>
      <c r="FL23" s="96"/>
      <c r="FM23" s="97"/>
      <c r="FN23" s="97"/>
      <c r="FO23" s="97"/>
      <c r="FP23" s="96"/>
      <c r="FQ23" s="97"/>
      <c r="FR23" s="97"/>
      <c r="FS23" s="97"/>
      <c r="FT23" s="96"/>
      <c r="FU23" s="97"/>
      <c r="FV23" s="97"/>
      <c r="FW23" s="97"/>
      <c r="FX23" s="96"/>
      <c r="FY23" s="97"/>
      <c r="FZ23" s="97"/>
      <c r="GA23" s="97"/>
      <c r="GB23" s="96"/>
      <c r="GC23" s="97"/>
      <c r="GD23" s="97"/>
      <c r="GE23" s="97"/>
      <c r="GF23" s="96"/>
      <c r="GG23" s="97"/>
      <c r="GH23" s="97"/>
      <c r="GI23" s="97"/>
      <c r="GJ23" s="96"/>
      <c r="GK23" s="97"/>
      <c r="GL23" s="97"/>
      <c r="GM23" s="97"/>
      <c r="GN23" s="96"/>
      <c r="GO23" s="97"/>
      <c r="GP23" s="97"/>
      <c r="GQ23" s="97"/>
      <c r="GR23" s="96"/>
      <c r="GS23" s="97"/>
      <c r="GT23" s="97"/>
      <c r="GU23" s="97"/>
      <c r="GV23" s="96"/>
      <c r="GW23" s="97"/>
      <c r="GX23" s="97"/>
      <c r="GY23" s="97"/>
      <c r="GZ23" s="96"/>
      <c r="HA23" s="97"/>
      <c r="HB23" s="97"/>
      <c r="HC23" s="97"/>
      <c r="HD23" s="96"/>
      <c r="HE23" s="97"/>
      <c r="HF23" s="97"/>
      <c r="HG23" s="97"/>
      <c r="HH23" s="96"/>
      <c r="HI23" s="97"/>
      <c r="HJ23" s="97"/>
      <c r="HK23" s="97"/>
      <c r="HL23" s="96"/>
      <c r="HM23" s="97"/>
      <c r="HN23" s="97"/>
      <c r="HO23" s="97"/>
      <c r="HP23" s="96"/>
      <c r="HQ23" s="97"/>
      <c r="HR23" s="97"/>
      <c r="HS23" s="97"/>
      <c r="HT23" s="96"/>
      <c r="HU23" s="97"/>
      <c r="HV23" s="97"/>
      <c r="HW23" s="97"/>
      <c r="HX23" s="96"/>
      <c r="HY23" s="97"/>
      <c r="HZ23" s="97"/>
      <c r="IA23" s="97"/>
      <c r="IB23" s="96"/>
      <c r="IC23" s="97"/>
      <c r="ID23" s="97"/>
      <c r="IE23" s="97"/>
      <c r="IF23" s="96"/>
      <c r="IG23" s="97"/>
      <c r="IH23" s="97"/>
      <c r="II23" s="97"/>
      <c r="IJ23" s="96"/>
      <c r="IK23" s="97"/>
      <c r="IL23" s="97"/>
      <c r="IM23" s="97"/>
      <c r="IN23" s="96"/>
      <c r="IO23" s="97"/>
      <c r="IP23" s="97"/>
      <c r="IQ23" s="97"/>
      <c r="IR23" s="96"/>
      <c r="IS23" s="97"/>
      <c r="IT23" s="97"/>
      <c r="IU23" s="97"/>
      <c r="IV23" s="96"/>
      <c r="IW23" s="97"/>
      <c r="IX23" s="97"/>
      <c r="IY23" s="97"/>
      <c r="IZ23" s="96"/>
      <c r="JA23" s="97"/>
      <c r="JB23" s="97"/>
      <c r="JC23" s="97"/>
      <c r="JD23" s="96"/>
      <c r="JE23" s="97"/>
      <c r="JF23" s="97"/>
      <c r="JG23" s="97"/>
      <c r="JH23" s="96"/>
      <c r="JI23" s="97"/>
      <c r="JJ23" s="97"/>
      <c r="JK23" s="97"/>
      <c r="JL23" s="96"/>
      <c r="JM23" s="97"/>
      <c r="JN23" s="97"/>
      <c r="JO23" s="97"/>
      <c r="JP23" s="96"/>
      <c r="JQ23" s="97"/>
      <c r="JR23" s="97"/>
      <c r="JS23" s="97"/>
      <c r="JT23" s="96"/>
      <c r="JU23" s="97"/>
      <c r="JV23" s="97"/>
      <c r="JW23" s="97"/>
      <c r="JX23" s="96"/>
      <c r="JY23" s="97"/>
      <c r="JZ23" s="97"/>
      <c r="KA23" s="97"/>
      <c r="KB23" s="96"/>
      <c r="KC23" s="97"/>
      <c r="KD23" s="97"/>
      <c r="KE23" s="97"/>
      <c r="KF23" s="96"/>
      <c r="KG23" s="97"/>
      <c r="KH23" s="97"/>
      <c r="KI23" s="97"/>
      <c r="KJ23" s="96"/>
      <c r="KK23" s="97"/>
      <c r="KL23" s="97"/>
      <c r="KM23" s="97"/>
      <c r="KN23" s="96"/>
      <c r="KO23" s="97"/>
      <c r="KP23" s="97"/>
      <c r="KQ23" s="97"/>
      <c r="KR23" s="96"/>
      <c r="KS23" s="97"/>
      <c r="KT23" s="97"/>
      <c r="KU23" s="97"/>
      <c r="KV23" s="96"/>
      <c r="KW23" s="97"/>
      <c r="KX23" s="97"/>
      <c r="KY23" s="97"/>
      <c r="KZ23" s="96"/>
      <c r="LA23" s="97"/>
      <c r="LB23" s="97"/>
      <c r="LC23" s="97"/>
      <c r="LD23" s="96"/>
      <c r="LE23" s="97"/>
      <c r="LF23" s="97"/>
      <c r="LG23" s="97"/>
      <c r="LH23" s="96"/>
      <c r="LI23" s="97"/>
      <c r="LJ23" s="97"/>
      <c r="LK23" s="97"/>
      <c r="LL23" s="96"/>
      <c r="LM23" s="97"/>
      <c r="LN23" s="97"/>
      <c r="LO23" s="97"/>
      <c r="LP23" s="96"/>
      <c r="LQ23" s="97"/>
      <c r="LR23" s="97"/>
      <c r="LS23" s="97"/>
      <c r="LT23" s="96"/>
      <c r="LU23" s="97"/>
      <c r="LV23" s="97"/>
      <c r="LW23" s="97"/>
      <c r="LX23" s="96"/>
      <c r="LY23" s="97"/>
      <c r="LZ23" s="97"/>
      <c r="MA23" s="97"/>
      <c r="MB23" s="96"/>
      <c r="MC23" s="97"/>
      <c r="MD23" s="97"/>
      <c r="ME23" s="97"/>
      <c r="MF23" s="96"/>
      <c r="MG23" s="97"/>
      <c r="MH23" s="97"/>
      <c r="MI23" s="97"/>
      <c r="MJ23" s="96"/>
      <c r="MK23" s="97"/>
      <c r="ML23" s="97"/>
      <c r="MM23" s="97"/>
      <c r="MN23" s="96"/>
      <c r="MO23" s="97"/>
      <c r="MP23" s="97"/>
      <c r="MQ23" s="97"/>
      <c r="MR23" s="96"/>
      <c r="MS23" s="97"/>
      <c r="MT23" s="97"/>
      <c r="MU23" s="97"/>
      <c r="MV23" s="96"/>
      <c r="MW23" s="97"/>
      <c r="MX23" s="97"/>
      <c r="MY23" s="97"/>
      <c r="MZ23" s="96"/>
      <c r="NA23" s="97"/>
      <c r="NB23" s="97"/>
      <c r="NC23" s="97"/>
      <c r="ND23" s="96"/>
      <c r="NE23" s="97"/>
      <c r="NF23" s="97"/>
      <c r="NG23" s="97"/>
      <c r="NH23" s="96"/>
      <c r="NI23" s="97"/>
      <c r="NJ23" s="97"/>
      <c r="NK23" s="97"/>
      <c r="NL23" s="96"/>
      <c r="NM23" s="97"/>
      <c r="NN23" s="97"/>
      <c r="NO23" s="97"/>
      <c r="NP23" s="96"/>
      <c r="NQ23" s="97"/>
      <c r="NR23" s="97"/>
      <c r="NS23" s="97"/>
      <c r="NT23" s="96"/>
      <c r="NU23" s="97"/>
      <c r="NV23" s="97"/>
      <c r="NW23" s="97"/>
      <c r="NX23" s="96"/>
      <c r="NY23" s="97"/>
      <c r="NZ23" s="97"/>
      <c r="OA23" s="97"/>
      <c r="OB23" s="96"/>
      <c r="OC23" s="97"/>
      <c r="OD23" s="97"/>
      <c r="OE23" s="97"/>
      <c r="OF23" s="96"/>
      <c r="OG23" s="97"/>
      <c r="OH23" s="97"/>
      <c r="OI23" s="97"/>
      <c r="OJ23" s="96"/>
      <c r="OK23" s="97"/>
      <c r="OL23" s="97"/>
      <c r="OM23" s="97"/>
      <c r="ON23" s="96"/>
      <c r="OO23" s="97"/>
      <c r="OP23" s="97"/>
      <c r="OQ23" s="97"/>
      <c r="OR23" s="96"/>
      <c r="OS23" s="97"/>
      <c r="OT23" s="97"/>
      <c r="OU23" s="97"/>
      <c r="OV23" s="96"/>
      <c r="OW23" s="97"/>
      <c r="OX23" s="97"/>
      <c r="OY23" s="97"/>
      <c r="OZ23" s="96"/>
      <c r="PA23" s="97"/>
      <c r="PB23" s="97"/>
      <c r="PC23" s="97"/>
      <c r="PD23" s="96"/>
      <c r="PE23" s="97"/>
      <c r="PF23" s="97"/>
      <c r="PG23" s="97"/>
      <c r="PH23" s="96"/>
      <c r="PI23" s="97"/>
      <c r="PJ23" s="97"/>
      <c r="PK23" s="97"/>
      <c r="PL23" s="96"/>
      <c r="PM23" s="97"/>
      <c r="PN23" s="97"/>
      <c r="PO23" s="97"/>
      <c r="PP23" s="96"/>
      <c r="PQ23" s="97"/>
      <c r="PR23" s="97"/>
      <c r="PS23" s="97"/>
      <c r="PT23" s="96"/>
      <c r="PU23" s="97"/>
      <c r="PV23" s="97"/>
      <c r="PW23" s="97"/>
      <c r="PX23" s="96"/>
      <c r="PY23" s="97"/>
      <c r="PZ23" s="97"/>
      <c r="QA23" s="97"/>
      <c r="QB23" s="96"/>
      <c r="QC23" s="97"/>
      <c r="QD23" s="97"/>
      <c r="QE23" s="97"/>
      <c r="QF23" s="96"/>
      <c r="QG23" s="97"/>
      <c r="QH23" s="97"/>
      <c r="QI23" s="97"/>
      <c r="QJ23" s="96"/>
      <c r="QK23" s="97"/>
      <c r="QL23" s="97"/>
      <c r="QM23" s="97"/>
      <c r="QN23" s="96"/>
      <c r="QO23" s="97"/>
      <c r="QP23" s="97"/>
      <c r="QQ23" s="97"/>
      <c r="QR23" s="96"/>
      <c r="QS23" s="97"/>
      <c r="QT23" s="97"/>
      <c r="QU23" s="97"/>
      <c r="QV23" s="96"/>
      <c r="QW23" s="97"/>
      <c r="QX23" s="97"/>
      <c r="QY23" s="97"/>
      <c r="QZ23" s="96"/>
      <c r="RA23" s="97"/>
      <c r="RB23" s="97"/>
      <c r="RC23" s="97"/>
      <c r="RD23" s="96"/>
      <c r="RE23" s="97"/>
      <c r="RF23" s="97"/>
      <c r="RG23" s="97"/>
      <c r="RH23" s="96"/>
      <c r="RI23" s="97"/>
      <c r="RJ23" s="97"/>
      <c r="RK23" s="97"/>
      <c r="RL23" s="96"/>
      <c r="RM23" s="97"/>
      <c r="RN23" s="97"/>
      <c r="RO23" s="97"/>
      <c r="RP23" s="96"/>
      <c r="RQ23" s="97"/>
      <c r="RR23" s="97"/>
      <c r="RS23" s="97"/>
      <c r="RT23" s="96"/>
      <c r="RU23" s="97"/>
      <c r="RV23" s="97"/>
      <c r="RW23" s="97"/>
      <c r="RX23" s="96"/>
      <c r="RY23" s="97"/>
      <c r="RZ23" s="97"/>
      <c r="SA23" s="97"/>
      <c r="SB23" s="96"/>
      <c r="SC23" s="97"/>
      <c r="SD23" s="97"/>
      <c r="SE23" s="97"/>
      <c r="SF23" s="96"/>
      <c r="SG23" s="97"/>
      <c r="SH23" s="97"/>
      <c r="SI23" s="97"/>
      <c r="SJ23" s="96"/>
      <c r="SK23" s="97"/>
      <c r="SL23" s="97"/>
      <c r="SM23" s="97"/>
      <c r="SN23" s="96"/>
      <c r="SO23" s="97"/>
      <c r="SP23" s="97"/>
      <c r="SQ23" s="97"/>
      <c r="SR23" s="96"/>
      <c r="SS23" s="97"/>
      <c r="ST23" s="97"/>
      <c r="SU23" s="97"/>
      <c r="SV23" s="96"/>
      <c r="SW23" s="97"/>
      <c r="SX23" s="97"/>
      <c r="SY23" s="97"/>
      <c r="SZ23" s="96"/>
      <c r="TA23" s="97"/>
      <c r="TB23" s="97"/>
      <c r="TC23" s="97"/>
      <c r="TD23" s="96"/>
      <c r="TE23" s="97"/>
      <c r="TF23" s="97"/>
      <c r="TG23" s="97"/>
      <c r="TH23" s="96"/>
      <c r="TI23" s="97"/>
      <c r="TJ23" s="97"/>
      <c r="TK23" s="97"/>
      <c r="TL23" s="96"/>
      <c r="TM23" s="97"/>
      <c r="TN23" s="97"/>
      <c r="TO23" s="97"/>
      <c r="TP23" s="96"/>
      <c r="TQ23" s="97"/>
      <c r="TR23" s="97"/>
      <c r="TS23" s="97"/>
      <c r="TT23" s="96"/>
      <c r="TU23" s="97"/>
      <c r="TV23" s="97"/>
      <c r="TW23" s="97"/>
      <c r="TX23" s="96"/>
      <c r="TY23" s="97"/>
      <c r="TZ23" s="97"/>
      <c r="UA23" s="97"/>
      <c r="UB23" s="96"/>
      <c r="UC23" s="97"/>
      <c r="UD23" s="97"/>
      <c r="UE23" s="97"/>
      <c r="UF23" s="96"/>
      <c r="UG23" s="97"/>
      <c r="UH23" s="97"/>
      <c r="UI23" s="97"/>
      <c r="UJ23" s="96"/>
      <c r="UK23" s="97"/>
      <c r="UL23" s="97"/>
      <c r="UM23" s="97"/>
      <c r="UN23" s="96"/>
      <c r="UO23" s="97"/>
      <c r="UP23" s="97"/>
      <c r="UQ23" s="97"/>
      <c r="UR23" s="96"/>
      <c r="US23" s="97"/>
      <c r="UT23" s="97"/>
      <c r="UU23" s="97"/>
      <c r="UV23" s="96"/>
      <c r="UW23" s="97"/>
      <c r="UX23" s="97"/>
      <c r="UY23" s="97"/>
      <c r="UZ23" s="96"/>
      <c r="VA23" s="97"/>
      <c r="VB23" s="97"/>
      <c r="VC23" s="97"/>
      <c r="VD23" s="96"/>
      <c r="VE23" s="97"/>
      <c r="VF23" s="97"/>
      <c r="VG23" s="97"/>
      <c r="VH23" s="96"/>
      <c r="VI23" s="97"/>
      <c r="VJ23" s="97"/>
      <c r="VK23" s="97"/>
      <c r="VL23" s="96"/>
      <c r="VM23" s="97"/>
      <c r="VN23" s="97"/>
      <c r="VO23" s="97"/>
      <c r="VP23" s="96"/>
      <c r="VQ23" s="97"/>
      <c r="VR23" s="97"/>
      <c r="VS23" s="97"/>
      <c r="VT23" s="96"/>
      <c r="VU23" s="97"/>
      <c r="VV23" s="97"/>
      <c r="VW23" s="97"/>
      <c r="VX23" s="96"/>
      <c r="VY23" s="97"/>
      <c r="VZ23" s="97"/>
      <c r="WA23" s="97"/>
      <c r="WB23" s="96"/>
      <c r="WC23" s="97"/>
      <c r="WD23" s="97"/>
      <c r="WE23" s="97"/>
      <c r="WF23" s="96"/>
      <c r="WG23" s="97"/>
      <c r="WH23" s="97"/>
      <c r="WI23" s="97"/>
      <c r="WJ23" s="96"/>
      <c r="WK23" s="97"/>
      <c r="WL23" s="97"/>
      <c r="WM23" s="97"/>
      <c r="WN23" s="96"/>
      <c r="WO23" s="97"/>
      <c r="WP23" s="97"/>
      <c r="WQ23" s="97"/>
      <c r="WR23" s="96"/>
      <c r="WS23" s="97"/>
      <c r="WT23" s="97"/>
      <c r="WU23" s="97"/>
      <c r="WV23" s="96"/>
      <c r="WW23" s="97"/>
      <c r="WX23" s="97"/>
      <c r="WY23" s="97"/>
      <c r="WZ23" s="96"/>
      <c r="XA23" s="97"/>
      <c r="XB23" s="97"/>
      <c r="XC23" s="97"/>
      <c r="XD23" s="96"/>
      <c r="XE23" s="97"/>
      <c r="XF23" s="97"/>
      <c r="XG23" s="97"/>
      <c r="XH23" s="96"/>
      <c r="XI23" s="97"/>
      <c r="XJ23" s="97"/>
      <c r="XK23" s="97"/>
      <c r="XL23" s="96"/>
      <c r="XM23" s="97"/>
      <c r="XN23" s="97"/>
      <c r="XO23" s="97"/>
      <c r="XP23" s="96"/>
      <c r="XQ23" s="97"/>
      <c r="XR23" s="97"/>
      <c r="XS23" s="97"/>
      <c r="XT23" s="96"/>
      <c r="XU23" s="97"/>
      <c r="XV23" s="97"/>
      <c r="XW23" s="97"/>
      <c r="XX23" s="96"/>
      <c r="XY23" s="97"/>
      <c r="XZ23" s="97"/>
      <c r="YA23" s="97"/>
      <c r="YB23" s="96"/>
      <c r="YC23" s="97"/>
      <c r="YD23" s="97"/>
      <c r="YE23" s="97"/>
      <c r="YF23" s="96"/>
      <c r="YG23" s="97"/>
      <c r="YH23" s="97"/>
      <c r="YI23" s="97"/>
      <c r="YJ23" s="96"/>
      <c r="YK23" s="97"/>
      <c r="YL23" s="97"/>
      <c r="YM23" s="97"/>
      <c r="YN23" s="96"/>
      <c r="YO23" s="97"/>
      <c r="YP23" s="97"/>
      <c r="YQ23" s="97"/>
      <c r="YR23" s="96"/>
      <c r="YS23" s="97"/>
      <c r="YT23" s="97"/>
      <c r="YU23" s="97"/>
      <c r="YV23" s="96"/>
      <c r="YW23" s="97"/>
      <c r="YX23" s="97"/>
      <c r="YY23" s="97"/>
      <c r="YZ23" s="96"/>
      <c r="ZA23" s="97"/>
      <c r="ZB23" s="97"/>
      <c r="ZC23" s="97"/>
      <c r="ZD23" s="96"/>
      <c r="ZE23" s="97"/>
      <c r="ZF23" s="97"/>
      <c r="ZG23" s="97"/>
      <c r="ZH23" s="96"/>
      <c r="ZI23" s="97"/>
      <c r="ZJ23" s="97"/>
      <c r="ZK23" s="97"/>
      <c r="ZL23" s="96"/>
      <c r="ZM23" s="97"/>
      <c r="ZN23" s="97"/>
      <c r="ZO23" s="97"/>
      <c r="ZP23" s="96"/>
      <c r="ZQ23" s="97"/>
      <c r="ZR23" s="97"/>
      <c r="ZS23" s="97"/>
      <c r="ZT23" s="96"/>
      <c r="ZU23" s="97"/>
      <c r="ZV23" s="97"/>
      <c r="ZW23" s="97"/>
      <c r="ZX23" s="96"/>
      <c r="ZY23" s="97"/>
      <c r="ZZ23" s="97"/>
      <c r="AAA23" s="97"/>
      <c r="AAB23" s="96"/>
      <c r="AAC23" s="97"/>
      <c r="AAD23" s="97"/>
      <c r="AAE23" s="97"/>
      <c r="AAF23" s="96"/>
      <c r="AAG23" s="97"/>
      <c r="AAH23" s="97"/>
      <c r="AAI23" s="97"/>
      <c r="AAJ23" s="96"/>
      <c r="AAK23" s="97"/>
      <c r="AAL23" s="97"/>
      <c r="AAM23" s="97"/>
      <c r="AAN23" s="96"/>
      <c r="AAO23" s="97"/>
      <c r="AAP23" s="97"/>
      <c r="AAQ23" s="97"/>
      <c r="AAR23" s="96"/>
      <c r="AAS23" s="97"/>
      <c r="AAT23" s="97"/>
      <c r="AAU23" s="97"/>
      <c r="AAV23" s="96"/>
      <c r="AAW23" s="97"/>
      <c r="AAX23" s="97"/>
      <c r="AAY23" s="97"/>
      <c r="AAZ23" s="96"/>
      <c r="ABA23" s="97"/>
      <c r="ABB23" s="97"/>
      <c r="ABC23" s="97"/>
      <c r="ABD23" s="96"/>
      <c r="ABE23" s="97"/>
      <c r="ABF23" s="97"/>
      <c r="ABG23" s="97"/>
      <c r="ABH23" s="96"/>
      <c r="ABI23" s="97"/>
      <c r="ABJ23" s="97"/>
      <c r="ABK23" s="97"/>
      <c r="ABL23" s="96"/>
      <c r="ABM23" s="97"/>
      <c r="ABN23" s="97"/>
      <c r="ABO23" s="97"/>
      <c r="ABP23" s="96"/>
      <c r="ABQ23" s="97"/>
      <c r="ABR23" s="97"/>
      <c r="ABS23" s="97"/>
      <c r="ABT23" s="96"/>
      <c r="ABU23" s="97"/>
      <c r="ABV23" s="97"/>
      <c r="ABW23" s="97"/>
      <c r="ABX23" s="96"/>
      <c r="ABY23" s="97"/>
      <c r="ABZ23" s="97"/>
      <c r="ACA23" s="97"/>
      <c r="ACB23" s="96"/>
      <c r="ACC23" s="97"/>
      <c r="ACD23" s="97"/>
      <c r="ACE23" s="97"/>
      <c r="ACF23" s="96"/>
      <c r="ACG23" s="97"/>
      <c r="ACH23" s="97"/>
      <c r="ACI23" s="97"/>
      <c r="ACJ23" s="96"/>
      <c r="ACK23" s="97"/>
      <c r="ACL23" s="97"/>
      <c r="ACM23" s="97"/>
      <c r="ACN23" s="96"/>
      <c r="ACO23" s="97"/>
      <c r="ACP23" s="97"/>
      <c r="ACQ23" s="97"/>
      <c r="ACR23" s="96"/>
      <c r="ACS23" s="97"/>
      <c r="ACT23" s="97"/>
      <c r="ACU23" s="97"/>
      <c r="ACV23" s="96"/>
      <c r="ACW23" s="97"/>
      <c r="ACX23" s="97"/>
      <c r="ACY23" s="97"/>
      <c r="ACZ23" s="96"/>
      <c r="ADA23" s="97"/>
      <c r="ADB23" s="97"/>
      <c r="ADC23" s="97"/>
      <c r="ADD23" s="96"/>
      <c r="ADE23" s="97"/>
      <c r="ADF23" s="97"/>
      <c r="ADG23" s="97"/>
      <c r="ADH23" s="96"/>
      <c r="ADI23" s="97"/>
      <c r="ADJ23" s="97"/>
      <c r="ADK23" s="97"/>
      <c r="ADL23" s="96"/>
      <c r="ADM23" s="97"/>
      <c r="ADN23" s="97"/>
      <c r="ADO23" s="97"/>
      <c r="ADP23" s="96"/>
      <c r="ADQ23" s="97"/>
      <c r="ADR23" s="97"/>
      <c r="ADS23" s="97"/>
      <c r="ADT23" s="96"/>
      <c r="ADU23" s="97"/>
      <c r="ADV23" s="97"/>
      <c r="ADW23" s="97"/>
      <c r="ADX23" s="96"/>
      <c r="ADY23" s="97"/>
      <c r="ADZ23" s="97"/>
      <c r="AEA23" s="97"/>
      <c r="AEB23" s="96"/>
      <c r="AEC23" s="97"/>
      <c r="AED23" s="97"/>
      <c r="AEE23" s="97"/>
      <c r="AEF23" s="96"/>
      <c r="AEG23" s="97"/>
      <c r="AEH23" s="97"/>
      <c r="AEI23" s="97"/>
      <c r="AEJ23" s="96"/>
      <c r="AEK23" s="97"/>
      <c r="AEL23" s="97"/>
      <c r="AEM23" s="97"/>
      <c r="AEN23" s="96"/>
      <c r="AEO23" s="97"/>
      <c r="AEP23" s="97"/>
      <c r="AEQ23" s="97"/>
      <c r="AER23" s="96"/>
      <c r="AES23" s="97"/>
      <c r="AET23" s="97"/>
      <c r="AEU23" s="97"/>
      <c r="AEV23" s="96"/>
      <c r="AEW23" s="97"/>
      <c r="AEX23" s="97"/>
      <c r="AEY23" s="97"/>
      <c r="AEZ23" s="96"/>
      <c r="AFA23" s="97"/>
      <c r="AFB23" s="97"/>
      <c r="AFC23" s="97"/>
      <c r="AFD23" s="96"/>
      <c r="AFE23" s="97"/>
      <c r="AFF23" s="97"/>
      <c r="AFG23" s="97"/>
      <c r="AFH23" s="96"/>
      <c r="AFI23" s="97"/>
      <c r="AFJ23" s="97"/>
      <c r="AFK23" s="97"/>
      <c r="AFL23" s="96"/>
      <c r="AFM23" s="97"/>
      <c r="AFN23" s="97"/>
      <c r="AFO23" s="97"/>
      <c r="AFP23" s="96"/>
      <c r="AFQ23" s="97"/>
      <c r="AFR23" s="97"/>
      <c r="AFS23" s="97"/>
      <c r="AFT23" s="96"/>
      <c r="AFU23" s="97"/>
      <c r="AFV23" s="97"/>
      <c r="AFW23" s="97"/>
      <c r="AFX23" s="96"/>
      <c r="AFY23" s="97"/>
      <c r="AFZ23" s="97"/>
      <c r="AGA23" s="97"/>
      <c r="AGB23" s="96"/>
      <c r="AGC23" s="97"/>
      <c r="AGD23" s="97"/>
      <c r="AGE23" s="97"/>
      <c r="AGF23" s="96"/>
      <c r="AGG23" s="97"/>
      <c r="AGH23" s="97"/>
      <c r="AGI23" s="97"/>
      <c r="AGJ23" s="96"/>
      <c r="AGK23" s="97"/>
      <c r="AGL23" s="97"/>
      <c r="AGM23" s="97"/>
      <c r="AGN23" s="96"/>
      <c r="AGO23" s="97"/>
      <c r="AGP23" s="97"/>
      <c r="AGQ23" s="97"/>
      <c r="AGR23" s="96"/>
      <c r="AGS23" s="97"/>
      <c r="AGT23" s="97"/>
      <c r="AGU23" s="97"/>
      <c r="AGV23" s="96"/>
      <c r="AGW23" s="97"/>
      <c r="AGX23" s="97"/>
      <c r="AGY23" s="97"/>
      <c r="AGZ23" s="96"/>
      <c r="AHA23" s="97"/>
      <c r="AHB23" s="97"/>
      <c r="AHC23" s="97"/>
      <c r="AHD23" s="96"/>
      <c r="AHE23" s="97"/>
      <c r="AHF23" s="97"/>
      <c r="AHG23" s="97"/>
      <c r="AHH23" s="96"/>
      <c r="AHI23" s="97"/>
      <c r="AHJ23" s="97"/>
      <c r="AHK23" s="97"/>
      <c r="AHL23" s="96"/>
      <c r="AHM23" s="97"/>
      <c r="AHN23" s="97"/>
      <c r="AHO23" s="97"/>
      <c r="AHP23" s="96"/>
      <c r="AHQ23" s="97"/>
      <c r="AHR23" s="97"/>
      <c r="AHS23" s="97"/>
      <c r="AHT23" s="96"/>
      <c r="AHU23" s="97"/>
      <c r="AHV23" s="97"/>
      <c r="AHW23" s="97"/>
      <c r="AHX23" s="96"/>
      <c r="AHY23" s="97"/>
      <c r="AHZ23" s="97"/>
      <c r="AIA23" s="97"/>
      <c r="AIB23" s="96"/>
      <c r="AIC23" s="97"/>
      <c r="AID23" s="97"/>
      <c r="AIE23" s="97"/>
      <c r="AIF23" s="96"/>
      <c r="AIG23" s="97"/>
      <c r="AIH23" s="97"/>
      <c r="AII23" s="97"/>
      <c r="AIJ23" s="96"/>
      <c r="AIK23" s="97"/>
      <c r="AIL23" s="97"/>
      <c r="AIM23" s="97"/>
      <c r="AIN23" s="96"/>
      <c r="AIO23" s="97"/>
      <c r="AIP23" s="97"/>
      <c r="AIQ23" s="97"/>
      <c r="AIR23" s="96"/>
      <c r="AIS23" s="97"/>
      <c r="AIT23" s="97"/>
      <c r="AIU23" s="97"/>
      <c r="AIV23" s="96"/>
      <c r="AIW23" s="97"/>
      <c r="AIX23" s="97"/>
      <c r="AIY23" s="97"/>
      <c r="AIZ23" s="96"/>
      <c r="AJA23" s="97"/>
      <c r="AJB23" s="97"/>
      <c r="AJC23" s="97"/>
      <c r="AJD23" s="96"/>
      <c r="AJE23" s="97"/>
      <c r="AJF23" s="97"/>
      <c r="AJG23" s="97"/>
      <c r="AJH23" s="96"/>
      <c r="AJI23" s="97"/>
      <c r="AJJ23" s="97"/>
      <c r="AJK23" s="97"/>
      <c r="AJL23" s="96"/>
      <c r="AJM23" s="97"/>
      <c r="AJN23" s="97"/>
      <c r="AJO23" s="97"/>
      <c r="AJP23" s="96"/>
      <c r="AJQ23" s="97"/>
      <c r="AJR23" s="97"/>
      <c r="AJS23" s="97"/>
      <c r="AJT23" s="96"/>
      <c r="AJU23" s="97"/>
      <c r="AJV23" s="97"/>
      <c r="AJW23" s="97"/>
      <c r="AJX23" s="96"/>
      <c r="AJY23" s="97"/>
      <c r="AJZ23" s="97"/>
      <c r="AKA23" s="97"/>
      <c r="AKB23" s="96"/>
      <c r="AKC23" s="97"/>
      <c r="AKD23" s="97"/>
      <c r="AKE23" s="97"/>
      <c r="AKF23" s="96"/>
      <c r="AKG23" s="97"/>
      <c r="AKH23" s="97"/>
      <c r="AKI23" s="97"/>
      <c r="AKJ23" s="96"/>
      <c r="AKK23" s="97"/>
      <c r="AKL23" s="97"/>
      <c r="AKM23" s="97"/>
      <c r="AKN23" s="96"/>
      <c r="AKO23" s="97"/>
      <c r="AKP23" s="97"/>
      <c r="AKQ23" s="97"/>
      <c r="AKR23" s="96"/>
      <c r="AKS23" s="97"/>
      <c r="AKT23" s="97"/>
      <c r="AKU23" s="97"/>
      <c r="AKV23" s="96"/>
      <c r="AKW23" s="97"/>
      <c r="AKX23" s="97"/>
      <c r="AKY23" s="97"/>
      <c r="AKZ23" s="96"/>
      <c r="ALA23" s="97"/>
      <c r="ALB23" s="97"/>
      <c r="ALC23" s="97"/>
      <c r="ALD23" s="96"/>
      <c r="ALE23" s="97"/>
      <c r="ALF23" s="97"/>
      <c r="ALG23" s="97"/>
      <c r="ALH23" s="96"/>
      <c r="ALI23" s="97"/>
      <c r="ALJ23" s="97"/>
      <c r="ALK23" s="97"/>
      <c r="ALL23" s="96"/>
      <c r="ALM23" s="97"/>
      <c r="ALN23" s="97"/>
      <c r="ALO23" s="97"/>
      <c r="ALP23" s="96"/>
      <c r="ALQ23" s="97"/>
      <c r="ALR23" s="97"/>
      <c r="ALS23" s="97"/>
      <c r="ALT23" s="96"/>
      <c r="ALU23" s="97"/>
      <c r="ALV23" s="97"/>
      <c r="ALW23" s="97"/>
      <c r="ALX23" s="96"/>
      <c r="ALY23" s="97"/>
      <c r="ALZ23" s="97"/>
      <c r="AMA23" s="97"/>
      <c r="AMB23" s="96"/>
      <c r="AMC23" s="97"/>
      <c r="AMD23" s="97"/>
      <c r="AME23" s="97"/>
      <c r="AMF23" s="96"/>
      <c r="AMG23" s="97"/>
      <c r="AMH23" s="97"/>
      <c r="AMI23" s="97"/>
      <c r="AMJ23" s="96"/>
      <c r="AMK23" s="97"/>
      <c r="AML23" s="97"/>
      <c r="AMM23" s="97"/>
      <c r="AMN23" s="96"/>
      <c r="AMO23" s="97"/>
      <c r="AMP23" s="97"/>
      <c r="AMQ23" s="97"/>
      <c r="AMR23" s="96"/>
      <c r="AMS23" s="97"/>
      <c r="AMT23" s="97"/>
      <c r="AMU23" s="97"/>
      <c r="AMV23" s="96"/>
      <c r="AMW23" s="97"/>
      <c r="AMX23" s="97"/>
      <c r="AMY23" s="97"/>
      <c r="AMZ23" s="96"/>
      <c r="ANA23" s="97"/>
      <c r="ANB23" s="97"/>
      <c r="ANC23" s="97"/>
      <c r="AND23" s="96"/>
      <c r="ANE23" s="97"/>
      <c r="ANF23" s="97"/>
      <c r="ANG23" s="97"/>
      <c r="ANH23" s="96"/>
      <c r="ANI23" s="97"/>
      <c r="ANJ23" s="97"/>
      <c r="ANK23" s="97"/>
      <c r="ANL23" s="96"/>
      <c r="ANM23" s="97"/>
      <c r="ANN23" s="97"/>
      <c r="ANO23" s="97"/>
      <c r="ANP23" s="96"/>
      <c r="ANQ23" s="97"/>
      <c r="ANR23" s="97"/>
      <c r="ANS23" s="97"/>
      <c r="ANT23" s="96"/>
      <c r="ANU23" s="97"/>
      <c r="ANV23" s="97"/>
      <c r="ANW23" s="97"/>
      <c r="ANX23" s="96"/>
      <c r="ANY23" s="97"/>
      <c r="ANZ23" s="97"/>
      <c r="AOA23" s="97"/>
      <c r="AOB23" s="96"/>
      <c r="AOC23" s="97"/>
      <c r="AOD23" s="97"/>
      <c r="AOE23" s="97"/>
      <c r="AOF23" s="96"/>
      <c r="AOG23" s="97"/>
      <c r="AOH23" s="97"/>
      <c r="AOI23" s="97"/>
      <c r="AOJ23" s="96"/>
      <c r="AOK23" s="97"/>
      <c r="AOL23" s="97"/>
      <c r="AOM23" s="97"/>
      <c r="AON23" s="96"/>
      <c r="AOO23" s="97"/>
      <c r="AOP23" s="97"/>
      <c r="AOQ23" s="97"/>
      <c r="AOR23" s="96"/>
      <c r="AOS23" s="97"/>
      <c r="AOT23" s="97"/>
      <c r="AOU23" s="97"/>
      <c r="AOV23" s="96"/>
      <c r="AOW23" s="97"/>
      <c r="AOX23" s="97"/>
      <c r="AOY23" s="97"/>
      <c r="AOZ23" s="96"/>
      <c r="APA23" s="97"/>
      <c r="APB23" s="97"/>
      <c r="APC23" s="97"/>
      <c r="APD23" s="96"/>
      <c r="APE23" s="97"/>
      <c r="APF23" s="97"/>
      <c r="APG23" s="97"/>
      <c r="APH23" s="96"/>
      <c r="API23" s="97"/>
      <c r="APJ23" s="97"/>
      <c r="APK23" s="97"/>
      <c r="APL23" s="96"/>
      <c r="APM23" s="97"/>
      <c r="APN23" s="97"/>
      <c r="APO23" s="97"/>
      <c r="APP23" s="96"/>
      <c r="APQ23" s="97"/>
      <c r="APR23" s="97"/>
      <c r="APS23" s="97"/>
      <c r="APT23" s="96"/>
      <c r="APU23" s="97"/>
      <c r="APV23" s="97"/>
      <c r="APW23" s="97"/>
      <c r="APX23" s="96"/>
      <c r="APY23" s="97"/>
      <c r="APZ23" s="97"/>
      <c r="AQA23" s="97"/>
      <c r="AQB23" s="96"/>
      <c r="AQC23" s="97"/>
      <c r="AQD23" s="97"/>
      <c r="AQE23" s="97"/>
      <c r="AQF23" s="96"/>
      <c r="AQG23" s="97"/>
      <c r="AQH23" s="97"/>
      <c r="AQI23" s="97"/>
      <c r="AQJ23" s="96"/>
      <c r="AQK23" s="97"/>
      <c r="AQL23" s="97"/>
      <c r="AQM23" s="97"/>
      <c r="AQN23" s="96"/>
      <c r="AQO23" s="97"/>
      <c r="AQP23" s="97"/>
      <c r="AQQ23" s="97"/>
      <c r="AQR23" s="96"/>
      <c r="AQS23" s="97"/>
      <c r="AQT23" s="97"/>
      <c r="AQU23" s="97"/>
      <c r="AQV23" s="96"/>
      <c r="AQW23" s="97"/>
      <c r="AQX23" s="97"/>
      <c r="AQY23" s="97"/>
      <c r="AQZ23" s="96"/>
      <c r="ARA23" s="97"/>
      <c r="ARB23" s="97"/>
      <c r="ARC23" s="97"/>
      <c r="ARD23" s="96"/>
      <c r="ARE23" s="97"/>
      <c r="ARF23" s="97"/>
      <c r="ARG23" s="97"/>
      <c r="ARH23" s="96"/>
      <c r="ARI23" s="97"/>
      <c r="ARJ23" s="97"/>
      <c r="ARK23" s="97"/>
      <c r="ARL23" s="96"/>
      <c r="ARM23" s="97"/>
      <c r="ARN23" s="97"/>
      <c r="ARO23" s="97"/>
      <c r="ARP23" s="96"/>
      <c r="ARQ23" s="97"/>
      <c r="ARR23" s="97"/>
      <c r="ARS23" s="97"/>
      <c r="ART23" s="96"/>
      <c r="ARU23" s="97"/>
      <c r="ARV23" s="97"/>
      <c r="ARW23" s="97"/>
      <c r="ARX23" s="96"/>
      <c r="ARY23" s="97"/>
      <c r="ARZ23" s="97"/>
      <c r="ASA23" s="97"/>
      <c r="ASB23" s="96"/>
      <c r="ASC23" s="97"/>
      <c r="ASD23" s="97"/>
      <c r="ASE23" s="97"/>
      <c r="ASF23" s="96"/>
      <c r="ASG23" s="97"/>
      <c r="ASH23" s="97"/>
      <c r="ASI23" s="97"/>
      <c r="ASJ23" s="96"/>
      <c r="ASK23" s="97"/>
      <c r="ASL23" s="97"/>
      <c r="ASM23" s="97"/>
      <c r="ASN23" s="96"/>
      <c r="ASO23" s="97"/>
      <c r="ASP23" s="97"/>
      <c r="ASQ23" s="97"/>
      <c r="ASR23" s="96"/>
      <c r="ASS23" s="97"/>
      <c r="AST23" s="97"/>
      <c r="ASU23" s="97"/>
      <c r="ASV23" s="96"/>
      <c r="ASW23" s="97"/>
      <c r="ASX23" s="97"/>
      <c r="ASY23" s="97"/>
      <c r="ASZ23" s="96"/>
      <c r="ATA23" s="97"/>
      <c r="ATB23" s="97"/>
      <c r="ATC23" s="97"/>
      <c r="ATD23" s="96"/>
      <c r="ATE23" s="97"/>
      <c r="ATF23" s="97"/>
      <c r="ATG23" s="97"/>
      <c r="ATH23" s="96"/>
      <c r="ATI23" s="97"/>
      <c r="ATJ23" s="97"/>
      <c r="ATK23" s="97"/>
      <c r="ATL23" s="96"/>
      <c r="ATM23" s="97"/>
      <c r="ATN23" s="97"/>
      <c r="ATO23" s="97"/>
      <c r="ATP23" s="96"/>
      <c r="ATQ23" s="97"/>
      <c r="ATR23" s="97"/>
      <c r="ATS23" s="97"/>
      <c r="ATT23" s="96"/>
      <c r="ATU23" s="97"/>
      <c r="ATV23" s="97"/>
      <c r="ATW23" s="97"/>
      <c r="ATX23" s="96"/>
      <c r="ATY23" s="97"/>
      <c r="ATZ23" s="97"/>
      <c r="AUA23" s="97"/>
      <c r="AUB23" s="96"/>
      <c r="AUC23" s="97"/>
      <c r="AUD23" s="97"/>
      <c r="AUE23" s="97"/>
      <c r="AUF23" s="96"/>
      <c r="AUG23" s="97"/>
      <c r="AUH23" s="97"/>
      <c r="AUI23" s="97"/>
      <c r="AUJ23" s="96"/>
      <c r="AUK23" s="97"/>
      <c r="AUL23" s="97"/>
      <c r="AUM23" s="97"/>
      <c r="AUN23" s="96"/>
      <c r="AUO23" s="97"/>
      <c r="AUP23" s="97"/>
      <c r="AUQ23" s="97"/>
      <c r="AUR23" s="96"/>
      <c r="AUS23" s="97"/>
      <c r="AUT23" s="97"/>
      <c r="AUU23" s="97"/>
      <c r="AUV23" s="96"/>
      <c r="AUW23" s="97"/>
      <c r="AUX23" s="97"/>
      <c r="AUY23" s="97"/>
      <c r="AUZ23" s="96"/>
      <c r="AVA23" s="97"/>
      <c r="AVB23" s="97"/>
      <c r="AVC23" s="97"/>
      <c r="AVD23" s="96"/>
      <c r="AVE23" s="97"/>
      <c r="AVF23" s="97"/>
      <c r="AVG23" s="97"/>
      <c r="AVH23" s="96"/>
      <c r="AVI23" s="97"/>
      <c r="AVJ23" s="97"/>
      <c r="AVK23" s="97"/>
      <c r="AVL23" s="96"/>
      <c r="AVM23" s="97"/>
      <c r="AVN23" s="97"/>
      <c r="AVO23" s="97"/>
      <c r="AVP23" s="96"/>
      <c r="AVQ23" s="97"/>
      <c r="AVR23" s="97"/>
      <c r="AVS23" s="97"/>
      <c r="AVT23" s="96"/>
      <c r="AVU23" s="97"/>
      <c r="AVV23" s="97"/>
      <c r="AVW23" s="97"/>
      <c r="AVX23" s="96"/>
      <c r="AVY23" s="97"/>
      <c r="AVZ23" s="97"/>
      <c r="AWA23" s="97"/>
      <c r="AWB23" s="96"/>
      <c r="AWC23" s="97"/>
      <c r="AWD23" s="97"/>
      <c r="AWE23" s="97"/>
      <c r="AWF23" s="96"/>
      <c r="AWG23" s="97"/>
      <c r="AWH23" s="97"/>
      <c r="AWI23" s="97"/>
      <c r="AWJ23" s="96"/>
      <c r="AWK23" s="97"/>
      <c r="AWL23" s="97"/>
      <c r="AWM23" s="97"/>
      <c r="AWN23" s="96"/>
      <c r="AWO23" s="97"/>
      <c r="AWP23" s="97"/>
      <c r="AWQ23" s="97"/>
      <c r="AWR23" s="96"/>
      <c r="AWS23" s="97"/>
      <c r="AWT23" s="97"/>
      <c r="AWU23" s="97"/>
      <c r="AWV23" s="96"/>
      <c r="AWW23" s="97"/>
      <c r="AWX23" s="97"/>
      <c r="AWY23" s="97"/>
      <c r="AWZ23" s="96"/>
      <c r="AXA23" s="97"/>
      <c r="AXB23" s="97"/>
      <c r="AXC23" s="97"/>
      <c r="AXD23" s="96"/>
      <c r="AXE23" s="97"/>
      <c r="AXF23" s="97"/>
      <c r="AXG23" s="97"/>
      <c r="AXH23" s="96"/>
      <c r="AXI23" s="97"/>
      <c r="AXJ23" s="97"/>
      <c r="AXK23" s="97"/>
      <c r="AXL23" s="96"/>
      <c r="AXM23" s="97"/>
      <c r="AXN23" s="97"/>
      <c r="AXO23" s="97"/>
      <c r="AXP23" s="96"/>
      <c r="AXQ23" s="97"/>
      <c r="AXR23" s="97"/>
      <c r="AXS23" s="97"/>
      <c r="AXT23" s="96"/>
      <c r="AXU23" s="97"/>
      <c r="AXV23" s="97"/>
      <c r="AXW23" s="97"/>
      <c r="AXX23" s="96"/>
      <c r="AXY23" s="97"/>
      <c r="AXZ23" s="97"/>
      <c r="AYA23" s="97"/>
      <c r="AYB23" s="96"/>
      <c r="AYC23" s="97"/>
      <c r="AYD23" s="97"/>
      <c r="AYE23" s="97"/>
      <c r="AYF23" s="96"/>
      <c r="AYG23" s="97"/>
      <c r="AYH23" s="97"/>
      <c r="AYI23" s="97"/>
      <c r="AYJ23" s="96"/>
      <c r="AYK23" s="97"/>
      <c r="AYL23" s="97"/>
      <c r="AYM23" s="97"/>
      <c r="AYN23" s="96"/>
      <c r="AYO23" s="97"/>
      <c r="AYP23" s="97"/>
      <c r="AYQ23" s="97"/>
      <c r="AYR23" s="96"/>
      <c r="AYS23" s="97"/>
      <c r="AYT23" s="97"/>
      <c r="AYU23" s="97"/>
      <c r="AYV23" s="96"/>
      <c r="AYW23" s="97"/>
      <c r="AYX23" s="97"/>
      <c r="AYY23" s="97"/>
      <c r="AYZ23" s="96"/>
      <c r="AZA23" s="97"/>
      <c r="AZB23" s="97"/>
      <c r="AZC23" s="97"/>
      <c r="AZD23" s="96"/>
      <c r="AZE23" s="97"/>
      <c r="AZF23" s="97"/>
      <c r="AZG23" s="97"/>
      <c r="AZH23" s="96"/>
      <c r="AZI23" s="97"/>
      <c r="AZJ23" s="97"/>
      <c r="AZK23" s="97"/>
      <c r="AZL23" s="96"/>
      <c r="AZM23" s="97"/>
      <c r="AZN23" s="97"/>
      <c r="AZO23" s="97"/>
      <c r="AZP23" s="96"/>
      <c r="AZQ23" s="97"/>
      <c r="AZR23" s="97"/>
      <c r="AZS23" s="97"/>
      <c r="AZT23" s="96"/>
      <c r="AZU23" s="97"/>
      <c r="AZV23" s="97"/>
      <c r="AZW23" s="97"/>
      <c r="AZX23" s="96"/>
      <c r="AZY23" s="97"/>
      <c r="AZZ23" s="97"/>
      <c r="BAA23" s="97"/>
      <c r="BAB23" s="96"/>
      <c r="BAC23" s="97"/>
      <c r="BAD23" s="97"/>
      <c r="BAE23" s="97"/>
      <c r="BAF23" s="96"/>
      <c r="BAG23" s="97"/>
      <c r="BAH23" s="97"/>
      <c r="BAI23" s="97"/>
      <c r="BAJ23" s="96"/>
      <c r="BAK23" s="97"/>
      <c r="BAL23" s="97"/>
      <c r="BAM23" s="97"/>
      <c r="BAN23" s="96"/>
      <c r="BAO23" s="97"/>
      <c r="BAP23" s="97"/>
      <c r="BAQ23" s="97"/>
      <c r="BAR23" s="96"/>
      <c r="BAS23" s="97"/>
      <c r="BAT23" s="97"/>
      <c r="BAU23" s="97"/>
      <c r="BAV23" s="96"/>
      <c r="BAW23" s="97"/>
      <c r="BAX23" s="97"/>
      <c r="BAY23" s="97"/>
      <c r="BAZ23" s="96"/>
      <c r="BBA23" s="97"/>
      <c r="BBB23" s="97"/>
      <c r="BBC23" s="97"/>
      <c r="BBD23" s="96"/>
      <c r="BBE23" s="97"/>
      <c r="BBF23" s="97"/>
      <c r="BBG23" s="97"/>
      <c r="BBH23" s="96"/>
      <c r="BBI23" s="97"/>
      <c r="BBJ23" s="97"/>
      <c r="BBK23" s="97"/>
      <c r="BBL23" s="96"/>
      <c r="BBM23" s="97"/>
      <c r="BBN23" s="97"/>
      <c r="BBO23" s="97"/>
      <c r="BBP23" s="96"/>
      <c r="BBQ23" s="97"/>
      <c r="BBR23" s="97"/>
      <c r="BBS23" s="97"/>
      <c r="BBT23" s="96"/>
      <c r="BBU23" s="97"/>
      <c r="BBV23" s="97"/>
      <c r="BBW23" s="97"/>
      <c r="BBX23" s="96"/>
      <c r="BBY23" s="97"/>
      <c r="BBZ23" s="97"/>
      <c r="BCA23" s="97"/>
      <c r="BCB23" s="96"/>
      <c r="BCC23" s="97"/>
      <c r="BCD23" s="97"/>
      <c r="BCE23" s="97"/>
      <c r="BCF23" s="96"/>
      <c r="BCG23" s="97"/>
      <c r="BCH23" s="97"/>
      <c r="BCI23" s="97"/>
      <c r="BCJ23" s="96"/>
      <c r="BCK23" s="97"/>
      <c r="BCL23" s="97"/>
      <c r="BCM23" s="97"/>
      <c r="BCN23" s="96"/>
      <c r="BCO23" s="97"/>
      <c r="BCP23" s="97"/>
      <c r="BCQ23" s="97"/>
      <c r="BCR23" s="96"/>
      <c r="BCS23" s="97"/>
      <c r="BCT23" s="97"/>
      <c r="BCU23" s="97"/>
      <c r="BCV23" s="96"/>
      <c r="BCW23" s="97"/>
      <c r="BCX23" s="97"/>
      <c r="BCY23" s="97"/>
      <c r="BCZ23" s="96"/>
      <c r="BDA23" s="97"/>
      <c r="BDB23" s="97"/>
      <c r="BDC23" s="97"/>
      <c r="BDD23" s="96"/>
      <c r="BDE23" s="97"/>
      <c r="BDF23" s="97"/>
      <c r="BDG23" s="97"/>
      <c r="BDH23" s="96"/>
      <c r="BDI23" s="97"/>
      <c r="BDJ23" s="97"/>
      <c r="BDK23" s="97"/>
      <c r="BDL23" s="96"/>
      <c r="BDM23" s="97"/>
      <c r="BDN23" s="97"/>
      <c r="BDO23" s="97"/>
      <c r="BDP23" s="96"/>
      <c r="BDQ23" s="97"/>
      <c r="BDR23" s="97"/>
      <c r="BDS23" s="97"/>
      <c r="BDT23" s="96"/>
      <c r="BDU23" s="97"/>
      <c r="BDV23" s="97"/>
      <c r="BDW23" s="97"/>
      <c r="BDX23" s="96"/>
      <c r="BDY23" s="97"/>
      <c r="BDZ23" s="97"/>
      <c r="BEA23" s="97"/>
      <c r="BEB23" s="96"/>
      <c r="BEC23" s="97"/>
      <c r="BED23" s="97"/>
      <c r="BEE23" s="97"/>
      <c r="BEF23" s="96"/>
      <c r="BEG23" s="97"/>
      <c r="BEH23" s="97"/>
      <c r="BEI23" s="97"/>
      <c r="BEJ23" s="96"/>
      <c r="BEK23" s="97"/>
      <c r="BEL23" s="97"/>
      <c r="BEM23" s="97"/>
      <c r="BEN23" s="96"/>
      <c r="BEO23" s="97"/>
      <c r="BEP23" s="97"/>
      <c r="BEQ23" s="97"/>
      <c r="BER23" s="96"/>
      <c r="BES23" s="97"/>
      <c r="BET23" s="97"/>
      <c r="BEU23" s="97"/>
      <c r="BEV23" s="96"/>
      <c r="BEW23" s="97"/>
      <c r="BEX23" s="97"/>
      <c r="BEY23" s="97"/>
      <c r="BEZ23" s="96"/>
      <c r="BFA23" s="97"/>
      <c r="BFB23" s="97"/>
      <c r="BFC23" s="97"/>
      <c r="BFD23" s="96"/>
      <c r="BFE23" s="97"/>
      <c r="BFF23" s="97"/>
      <c r="BFG23" s="97"/>
      <c r="BFH23" s="96"/>
      <c r="BFI23" s="97"/>
      <c r="BFJ23" s="97"/>
      <c r="BFK23" s="97"/>
      <c r="BFL23" s="96"/>
      <c r="BFM23" s="97"/>
      <c r="BFN23" s="97"/>
      <c r="BFO23" s="97"/>
      <c r="BFP23" s="96"/>
      <c r="BFQ23" s="97"/>
      <c r="BFR23" s="97"/>
      <c r="BFS23" s="97"/>
      <c r="BFT23" s="96"/>
      <c r="BFU23" s="97"/>
      <c r="BFV23" s="97"/>
      <c r="BFW23" s="97"/>
      <c r="BFX23" s="96"/>
      <c r="BFY23" s="97"/>
      <c r="BFZ23" s="97"/>
      <c r="BGA23" s="97"/>
      <c r="BGB23" s="96"/>
      <c r="BGC23" s="97"/>
      <c r="BGD23" s="97"/>
      <c r="BGE23" s="97"/>
      <c r="BGF23" s="96"/>
      <c r="BGG23" s="97"/>
      <c r="BGH23" s="97"/>
      <c r="BGI23" s="97"/>
      <c r="BGJ23" s="96"/>
      <c r="BGK23" s="97"/>
      <c r="BGL23" s="97"/>
      <c r="BGM23" s="97"/>
      <c r="BGN23" s="96"/>
      <c r="BGO23" s="97"/>
      <c r="BGP23" s="97"/>
      <c r="BGQ23" s="97"/>
      <c r="BGR23" s="96"/>
      <c r="BGS23" s="97"/>
      <c r="BGT23" s="97"/>
      <c r="BGU23" s="97"/>
      <c r="BGV23" s="96"/>
      <c r="BGW23" s="97"/>
      <c r="BGX23" s="97"/>
      <c r="BGY23" s="97"/>
      <c r="BGZ23" s="96"/>
      <c r="BHA23" s="97"/>
      <c r="BHB23" s="97"/>
      <c r="BHC23" s="97"/>
      <c r="BHD23" s="96"/>
      <c r="BHE23" s="97"/>
      <c r="BHF23" s="97"/>
      <c r="BHG23" s="97"/>
      <c r="BHH23" s="96"/>
      <c r="BHI23" s="97"/>
      <c r="BHJ23" s="97"/>
      <c r="BHK23" s="97"/>
      <c r="BHL23" s="96"/>
      <c r="BHM23" s="97"/>
      <c r="BHN23" s="97"/>
      <c r="BHO23" s="97"/>
      <c r="BHP23" s="96"/>
      <c r="BHQ23" s="97"/>
      <c r="BHR23" s="97"/>
      <c r="BHS23" s="97"/>
      <c r="BHT23" s="96"/>
      <c r="BHU23" s="97"/>
      <c r="BHV23" s="97"/>
      <c r="BHW23" s="97"/>
      <c r="BHX23" s="96"/>
      <c r="BHY23" s="97"/>
      <c r="BHZ23" s="97"/>
      <c r="BIA23" s="97"/>
      <c r="BIB23" s="96"/>
      <c r="BIC23" s="97"/>
      <c r="BID23" s="97"/>
      <c r="BIE23" s="97"/>
      <c r="BIF23" s="96"/>
      <c r="BIG23" s="97"/>
      <c r="BIH23" s="97"/>
      <c r="BII23" s="97"/>
      <c r="BIJ23" s="96"/>
      <c r="BIK23" s="97"/>
      <c r="BIL23" s="97"/>
      <c r="BIM23" s="97"/>
      <c r="BIN23" s="96"/>
      <c r="BIO23" s="97"/>
      <c r="BIP23" s="97"/>
      <c r="BIQ23" s="97"/>
      <c r="BIR23" s="96"/>
      <c r="BIS23" s="97"/>
      <c r="BIT23" s="97"/>
      <c r="BIU23" s="97"/>
      <c r="BIV23" s="96"/>
      <c r="BIW23" s="97"/>
      <c r="BIX23" s="97"/>
      <c r="BIY23" s="97"/>
      <c r="BIZ23" s="96"/>
      <c r="BJA23" s="97"/>
      <c r="BJB23" s="97"/>
      <c r="BJC23" s="97"/>
      <c r="BJD23" s="96"/>
      <c r="BJE23" s="97"/>
      <c r="BJF23" s="97"/>
      <c r="BJG23" s="97"/>
      <c r="BJH23" s="96"/>
      <c r="BJI23" s="97"/>
      <c r="BJJ23" s="97"/>
      <c r="BJK23" s="97"/>
      <c r="BJL23" s="96"/>
      <c r="BJM23" s="97"/>
      <c r="BJN23" s="97"/>
      <c r="BJO23" s="97"/>
      <c r="BJP23" s="96"/>
      <c r="BJQ23" s="97"/>
      <c r="BJR23" s="97"/>
      <c r="BJS23" s="97"/>
      <c r="BJT23" s="96"/>
      <c r="BJU23" s="97"/>
      <c r="BJV23" s="97"/>
      <c r="BJW23" s="97"/>
      <c r="BJX23" s="96"/>
      <c r="BJY23" s="97"/>
      <c r="BJZ23" s="97"/>
      <c r="BKA23" s="97"/>
      <c r="BKB23" s="96"/>
      <c r="BKC23" s="97"/>
      <c r="BKD23" s="97"/>
      <c r="BKE23" s="97"/>
      <c r="BKF23" s="96"/>
      <c r="BKG23" s="97"/>
      <c r="BKH23" s="97"/>
      <c r="BKI23" s="97"/>
      <c r="BKJ23" s="96"/>
      <c r="BKK23" s="97"/>
      <c r="BKL23" s="97"/>
      <c r="BKM23" s="97"/>
      <c r="BKN23" s="96"/>
      <c r="BKO23" s="97"/>
      <c r="BKP23" s="97"/>
      <c r="BKQ23" s="97"/>
      <c r="BKR23" s="96"/>
      <c r="BKS23" s="97"/>
      <c r="BKT23" s="97"/>
      <c r="BKU23" s="97"/>
      <c r="BKV23" s="96"/>
      <c r="BKW23" s="97"/>
      <c r="BKX23" s="97"/>
      <c r="BKY23" s="97"/>
      <c r="BKZ23" s="96"/>
      <c r="BLA23" s="97"/>
      <c r="BLB23" s="97"/>
      <c r="BLC23" s="97"/>
      <c r="BLD23" s="96"/>
      <c r="BLE23" s="97"/>
      <c r="BLF23" s="97"/>
      <c r="BLG23" s="97"/>
      <c r="BLH23" s="96"/>
      <c r="BLI23" s="97"/>
      <c r="BLJ23" s="97"/>
      <c r="BLK23" s="97"/>
      <c r="BLL23" s="96"/>
      <c r="BLM23" s="97"/>
      <c r="BLN23" s="97"/>
      <c r="BLO23" s="97"/>
      <c r="BLP23" s="96"/>
      <c r="BLQ23" s="97"/>
      <c r="BLR23" s="97"/>
      <c r="BLS23" s="97"/>
      <c r="BLT23" s="96"/>
      <c r="BLU23" s="97"/>
      <c r="BLV23" s="97"/>
      <c r="BLW23" s="97"/>
      <c r="BLX23" s="96"/>
      <c r="BLY23" s="97"/>
      <c r="BLZ23" s="97"/>
      <c r="BMA23" s="97"/>
      <c r="BMB23" s="96"/>
      <c r="BMC23" s="97"/>
      <c r="BMD23" s="97"/>
      <c r="BME23" s="97"/>
      <c r="BMF23" s="96"/>
      <c r="BMG23" s="97"/>
      <c r="BMH23" s="97"/>
      <c r="BMI23" s="97"/>
      <c r="BMJ23" s="96"/>
      <c r="BMK23" s="97"/>
      <c r="BML23" s="97"/>
      <c r="BMM23" s="97"/>
      <c r="BMN23" s="96"/>
      <c r="BMO23" s="97"/>
      <c r="BMP23" s="97"/>
      <c r="BMQ23" s="97"/>
      <c r="BMR23" s="96"/>
      <c r="BMS23" s="97"/>
      <c r="BMT23" s="97"/>
      <c r="BMU23" s="97"/>
      <c r="BMV23" s="96"/>
      <c r="BMW23" s="97"/>
      <c r="BMX23" s="97"/>
      <c r="BMY23" s="97"/>
      <c r="BMZ23" s="96"/>
      <c r="BNA23" s="97"/>
      <c r="BNB23" s="97"/>
      <c r="BNC23" s="97"/>
      <c r="BND23" s="96"/>
      <c r="BNE23" s="97"/>
      <c r="BNF23" s="97"/>
      <c r="BNG23" s="97"/>
      <c r="BNH23" s="96"/>
      <c r="BNI23" s="97"/>
      <c r="BNJ23" s="97"/>
      <c r="BNK23" s="97"/>
      <c r="BNL23" s="96"/>
      <c r="BNM23" s="97"/>
      <c r="BNN23" s="97"/>
      <c r="BNO23" s="97"/>
      <c r="BNP23" s="96"/>
      <c r="BNQ23" s="97"/>
      <c r="BNR23" s="97"/>
      <c r="BNS23" s="97"/>
      <c r="BNT23" s="96"/>
      <c r="BNU23" s="97"/>
      <c r="BNV23" s="97"/>
      <c r="BNW23" s="97"/>
      <c r="BNX23" s="96"/>
      <c r="BNY23" s="97"/>
      <c r="BNZ23" s="97"/>
      <c r="BOA23" s="97"/>
      <c r="BOB23" s="96"/>
      <c r="BOC23" s="97"/>
      <c r="BOD23" s="97"/>
      <c r="BOE23" s="97"/>
      <c r="BOF23" s="96"/>
      <c r="BOG23" s="97"/>
      <c r="BOH23" s="97"/>
      <c r="BOI23" s="97"/>
      <c r="BOJ23" s="96"/>
      <c r="BOK23" s="97"/>
      <c r="BOL23" s="97"/>
      <c r="BOM23" s="97"/>
      <c r="BON23" s="96"/>
      <c r="BOO23" s="97"/>
      <c r="BOP23" s="97"/>
      <c r="BOQ23" s="97"/>
      <c r="BOR23" s="96"/>
      <c r="BOS23" s="97"/>
      <c r="BOT23" s="97"/>
      <c r="BOU23" s="97"/>
      <c r="BOV23" s="96"/>
      <c r="BOW23" s="97"/>
      <c r="BOX23" s="97"/>
      <c r="BOY23" s="97"/>
      <c r="BOZ23" s="96"/>
      <c r="BPA23" s="97"/>
      <c r="BPB23" s="97"/>
      <c r="BPC23" s="97"/>
      <c r="BPD23" s="96"/>
      <c r="BPE23" s="97"/>
      <c r="BPF23" s="97"/>
      <c r="BPG23" s="97"/>
      <c r="BPH23" s="96"/>
      <c r="BPI23" s="97"/>
      <c r="BPJ23" s="97"/>
      <c r="BPK23" s="97"/>
      <c r="BPL23" s="96"/>
      <c r="BPM23" s="97"/>
      <c r="BPN23" s="97"/>
      <c r="BPO23" s="97"/>
      <c r="BPP23" s="96"/>
      <c r="BPQ23" s="97"/>
      <c r="BPR23" s="97"/>
      <c r="BPS23" s="97"/>
      <c r="BPT23" s="96"/>
      <c r="BPU23" s="97"/>
      <c r="BPV23" s="97"/>
      <c r="BPW23" s="97"/>
      <c r="BPX23" s="96"/>
      <c r="BPY23" s="97"/>
      <c r="BPZ23" s="97"/>
      <c r="BQA23" s="97"/>
      <c r="BQB23" s="96"/>
      <c r="BQC23" s="97"/>
      <c r="BQD23" s="97"/>
      <c r="BQE23" s="97"/>
      <c r="BQF23" s="96"/>
      <c r="BQG23" s="97"/>
      <c r="BQH23" s="97"/>
      <c r="BQI23" s="97"/>
      <c r="BQJ23" s="96"/>
      <c r="BQK23" s="97"/>
      <c r="BQL23" s="97"/>
      <c r="BQM23" s="97"/>
      <c r="BQN23" s="96"/>
      <c r="BQO23" s="97"/>
      <c r="BQP23" s="97"/>
      <c r="BQQ23" s="97"/>
      <c r="BQR23" s="96"/>
      <c r="BQS23" s="97"/>
      <c r="BQT23" s="97"/>
      <c r="BQU23" s="97"/>
      <c r="BQV23" s="96"/>
      <c r="BQW23" s="97"/>
      <c r="BQX23" s="97"/>
      <c r="BQY23" s="97"/>
      <c r="BQZ23" s="96"/>
      <c r="BRA23" s="97"/>
      <c r="BRB23" s="97"/>
      <c r="BRC23" s="97"/>
      <c r="BRD23" s="96"/>
      <c r="BRE23" s="97"/>
      <c r="BRF23" s="97"/>
      <c r="BRG23" s="97"/>
      <c r="BRH23" s="96"/>
      <c r="BRI23" s="97"/>
      <c r="BRJ23" s="97"/>
      <c r="BRK23" s="97"/>
      <c r="BRL23" s="96"/>
      <c r="BRM23" s="97"/>
      <c r="BRN23" s="97"/>
      <c r="BRO23" s="97"/>
      <c r="BRP23" s="96"/>
      <c r="BRQ23" s="97"/>
      <c r="BRR23" s="97"/>
      <c r="BRS23" s="97"/>
      <c r="BRT23" s="96"/>
      <c r="BRU23" s="97"/>
      <c r="BRV23" s="97"/>
      <c r="BRW23" s="97"/>
      <c r="BRX23" s="96"/>
      <c r="BRY23" s="97"/>
      <c r="BRZ23" s="97"/>
      <c r="BSA23" s="97"/>
      <c r="BSB23" s="96"/>
      <c r="BSC23" s="97"/>
      <c r="BSD23" s="97"/>
      <c r="BSE23" s="97"/>
      <c r="BSF23" s="96"/>
      <c r="BSG23" s="97"/>
      <c r="BSH23" s="97"/>
      <c r="BSI23" s="97"/>
      <c r="BSJ23" s="96"/>
      <c r="BSK23" s="97"/>
      <c r="BSL23" s="97"/>
      <c r="BSM23" s="97"/>
      <c r="BSN23" s="96"/>
      <c r="BSO23" s="97"/>
      <c r="BSP23" s="97"/>
      <c r="BSQ23" s="97"/>
      <c r="BSR23" s="96"/>
      <c r="BSS23" s="97"/>
      <c r="BST23" s="97"/>
      <c r="BSU23" s="97"/>
      <c r="BSV23" s="96"/>
      <c r="BSW23" s="97"/>
      <c r="BSX23" s="97"/>
      <c r="BSY23" s="97"/>
      <c r="BSZ23" s="96"/>
      <c r="BTA23" s="97"/>
      <c r="BTB23" s="97"/>
      <c r="BTC23" s="97"/>
      <c r="BTD23" s="96"/>
      <c r="BTE23" s="97"/>
      <c r="BTF23" s="97"/>
      <c r="BTG23" s="97"/>
      <c r="BTH23" s="96"/>
      <c r="BTI23" s="97"/>
      <c r="BTJ23" s="97"/>
      <c r="BTK23" s="97"/>
      <c r="BTL23" s="96"/>
      <c r="BTM23" s="97"/>
      <c r="BTN23" s="97"/>
      <c r="BTO23" s="97"/>
      <c r="BTP23" s="96"/>
      <c r="BTQ23" s="97"/>
      <c r="BTR23" s="97"/>
      <c r="BTS23" s="97"/>
      <c r="BTT23" s="96"/>
      <c r="BTU23" s="97"/>
      <c r="BTV23" s="97"/>
      <c r="BTW23" s="97"/>
      <c r="BTX23" s="96"/>
      <c r="BTY23" s="97"/>
      <c r="BTZ23" s="97"/>
      <c r="BUA23" s="97"/>
      <c r="BUB23" s="96"/>
      <c r="BUC23" s="97"/>
      <c r="BUD23" s="97"/>
      <c r="BUE23" s="97"/>
      <c r="BUF23" s="96"/>
      <c r="BUG23" s="97"/>
      <c r="BUH23" s="97"/>
      <c r="BUI23" s="97"/>
      <c r="BUJ23" s="96"/>
      <c r="BUK23" s="97"/>
      <c r="BUL23" s="97"/>
      <c r="BUM23" s="97"/>
      <c r="BUN23" s="96"/>
      <c r="BUO23" s="97"/>
      <c r="BUP23" s="97"/>
      <c r="BUQ23" s="97"/>
      <c r="BUR23" s="96"/>
      <c r="BUS23" s="97"/>
      <c r="BUT23" s="97"/>
      <c r="BUU23" s="97"/>
      <c r="BUV23" s="96"/>
      <c r="BUW23" s="97"/>
      <c r="BUX23" s="97"/>
      <c r="BUY23" s="97"/>
      <c r="BUZ23" s="96"/>
      <c r="BVA23" s="97"/>
      <c r="BVB23" s="97"/>
      <c r="BVC23" s="97"/>
      <c r="BVD23" s="96"/>
      <c r="BVE23" s="97"/>
      <c r="BVF23" s="97"/>
      <c r="BVG23" s="97"/>
      <c r="BVH23" s="96"/>
      <c r="BVI23" s="97"/>
      <c r="BVJ23" s="97"/>
      <c r="BVK23" s="97"/>
      <c r="BVL23" s="96"/>
      <c r="BVM23" s="97"/>
      <c r="BVN23" s="97"/>
      <c r="BVO23" s="97"/>
      <c r="BVP23" s="96"/>
      <c r="BVQ23" s="97"/>
      <c r="BVR23" s="97"/>
      <c r="BVS23" s="97"/>
      <c r="BVT23" s="96"/>
      <c r="BVU23" s="97"/>
      <c r="BVV23" s="97"/>
      <c r="BVW23" s="97"/>
      <c r="BVX23" s="96"/>
      <c r="BVY23" s="97"/>
      <c r="BVZ23" s="97"/>
      <c r="BWA23" s="97"/>
      <c r="BWB23" s="96"/>
      <c r="BWC23" s="97"/>
      <c r="BWD23" s="97"/>
      <c r="BWE23" s="97"/>
      <c r="BWF23" s="96"/>
      <c r="BWG23" s="97"/>
      <c r="BWH23" s="97"/>
      <c r="BWI23" s="97"/>
      <c r="BWJ23" s="96"/>
      <c r="BWK23" s="97"/>
      <c r="BWL23" s="97"/>
      <c r="BWM23" s="97"/>
      <c r="BWN23" s="96"/>
      <c r="BWO23" s="97"/>
      <c r="BWP23" s="97"/>
      <c r="BWQ23" s="97"/>
      <c r="BWR23" s="96"/>
      <c r="BWS23" s="97"/>
      <c r="BWT23" s="97"/>
      <c r="BWU23" s="97"/>
      <c r="BWV23" s="96"/>
      <c r="BWW23" s="97"/>
      <c r="BWX23" s="97"/>
      <c r="BWY23" s="97"/>
      <c r="BWZ23" s="96"/>
      <c r="BXA23" s="97"/>
      <c r="BXB23" s="97"/>
      <c r="BXC23" s="97"/>
      <c r="BXD23" s="96"/>
      <c r="BXE23" s="97"/>
      <c r="BXF23" s="97"/>
      <c r="BXG23" s="97"/>
      <c r="BXH23" s="96"/>
      <c r="BXI23" s="97"/>
      <c r="BXJ23" s="97"/>
      <c r="BXK23" s="97"/>
      <c r="BXL23" s="96"/>
      <c r="BXM23" s="97"/>
      <c r="BXN23" s="97"/>
      <c r="BXO23" s="97"/>
      <c r="BXP23" s="96"/>
      <c r="BXQ23" s="97"/>
      <c r="BXR23" s="97"/>
      <c r="BXS23" s="97"/>
      <c r="BXT23" s="96"/>
      <c r="BXU23" s="97"/>
      <c r="BXV23" s="97"/>
      <c r="BXW23" s="97"/>
      <c r="BXX23" s="96"/>
      <c r="BXY23" s="97"/>
      <c r="BXZ23" s="97"/>
      <c r="BYA23" s="97"/>
      <c r="BYB23" s="96"/>
      <c r="BYC23" s="97"/>
      <c r="BYD23" s="97"/>
      <c r="BYE23" s="97"/>
      <c r="BYF23" s="96"/>
      <c r="BYG23" s="97"/>
      <c r="BYH23" s="97"/>
      <c r="BYI23" s="97"/>
      <c r="BYJ23" s="96"/>
      <c r="BYK23" s="97"/>
      <c r="BYL23" s="97"/>
      <c r="BYM23" s="97"/>
      <c r="BYN23" s="96"/>
      <c r="BYO23" s="97"/>
      <c r="BYP23" s="97"/>
      <c r="BYQ23" s="97"/>
      <c r="BYR23" s="96"/>
      <c r="BYS23" s="97"/>
      <c r="BYT23" s="97"/>
      <c r="BYU23" s="97"/>
      <c r="BYV23" s="96"/>
      <c r="BYW23" s="97"/>
      <c r="BYX23" s="97"/>
      <c r="BYY23" s="97"/>
      <c r="BYZ23" s="96"/>
      <c r="BZA23" s="97"/>
      <c r="BZB23" s="97"/>
      <c r="BZC23" s="97"/>
      <c r="BZD23" s="96"/>
      <c r="BZE23" s="97"/>
      <c r="BZF23" s="97"/>
      <c r="BZG23" s="97"/>
      <c r="BZH23" s="96"/>
      <c r="BZI23" s="97"/>
      <c r="BZJ23" s="97"/>
      <c r="BZK23" s="97"/>
      <c r="BZL23" s="96"/>
      <c r="BZM23" s="97"/>
      <c r="BZN23" s="97"/>
      <c r="BZO23" s="97"/>
      <c r="BZP23" s="96"/>
      <c r="BZQ23" s="97"/>
      <c r="BZR23" s="97"/>
      <c r="BZS23" s="97"/>
      <c r="BZT23" s="96"/>
      <c r="BZU23" s="97"/>
      <c r="BZV23" s="97"/>
      <c r="BZW23" s="97"/>
      <c r="BZX23" s="96"/>
      <c r="BZY23" s="97"/>
      <c r="BZZ23" s="97"/>
      <c r="CAA23" s="97"/>
      <c r="CAB23" s="96"/>
      <c r="CAC23" s="97"/>
      <c r="CAD23" s="97"/>
      <c r="CAE23" s="97"/>
      <c r="CAF23" s="96"/>
      <c r="CAG23" s="97"/>
      <c r="CAH23" s="97"/>
      <c r="CAI23" s="97"/>
      <c r="CAJ23" s="96"/>
      <c r="CAK23" s="97"/>
      <c r="CAL23" s="97"/>
      <c r="CAM23" s="97"/>
      <c r="CAN23" s="96"/>
      <c r="CAO23" s="97"/>
      <c r="CAP23" s="97"/>
      <c r="CAQ23" s="97"/>
      <c r="CAR23" s="96"/>
      <c r="CAS23" s="97"/>
      <c r="CAT23" s="97"/>
      <c r="CAU23" s="97"/>
      <c r="CAV23" s="96"/>
      <c r="CAW23" s="97"/>
      <c r="CAX23" s="97"/>
      <c r="CAY23" s="97"/>
      <c r="CAZ23" s="96"/>
      <c r="CBA23" s="97"/>
      <c r="CBB23" s="97"/>
      <c r="CBC23" s="97"/>
      <c r="CBD23" s="96"/>
      <c r="CBE23" s="97"/>
      <c r="CBF23" s="97"/>
      <c r="CBG23" s="97"/>
      <c r="CBH23" s="96"/>
      <c r="CBI23" s="97"/>
      <c r="CBJ23" s="97"/>
      <c r="CBK23" s="97"/>
      <c r="CBL23" s="96"/>
      <c r="CBM23" s="97"/>
      <c r="CBN23" s="97"/>
      <c r="CBO23" s="97"/>
      <c r="CBP23" s="96"/>
      <c r="CBQ23" s="97"/>
      <c r="CBR23" s="97"/>
      <c r="CBS23" s="97"/>
      <c r="CBT23" s="96"/>
      <c r="CBU23" s="97"/>
      <c r="CBV23" s="97"/>
      <c r="CBW23" s="97"/>
      <c r="CBX23" s="96"/>
      <c r="CBY23" s="97"/>
      <c r="CBZ23" s="97"/>
      <c r="CCA23" s="97"/>
      <c r="CCB23" s="96"/>
      <c r="CCC23" s="97"/>
      <c r="CCD23" s="97"/>
      <c r="CCE23" s="97"/>
      <c r="CCF23" s="96"/>
      <c r="CCG23" s="97"/>
      <c r="CCH23" s="97"/>
      <c r="CCI23" s="97"/>
      <c r="CCJ23" s="96"/>
      <c r="CCK23" s="97"/>
      <c r="CCL23" s="97"/>
      <c r="CCM23" s="97"/>
      <c r="CCN23" s="96"/>
      <c r="CCO23" s="97"/>
      <c r="CCP23" s="97"/>
      <c r="CCQ23" s="97"/>
      <c r="CCR23" s="96"/>
      <c r="CCS23" s="97"/>
      <c r="CCT23" s="97"/>
      <c r="CCU23" s="97"/>
      <c r="CCV23" s="96"/>
      <c r="CCW23" s="97"/>
      <c r="CCX23" s="97"/>
      <c r="CCY23" s="97"/>
      <c r="CCZ23" s="96"/>
      <c r="CDA23" s="97"/>
      <c r="CDB23" s="97"/>
      <c r="CDC23" s="97"/>
      <c r="CDD23" s="96"/>
      <c r="CDE23" s="97"/>
      <c r="CDF23" s="97"/>
      <c r="CDG23" s="97"/>
      <c r="CDH23" s="96"/>
      <c r="CDI23" s="97"/>
      <c r="CDJ23" s="97"/>
      <c r="CDK23" s="97"/>
      <c r="CDL23" s="96"/>
      <c r="CDM23" s="97"/>
      <c r="CDN23" s="97"/>
      <c r="CDO23" s="97"/>
      <c r="CDP23" s="96"/>
      <c r="CDQ23" s="97"/>
      <c r="CDR23" s="97"/>
      <c r="CDS23" s="97"/>
      <c r="CDT23" s="96"/>
      <c r="CDU23" s="97"/>
      <c r="CDV23" s="97"/>
      <c r="CDW23" s="97"/>
      <c r="CDX23" s="96"/>
      <c r="CDY23" s="97"/>
      <c r="CDZ23" s="97"/>
      <c r="CEA23" s="97"/>
      <c r="CEB23" s="96"/>
      <c r="CEC23" s="97"/>
      <c r="CED23" s="97"/>
      <c r="CEE23" s="97"/>
      <c r="CEF23" s="96"/>
      <c r="CEG23" s="97"/>
      <c r="CEH23" s="97"/>
      <c r="CEI23" s="97"/>
      <c r="CEJ23" s="96"/>
      <c r="CEK23" s="97"/>
      <c r="CEL23" s="97"/>
      <c r="CEM23" s="97"/>
      <c r="CEN23" s="96"/>
      <c r="CEO23" s="97"/>
      <c r="CEP23" s="97"/>
      <c r="CEQ23" s="97"/>
      <c r="CER23" s="96"/>
      <c r="CES23" s="97"/>
      <c r="CET23" s="97"/>
      <c r="CEU23" s="97"/>
      <c r="CEV23" s="96"/>
      <c r="CEW23" s="97"/>
      <c r="CEX23" s="97"/>
      <c r="CEY23" s="97"/>
      <c r="CEZ23" s="96"/>
      <c r="CFA23" s="97"/>
      <c r="CFB23" s="97"/>
      <c r="CFC23" s="97"/>
      <c r="CFD23" s="96"/>
      <c r="CFE23" s="97"/>
      <c r="CFF23" s="97"/>
      <c r="CFG23" s="97"/>
      <c r="CFH23" s="96"/>
      <c r="CFI23" s="97"/>
      <c r="CFJ23" s="97"/>
      <c r="CFK23" s="97"/>
      <c r="CFL23" s="96"/>
      <c r="CFM23" s="97"/>
      <c r="CFN23" s="97"/>
      <c r="CFO23" s="97"/>
      <c r="CFP23" s="96"/>
      <c r="CFQ23" s="97"/>
      <c r="CFR23" s="97"/>
      <c r="CFS23" s="97"/>
      <c r="CFT23" s="96"/>
      <c r="CFU23" s="97"/>
      <c r="CFV23" s="97"/>
      <c r="CFW23" s="97"/>
      <c r="CFX23" s="96"/>
      <c r="CFY23" s="97"/>
      <c r="CFZ23" s="97"/>
      <c r="CGA23" s="97"/>
      <c r="CGB23" s="96"/>
      <c r="CGC23" s="97"/>
      <c r="CGD23" s="97"/>
      <c r="CGE23" s="97"/>
      <c r="CGF23" s="96"/>
      <c r="CGG23" s="97"/>
      <c r="CGH23" s="97"/>
      <c r="CGI23" s="97"/>
      <c r="CGJ23" s="96"/>
      <c r="CGK23" s="97"/>
      <c r="CGL23" s="97"/>
      <c r="CGM23" s="97"/>
      <c r="CGN23" s="96"/>
      <c r="CGO23" s="97"/>
      <c r="CGP23" s="97"/>
      <c r="CGQ23" s="97"/>
      <c r="CGR23" s="96"/>
      <c r="CGS23" s="97"/>
      <c r="CGT23" s="97"/>
      <c r="CGU23" s="97"/>
      <c r="CGV23" s="96"/>
      <c r="CGW23" s="97"/>
      <c r="CGX23" s="97"/>
      <c r="CGY23" s="97"/>
      <c r="CGZ23" s="96"/>
      <c r="CHA23" s="97"/>
      <c r="CHB23" s="97"/>
      <c r="CHC23" s="97"/>
      <c r="CHD23" s="96"/>
      <c r="CHE23" s="97"/>
      <c r="CHF23" s="97"/>
      <c r="CHG23" s="97"/>
      <c r="CHH23" s="96"/>
      <c r="CHI23" s="97"/>
      <c r="CHJ23" s="97"/>
      <c r="CHK23" s="97"/>
      <c r="CHL23" s="96"/>
      <c r="CHM23" s="97"/>
      <c r="CHN23" s="97"/>
      <c r="CHO23" s="97"/>
      <c r="CHP23" s="96"/>
      <c r="CHQ23" s="97"/>
      <c r="CHR23" s="97"/>
      <c r="CHS23" s="97"/>
      <c r="CHT23" s="96"/>
      <c r="CHU23" s="97"/>
      <c r="CHV23" s="97"/>
      <c r="CHW23" s="97"/>
      <c r="CHX23" s="96"/>
      <c r="CHY23" s="97"/>
      <c r="CHZ23" s="97"/>
      <c r="CIA23" s="97"/>
      <c r="CIB23" s="96"/>
      <c r="CIC23" s="97"/>
      <c r="CID23" s="97"/>
      <c r="CIE23" s="97"/>
      <c r="CIF23" s="96"/>
      <c r="CIG23" s="97"/>
      <c r="CIH23" s="97"/>
      <c r="CII23" s="97"/>
      <c r="CIJ23" s="96"/>
      <c r="CIK23" s="97"/>
      <c r="CIL23" s="97"/>
      <c r="CIM23" s="97"/>
      <c r="CIN23" s="96"/>
      <c r="CIO23" s="97"/>
      <c r="CIP23" s="97"/>
      <c r="CIQ23" s="97"/>
      <c r="CIR23" s="96"/>
      <c r="CIS23" s="97"/>
      <c r="CIT23" s="97"/>
      <c r="CIU23" s="97"/>
      <c r="CIV23" s="96"/>
      <c r="CIW23" s="97"/>
      <c r="CIX23" s="97"/>
      <c r="CIY23" s="97"/>
      <c r="CIZ23" s="96"/>
      <c r="CJA23" s="97"/>
      <c r="CJB23" s="97"/>
      <c r="CJC23" s="97"/>
      <c r="CJD23" s="96"/>
      <c r="CJE23" s="97"/>
      <c r="CJF23" s="97"/>
      <c r="CJG23" s="97"/>
      <c r="CJH23" s="96"/>
      <c r="CJI23" s="97"/>
      <c r="CJJ23" s="97"/>
      <c r="CJK23" s="97"/>
      <c r="CJL23" s="96"/>
      <c r="CJM23" s="97"/>
      <c r="CJN23" s="97"/>
      <c r="CJO23" s="97"/>
      <c r="CJP23" s="96"/>
      <c r="CJQ23" s="97"/>
      <c r="CJR23" s="97"/>
      <c r="CJS23" s="97"/>
      <c r="CJT23" s="96"/>
      <c r="CJU23" s="97"/>
      <c r="CJV23" s="97"/>
      <c r="CJW23" s="97"/>
      <c r="CJX23" s="96"/>
      <c r="CJY23" s="97"/>
      <c r="CJZ23" s="97"/>
      <c r="CKA23" s="97"/>
      <c r="CKB23" s="96"/>
      <c r="CKC23" s="97"/>
      <c r="CKD23" s="97"/>
      <c r="CKE23" s="97"/>
      <c r="CKF23" s="96"/>
      <c r="CKG23" s="97"/>
      <c r="CKH23" s="97"/>
      <c r="CKI23" s="97"/>
      <c r="CKJ23" s="96"/>
      <c r="CKK23" s="97"/>
      <c r="CKL23" s="97"/>
      <c r="CKM23" s="97"/>
      <c r="CKN23" s="96"/>
      <c r="CKO23" s="97"/>
      <c r="CKP23" s="97"/>
      <c r="CKQ23" s="97"/>
      <c r="CKR23" s="96"/>
      <c r="CKS23" s="97"/>
      <c r="CKT23" s="97"/>
      <c r="CKU23" s="97"/>
      <c r="CKV23" s="96"/>
      <c r="CKW23" s="97"/>
      <c r="CKX23" s="97"/>
      <c r="CKY23" s="97"/>
      <c r="CKZ23" s="96"/>
      <c r="CLA23" s="97"/>
      <c r="CLB23" s="97"/>
      <c r="CLC23" s="97"/>
      <c r="CLD23" s="96"/>
      <c r="CLE23" s="97"/>
      <c r="CLF23" s="97"/>
      <c r="CLG23" s="97"/>
      <c r="CLH23" s="96"/>
      <c r="CLI23" s="97"/>
      <c r="CLJ23" s="97"/>
      <c r="CLK23" s="97"/>
      <c r="CLL23" s="96"/>
      <c r="CLM23" s="97"/>
      <c r="CLN23" s="97"/>
      <c r="CLO23" s="97"/>
      <c r="CLP23" s="96"/>
      <c r="CLQ23" s="97"/>
      <c r="CLR23" s="97"/>
      <c r="CLS23" s="97"/>
      <c r="CLT23" s="96"/>
      <c r="CLU23" s="97"/>
      <c r="CLV23" s="97"/>
      <c r="CLW23" s="97"/>
      <c r="CLX23" s="96"/>
      <c r="CLY23" s="97"/>
      <c r="CLZ23" s="97"/>
      <c r="CMA23" s="97"/>
      <c r="CMB23" s="96"/>
      <c r="CMC23" s="97"/>
      <c r="CMD23" s="97"/>
      <c r="CME23" s="97"/>
      <c r="CMF23" s="96"/>
      <c r="CMG23" s="97"/>
      <c r="CMH23" s="97"/>
      <c r="CMI23" s="97"/>
      <c r="CMJ23" s="96"/>
      <c r="CMK23" s="97"/>
      <c r="CML23" s="97"/>
      <c r="CMM23" s="97"/>
      <c r="CMN23" s="96"/>
      <c r="CMO23" s="97"/>
      <c r="CMP23" s="97"/>
      <c r="CMQ23" s="97"/>
      <c r="CMR23" s="96"/>
      <c r="CMS23" s="97"/>
      <c r="CMT23" s="97"/>
      <c r="CMU23" s="97"/>
      <c r="CMV23" s="96"/>
      <c r="CMW23" s="97"/>
      <c r="CMX23" s="97"/>
      <c r="CMY23" s="97"/>
      <c r="CMZ23" s="96"/>
      <c r="CNA23" s="97"/>
      <c r="CNB23" s="97"/>
      <c r="CNC23" s="97"/>
      <c r="CND23" s="96"/>
      <c r="CNE23" s="97"/>
      <c r="CNF23" s="97"/>
      <c r="CNG23" s="97"/>
      <c r="CNH23" s="96"/>
      <c r="CNI23" s="97"/>
      <c r="CNJ23" s="97"/>
      <c r="CNK23" s="97"/>
      <c r="CNL23" s="96"/>
      <c r="CNM23" s="97"/>
      <c r="CNN23" s="97"/>
      <c r="CNO23" s="97"/>
      <c r="CNP23" s="96"/>
      <c r="CNQ23" s="97"/>
      <c r="CNR23" s="97"/>
      <c r="CNS23" s="97"/>
      <c r="CNT23" s="96"/>
      <c r="CNU23" s="97"/>
      <c r="CNV23" s="97"/>
      <c r="CNW23" s="97"/>
      <c r="CNX23" s="96"/>
      <c r="CNY23" s="97"/>
      <c r="CNZ23" s="97"/>
      <c r="COA23" s="97"/>
      <c r="COB23" s="96"/>
      <c r="COC23" s="97"/>
      <c r="COD23" s="97"/>
      <c r="COE23" s="97"/>
      <c r="COF23" s="96"/>
      <c r="COG23" s="97"/>
      <c r="COH23" s="97"/>
      <c r="COI23" s="97"/>
      <c r="COJ23" s="96"/>
      <c r="COK23" s="97"/>
      <c r="COL23" s="97"/>
      <c r="COM23" s="97"/>
      <c r="CON23" s="96"/>
      <c r="COO23" s="97"/>
      <c r="COP23" s="97"/>
      <c r="COQ23" s="97"/>
      <c r="COR23" s="96"/>
      <c r="COS23" s="97"/>
      <c r="COT23" s="97"/>
      <c r="COU23" s="97"/>
      <c r="COV23" s="96"/>
      <c r="COW23" s="97"/>
      <c r="COX23" s="97"/>
      <c r="COY23" s="97"/>
      <c r="COZ23" s="96"/>
      <c r="CPA23" s="97"/>
      <c r="CPB23" s="97"/>
      <c r="CPC23" s="97"/>
      <c r="CPD23" s="96"/>
      <c r="CPE23" s="97"/>
      <c r="CPF23" s="97"/>
      <c r="CPG23" s="97"/>
      <c r="CPH23" s="96"/>
      <c r="CPI23" s="97"/>
      <c r="CPJ23" s="97"/>
      <c r="CPK23" s="97"/>
      <c r="CPL23" s="96"/>
      <c r="CPM23" s="97"/>
      <c r="CPN23" s="97"/>
      <c r="CPO23" s="97"/>
      <c r="CPP23" s="96"/>
      <c r="CPQ23" s="97"/>
      <c r="CPR23" s="97"/>
      <c r="CPS23" s="97"/>
      <c r="CPT23" s="96"/>
      <c r="CPU23" s="97"/>
      <c r="CPV23" s="97"/>
      <c r="CPW23" s="97"/>
      <c r="CPX23" s="96"/>
      <c r="CPY23" s="97"/>
      <c r="CPZ23" s="97"/>
      <c r="CQA23" s="97"/>
      <c r="CQB23" s="96"/>
      <c r="CQC23" s="97"/>
      <c r="CQD23" s="97"/>
      <c r="CQE23" s="97"/>
      <c r="CQF23" s="96"/>
      <c r="CQG23" s="97"/>
      <c r="CQH23" s="97"/>
      <c r="CQI23" s="97"/>
      <c r="CQJ23" s="96"/>
      <c r="CQK23" s="97"/>
      <c r="CQL23" s="97"/>
      <c r="CQM23" s="97"/>
      <c r="CQN23" s="96"/>
      <c r="CQO23" s="97"/>
      <c r="CQP23" s="97"/>
      <c r="CQQ23" s="97"/>
      <c r="CQR23" s="96"/>
      <c r="CQS23" s="97"/>
      <c r="CQT23" s="97"/>
      <c r="CQU23" s="97"/>
      <c r="CQV23" s="96"/>
      <c r="CQW23" s="97"/>
      <c r="CQX23" s="97"/>
      <c r="CQY23" s="97"/>
      <c r="CQZ23" s="96"/>
      <c r="CRA23" s="97"/>
      <c r="CRB23" s="97"/>
      <c r="CRC23" s="97"/>
      <c r="CRD23" s="96"/>
      <c r="CRE23" s="97"/>
      <c r="CRF23" s="97"/>
      <c r="CRG23" s="97"/>
      <c r="CRH23" s="96"/>
      <c r="CRI23" s="97"/>
      <c r="CRJ23" s="97"/>
      <c r="CRK23" s="97"/>
      <c r="CRL23" s="96"/>
      <c r="CRM23" s="97"/>
      <c r="CRN23" s="97"/>
      <c r="CRO23" s="97"/>
      <c r="CRP23" s="96"/>
      <c r="CRQ23" s="97"/>
      <c r="CRR23" s="97"/>
      <c r="CRS23" s="97"/>
      <c r="CRT23" s="96"/>
      <c r="CRU23" s="97"/>
      <c r="CRV23" s="97"/>
      <c r="CRW23" s="97"/>
      <c r="CRX23" s="96"/>
      <c r="CRY23" s="97"/>
      <c r="CRZ23" s="97"/>
      <c r="CSA23" s="97"/>
      <c r="CSB23" s="96"/>
      <c r="CSC23" s="97"/>
      <c r="CSD23" s="97"/>
      <c r="CSE23" s="97"/>
      <c r="CSF23" s="96"/>
      <c r="CSG23" s="97"/>
      <c r="CSH23" s="97"/>
      <c r="CSI23" s="97"/>
      <c r="CSJ23" s="96"/>
      <c r="CSK23" s="97"/>
      <c r="CSL23" s="97"/>
      <c r="CSM23" s="97"/>
      <c r="CSN23" s="96"/>
      <c r="CSO23" s="97"/>
      <c r="CSP23" s="97"/>
      <c r="CSQ23" s="97"/>
      <c r="CSR23" s="96"/>
      <c r="CSS23" s="97"/>
      <c r="CST23" s="97"/>
      <c r="CSU23" s="97"/>
      <c r="CSV23" s="96"/>
      <c r="CSW23" s="97"/>
      <c r="CSX23" s="97"/>
      <c r="CSY23" s="97"/>
      <c r="CSZ23" s="96"/>
      <c r="CTA23" s="97"/>
      <c r="CTB23" s="97"/>
      <c r="CTC23" s="97"/>
      <c r="CTD23" s="96"/>
      <c r="CTE23" s="97"/>
      <c r="CTF23" s="97"/>
      <c r="CTG23" s="97"/>
      <c r="CTH23" s="96"/>
      <c r="CTI23" s="97"/>
      <c r="CTJ23" s="97"/>
      <c r="CTK23" s="97"/>
      <c r="CTL23" s="96"/>
      <c r="CTM23" s="97"/>
      <c r="CTN23" s="97"/>
      <c r="CTO23" s="97"/>
      <c r="CTP23" s="96"/>
      <c r="CTQ23" s="97"/>
      <c r="CTR23" s="97"/>
      <c r="CTS23" s="97"/>
      <c r="CTT23" s="96"/>
      <c r="CTU23" s="97"/>
      <c r="CTV23" s="97"/>
      <c r="CTW23" s="97"/>
      <c r="CTX23" s="96"/>
      <c r="CTY23" s="97"/>
      <c r="CTZ23" s="97"/>
      <c r="CUA23" s="97"/>
      <c r="CUB23" s="96"/>
      <c r="CUC23" s="97"/>
      <c r="CUD23" s="97"/>
      <c r="CUE23" s="97"/>
      <c r="CUF23" s="96"/>
      <c r="CUG23" s="97"/>
      <c r="CUH23" s="97"/>
      <c r="CUI23" s="97"/>
      <c r="CUJ23" s="96"/>
      <c r="CUK23" s="97"/>
      <c r="CUL23" s="97"/>
      <c r="CUM23" s="97"/>
      <c r="CUN23" s="96"/>
      <c r="CUO23" s="97"/>
      <c r="CUP23" s="97"/>
      <c r="CUQ23" s="97"/>
      <c r="CUR23" s="96"/>
      <c r="CUS23" s="97"/>
      <c r="CUT23" s="97"/>
      <c r="CUU23" s="97"/>
      <c r="CUV23" s="96"/>
      <c r="CUW23" s="97"/>
      <c r="CUX23" s="97"/>
      <c r="CUY23" s="97"/>
      <c r="CUZ23" s="96"/>
      <c r="CVA23" s="97"/>
      <c r="CVB23" s="97"/>
      <c r="CVC23" s="97"/>
      <c r="CVD23" s="96"/>
      <c r="CVE23" s="97"/>
      <c r="CVF23" s="97"/>
      <c r="CVG23" s="97"/>
      <c r="CVH23" s="96"/>
      <c r="CVI23" s="97"/>
      <c r="CVJ23" s="97"/>
      <c r="CVK23" s="97"/>
      <c r="CVL23" s="96"/>
      <c r="CVM23" s="97"/>
      <c r="CVN23" s="97"/>
      <c r="CVO23" s="97"/>
      <c r="CVP23" s="96"/>
      <c r="CVQ23" s="97"/>
      <c r="CVR23" s="97"/>
      <c r="CVS23" s="97"/>
      <c r="CVT23" s="96"/>
      <c r="CVU23" s="97"/>
      <c r="CVV23" s="97"/>
      <c r="CVW23" s="97"/>
      <c r="CVX23" s="96"/>
      <c r="CVY23" s="97"/>
      <c r="CVZ23" s="97"/>
      <c r="CWA23" s="97"/>
      <c r="CWB23" s="96"/>
      <c r="CWC23" s="97"/>
      <c r="CWD23" s="97"/>
      <c r="CWE23" s="97"/>
      <c r="CWF23" s="96"/>
      <c r="CWG23" s="97"/>
      <c r="CWH23" s="97"/>
      <c r="CWI23" s="97"/>
      <c r="CWJ23" s="96"/>
      <c r="CWK23" s="97"/>
      <c r="CWL23" s="97"/>
      <c r="CWM23" s="97"/>
      <c r="CWN23" s="96"/>
      <c r="CWO23" s="97"/>
      <c r="CWP23" s="97"/>
      <c r="CWQ23" s="97"/>
      <c r="CWR23" s="96"/>
      <c r="CWS23" s="97"/>
      <c r="CWT23" s="97"/>
      <c r="CWU23" s="97"/>
      <c r="CWV23" s="96"/>
      <c r="CWW23" s="97"/>
      <c r="CWX23" s="97"/>
      <c r="CWY23" s="97"/>
      <c r="CWZ23" s="96"/>
      <c r="CXA23" s="97"/>
      <c r="CXB23" s="97"/>
      <c r="CXC23" s="97"/>
      <c r="CXD23" s="96"/>
      <c r="CXE23" s="97"/>
      <c r="CXF23" s="97"/>
      <c r="CXG23" s="97"/>
      <c r="CXH23" s="96"/>
      <c r="CXI23" s="97"/>
      <c r="CXJ23" s="97"/>
      <c r="CXK23" s="97"/>
      <c r="CXL23" s="96"/>
      <c r="CXM23" s="97"/>
      <c r="CXN23" s="97"/>
      <c r="CXO23" s="97"/>
      <c r="CXP23" s="96"/>
      <c r="CXQ23" s="97"/>
      <c r="CXR23" s="97"/>
      <c r="CXS23" s="97"/>
      <c r="CXT23" s="96"/>
      <c r="CXU23" s="97"/>
      <c r="CXV23" s="97"/>
      <c r="CXW23" s="97"/>
      <c r="CXX23" s="96"/>
      <c r="CXY23" s="97"/>
      <c r="CXZ23" s="97"/>
      <c r="CYA23" s="97"/>
      <c r="CYB23" s="96"/>
      <c r="CYC23" s="97"/>
      <c r="CYD23" s="97"/>
      <c r="CYE23" s="97"/>
      <c r="CYF23" s="96"/>
      <c r="CYG23" s="97"/>
      <c r="CYH23" s="97"/>
      <c r="CYI23" s="97"/>
      <c r="CYJ23" s="96"/>
      <c r="CYK23" s="97"/>
      <c r="CYL23" s="97"/>
      <c r="CYM23" s="97"/>
      <c r="CYN23" s="96"/>
      <c r="CYO23" s="97"/>
      <c r="CYP23" s="97"/>
      <c r="CYQ23" s="97"/>
      <c r="CYR23" s="96"/>
      <c r="CYS23" s="97"/>
      <c r="CYT23" s="97"/>
      <c r="CYU23" s="97"/>
      <c r="CYV23" s="96"/>
      <c r="CYW23" s="97"/>
      <c r="CYX23" s="97"/>
      <c r="CYY23" s="97"/>
      <c r="CYZ23" s="96"/>
      <c r="CZA23" s="97"/>
      <c r="CZB23" s="97"/>
      <c r="CZC23" s="97"/>
      <c r="CZD23" s="96"/>
      <c r="CZE23" s="97"/>
      <c r="CZF23" s="97"/>
      <c r="CZG23" s="97"/>
      <c r="CZH23" s="96"/>
      <c r="CZI23" s="97"/>
      <c r="CZJ23" s="97"/>
      <c r="CZK23" s="97"/>
      <c r="CZL23" s="96"/>
      <c r="CZM23" s="97"/>
      <c r="CZN23" s="97"/>
      <c r="CZO23" s="97"/>
      <c r="CZP23" s="96"/>
      <c r="CZQ23" s="97"/>
      <c r="CZR23" s="97"/>
      <c r="CZS23" s="97"/>
      <c r="CZT23" s="96"/>
      <c r="CZU23" s="97"/>
      <c r="CZV23" s="97"/>
      <c r="CZW23" s="97"/>
      <c r="CZX23" s="96"/>
      <c r="CZY23" s="97"/>
      <c r="CZZ23" s="97"/>
      <c r="DAA23" s="97"/>
      <c r="DAB23" s="96"/>
      <c r="DAC23" s="97"/>
      <c r="DAD23" s="97"/>
      <c r="DAE23" s="97"/>
      <c r="DAF23" s="96"/>
      <c r="DAG23" s="97"/>
      <c r="DAH23" s="97"/>
      <c r="DAI23" s="97"/>
      <c r="DAJ23" s="96"/>
      <c r="DAK23" s="97"/>
      <c r="DAL23" s="97"/>
      <c r="DAM23" s="97"/>
      <c r="DAN23" s="96"/>
      <c r="DAO23" s="97"/>
      <c r="DAP23" s="97"/>
      <c r="DAQ23" s="97"/>
      <c r="DAR23" s="96"/>
      <c r="DAS23" s="97"/>
      <c r="DAT23" s="97"/>
      <c r="DAU23" s="97"/>
      <c r="DAV23" s="96"/>
      <c r="DAW23" s="97"/>
      <c r="DAX23" s="97"/>
      <c r="DAY23" s="97"/>
      <c r="DAZ23" s="96"/>
      <c r="DBA23" s="97"/>
      <c r="DBB23" s="97"/>
      <c r="DBC23" s="97"/>
      <c r="DBD23" s="96"/>
      <c r="DBE23" s="97"/>
      <c r="DBF23" s="97"/>
      <c r="DBG23" s="97"/>
      <c r="DBH23" s="96"/>
      <c r="DBI23" s="97"/>
      <c r="DBJ23" s="97"/>
      <c r="DBK23" s="97"/>
      <c r="DBL23" s="96"/>
      <c r="DBM23" s="97"/>
      <c r="DBN23" s="97"/>
      <c r="DBO23" s="97"/>
      <c r="DBP23" s="96"/>
      <c r="DBQ23" s="97"/>
      <c r="DBR23" s="97"/>
      <c r="DBS23" s="97"/>
      <c r="DBT23" s="96"/>
      <c r="DBU23" s="97"/>
      <c r="DBV23" s="97"/>
      <c r="DBW23" s="97"/>
      <c r="DBX23" s="96"/>
      <c r="DBY23" s="97"/>
      <c r="DBZ23" s="97"/>
      <c r="DCA23" s="97"/>
      <c r="DCB23" s="96"/>
      <c r="DCC23" s="97"/>
      <c r="DCD23" s="97"/>
      <c r="DCE23" s="97"/>
      <c r="DCF23" s="96"/>
      <c r="DCG23" s="97"/>
      <c r="DCH23" s="97"/>
      <c r="DCI23" s="97"/>
      <c r="DCJ23" s="96"/>
      <c r="DCK23" s="97"/>
      <c r="DCL23" s="97"/>
      <c r="DCM23" s="97"/>
      <c r="DCN23" s="96"/>
      <c r="DCO23" s="97"/>
      <c r="DCP23" s="97"/>
      <c r="DCQ23" s="97"/>
      <c r="DCR23" s="96"/>
      <c r="DCS23" s="97"/>
      <c r="DCT23" s="97"/>
      <c r="DCU23" s="97"/>
      <c r="DCV23" s="96"/>
      <c r="DCW23" s="97"/>
      <c r="DCX23" s="97"/>
      <c r="DCY23" s="97"/>
      <c r="DCZ23" s="96"/>
      <c r="DDA23" s="97"/>
      <c r="DDB23" s="97"/>
      <c r="DDC23" s="97"/>
      <c r="DDD23" s="96"/>
      <c r="DDE23" s="97"/>
      <c r="DDF23" s="97"/>
      <c r="DDG23" s="97"/>
      <c r="DDH23" s="96"/>
      <c r="DDI23" s="97"/>
      <c r="DDJ23" s="97"/>
      <c r="DDK23" s="97"/>
      <c r="DDL23" s="96"/>
      <c r="DDM23" s="97"/>
      <c r="DDN23" s="97"/>
      <c r="DDO23" s="97"/>
      <c r="DDP23" s="96"/>
      <c r="DDQ23" s="97"/>
      <c r="DDR23" s="97"/>
      <c r="DDS23" s="97"/>
      <c r="DDT23" s="96"/>
      <c r="DDU23" s="97"/>
      <c r="DDV23" s="97"/>
      <c r="DDW23" s="97"/>
      <c r="DDX23" s="96"/>
      <c r="DDY23" s="97"/>
      <c r="DDZ23" s="97"/>
      <c r="DEA23" s="97"/>
      <c r="DEB23" s="96"/>
      <c r="DEC23" s="97"/>
      <c r="DED23" s="97"/>
      <c r="DEE23" s="97"/>
      <c r="DEF23" s="96"/>
      <c r="DEG23" s="97"/>
      <c r="DEH23" s="97"/>
      <c r="DEI23" s="97"/>
      <c r="DEJ23" s="96"/>
      <c r="DEK23" s="97"/>
      <c r="DEL23" s="97"/>
      <c r="DEM23" s="97"/>
      <c r="DEN23" s="96"/>
      <c r="DEO23" s="97"/>
      <c r="DEP23" s="97"/>
      <c r="DEQ23" s="97"/>
      <c r="DER23" s="96"/>
      <c r="DES23" s="97"/>
      <c r="DET23" s="97"/>
      <c r="DEU23" s="97"/>
      <c r="DEV23" s="96"/>
      <c r="DEW23" s="97"/>
      <c r="DEX23" s="97"/>
      <c r="DEY23" s="97"/>
      <c r="DEZ23" s="96"/>
      <c r="DFA23" s="97"/>
      <c r="DFB23" s="97"/>
      <c r="DFC23" s="97"/>
      <c r="DFD23" s="96"/>
      <c r="DFE23" s="97"/>
      <c r="DFF23" s="97"/>
      <c r="DFG23" s="97"/>
      <c r="DFH23" s="96"/>
      <c r="DFI23" s="97"/>
      <c r="DFJ23" s="97"/>
      <c r="DFK23" s="97"/>
      <c r="DFL23" s="96"/>
      <c r="DFM23" s="97"/>
      <c r="DFN23" s="97"/>
      <c r="DFO23" s="97"/>
      <c r="DFP23" s="96"/>
      <c r="DFQ23" s="97"/>
      <c r="DFR23" s="97"/>
      <c r="DFS23" s="97"/>
      <c r="DFT23" s="96"/>
      <c r="DFU23" s="97"/>
      <c r="DFV23" s="97"/>
      <c r="DFW23" s="97"/>
      <c r="DFX23" s="96"/>
      <c r="DFY23" s="97"/>
      <c r="DFZ23" s="97"/>
      <c r="DGA23" s="97"/>
      <c r="DGB23" s="96"/>
      <c r="DGC23" s="97"/>
      <c r="DGD23" s="97"/>
      <c r="DGE23" s="97"/>
      <c r="DGF23" s="96"/>
      <c r="DGG23" s="97"/>
      <c r="DGH23" s="97"/>
      <c r="DGI23" s="97"/>
      <c r="DGJ23" s="96"/>
      <c r="DGK23" s="97"/>
      <c r="DGL23" s="97"/>
      <c r="DGM23" s="97"/>
      <c r="DGN23" s="96"/>
      <c r="DGO23" s="97"/>
      <c r="DGP23" s="97"/>
      <c r="DGQ23" s="97"/>
      <c r="DGR23" s="96"/>
      <c r="DGS23" s="97"/>
      <c r="DGT23" s="97"/>
      <c r="DGU23" s="97"/>
      <c r="DGV23" s="96"/>
      <c r="DGW23" s="97"/>
      <c r="DGX23" s="97"/>
      <c r="DGY23" s="97"/>
      <c r="DGZ23" s="96"/>
      <c r="DHA23" s="97"/>
      <c r="DHB23" s="97"/>
      <c r="DHC23" s="97"/>
      <c r="DHD23" s="96"/>
      <c r="DHE23" s="97"/>
      <c r="DHF23" s="97"/>
      <c r="DHG23" s="97"/>
      <c r="DHH23" s="96"/>
      <c r="DHI23" s="97"/>
      <c r="DHJ23" s="97"/>
      <c r="DHK23" s="97"/>
      <c r="DHL23" s="96"/>
      <c r="DHM23" s="97"/>
      <c r="DHN23" s="97"/>
      <c r="DHO23" s="97"/>
      <c r="DHP23" s="96"/>
      <c r="DHQ23" s="97"/>
      <c r="DHR23" s="97"/>
      <c r="DHS23" s="97"/>
      <c r="DHT23" s="96"/>
      <c r="DHU23" s="97"/>
      <c r="DHV23" s="97"/>
      <c r="DHW23" s="97"/>
      <c r="DHX23" s="96"/>
      <c r="DHY23" s="97"/>
      <c r="DHZ23" s="97"/>
      <c r="DIA23" s="97"/>
      <c r="DIB23" s="96"/>
      <c r="DIC23" s="97"/>
      <c r="DID23" s="97"/>
      <c r="DIE23" s="97"/>
      <c r="DIF23" s="96"/>
      <c r="DIG23" s="97"/>
      <c r="DIH23" s="97"/>
      <c r="DII23" s="97"/>
      <c r="DIJ23" s="96"/>
      <c r="DIK23" s="97"/>
      <c r="DIL23" s="97"/>
      <c r="DIM23" s="97"/>
      <c r="DIN23" s="96"/>
      <c r="DIO23" s="97"/>
      <c r="DIP23" s="97"/>
      <c r="DIQ23" s="97"/>
      <c r="DIR23" s="96"/>
      <c r="DIS23" s="97"/>
      <c r="DIT23" s="97"/>
      <c r="DIU23" s="97"/>
      <c r="DIV23" s="96"/>
      <c r="DIW23" s="97"/>
      <c r="DIX23" s="97"/>
      <c r="DIY23" s="97"/>
      <c r="DIZ23" s="96"/>
      <c r="DJA23" s="97"/>
      <c r="DJB23" s="97"/>
      <c r="DJC23" s="97"/>
      <c r="DJD23" s="96"/>
      <c r="DJE23" s="97"/>
      <c r="DJF23" s="97"/>
      <c r="DJG23" s="97"/>
      <c r="DJH23" s="96"/>
      <c r="DJI23" s="97"/>
      <c r="DJJ23" s="97"/>
      <c r="DJK23" s="97"/>
      <c r="DJL23" s="96"/>
      <c r="DJM23" s="97"/>
      <c r="DJN23" s="97"/>
      <c r="DJO23" s="97"/>
      <c r="DJP23" s="96"/>
      <c r="DJQ23" s="97"/>
      <c r="DJR23" s="97"/>
      <c r="DJS23" s="97"/>
      <c r="DJT23" s="96"/>
      <c r="DJU23" s="97"/>
      <c r="DJV23" s="97"/>
      <c r="DJW23" s="97"/>
      <c r="DJX23" s="96"/>
      <c r="DJY23" s="97"/>
      <c r="DJZ23" s="97"/>
      <c r="DKA23" s="97"/>
      <c r="DKB23" s="96"/>
      <c r="DKC23" s="97"/>
      <c r="DKD23" s="97"/>
      <c r="DKE23" s="97"/>
      <c r="DKF23" s="96"/>
      <c r="DKG23" s="97"/>
      <c r="DKH23" s="97"/>
      <c r="DKI23" s="97"/>
      <c r="DKJ23" s="96"/>
      <c r="DKK23" s="97"/>
      <c r="DKL23" s="97"/>
      <c r="DKM23" s="97"/>
      <c r="DKN23" s="96"/>
      <c r="DKO23" s="97"/>
      <c r="DKP23" s="97"/>
      <c r="DKQ23" s="97"/>
      <c r="DKR23" s="96"/>
      <c r="DKS23" s="97"/>
      <c r="DKT23" s="97"/>
      <c r="DKU23" s="97"/>
      <c r="DKV23" s="96"/>
      <c r="DKW23" s="97"/>
      <c r="DKX23" s="97"/>
      <c r="DKY23" s="97"/>
      <c r="DKZ23" s="96"/>
      <c r="DLA23" s="97"/>
      <c r="DLB23" s="97"/>
      <c r="DLC23" s="97"/>
      <c r="DLD23" s="96"/>
      <c r="DLE23" s="97"/>
      <c r="DLF23" s="97"/>
      <c r="DLG23" s="97"/>
      <c r="DLH23" s="96"/>
      <c r="DLI23" s="97"/>
      <c r="DLJ23" s="97"/>
      <c r="DLK23" s="97"/>
      <c r="DLL23" s="96"/>
      <c r="DLM23" s="97"/>
      <c r="DLN23" s="97"/>
      <c r="DLO23" s="97"/>
      <c r="DLP23" s="96"/>
      <c r="DLQ23" s="97"/>
      <c r="DLR23" s="97"/>
      <c r="DLS23" s="97"/>
      <c r="DLT23" s="96"/>
      <c r="DLU23" s="97"/>
      <c r="DLV23" s="97"/>
      <c r="DLW23" s="97"/>
      <c r="DLX23" s="96"/>
      <c r="DLY23" s="97"/>
      <c r="DLZ23" s="97"/>
      <c r="DMA23" s="97"/>
      <c r="DMB23" s="96"/>
      <c r="DMC23" s="97"/>
      <c r="DMD23" s="97"/>
      <c r="DME23" s="97"/>
      <c r="DMF23" s="96"/>
      <c r="DMG23" s="97"/>
      <c r="DMH23" s="97"/>
      <c r="DMI23" s="97"/>
      <c r="DMJ23" s="96"/>
      <c r="DMK23" s="97"/>
      <c r="DML23" s="97"/>
      <c r="DMM23" s="97"/>
      <c r="DMN23" s="96"/>
      <c r="DMO23" s="97"/>
      <c r="DMP23" s="97"/>
      <c r="DMQ23" s="97"/>
      <c r="DMR23" s="96"/>
      <c r="DMS23" s="97"/>
      <c r="DMT23" s="97"/>
      <c r="DMU23" s="97"/>
      <c r="DMV23" s="96"/>
      <c r="DMW23" s="97"/>
      <c r="DMX23" s="97"/>
      <c r="DMY23" s="97"/>
      <c r="DMZ23" s="96"/>
      <c r="DNA23" s="97"/>
      <c r="DNB23" s="97"/>
      <c r="DNC23" s="97"/>
      <c r="DND23" s="96"/>
      <c r="DNE23" s="97"/>
      <c r="DNF23" s="97"/>
      <c r="DNG23" s="97"/>
      <c r="DNH23" s="96"/>
      <c r="DNI23" s="97"/>
      <c r="DNJ23" s="97"/>
      <c r="DNK23" s="97"/>
      <c r="DNL23" s="96"/>
      <c r="DNM23" s="97"/>
      <c r="DNN23" s="97"/>
      <c r="DNO23" s="97"/>
      <c r="DNP23" s="96"/>
      <c r="DNQ23" s="97"/>
      <c r="DNR23" s="97"/>
      <c r="DNS23" s="97"/>
      <c r="DNT23" s="96"/>
      <c r="DNU23" s="97"/>
      <c r="DNV23" s="97"/>
      <c r="DNW23" s="97"/>
      <c r="DNX23" s="96"/>
      <c r="DNY23" s="97"/>
      <c r="DNZ23" s="97"/>
      <c r="DOA23" s="97"/>
      <c r="DOB23" s="96"/>
      <c r="DOC23" s="97"/>
      <c r="DOD23" s="97"/>
      <c r="DOE23" s="97"/>
      <c r="DOF23" s="96"/>
      <c r="DOG23" s="97"/>
      <c r="DOH23" s="97"/>
      <c r="DOI23" s="97"/>
      <c r="DOJ23" s="96"/>
      <c r="DOK23" s="97"/>
      <c r="DOL23" s="97"/>
      <c r="DOM23" s="97"/>
      <c r="DON23" s="96"/>
      <c r="DOO23" s="97"/>
      <c r="DOP23" s="97"/>
      <c r="DOQ23" s="97"/>
      <c r="DOR23" s="96"/>
      <c r="DOS23" s="97"/>
      <c r="DOT23" s="97"/>
      <c r="DOU23" s="97"/>
      <c r="DOV23" s="96"/>
      <c r="DOW23" s="97"/>
      <c r="DOX23" s="97"/>
      <c r="DOY23" s="97"/>
      <c r="DOZ23" s="96"/>
      <c r="DPA23" s="97"/>
      <c r="DPB23" s="97"/>
      <c r="DPC23" s="97"/>
      <c r="DPD23" s="96"/>
      <c r="DPE23" s="97"/>
      <c r="DPF23" s="97"/>
      <c r="DPG23" s="97"/>
      <c r="DPH23" s="96"/>
      <c r="DPI23" s="97"/>
      <c r="DPJ23" s="97"/>
      <c r="DPK23" s="97"/>
      <c r="DPL23" s="96"/>
      <c r="DPM23" s="97"/>
      <c r="DPN23" s="97"/>
      <c r="DPO23" s="97"/>
      <c r="DPP23" s="96"/>
      <c r="DPQ23" s="97"/>
      <c r="DPR23" s="97"/>
      <c r="DPS23" s="97"/>
      <c r="DPT23" s="96"/>
      <c r="DPU23" s="97"/>
      <c r="DPV23" s="97"/>
      <c r="DPW23" s="97"/>
      <c r="DPX23" s="96"/>
      <c r="DPY23" s="97"/>
      <c r="DPZ23" s="97"/>
      <c r="DQA23" s="97"/>
      <c r="DQB23" s="96"/>
      <c r="DQC23" s="97"/>
      <c r="DQD23" s="97"/>
      <c r="DQE23" s="97"/>
      <c r="DQF23" s="96"/>
      <c r="DQG23" s="97"/>
      <c r="DQH23" s="97"/>
      <c r="DQI23" s="97"/>
      <c r="DQJ23" s="96"/>
      <c r="DQK23" s="97"/>
      <c r="DQL23" s="97"/>
      <c r="DQM23" s="97"/>
      <c r="DQN23" s="96"/>
      <c r="DQO23" s="97"/>
      <c r="DQP23" s="97"/>
      <c r="DQQ23" s="97"/>
      <c r="DQR23" s="96"/>
      <c r="DQS23" s="97"/>
      <c r="DQT23" s="97"/>
      <c r="DQU23" s="97"/>
      <c r="DQV23" s="96"/>
      <c r="DQW23" s="97"/>
      <c r="DQX23" s="97"/>
      <c r="DQY23" s="97"/>
      <c r="DQZ23" s="96"/>
      <c r="DRA23" s="97"/>
      <c r="DRB23" s="97"/>
      <c r="DRC23" s="97"/>
      <c r="DRD23" s="96"/>
      <c r="DRE23" s="97"/>
      <c r="DRF23" s="97"/>
      <c r="DRG23" s="97"/>
      <c r="DRH23" s="96"/>
      <c r="DRI23" s="97"/>
      <c r="DRJ23" s="97"/>
      <c r="DRK23" s="97"/>
      <c r="DRL23" s="96"/>
      <c r="DRM23" s="97"/>
      <c r="DRN23" s="97"/>
      <c r="DRO23" s="97"/>
      <c r="DRP23" s="96"/>
      <c r="DRQ23" s="97"/>
      <c r="DRR23" s="97"/>
      <c r="DRS23" s="97"/>
      <c r="DRT23" s="96"/>
      <c r="DRU23" s="97"/>
      <c r="DRV23" s="97"/>
      <c r="DRW23" s="97"/>
      <c r="DRX23" s="96"/>
      <c r="DRY23" s="97"/>
      <c r="DRZ23" s="97"/>
      <c r="DSA23" s="97"/>
      <c r="DSB23" s="96"/>
      <c r="DSC23" s="97"/>
      <c r="DSD23" s="97"/>
      <c r="DSE23" s="97"/>
      <c r="DSF23" s="96"/>
      <c r="DSG23" s="97"/>
      <c r="DSH23" s="97"/>
      <c r="DSI23" s="97"/>
      <c r="DSJ23" s="96"/>
      <c r="DSK23" s="97"/>
      <c r="DSL23" s="97"/>
      <c r="DSM23" s="97"/>
      <c r="DSN23" s="96"/>
      <c r="DSO23" s="97"/>
      <c r="DSP23" s="97"/>
      <c r="DSQ23" s="97"/>
      <c r="DSR23" s="96"/>
      <c r="DSS23" s="97"/>
      <c r="DST23" s="97"/>
      <c r="DSU23" s="97"/>
      <c r="DSV23" s="96"/>
      <c r="DSW23" s="97"/>
      <c r="DSX23" s="97"/>
      <c r="DSY23" s="97"/>
      <c r="DSZ23" s="96"/>
      <c r="DTA23" s="97"/>
      <c r="DTB23" s="97"/>
      <c r="DTC23" s="97"/>
      <c r="DTD23" s="96"/>
      <c r="DTE23" s="97"/>
      <c r="DTF23" s="97"/>
      <c r="DTG23" s="97"/>
      <c r="DTH23" s="96"/>
      <c r="DTI23" s="97"/>
      <c r="DTJ23" s="97"/>
      <c r="DTK23" s="97"/>
      <c r="DTL23" s="96"/>
      <c r="DTM23" s="97"/>
      <c r="DTN23" s="97"/>
      <c r="DTO23" s="97"/>
      <c r="DTP23" s="96"/>
      <c r="DTQ23" s="97"/>
      <c r="DTR23" s="97"/>
      <c r="DTS23" s="97"/>
      <c r="DTT23" s="96"/>
      <c r="DTU23" s="97"/>
      <c r="DTV23" s="97"/>
      <c r="DTW23" s="97"/>
      <c r="DTX23" s="96"/>
      <c r="DTY23" s="97"/>
      <c r="DTZ23" s="97"/>
      <c r="DUA23" s="97"/>
      <c r="DUB23" s="96"/>
      <c r="DUC23" s="97"/>
      <c r="DUD23" s="97"/>
      <c r="DUE23" s="97"/>
      <c r="DUF23" s="96"/>
      <c r="DUG23" s="97"/>
      <c r="DUH23" s="97"/>
      <c r="DUI23" s="97"/>
      <c r="DUJ23" s="96"/>
      <c r="DUK23" s="97"/>
      <c r="DUL23" s="97"/>
      <c r="DUM23" s="97"/>
      <c r="DUN23" s="96"/>
      <c r="DUO23" s="97"/>
      <c r="DUP23" s="97"/>
      <c r="DUQ23" s="97"/>
      <c r="DUR23" s="96"/>
      <c r="DUS23" s="97"/>
      <c r="DUT23" s="97"/>
      <c r="DUU23" s="97"/>
      <c r="DUV23" s="96"/>
      <c r="DUW23" s="97"/>
      <c r="DUX23" s="97"/>
      <c r="DUY23" s="97"/>
      <c r="DUZ23" s="96"/>
      <c r="DVA23" s="97"/>
      <c r="DVB23" s="97"/>
      <c r="DVC23" s="97"/>
      <c r="DVD23" s="96"/>
      <c r="DVE23" s="97"/>
      <c r="DVF23" s="97"/>
      <c r="DVG23" s="97"/>
      <c r="DVH23" s="96"/>
      <c r="DVI23" s="97"/>
      <c r="DVJ23" s="97"/>
      <c r="DVK23" s="97"/>
      <c r="DVL23" s="96"/>
      <c r="DVM23" s="97"/>
      <c r="DVN23" s="97"/>
      <c r="DVO23" s="97"/>
      <c r="DVP23" s="96"/>
      <c r="DVQ23" s="97"/>
      <c r="DVR23" s="97"/>
      <c r="DVS23" s="97"/>
      <c r="DVT23" s="96"/>
      <c r="DVU23" s="97"/>
      <c r="DVV23" s="97"/>
      <c r="DVW23" s="97"/>
      <c r="DVX23" s="96"/>
      <c r="DVY23" s="97"/>
      <c r="DVZ23" s="97"/>
      <c r="DWA23" s="97"/>
      <c r="DWB23" s="96"/>
      <c r="DWC23" s="97"/>
      <c r="DWD23" s="97"/>
      <c r="DWE23" s="97"/>
      <c r="DWF23" s="96"/>
      <c r="DWG23" s="97"/>
      <c r="DWH23" s="97"/>
      <c r="DWI23" s="97"/>
      <c r="DWJ23" s="96"/>
      <c r="DWK23" s="97"/>
      <c r="DWL23" s="97"/>
      <c r="DWM23" s="97"/>
      <c r="DWN23" s="96"/>
      <c r="DWO23" s="97"/>
      <c r="DWP23" s="97"/>
      <c r="DWQ23" s="97"/>
      <c r="DWR23" s="96"/>
      <c r="DWS23" s="97"/>
      <c r="DWT23" s="97"/>
      <c r="DWU23" s="97"/>
      <c r="DWV23" s="96"/>
      <c r="DWW23" s="97"/>
      <c r="DWX23" s="97"/>
      <c r="DWY23" s="97"/>
      <c r="DWZ23" s="96"/>
      <c r="DXA23" s="97"/>
      <c r="DXB23" s="97"/>
      <c r="DXC23" s="97"/>
      <c r="DXD23" s="96"/>
      <c r="DXE23" s="97"/>
      <c r="DXF23" s="97"/>
      <c r="DXG23" s="97"/>
      <c r="DXH23" s="96"/>
      <c r="DXI23" s="97"/>
      <c r="DXJ23" s="97"/>
      <c r="DXK23" s="97"/>
      <c r="DXL23" s="96"/>
      <c r="DXM23" s="97"/>
      <c r="DXN23" s="97"/>
      <c r="DXO23" s="97"/>
      <c r="DXP23" s="96"/>
      <c r="DXQ23" s="97"/>
      <c r="DXR23" s="97"/>
      <c r="DXS23" s="97"/>
      <c r="DXT23" s="96"/>
      <c r="DXU23" s="97"/>
      <c r="DXV23" s="97"/>
      <c r="DXW23" s="97"/>
      <c r="DXX23" s="96"/>
      <c r="DXY23" s="97"/>
      <c r="DXZ23" s="97"/>
      <c r="DYA23" s="97"/>
      <c r="DYB23" s="96"/>
      <c r="DYC23" s="97"/>
      <c r="DYD23" s="97"/>
      <c r="DYE23" s="97"/>
      <c r="DYF23" s="96"/>
      <c r="DYG23" s="97"/>
      <c r="DYH23" s="97"/>
      <c r="DYI23" s="97"/>
      <c r="DYJ23" s="96"/>
      <c r="DYK23" s="97"/>
      <c r="DYL23" s="97"/>
      <c r="DYM23" s="97"/>
      <c r="DYN23" s="96"/>
      <c r="DYO23" s="97"/>
      <c r="DYP23" s="97"/>
      <c r="DYQ23" s="97"/>
      <c r="DYR23" s="96"/>
      <c r="DYS23" s="97"/>
      <c r="DYT23" s="97"/>
      <c r="DYU23" s="97"/>
      <c r="DYV23" s="96"/>
      <c r="DYW23" s="97"/>
      <c r="DYX23" s="97"/>
      <c r="DYY23" s="97"/>
      <c r="DYZ23" s="96"/>
      <c r="DZA23" s="97"/>
      <c r="DZB23" s="97"/>
      <c r="DZC23" s="97"/>
      <c r="DZD23" s="96"/>
      <c r="DZE23" s="97"/>
      <c r="DZF23" s="97"/>
      <c r="DZG23" s="97"/>
      <c r="DZH23" s="96"/>
      <c r="DZI23" s="97"/>
      <c r="DZJ23" s="97"/>
      <c r="DZK23" s="97"/>
      <c r="DZL23" s="96"/>
      <c r="DZM23" s="97"/>
      <c r="DZN23" s="97"/>
      <c r="DZO23" s="97"/>
      <c r="DZP23" s="96"/>
      <c r="DZQ23" s="97"/>
      <c r="DZR23" s="97"/>
      <c r="DZS23" s="97"/>
      <c r="DZT23" s="96"/>
      <c r="DZU23" s="97"/>
      <c r="DZV23" s="97"/>
      <c r="DZW23" s="97"/>
      <c r="DZX23" s="96"/>
      <c r="DZY23" s="97"/>
      <c r="DZZ23" s="97"/>
      <c r="EAA23" s="97"/>
      <c r="EAB23" s="96"/>
      <c r="EAC23" s="97"/>
      <c r="EAD23" s="97"/>
      <c r="EAE23" s="97"/>
      <c r="EAF23" s="96"/>
      <c r="EAG23" s="97"/>
      <c r="EAH23" s="97"/>
      <c r="EAI23" s="97"/>
      <c r="EAJ23" s="96"/>
      <c r="EAK23" s="97"/>
      <c r="EAL23" s="97"/>
      <c r="EAM23" s="97"/>
      <c r="EAN23" s="96"/>
      <c r="EAO23" s="97"/>
      <c r="EAP23" s="97"/>
      <c r="EAQ23" s="97"/>
      <c r="EAR23" s="96"/>
      <c r="EAS23" s="97"/>
      <c r="EAT23" s="97"/>
      <c r="EAU23" s="97"/>
      <c r="EAV23" s="96"/>
      <c r="EAW23" s="97"/>
      <c r="EAX23" s="97"/>
      <c r="EAY23" s="97"/>
      <c r="EAZ23" s="96"/>
      <c r="EBA23" s="97"/>
      <c r="EBB23" s="97"/>
      <c r="EBC23" s="97"/>
      <c r="EBD23" s="96"/>
      <c r="EBE23" s="97"/>
      <c r="EBF23" s="97"/>
      <c r="EBG23" s="97"/>
      <c r="EBH23" s="96"/>
      <c r="EBI23" s="97"/>
      <c r="EBJ23" s="97"/>
      <c r="EBK23" s="97"/>
      <c r="EBL23" s="96"/>
      <c r="EBM23" s="97"/>
      <c r="EBN23" s="97"/>
      <c r="EBO23" s="97"/>
      <c r="EBP23" s="96"/>
      <c r="EBQ23" s="97"/>
      <c r="EBR23" s="97"/>
      <c r="EBS23" s="97"/>
      <c r="EBT23" s="96"/>
      <c r="EBU23" s="97"/>
      <c r="EBV23" s="97"/>
      <c r="EBW23" s="97"/>
      <c r="EBX23" s="96"/>
      <c r="EBY23" s="97"/>
      <c r="EBZ23" s="97"/>
      <c r="ECA23" s="97"/>
      <c r="ECB23" s="96"/>
      <c r="ECC23" s="97"/>
      <c r="ECD23" s="97"/>
      <c r="ECE23" s="97"/>
      <c r="ECF23" s="96"/>
      <c r="ECG23" s="97"/>
      <c r="ECH23" s="97"/>
      <c r="ECI23" s="97"/>
      <c r="ECJ23" s="96"/>
      <c r="ECK23" s="97"/>
      <c r="ECL23" s="97"/>
      <c r="ECM23" s="97"/>
      <c r="ECN23" s="96"/>
      <c r="ECO23" s="97"/>
      <c r="ECP23" s="97"/>
      <c r="ECQ23" s="97"/>
      <c r="ECR23" s="96"/>
      <c r="ECS23" s="97"/>
      <c r="ECT23" s="97"/>
      <c r="ECU23" s="97"/>
      <c r="ECV23" s="96"/>
      <c r="ECW23" s="97"/>
      <c r="ECX23" s="97"/>
      <c r="ECY23" s="97"/>
      <c r="ECZ23" s="96"/>
      <c r="EDA23" s="97"/>
      <c r="EDB23" s="97"/>
      <c r="EDC23" s="97"/>
      <c r="EDD23" s="96"/>
      <c r="EDE23" s="97"/>
      <c r="EDF23" s="97"/>
      <c r="EDG23" s="97"/>
      <c r="EDH23" s="96"/>
      <c r="EDI23" s="97"/>
      <c r="EDJ23" s="97"/>
      <c r="EDK23" s="97"/>
      <c r="EDL23" s="96"/>
      <c r="EDM23" s="97"/>
      <c r="EDN23" s="97"/>
      <c r="EDO23" s="97"/>
      <c r="EDP23" s="96"/>
      <c r="EDQ23" s="97"/>
      <c r="EDR23" s="97"/>
      <c r="EDS23" s="97"/>
      <c r="EDT23" s="96"/>
      <c r="EDU23" s="97"/>
      <c r="EDV23" s="97"/>
      <c r="EDW23" s="97"/>
      <c r="EDX23" s="96"/>
      <c r="EDY23" s="97"/>
      <c r="EDZ23" s="97"/>
      <c r="EEA23" s="97"/>
      <c r="EEB23" s="96"/>
      <c r="EEC23" s="97"/>
      <c r="EED23" s="97"/>
      <c r="EEE23" s="97"/>
      <c r="EEF23" s="96"/>
      <c r="EEG23" s="97"/>
      <c r="EEH23" s="97"/>
      <c r="EEI23" s="97"/>
      <c r="EEJ23" s="96"/>
      <c r="EEK23" s="97"/>
      <c r="EEL23" s="97"/>
      <c r="EEM23" s="97"/>
      <c r="EEN23" s="96"/>
      <c r="EEO23" s="97"/>
      <c r="EEP23" s="97"/>
      <c r="EEQ23" s="97"/>
      <c r="EER23" s="96"/>
      <c r="EES23" s="97"/>
      <c r="EET23" s="97"/>
      <c r="EEU23" s="97"/>
      <c r="EEV23" s="96"/>
      <c r="EEW23" s="97"/>
      <c r="EEX23" s="97"/>
      <c r="EEY23" s="97"/>
      <c r="EEZ23" s="96"/>
      <c r="EFA23" s="97"/>
      <c r="EFB23" s="97"/>
      <c r="EFC23" s="97"/>
      <c r="EFD23" s="96"/>
      <c r="EFE23" s="97"/>
      <c r="EFF23" s="97"/>
      <c r="EFG23" s="97"/>
      <c r="EFH23" s="96"/>
      <c r="EFI23" s="97"/>
      <c r="EFJ23" s="97"/>
      <c r="EFK23" s="97"/>
      <c r="EFL23" s="96"/>
      <c r="EFM23" s="97"/>
      <c r="EFN23" s="97"/>
      <c r="EFO23" s="97"/>
      <c r="EFP23" s="96"/>
      <c r="EFQ23" s="97"/>
      <c r="EFR23" s="97"/>
      <c r="EFS23" s="97"/>
      <c r="EFT23" s="96"/>
      <c r="EFU23" s="97"/>
      <c r="EFV23" s="97"/>
      <c r="EFW23" s="97"/>
      <c r="EFX23" s="96"/>
      <c r="EFY23" s="97"/>
      <c r="EFZ23" s="97"/>
      <c r="EGA23" s="97"/>
      <c r="EGB23" s="96"/>
      <c r="EGC23" s="97"/>
      <c r="EGD23" s="97"/>
      <c r="EGE23" s="97"/>
      <c r="EGF23" s="96"/>
      <c r="EGG23" s="97"/>
      <c r="EGH23" s="97"/>
      <c r="EGI23" s="97"/>
      <c r="EGJ23" s="96"/>
      <c r="EGK23" s="97"/>
      <c r="EGL23" s="97"/>
      <c r="EGM23" s="97"/>
      <c r="EGN23" s="96"/>
      <c r="EGO23" s="97"/>
      <c r="EGP23" s="97"/>
      <c r="EGQ23" s="97"/>
      <c r="EGR23" s="96"/>
      <c r="EGS23" s="97"/>
      <c r="EGT23" s="97"/>
      <c r="EGU23" s="97"/>
      <c r="EGV23" s="96"/>
      <c r="EGW23" s="97"/>
      <c r="EGX23" s="97"/>
      <c r="EGY23" s="97"/>
      <c r="EGZ23" s="96"/>
      <c r="EHA23" s="97"/>
      <c r="EHB23" s="97"/>
      <c r="EHC23" s="97"/>
      <c r="EHD23" s="96"/>
      <c r="EHE23" s="97"/>
      <c r="EHF23" s="97"/>
      <c r="EHG23" s="97"/>
      <c r="EHH23" s="96"/>
      <c r="EHI23" s="97"/>
      <c r="EHJ23" s="97"/>
      <c r="EHK23" s="97"/>
      <c r="EHL23" s="96"/>
      <c r="EHM23" s="97"/>
      <c r="EHN23" s="97"/>
      <c r="EHO23" s="97"/>
      <c r="EHP23" s="96"/>
      <c r="EHQ23" s="97"/>
      <c r="EHR23" s="97"/>
      <c r="EHS23" s="97"/>
      <c r="EHT23" s="96"/>
      <c r="EHU23" s="97"/>
      <c r="EHV23" s="97"/>
      <c r="EHW23" s="97"/>
      <c r="EHX23" s="96"/>
      <c r="EHY23" s="97"/>
      <c r="EHZ23" s="97"/>
      <c r="EIA23" s="97"/>
      <c r="EIB23" s="96"/>
      <c r="EIC23" s="97"/>
      <c r="EID23" s="97"/>
      <c r="EIE23" s="97"/>
      <c r="EIF23" s="96"/>
      <c r="EIG23" s="97"/>
      <c r="EIH23" s="97"/>
      <c r="EII23" s="97"/>
      <c r="EIJ23" s="96"/>
      <c r="EIK23" s="97"/>
      <c r="EIL23" s="97"/>
      <c r="EIM23" s="97"/>
      <c r="EIN23" s="96"/>
      <c r="EIO23" s="97"/>
      <c r="EIP23" s="97"/>
      <c r="EIQ23" s="97"/>
      <c r="EIR23" s="96"/>
      <c r="EIS23" s="97"/>
      <c r="EIT23" s="97"/>
      <c r="EIU23" s="97"/>
      <c r="EIV23" s="96"/>
      <c r="EIW23" s="97"/>
      <c r="EIX23" s="97"/>
      <c r="EIY23" s="97"/>
      <c r="EIZ23" s="96"/>
      <c r="EJA23" s="97"/>
      <c r="EJB23" s="97"/>
      <c r="EJC23" s="97"/>
      <c r="EJD23" s="96"/>
      <c r="EJE23" s="97"/>
      <c r="EJF23" s="97"/>
      <c r="EJG23" s="97"/>
      <c r="EJH23" s="96"/>
      <c r="EJI23" s="97"/>
      <c r="EJJ23" s="97"/>
      <c r="EJK23" s="97"/>
      <c r="EJL23" s="96"/>
      <c r="EJM23" s="97"/>
      <c r="EJN23" s="97"/>
      <c r="EJO23" s="97"/>
      <c r="EJP23" s="96"/>
      <c r="EJQ23" s="97"/>
      <c r="EJR23" s="97"/>
      <c r="EJS23" s="97"/>
      <c r="EJT23" s="96"/>
      <c r="EJU23" s="97"/>
      <c r="EJV23" s="97"/>
      <c r="EJW23" s="97"/>
      <c r="EJX23" s="96"/>
      <c r="EJY23" s="97"/>
      <c r="EJZ23" s="97"/>
      <c r="EKA23" s="97"/>
      <c r="EKB23" s="96"/>
      <c r="EKC23" s="97"/>
      <c r="EKD23" s="97"/>
      <c r="EKE23" s="97"/>
      <c r="EKF23" s="96"/>
      <c r="EKG23" s="97"/>
      <c r="EKH23" s="97"/>
      <c r="EKI23" s="97"/>
      <c r="EKJ23" s="96"/>
      <c r="EKK23" s="97"/>
      <c r="EKL23" s="97"/>
      <c r="EKM23" s="97"/>
      <c r="EKN23" s="96"/>
      <c r="EKO23" s="97"/>
      <c r="EKP23" s="97"/>
      <c r="EKQ23" s="97"/>
      <c r="EKR23" s="96"/>
      <c r="EKS23" s="97"/>
      <c r="EKT23" s="97"/>
      <c r="EKU23" s="97"/>
      <c r="EKV23" s="96"/>
      <c r="EKW23" s="97"/>
      <c r="EKX23" s="97"/>
      <c r="EKY23" s="97"/>
      <c r="EKZ23" s="96"/>
      <c r="ELA23" s="97"/>
      <c r="ELB23" s="97"/>
      <c r="ELC23" s="97"/>
      <c r="ELD23" s="96"/>
      <c r="ELE23" s="97"/>
      <c r="ELF23" s="97"/>
      <c r="ELG23" s="97"/>
      <c r="ELH23" s="96"/>
      <c r="ELI23" s="97"/>
      <c r="ELJ23" s="97"/>
      <c r="ELK23" s="97"/>
      <c r="ELL23" s="96"/>
      <c r="ELM23" s="97"/>
      <c r="ELN23" s="97"/>
      <c r="ELO23" s="97"/>
      <c r="ELP23" s="96"/>
      <c r="ELQ23" s="97"/>
      <c r="ELR23" s="97"/>
      <c r="ELS23" s="97"/>
      <c r="ELT23" s="96"/>
      <c r="ELU23" s="97"/>
      <c r="ELV23" s="97"/>
      <c r="ELW23" s="97"/>
      <c r="ELX23" s="96"/>
      <c r="ELY23" s="97"/>
      <c r="ELZ23" s="97"/>
      <c r="EMA23" s="97"/>
      <c r="EMB23" s="96"/>
      <c r="EMC23" s="97"/>
      <c r="EMD23" s="97"/>
      <c r="EME23" s="97"/>
      <c r="EMF23" s="96"/>
      <c r="EMG23" s="97"/>
      <c r="EMH23" s="97"/>
      <c r="EMI23" s="97"/>
      <c r="EMJ23" s="96"/>
      <c r="EMK23" s="97"/>
      <c r="EML23" s="97"/>
      <c r="EMM23" s="97"/>
      <c r="EMN23" s="96"/>
      <c r="EMO23" s="97"/>
      <c r="EMP23" s="97"/>
      <c r="EMQ23" s="97"/>
      <c r="EMR23" s="96"/>
      <c r="EMS23" s="97"/>
      <c r="EMT23" s="97"/>
      <c r="EMU23" s="97"/>
      <c r="EMV23" s="96"/>
      <c r="EMW23" s="97"/>
      <c r="EMX23" s="97"/>
      <c r="EMY23" s="97"/>
      <c r="EMZ23" s="96"/>
      <c r="ENA23" s="97"/>
      <c r="ENB23" s="97"/>
      <c r="ENC23" s="97"/>
      <c r="END23" s="96"/>
      <c r="ENE23" s="97"/>
      <c r="ENF23" s="97"/>
      <c r="ENG23" s="97"/>
      <c r="ENH23" s="96"/>
      <c r="ENI23" s="97"/>
      <c r="ENJ23" s="97"/>
      <c r="ENK23" s="97"/>
      <c r="ENL23" s="96"/>
      <c r="ENM23" s="97"/>
      <c r="ENN23" s="97"/>
      <c r="ENO23" s="97"/>
      <c r="ENP23" s="96"/>
      <c r="ENQ23" s="97"/>
      <c r="ENR23" s="97"/>
      <c r="ENS23" s="97"/>
      <c r="ENT23" s="96"/>
      <c r="ENU23" s="97"/>
      <c r="ENV23" s="97"/>
      <c r="ENW23" s="97"/>
      <c r="ENX23" s="96"/>
      <c r="ENY23" s="97"/>
      <c r="ENZ23" s="97"/>
      <c r="EOA23" s="97"/>
      <c r="EOB23" s="96"/>
      <c r="EOC23" s="97"/>
      <c r="EOD23" s="97"/>
      <c r="EOE23" s="97"/>
      <c r="EOF23" s="96"/>
      <c r="EOG23" s="97"/>
      <c r="EOH23" s="97"/>
      <c r="EOI23" s="97"/>
      <c r="EOJ23" s="96"/>
      <c r="EOK23" s="97"/>
      <c r="EOL23" s="97"/>
      <c r="EOM23" s="97"/>
      <c r="EON23" s="96"/>
      <c r="EOO23" s="97"/>
      <c r="EOP23" s="97"/>
      <c r="EOQ23" s="97"/>
      <c r="EOR23" s="96"/>
      <c r="EOS23" s="97"/>
      <c r="EOT23" s="97"/>
      <c r="EOU23" s="97"/>
      <c r="EOV23" s="96"/>
      <c r="EOW23" s="97"/>
      <c r="EOX23" s="97"/>
      <c r="EOY23" s="97"/>
      <c r="EOZ23" s="96"/>
      <c r="EPA23" s="97"/>
      <c r="EPB23" s="97"/>
      <c r="EPC23" s="97"/>
      <c r="EPD23" s="96"/>
      <c r="EPE23" s="97"/>
      <c r="EPF23" s="97"/>
      <c r="EPG23" s="97"/>
      <c r="EPH23" s="96"/>
      <c r="EPI23" s="97"/>
      <c r="EPJ23" s="97"/>
      <c r="EPK23" s="97"/>
      <c r="EPL23" s="96"/>
      <c r="EPM23" s="97"/>
      <c r="EPN23" s="97"/>
      <c r="EPO23" s="97"/>
      <c r="EPP23" s="96"/>
      <c r="EPQ23" s="97"/>
      <c r="EPR23" s="97"/>
      <c r="EPS23" s="97"/>
      <c r="EPT23" s="96"/>
      <c r="EPU23" s="97"/>
      <c r="EPV23" s="97"/>
      <c r="EPW23" s="97"/>
      <c r="EPX23" s="96"/>
      <c r="EPY23" s="97"/>
      <c r="EPZ23" s="97"/>
      <c r="EQA23" s="97"/>
      <c r="EQB23" s="96"/>
      <c r="EQC23" s="97"/>
      <c r="EQD23" s="97"/>
      <c r="EQE23" s="97"/>
      <c r="EQF23" s="96"/>
      <c r="EQG23" s="97"/>
      <c r="EQH23" s="97"/>
      <c r="EQI23" s="97"/>
      <c r="EQJ23" s="96"/>
      <c r="EQK23" s="97"/>
      <c r="EQL23" s="97"/>
      <c r="EQM23" s="97"/>
      <c r="EQN23" s="96"/>
      <c r="EQO23" s="97"/>
      <c r="EQP23" s="97"/>
      <c r="EQQ23" s="97"/>
      <c r="EQR23" s="96"/>
      <c r="EQS23" s="97"/>
      <c r="EQT23" s="97"/>
      <c r="EQU23" s="97"/>
      <c r="EQV23" s="96"/>
      <c r="EQW23" s="97"/>
      <c r="EQX23" s="97"/>
      <c r="EQY23" s="97"/>
      <c r="EQZ23" s="96"/>
      <c r="ERA23" s="97"/>
      <c r="ERB23" s="97"/>
      <c r="ERC23" s="97"/>
      <c r="ERD23" s="96"/>
      <c r="ERE23" s="97"/>
      <c r="ERF23" s="97"/>
      <c r="ERG23" s="97"/>
      <c r="ERH23" s="96"/>
      <c r="ERI23" s="97"/>
      <c r="ERJ23" s="97"/>
      <c r="ERK23" s="97"/>
      <c r="ERL23" s="96"/>
      <c r="ERM23" s="97"/>
      <c r="ERN23" s="97"/>
      <c r="ERO23" s="97"/>
      <c r="ERP23" s="96"/>
      <c r="ERQ23" s="97"/>
      <c r="ERR23" s="97"/>
      <c r="ERS23" s="97"/>
      <c r="ERT23" s="96"/>
      <c r="ERU23" s="97"/>
      <c r="ERV23" s="97"/>
      <c r="ERW23" s="97"/>
      <c r="ERX23" s="96"/>
      <c r="ERY23" s="97"/>
      <c r="ERZ23" s="97"/>
      <c r="ESA23" s="97"/>
      <c r="ESB23" s="96"/>
      <c r="ESC23" s="97"/>
      <c r="ESD23" s="97"/>
      <c r="ESE23" s="97"/>
      <c r="ESF23" s="96"/>
      <c r="ESG23" s="97"/>
      <c r="ESH23" s="97"/>
      <c r="ESI23" s="97"/>
      <c r="ESJ23" s="96"/>
      <c r="ESK23" s="97"/>
      <c r="ESL23" s="97"/>
      <c r="ESM23" s="97"/>
      <c r="ESN23" s="96"/>
      <c r="ESO23" s="97"/>
      <c r="ESP23" s="97"/>
      <c r="ESQ23" s="97"/>
      <c r="ESR23" s="96"/>
      <c r="ESS23" s="97"/>
      <c r="EST23" s="97"/>
      <c r="ESU23" s="97"/>
      <c r="ESV23" s="96"/>
      <c r="ESW23" s="97"/>
      <c r="ESX23" s="97"/>
      <c r="ESY23" s="97"/>
      <c r="ESZ23" s="96"/>
      <c r="ETA23" s="97"/>
      <c r="ETB23" s="97"/>
      <c r="ETC23" s="97"/>
      <c r="ETD23" s="96"/>
      <c r="ETE23" s="97"/>
      <c r="ETF23" s="97"/>
      <c r="ETG23" s="97"/>
      <c r="ETH23" s="96"/>
      <c r="ETI23" s="97"/>
      <c r="ETJ23" s="97"/>
      <c r="ETK23" s="97"/>
      <c r="ETL23" s="96"/>
      <c r="ETM23" s="97"/>
      <c r="ETN23" s="97"/>
      <c r="ETO23" s="97"/>
      <c r="ETP23" s="96"/>
      <c r="ETQ23" s="97"/>
      <c r="ETR23" s="97"/>
      <c r="ETS23" s="97"/>
      <c r="ETT23" s="96"/>
      <c r="ETU23" s="97"/>
      <c r="ETV23" s="97"/>
      <c r="ETW23" s="97"/>
      <c r="ETX23" s="96"/>
      <c r="ETY23" s="97"/>
      <c r="ETZ23" s="97"/>
      <c r="EUA23" s="97"/>
      <c r="EUB23" s="96"/>
      <c r="EUC23" s="97"/>
      <c r="EUD23" s="97"/>
      <c r="EUE23" s="97"/>
      <c r="EUF23" s="96"/>
      <c r="EUG23" s="97"/>
      <c r="EUH23" s="97"/>
      <c r="EUI23" s="97"/>
      <c r="EUJ23" s="96"/>
      <c r="EUK23" s="97"/>
      <c r="EUL23" s="97"/>
      <c r="EUM23" s="97"/>
      <c r="EUN23" s="96"/>
      <c r="EUO23" s="97"/>
      <c r="EUP23" s="97"/>
      <c r="EUQ23" s="97"/>
      <c r="EUR23" s="96"/>
      <c r="EUS23" s="97"/>
      <c r="EUT23" s="97"/>
      <c r="EUU23" s="97"/>
      <c r="EUV23" s="96"/>
      <c r="EUW23" s="97"/>
      <c r="EUX23" s="97"/>
      <c r="EUY23" s="97"/>
      <c r="EUZ23" s="96"/>
      <c r="EVA23" s="97"/>
      <c r="EVB23" s="97"/>
      <c r="EVC23" s="97"/>
      <c r="EVD23" s="96"/>
      <c r="EVE23" s="97"/>
      <c r="EVF23" s="97"/>
      <c r="EVG23" s="97"/>
      <c r="EVH23" s="96"/>
      <c r="EVI23" s="97"/>
      <c r="EVJ23" s="97"/>
      <c r="EVK23" s="97"/>
      <c r="EVL23" s="96"/>
      <c r="EVM23" s="97"/>
      <c r="EVN23" s="97"/>
      <c r="EVO23" s="97"/>
      <c r="EVP23" s="96"/>
      <c r="EVQ23" s="97"/>
      <c r="EVR23" s="97"/>
      <c r="EVS23" s="97"/>
      <c r="EVT23" s="96"/>
      <c r="EVU23" s="97"/>
      <c r="EVV23" s="97"/>
      <c r="EVW23" s="97"/>
      <c r="EVX23" s="96"/>
      <c r="EVY23" s="97"/>
      <c r="EVZ23" s="97"/>
      <c r="EWA23" s="97"/>
      <c r="EWB23" s="96"/>
      <c r="EWC23" s="97"/>
      <c r="EWD23" s="97"/>
      <c r="EWE23" s="97"/>
      <c r="EWF23" s="96"/>
      <c r="EWG23" s="97"/>
      <c r="EWH23" s="97"/>
      <c r="EWI23" s="97"/>
      <c r="EWJ23" s="96"/>
      <c r="EWK23" s="97"/>
      <c r="EWL23" s="97"/>
      <c r="EWM23" s="97"/>
      <c r="EWN23" s="96"/>
      <c r="EWO23" s="97"/>
      <c r="EWP23" s="97"/>
      <c r="EWQ23" s="97"/>
      <c r="EWR23" s="96"/>
      <c r="EWS23" s="97"/>
      <c r="EWT23" s="97"/>
      <c r="EWU23" s="97"/>
      <c r="EWV23" s="96"/>
      <c r="EWW23" s="97"/>
      <c r="EWX23" s="97"/>
      <c r="EWY23" s="97"/>
      <c r="EWZ23" s="96"/>
      <c r="EXA23" s="97"/>
      <c r="EXB23" s="97"/>
      <c r="EXC23" s="97"/>
      <c r="EXD23" s="96"/>
      <c r="EXE23" s="97"/>
      <c r="EXF23" s="97"/>
      <c r="EXG23" s="97"/>
      <c r="EXH23" s="96"/>
      <c r="EXI23" s="97"/>
      <c r="EXJ23" s="97"/>
      <c r="EXK23" s="97"/>
      <c r="EXL23" s="96"/>
      <c r="EXM23" s="97"/>
      <c r="EXN23" s="97"/>
      <c r="EXO23" s="97"/>
      <c r="EXP23" s="96"/>
      <c r="EXQ23" s="97"/>
      <c r="EXR23" s="97"/>
      <c r="EXS23" s="97"/>
      <c r="EXT23" s="96"/>
      <c r="EXU23" s="97"/>
      <c r="EXV23" s="97"/>
      <c r="EXW23" s="97"/>
      <c r="EXX23" s="96"/>
      <c r="EXY23" s="97"/>
      <c r="EXZ23" s="97"/>
      <c r="EYA23" s="97"/>
      <c r="EYB23" s="96"/>
      <c r="EYC23" s="97"/>
      <c r="EYD23" s="97"/>
      <c r="EYE23" s="97"/>
      <c r="EYF23" s="96"/>
      <c r="EYG23" s="97"/>
      <c r="EYH23" s="97"/>
      <c r="EYI23" s="97"/>
      <c r="EYJ23" s="96"/>
      <c r="EYK23" s="97"/>
      <c r="EYL23" s="97"/>
      <c r="EYM23" s="97"/>
      <c r="EYN23" s="96"/>
      <c r="EYO23" s="97"/>
      <c r="EYP23" s="97"/>
      <c r="EYQ23" s="97"/>
      <c r="EYR23" s="96"/>
      <c r="EYS23" s="97"/>
      <c r="EYT23" s="97"/>
      <c r="EYU23" s="97"/>
      <c r="EYV23" s="96"/>
      <c r="EYW23" s="97"/>
      <c r="EYX23" s="97"/>
      <c r="EYY23" s="97"/>
      <c r="EYZ23" s="96"/>
      <c r="EZA23" s="97"/>
      <c r="EZB23" s="97"/>
      <c r="EZC23" s="97"/>
      <c r="EZD23" s="96"/>
      <c r="EZE23" s="97"/>
      <c r="EZF23" s="97"/>
      <c r="EZG23" s="97"/>
      <c r="EZH23" s="96"/>
      <c r="EZI23" s="97"/>
      <c r="EZJ23" s="97"/>
      <c r="EZK23" s="97"/>
      <c r="EZL23" s="96"/>
      <c r="EZM23" s="97"/>
      <c r="EZN23" s="97"/>
      <c r="EZO23" s="97"/>
      <c r="EZP23" s="96"/>
      <c r="EZQ23" s="97"/>
      <c r="EZR23" s="97"/>
      <c r="EZS23" s="97"/>
      <c r="EZT23" s="96"/>
      <c r="EZU23" s="97"/>
      <c r="EZV23" s="97"/>
      <c r="EZW23" s="97"/>
      <c r="EZX23" s="96"/>
      <c r="EZY23" s="97"/>
      <c r="EZZ23" s="97"/>
      <c r="FAA23" s="97"/>
      <c r="FAB23" s="96"/>
      <c r="FAC23" s="97"/>
      <c r="FAD23" s="97"/>
      <c r="FAE23" s="97"/>
      <c r="FAF23" s="96"/>
      <c r="FAG23" s="97"/>
      <c r="FAH23" s="97"/>
      <c r="FAI23" s="97"/>
      <c r="FAJ23" s="96"/>
      <c r="FAK23" s="97"/>
      <c r="FAL23" s="97"/>
      <c r="FAM23" s="97"/>
      <c r="FAN23" s="96"/>
      <c r="FAO23" s="97"/>
      <c r="FAP23" s="97"/>
      <c r="FAQ23" s="97"/>
      <c r="FAR23" s="96"/>
      <c r="FAS23" s="97"/>
      <c r="FAT23" s="97"/>
      <c r="FAU23" s="97"/>
      <c r="FAV23" s="96"/>
      <c r="FAW23" s="97"/>
      <c r="FAX23" s="97"/>
      <c r="FAY23" s="97"/>
      <c r="FAZ23" s="96"/>
      <c r="FBA23" s="97"/>
      <c r="FBB23" s="97"/>
      <c r="FBC23" s="97"/>
      <c r="FBD23" s="96"/>
      <c r="FBE23" s="97"/>
      <c r="FBF23" s="97"/>
      <c r="FBG23" s="97"/>
      <c r="FBH23" s="96"/>
      <c r="FBI23" s="97"/>
      <c r="FBJ23" s="97"/>
      <c r="FBK23" s="97"/>
      <c r="FBL23" s="96"/>
      <c r="FBM23" s="97"/>
      <c r="FBN23" s="97"/>
      <c r="FBO23" s="97"/>
      <c r="FBP23" s="96"/>
      <c r="FBQ23" s="97"/>
      <c r="FBR23" s="97"/>
      <c r="FBS23" s="97"/>
      <c r="FBT23" s="96"/>
      <c r="FBU23" s="97"/>
      <c r="FBV23" s="97"/>
      <c r="FBW23" s="97"/>
      <c r="FBX23" s="96"/>
      <c r="FBY23" s="97"/>
      <c r="FBZ23" s="97"/>
      <c r="FCA23" s="97"/>
      <c r="FCB23" s="96"/>
      <c r="FCC23" s="97"/>
      <c r="FCD23" s="97"/>
      <c r="FCE23" s="97"/>
      <c r="FCF23" s="96"/>
      <c r="FCG23" s="97"/>
      <c r="FCH23" s="97"/>
      <c r="FCI23" s="97"/>
      <c r="FCJ23" s="96"/>
      <c r="FCK23" s="97"/>
      <c r="FCL23" s="97"/>
      <c r="FCM23" s="97"/>
      <c r="FCN23" s="96"/>
      <c r="FCO23" s="97"/>
      <c r="FCP23" s="97"/>
      <c r="FCQ23" s="97"/>
      <c r="FCR23" s="96"/>
      <c r="FCS23" s="97"/>
      <c r="FCT23" s="97"/>
      <c r="FCU23" s="97"/>
      <c r="FCV23" s="96"/>
      <c r="FCW23" s="97"/>
      <c r="FCX23" s="97"/>
      <c r="FCY23" s="97"/>
      <c r="FCZ23" s="96"/>
      <c r="FDA23" s="97"/>
      <c r="FDB23" s="97"/>
      <c r="FDC23" s="97"/>
      <c r="FDD23" s="96"/>
      <c r="FDE23" s="97"/>
      <c r="FDF23" s="97"/>
      <c r="FDG23" s="97"/>
      <c r="FDH23" s="96"/>
      <c r="FDI23" s="97"/>
      <c r="FDJ23" s="97"/>
      <c r="FDK23" s="97"/>
      <c r="FDL23" s="96"/>
      <c r="FDM23" s="97"/>
      <c r="FDN23" s="97"/>
      <c r="FDO23" s="97"/>
      <c r="FDP23" s="96"/>
      <c r="FDQ23" s="97"/>
      <c r="FDR23" s="97"/>
      <c r="FDS23" s="97"/>
      <c r="FDT23" s="96"/>
      <c r="FDU23" s="97"/>
      <c r="FDV23" s="97"/>
      <c r="FDW23" s="97"/>
      <c r="FDX23" s="96"/>
      <c r="FDY23" s="97"/>
      <c r="FDZ23" s="97"/>
      <c r="FEA23" s="97"/>
      <c r="FEB23" s="96"/>
      <c r="FEC23" s="97"/>
      <c r="FED23" s="97"/>
      <c r="FEE23" s="97"/>
      <c r="FEF23" s="96"/>
      <c r="FEG23" s="97"/>
      <c r="FEH23" s="97"/>
      <c r="FEI23" s="97"/>
      <c r="FEJ23" s="96"/>
      <c r="FEK23" s="97"/>
      <c r="FEL23" s="97"/>
      <c r="FEM23" s="97"/>
      <c r="FEN23" s="96"/>
      <c r="FEO23" s="97"/>
      <c r="FEP23" s="97"/>
      <c r="FEQ23" s="97"/>
      <c r="FER23" s="96"/>
      <c r="FES23" s="97"/>
      <c r="FET23" s="97"/>
      <c r="FEU23" s="97"/>
      <c r="FEV23" s="96"/>
      <c r="FEW23" s="97"/>
      <c r="FEX23" s="97"/>
      <c r="FEY23" s="97"/>
      <c r="FEZ23" s="96"/>
      <c r="FFA23" s="97"/>
      <c r="FFB23" s="97"/>
      <c r="FFC23" s="97"/>
      <c r="FFD23" s="96"/>
      <c r="FFE23" s="97"/>
      <c r="FFF23" s="97"/>
      <c r="FFG23" s="97"/>
      <c r="FFH23" s="96"/>
      <c r="FFI23" s="97"/>
      <c r="FFJ23" s="97"/>
      <c r="FFK23" s="97"/>
      <c r="FFL23" s="96"/>
      <c r="FFM23" s="97"/>
      <c r="FFN23" s="97"/>
      <c r="FFO23" s="97"/>
      <c r="FFP23" s="96"/>
      <c r="FFQ23" s="97"/>
      <c r="FFR23" s="97"/>
      <c r="FFS23" s="97"/>
      <c r="FFT23" s="96"/>
      <c r="FFU23" s="97"/>
      <c r="FFV23" s="97"/>
      <c r="FFW23" s="97"/>
      <c r="FFX23" s="96"/>
      <c r="FFY23" s="97"/>
      <c r="FFZ23" s="97"/>
      <c r="FGA23" s="97"/>
      <c r="FGB23" s="96"/>
      <c r="FGC23" s="97"/>
      <c r="FGD23" s="97"/>
      <c r="FGE23" s="97"/>
      <c r="FGF23" s="96"/>
      <c r="FGG23" s="97"/>
      <c r="FGH23" s="97"/>
      <c r="FGI23" s="97"/>
      <c r="FGJ23" s="96"/>
      <c r="FGK23" s="97"/>
      <c r="FGL23" s="97"/>
      <c r="FGM23" s="97"/>
      <c r="FGN23" s="96"/>
      <c r="FGO23" s="97"/>
      <c r="FGP23" s="97"/>
      <c r="FGQ23" s="97"/>
      <c r="FGR23" s="96"/>
      <c r="FGS23" s="97"/>
      <c r="FGT23" s="97"/>
      <c r="FGU23" s="97"/>
      <c r="FGV23" s="96"/>
      <c r="FGW23" s="97"/>
      <c r="FGX23" s="97"/>
      <c r="FGY23" s="97"/>
      <c r="FGZ23" s="96"/>
      <c r="FHA23" s="97"/>
      <c r="FHB23" s="97"/>
      <c r="FHC23" s="97"/>
      <c r="FHD23" s="96"/>
      <c r="FHE23" s="97"/>
      <c r="FHF23" s="97"/>
      <c r="FHG23" s="97"/>
      <c r="FHH23" s="96"/>
      <c r="FHI23" s="97"/>
      <c r="FHJ23" s="97"/>
      <c r="FHK23" s="97"/>
      <c r="FHL23" s="96"/>
      <c r="FHM23" s="97"/>
      <c r="FHN23" s="97"/>
      <c r="FHO23" s="97"/>
      <c r="FHP23" s="96"/>
      <c r="FHQ23" s="97"/>
      <c r="FHR23" s="97"/>
      <c r="FHS23" s="97"/>
      <c r="FHT23" s="96"/>
      <c r="FHU23" s="97"/>
      <c r="FHV23" s="97"/>
      <c r="FHW23" s="97"/>
      <c r="FHX23" s="96"/>
      <c r="FHY23" s="97"/>
      <c r="FHZ23" s="97"/>
      <c r="FIA23" s="97"/>
      <c r="FIB23" s="96"/>
      <c r="FIC23" s="97"/>
      <c r="FID23" s="97"/>
      <c r="FIE23" s="97"/>
      <c r="FIF23" s="96"/>
      <c r="FIG23" s="97"/>
      <c r="FIH23" s="97"/>
      <c r="FII23" s="97"/>
      <c r="FIJ23" s="96"/>
      <c r="FIK23" s="97"/>
      <c r="FIL23" s="97"/>
      <c r="FIM23" s="97"/>
      <c r="FIN23" s="96"/>
      <c r="FIO23" s="97"/>
      <c r="FIP23" s="97"/>
      <c r="FIQ23" s="97"/>
      <c r="FIR23" s="96"/>
      <c r="FIS23" s="97"/>
      <c r="FIT23" s="97"/>
      <c r="FIU23" s="97"/>
      <c r="FIV23" s="96"/>
      <c r="FIW23" s="97"/>
      <c r="FIX23" s="97"/>
      <c r="FIY23" s="97"/>
      <c r="FIZ23" s="96"/>
      <c r="FJA23" s="97"/>
      <c r="FJB23" s="97"/>
      <c r="FJC23" s="97"/>
      <c r="FJD23" s="96"/>
      <c r="FJE23" s="97"/>
      <c r="FJF23" s="97"/>
      <c r="FJG23" s="97"/>
      <c r="FJH23" s="96"/>
      <c r="FJI23" s="97"/>
      <c r="FJJ23" s="97"/>
      <c r="FJK23" s="97"/>
      <c r="FJL23" s="96"/>
      <c r="FJM23" s="97"/>
      <c r="FJN23" s="97"/>
      <c r="FJO23" s="97"/>
      <c r="FJP23" s="96"/>
      <c r="FJQ23" s="97"/>
      <c r="FJR23" s="97"/>
      <c r="FJS23" s="97"/>
      <c r="FJT23" s="96"/>
      <c r="FJU23" s="97"/>
      <c r="FJV23" s="97"/>
      <c r="FJW23" s="97"/>
      <c r="FJX23" s="96"/>
      <c r="FJY23" s="97"/>
      <c r="FJZ23" s="97"/>
      <c r="FKA23" s="97"/>
      <c r="FKB23" s="96"/>
      <c r="FKC23" s="97"/>
      <c r="FKD23" s="97"/>
      <c r="FKE23" s="97"/>
      <c r="FKF23" s="96"/>
      <c r="FKG23" s="97"/>
      <c r="FKH23" s="97"/>
      <c r="FKI23" s="97"/>
      <c r="FKJ23" s="96"/>
      <c r="FKK23" s="97"/>
      <c r="FKL23" s="97"/>
      <c r="FKM23" s="97"/>
      <c r="FKN23" s="96"/>
      <c r="FKO23" s="97"/>
      <c r="FKP23" s="97"/>
      <c r="FKQ23" s="97"/>
      <c r="FKR23" s="96"/>
      <c r="FKS23" s="97"/>
      <c r="FKT23" s="97"/>
      <c r="FKU23" s="97"/>
      <c r="FKV23" s="96"/>
      <c r="FKW23" s="97"/>
      <c r="FKX23" s="97"/>
      <c r="FKY23" s="97"/>
      <c r="FKZ23" s="96"/>
      <c r="FLA23" s="97"/>
      <c r="FLB23" s="97"/>
      <c r="FLC23" s="97"/>
      <c r="FLD23" s="96"/>
      <c r="FLE23" s="97"/>
      <c r="FLF23" s="97"/>
      <c r="FLG23" s="97"/>
      <c r="FLH23" s="96"/>
      <c r="FLI23" s="97"/>
      <c r="FLJ23" s="97"/>
      <c r="FLK23" s="97"/>
      <c r="FLL23" s="96"/>
      <c r="FLM23" s="97"/>
      <c r="FLN23" s="97"/>
      <c r="FLO23" s="97"/>
      <c r="FLP23" s="96"/>
      <c r="FLQ23" s="97"/>
      <c r="FLR23" s="97"/>
      <c r="FLS23" s="97"/>
      <c r="FLT23" s="96"/>
      <c r="FLU23" s="97"/>
      <c r="FLV23" s="97"/>
      <c r="FLW23" s="97"/>
      <c r="FLX23" s="96"/>
      <c r="FLY23" s="97"/>
      <c r="FLZ23" s="97"/>
      <c r="FMA23" s="97"/>
      <c r="FMB23" s="96"/>
      <c r="FMC23" s="97"/>
      <c r="FMD23" s="97"/>
      <c r="FME23" s="97"/>
      <c r="FMF23" s="96"/>
      <c r="FMG23" s="97"/>
      <c r="FMH23" s="97"/>
      <c r="FMI23" s="97"/>
      <c r="FMJ23" s="96"/>
      <c r="FMK23" s="97"/>
      <c r="FML23" s="97"/>
      <c r="FMM23" s="97"/>
      <c r="FMN23" s="96"/>
      <c r="FMO23" s="97"/>
      <c r="FMP23" s="97"/>
      <c r="FMQ23" s="97"/>
      <c r="FMR23" s="96"/>
      <c r="FMS23" s="97"/>
      <c r="FMT23" s="97"/>
      <c r="FMU23" s="97"/>
      <c r="FMV23" s="96"/>
      <c r="FMW23" s="97"/>
      <c r="FMX23" s="97"/>
      <c r="FMY23" s="97"/>
      <c r="FMZ23" s="96"/>
      <c r="FNA23" s="97"/>
      <c r="FNB23" s="97"/>
      <c r="FNC23" s="97"/>
      <c r="FND23" s="96"/>
      <c r="FNE23" s="97"/>
      <c r="FNF23" s="97"/>
      <c r="FNG23" s="97"/>
      <c r="FNH23" s="96"/>
      <c r="FNI23" s="97"/>
      <c r="FNJ23" s="97"/>
      <c r="FNK23" s="97"/>
      <c r="FNL23" s="96"/>
      <c r="FNM23" s="97"/>
      <c r="FNN23" s="97"/>
      <c r="FNO23" s="97"/>
      <c r="FNP23" s="96"/>
      <c r="FNQ23" s="97"/>
      <c r="FNR23" s="97"/>
      <c r="FNS23" s="97"/>
      <c r="FNT23" s="96"/>
      <c r="FNU23" s="97"/>
      <c r="FNV23" s="97"/>
      <c r="FNW23" s="97"/>
      <c r="FNX23" s="96"/>
      <c r="FNY23" s="97"/>
      <c r="FNZ23" s="97"/>
      <c r="FOA23" s="97"/>
      <c r="FOB23" s="96"/>
      <c r="FOC23" s="97"/>
      <c r="FOD23" s="97"/>
      <c r="FOE23" s="97"/>
      <c r="FOF23" s="96"/>
      <c r="FOG23" s="97"/>
      <c r="FOH23" s="97"/>
      <c r="FOI23" s="97"/>
      <c r="FOJ23" s="96"/>
      <c r="FOK23" s="97"/>
      <c r="FOL23" s="97"/>
      <c r="FOM23" s="97"/>
      <c r="FON23" s="96"/>
      <c r="FOO23" s="97"/>
      <c r="FOP23" s="97"/>
      <c r="FOQ23" s="97"/>
      <c r="FOR23" s="96"/>
      <c r="FOS23" s="97"/>
      <c r="FOT23" s="97"/>
      <c r="FOU23" s="97"/>
      <c r="FOV23" s="96"/>
      <c r="FOW23" s="97"/>
      <c r="FOX23" s="97"/>
      <c r="FOY23" s="97"/>
      <c r="FOZ23" s="96"/>
      <c r="FPA23" s="97"/>
      <c r="FPB23" s="97"/>
      <c r="FPC23" s="97"/>
      <c r="FPD23" s="96"/>
      <c r="FPE23" s="97"/>
      <c r="FPF23" s="97"/>
      <c r="FPG23" s="97"/>
      <c r="FPH23" s="96"/>
      <c r="FPI23" s="97"/>
      <c r="FPJ23" s="97"/>
      <c r="FPK23" s="97"/>
      <c r="FPL23" s="96"/>
      <c r="FPM23" s="97"/>
      <c r="FPN23" s="97"/>
      <c r="FPO23" s="97"/>
      <c r="FPP23" s="96"/>
      <c r="FPQ23" s="97"/>
      <c r="FPR23" s="97"/>
      <c r="FPS23" s="97"/>
      <c r="FPT23" s="96"/>
      <c r="FPU23" s="97"/>
      <c r="FPV23" s="97"/>
      <c r="FPW23" s="97"/>
      <c r="FPX23" s="96"/>
      <c r="FPY23" s="97"/>
      <c r="FPZ23" s="97"/>
      <c r="FQA23" s="97"/>
      <c r="FQB23" s="96"/>
      <c r="FQC23" s="97"/>
      <c r="FQD23" s="97"/>
      <c r="FQE23" s="97"/>
      <c r="FQF23" s="96"/>
      <c r="FQG23" s="97"/>
      <c r="FQH23" s="97"/>
      <c r="FQI23" s="97"/>
      <c r="FQJ23" s="96"/>
      <c r="FQK23" s="97"/>
      <c r="FQL23" s="97"/>
      <c r="FQM23" s="97"/>
      <c r="FQN23" s="96"/>
      <c r="FQO23" s="97"/>
      <c r="FQP23" s="97"/>
      <c r="FQQ23" s="97"/>
      <c r="FQR23" s="96"/>
      <c r="FQS23" s="97"/>
      <c r="FQT23" s="97"/>
      <c r="FQU23" s="97"/>
      <c r="FQV23" s="96"/>
      <c r="FQW23" s="97"/>
      <c r="FQX23" s="97"/>
      <c r="FQY23" s="97"/>
      <c r="FQZ23" s="96"/>
      <c r="FRA23" s="97"/>
      <c r="FRB23" s="97"/>
      <c r="FRC23" s="97"/>
      <c r="FRD23" s="96"/>
      <c r="FRE23" s="97"/>
      <c r="FRF23" s="97"/>
      <c r="FRG23" s="97"/>
      <c r="FRH23" s="96"/>
      <c r="FRI23" s="97"/>
      <c r="FRJ23" s="97"/>
      <c r="FRK23" s="97"/>
      <c r="FRL23" s="96"/>
      <c r="FRM23" s="97"/>
      <c r="FRN23" s="97"/>
      <c r="FRO23" s="97"/>
      <c r="FRP23" s="96"/>
      <c r="FRQ23" s="97"/>
      <c r="FRR23" s="97"/>
      <c r="FRS23" s="97"/>
      <c r="FRT23" s="96"/>
      <c r="FRU23" s="97"/>
      <c r="FRV23" s="97"/>
      <c r="FRW23" s="97"/>
      <c r="FRX23" s="96"/>
      <c r="FRY23" s="97"/>
      <c r="FRZ23" s="97"/>
      <c r="FSA23" s="97"/>
      <c r="FSB23" s="96"/>
      <c r="FSC23" s="97"/>
      <c r="FSD23" s="97"/>
      <c r="FSE23" s="97"/>
      <c r="FSF23" s="96"/>
      <c r="FSG23" s="97"/>
      <c r="FSH23" s="97"/>
      <c r="FSI23" s="97"/>
      <c r="FSJ23" s="96"/>
      <c r="FSK23" s="97"/>
      <c r="FSL23" s="97"/>
      <c r="FSM23" s="97"/>
      <c r="FSN23" s="96"/>
      <c r="FSO23" s="97"/>
      <c r="FSP23" s="97"/>
      <c r="FSQ23" s="97"/>
      <c r="FSR23" s="96"/>
      <c r="FSS23" s="97"/>
      <c r="FST23" s="97"/>
      <c r="FSU23" s="97"/>
      <c r="FSV23" s="96"/>
      <c r="FSW23" s="97"/>
      <c r="FSX23" s="97"/>
      <c r="FSY23" s="97"/>
      <c r="FSZ23" s="96"/>
      <c r="FTA23" s="97"/>
      <c r="FTB23" s="97"/>
      <c r="FTC23" s="97"/>
      <c r="FTD23" s="96"/>
      <c r="FTE23" s="97"/>
      <c r="FTF23" s="97"/>
      <c r="FTG23" s="97"/>
      <c r="FTH23" s="96"/>
      <c r="FTI23" s="97"/>
      <c r="FTJ23" s="97"/>
      <c r="FTK23" s="97"/>
      <c r="FTL23" s="96"/>
      <c r="FTM23" s="97"/>
      <c r="FTN23" s="97"/>
      <c r="FTO23" s="97"/>
      <c r="FTP23" s="96"/>
      <c r="FTQ23" s="97"/>
      <c r="FTR23" s="97"/>
      <c r="FTS23" s="97"/>
      <c r="FTT23" s="96"/>
      <c r="FTU23" s="97"/>
      <c r="FTV23" s="97"/>
      <c r="FTW23" s="97"/>
      <c r="FTX23" s="96"/>
      <c r="FTY23" s="97"/>
      <c r="FTZ23" s="97"/>
      <c r="FUA23" s="97"/>
      <c r="FUB23" s="96"/>
      <c r="FUC23" s="97"/>
      <c r="FUD23" s="97"/>
      <c r="FUE23" s="97"/>
      <c r="FUF23" s="96"/>
      <c r="FUG23" s="97"/>
      <c r="FUH23" s="97"/>
      <c r="FUI23" s="97"/>
      <c r="FUJ23" s="96"/>
      <c r="FUK23" s="97"/>
      <c r="FUL23" s="97"/>
      <c r="FUM23" s="97"/>
      <c r="FUN23" s="96"/>
      <c r="FUO23" s="97"/>
      <c r="FUP23" s="97"/>
      <c r="FUQ23" s="97"/>
      <c r="FUR23" s="96"/>
      <c r="FUS23" s="97"/>
      <c r="FUT23" s="97"/>
      <c r="FUU23" s="97"/>
      <c r="FUV23" s="96"/>
      <c r="FUW23" s="97"/>
      <c r="FUX23" s="97"/>
      <c r="FUY23" s="97"/>
      <c r="FUZ23" s="96"/>
      <c r="FVA23" s="97"/>
      <c r="FVB23" s="97"/>
      <c r="FVC23" s="97"/>
      <c r="FVD23" s="96"/>
      <c r="FVE23" s="97"/>
      <c r="FVF23" s="97"/>
      <c r="FVG23" s="97"/>
      <c r="FVH23" s="96"/>
      <c r="FVI23" s="97"/>
      <c r="FVJ23" s="97"/>
      <c r="FVK23" s="97"/>
      <c r="FVL23" s="96"/>
      <c r="FVM23" s="97"/>
      <c r="FVN23" s="97"/>
      <c r="FVO23" s="97"/>
      <c r="FVP23" s="96"/>
      <c r="FVQ23" s="97"/>
      <c r="FVR23" s="97"/>
      <c r="FVS23" s="97"/>
      <c r="FVT23" s="96"/>
      <c r="FVU23" s="97"/>
      <c r="FVV23" s="97"/>
      <c r="FVW23" s="97"/>
      <c r="FVX23" s="96"/>
      <c r="FVY23" s="97"/>
      <c r="FVZ23" s="97"/>
      <c r="FWA23" s="97"/>
      <c r="FWB23" s="96"/>
      <c r="FWC23" s="97"/>
      <c r="FWD23" s="97"/>
      <c r="FWE23" s="97"/>
      <c r="FWF23" s="96"/>
      <c r="FWG23" s="97"/>
      <c r="FWH23" s="97"/>
      <c r="FWI23" s="97"/>
      <c r="FWJ23" s="96"/>
      <c r="FWK23" s="97"/>
      <c r="FWL23" s="97"/>
      <c r="FWM23" s="97"/>
      <c r="FWN23" s="96"/>
      <c r="FWO23" s="97"/>
      <c r="FWP23" s="97"/>
      <c r="FWQ23" s="97"/>
      <c r="FWR23" s="96"/>
      <c r="FWS23" s="97"/>
      <c r="FWT23" s="97"/>
      <c r="FWU23" s="97"/>
      <c r="FWV23" s="96"/>
      <c r="FWW23" s="97"/>
      <c r="FWX23" s="97"/>
      <c r="FWY23" s="97"/>
      <c r="FWZ23" s="96"/>
      <c r="FXA23" s="97"/>
      <c r="FXB23" s="97"/>
      <c r="FXC23" s="97"/>
      <c r="FXD23" s="96"/>
      <c r="FXE23" s="97"/>
      <c r="FXF23" s="97"/>
      <c r="FXG23" s="97"/>
      <c r="FXH23" s="96"/>
      <c r="FXI23" s="97"/>
      <c r="FXJ23" s="97"/>
      <c r="FXK23" s="97"/>
      <c r="FXL23" s="96"/>
      <c r="FXM23" s="97"/>
      <c r="FXN23" s="97"/>
      <c r="FXO23" s="97"/>
      <c r="FXP23" s="96"/>
      <c r="FXQ23" s="97"/>
      <c r="FXR23" s="97"/>
      <c r="FXS23" s="97"/>
      <c r="FXT23" s="96"/>
      <c r="FXU23" s="97"/>
      <c r="FXV23" s="97"/>
      <c r="FXW23" s="97"/>
      <c r="FXX23" s="96"/>
      <c r="FXY23" s="97"/>
      <c r="FXZ23" s="97"/>
      <c r="FYA23" s="97"/>
      <c r="FYB23" s="96"/>
      <c r="FYC23" s="97"/>
      <c r="FYD23" s="97"/>
      <c r="FYE23" s="97"/>
      <c r="FYF23" s="96"/>
      <c r="FYG23" s="97"/>
      <c r="FYH23" s="97"/>
      <c r="FYI23" s="97"/>
      <c r="FYJ23" s="96"/>
      <c r="FYK23" s="97"/>
      <c r="FYL23" s="97"/>
      <c r="FYM23" s="97"/>
      <c r="FYN23" s="96"/>
      <c r="FYO23" s="97"/>
      <c r="FYP23" s="97"/>
      <c r="FYQ23" s="97"/>
      <c r="FYR23" s="96"/>
      <c r="FYS23" s="97"/>
      <c r="FYT23" s="97"/>
      <c r="FYU23" s="97"/>
      <c r="FYV23" s="96"/>
      <c r="FYW23" s="97"/>
      <c r="FYX23" s="97"/>
      <c r="FYY23" s="97"/>
      <c r="FYZ23" s="96"/>
      <c r="FZA23" s="97"/>
      <c r="FZB23" s="97"/>
      <c r="FZC23" s="97"/>
      <c r="FZD23" s="96"/>
      <c r="FZE23" s="97"/>
      <c r="FZF23" s="97"/>
      <c r="FZG23" s="97"/>
      <c r="FZH23" s="96"/>
      <c r="FZI23" s="97"/>
      <c r="FZJ23" s="97"/>
      <c r="FZK23" s="97"/>
      <c r="FZL23" s="96"/>
      <c r="FZM23" s="97"/>
      <c r="FZN23" s="97"/>
      <c r="FZO23" s="97"/>
      <c r="FZP23" s="96"/>
      <c r="FZQ23" s="97"/>
      <c r="FZR23" s="97"/>
      <c r="FZS23" s="97"/>
      <c r="FZT23" s="96"/>
      <c r="FZU23" s="97"/>
      <c r="FZV23" s="97"/>
      <c r="FZW23" s="97"/>
      <c r="FZX23" s="96"/>
      <c r="FZY23" s="97"/>
      <c r="FZZ23" s="97"/>
      <c r="GAA23" s="97"/>
      <c r="GAB23" s="96"/>
      <c r="GAC23" s="97"/>
      <c r="GAD23" s="97"/>
      <c r="GAE23" s="97"/>
      <c r="GAF23" s="96"/>
      <c r="GAG23" s="97"/>
      <c r="GAH23" s="97"/>
      <c r="GAI23" s="97"/>
      <c r="GAJ23" s="96"/>
      <c r="GAK23" s="97"/>
      <c r="GAL23" s="97"/>
      <c r="GAM23" s="97"/>
      <c r="GAN23" s="96"/>
      <c r="GAO23" s="97"/>
      <c r="GAP23" s="97"/>
      <c r="GAQ23" s="97"/>
      <c r="GAR23" s="96"/>
      <c r="GAS23" s="97"/>
      <c r="GAT23" s="97"/>
      <c r="GAU23" s="97"/>
      <c r="GAV23" s="96"/>
      <c r="GAW23" s="97"/>
      <c r="GAX23" s="97"/>
      <c r="GAY23" s="97"/>
      <c r="GAZ23" s="96"/>
      <c r="GBA23" s="97"/>
      <c r="GBB23" s="97"/>
      <c r="GBC23" s="97"/>
      <c r="GBD23" s="96"/>
      <c r="GBE23" s="97"/>
      <c r="GBF23" s="97"/>
      <c r="GBG23" s="97"/>
      <c r="GBH23" s="96"/>
      <c r="GBI23" s="97"/>
      <c r="GBJ23" s="97"/>
      <c r="GBK23" s="97"/>
      <c r="GBL23" s="96"/>
      <c r="GBM23" s="97"/>
      <c r="GBN23" s="97"/>
      <c r="GBO23" s="97"/>
      <c r="GBP23" s="96"/>
      <c r="GBQ23" s="97"/>
      <c r="GBR23" s="97"/>
      <c r="GBS23" s="97"/>
      <c r="GBT23" s="96"/>
      <c r="GBU23" s="97"/>
      <c r="GBV23" s="97"/>
      <c r="GBW23" s="97"/>
      <c r="GBX23" s="96"/>
      <c r="GBY23" s="97"/>
      <c r="GBZ23" s="97"/>
      <c r="GCA23" s="97"/>
      <c r="GCB23" s="96"/>
      <c r="GCC23" s="97"/>
      <c r="GCD23" s="97"/>
      <c r="GCE23" s="97"/>
      <c r="GCF23" s="96"/>
      <c r="GCG23" s="97"/>
      <c r="GCH23" s="97"/>
      <c r="GCI23" s="97"/>
      <c r="GCJ23" s="96"/>
      <c r="GCK23" s="97"/>
      <c r="GCL23" s="97"/>
      <c r="GCM23" s="97"/>
      <c r="GCN23" s="96"/>
      <c r="GCO23" s="97"/>
      <c r="GCP23" s="97"/>
      <c r="GCQ23" s="97"/>
      <c r="GCR23" s="96"/>
      <c r="GCS23" s="97"/>
      <c r="GCT23" s="97"/>
      <c r="GCU23" s="97"/>
      <c r="GCV23" s="96"/>
      <c r="GCW23" s="97"/>
      <c r="GCX23" s="97"/>
      <c r="GCY23" s="97"/>
      <c r="GCZ23" s="96"/>
      <c r="GDA23" s="97"/>
      <c r="GDB23" s="97"/>
      <c r="GDC23" s="97"/>
      <c r="GDD23" s="96"/>
      <c r="GDE23" s="97"/>
      <c r="GDF23" s="97"/>
      <c r="GDG23" s="97"/>
      <c r="GDH23" s="96"/>
      <c r="GDI23" s="97"/>
      <c r="GDJ23" s="97"/>
      <c r="GDK23" s="97"/>
      <c r="GDL23" s="96"/>
      <c r="GDM23" s="97"/>
      <c r="GDN23" s="97"/>
      <c r="GDO23" s="97"/>
      <c r="GDP23" s="96"/>
      <c r="GDQ23" s="97"/>
      <c r="GDR23" s="97"/>
      <c r="GDS23" s="97"/>
      <c r="GDT23" s="96"/>
      <c r="GDU23" s="97"/>
      <c r="GDV23" s="97"/>
      <c r="GDW23" s="97"/>
      <c r="GDX23" s="96"/>
      <c r="GDY23" s="97"/>
      <c r="GDZ23" s="97"/>
      <c r="GEA23" s="97"/>
      <c r="GEB23" s="96"/>
      <c r="GEC23" s="97"/>
      <c r="GED23" s="97"/>
      <c r="GEE23" s="97"/>
      <c r="GEF23" s="96"/>
      <c r="GEG23" s="97"/>
      <c r="GEH23" s="97"/>
      <c r="GEI23" s="97"/>
      <c r="GEJ23" s="96"/>
      <c r="GEK23" s="97"/>
      <c r="GEL23" s="97"/>
      <c r="GEM23" s="97"/>
      <c r="GEN23" s="96"/>
      <c r="GEO23" s="97"/>
      <c r="GEP23" s="97"/>
      <c r="GEQ23" s="97"/>
      <c r="GER23" s="96"/>
      <c r="GES23" s="97"/>
      <c r="GET23" s="97"/>
      <c r="GEU23" s="97"/>
      <c r="GEV23" s="96"/>
      <c r="GEW23" s="97"/>
      <c r="GEX23" s="97"/>
      <c r="GEY23" s="97"/>
      <c r="GEZ23" s="96"/>
      <c r="GFA23" s="97"/>
      <c r="GFB23" s="97"/>
      <c r="GFC23" s="97"/>
      <c r="GFD23" s="96"/>
      <c r="GFE23" s="97"/>
      <c r="GFF23" s="97"/>
      <c r="GFG23" s="97"/>
      <c r="GFH23" s="96"/>
      <c r="GFI23" s="97"/>
      <c r="GFJ23" s="97"/>
      <c r="GFK23" s="97"/>
      <c r="GFL23" s="96"/>
      <c r="GFM23" s="97"/>
      <c r="GFN23" s="97"/>
      <c r="GFO23" s="97"/>
      <c r="GFP23" s="96"/>
      <c r="GFQ23" s="97"/>
      <c r="GFR23" s="97"/>
      <c r="GFS23" s="97"/>
      <c r="GFT23" s="96"/>
      <c r="GFU23" s="97"/>
      <c r="GFV23" s="97"/>
      <c r="GFW23" s="97"/>
      <c r="GFX23" s="96"/>
      <c r="GFY23" s="97"/>
      <c r="GFZ23" s="97"/>
      <c r="GGA23" s="97"/>
      <c r="GGB23" s="96"/>
      <c r="GGC23" s="97"/>
      <c r="GGD23" s="97"/>
      <c r="GGE23" s="97"/>
      <c r="GGF23" s="96"/>
      <c r="GGG23" s="97"/>
      <c r="GGH23" s="97"/>
      <c r="GGI23" s="97"/>
      <c r="GGJ23" s="96"/>
      <c r="GGK23" s="97"/>
      <c r="GGL23" s="97"/>
      <c r="GGM23" s="97"/>
      <c r="GGN23" s="96"/>
      <c r="GGO23" s="97"/>
      <c r="GGP23" s="97"/>
      <c r="GGQ23" s="97"/>
      <c r="GGR23" s="96"/>
      <c r="GGS23" s="97"/>
      <c r="GGT23" s="97"/>
      <c r="GGU23" s="97"/>
      <c r="GGV23" s="96"/>
      <c r="GGW23" s="97"/>
      <c r="GGX23" s="97"/>
      <c r="GGY23" s="97"/>
      <c r="GGZ23" s="96"/>
      <c r="GHA23" s="97"/>
      <c r="GHB23" s="97"/>
      <c r="GHC23" s="97"/>
      <c r="GHD23" s="96"/>
      <c r="GHE23" s="97"/>
      <c r="GHF23" s="97"/>
      <c r="GHG23" s="97"/>
      <c r="GHH23" s="96"/>
      <c r="GHI23" s="97"/>
      <c r="GHJ23" s="97"/>
      <c r="GHK23" s="97"/>
      <c r="GHL23" s="96"/>
      <c r="GHM23" s="97"/>
      <c r="GHN23" s="97"/>
      <c r="GHO23" s="97"/>
      <c r="GHP23" s="96"/>
      <c r="GHQ23" s="97"/>
      <c r="GHR23" s="97"/>
      <c r="GHS23" s="97"/>
      <c r="GHT23" s="96"/>
      <c r="GHU23" s="97"/>
      <c r="GHV23" s="97"/>
      <c r="GHW23" s="97"/>
      <c r="GHX23" s="96"/>
      <c r="GHY23" s="97"/>
      <c r="GHZ23" s="97"/>
      <c r="GIA23" s="97"/>
      <c r="GIB23" s="96"/>
      <c r="GIC23" s="97"/>
      <c r="GID23" s="97"/>
      <c r="GIE23" s="97"/>
      <c r="GIF23" s="96"/>
      <c r="GIG23" s="97"/>
      <c r="GIH23" s="97"/>
      <c r="GII23" s="97"/>
      <c r="GIJ23" s="96"/>
      <c r="GIK23" s="97"/>
      <c r="GIL23" s="97"/>
      <c r="GIM23" s="97"/>
      <c r="GIN23" s="96"/>
      <c r="GIO23" s="97"/>
      <c r="GIP23" s="97"/>
      <c r="GIQ23" s="97"/>
      <c r="GIR23" s="96"/>
      <c r="GIS23" s="97"/>
      <c r="GIT23" s="97"/>
      <c r="GIU23" s="97"/>
      <c r="GIV23" s="96"/>
      <c r="GIW23" s="97"/>
      <c r="GIX23" s="97"/>
      <c r="GIY23" s="97"/>
      <c r="GIZ23" s="96"/>
      <c r="GJA23" s="97"/>
      <c r="GJB23" s="97"/>
      <c r="GJC23" s="97"/>
      <c r="GJD23" s="96"/>
      <c r="GJE23" s="97"/>
      <c r="GJF23" s="97"/>
      <c r="GJG23" s="97"/>
      <c r="GJH23" s="96"/>
      <c r="GJI23" s="97"/>
      <c r="GJJ23" s="97"/>
      <c r="GJK23" s="97"/>
      <c r="GJL23" s="96"/>
      <c r="GJM23" s="97"/>
      <c r="GJN23" s="97"/>
      <c r="GJO23" s="97"/>
      <c r="GJP23" s="96"/>
      <c r="GJQ23" s="97"/>
      <c r="GJR23" s="97"/>
      <c r="GJS23" s="97"/>
      <c r="GJT23" s="96"/>
      <c r="GJU23" s="97"/>
      <c r="GJV23" s="97"/>
      <c r="GJW23" s="97"/>
      <c r="GJX23" s="96"/>
      <c r="GJY23" s="97"/>
      <c r="GJZ23" s="97"/>
      <c r="GKA23" s="97"/>
      <c r="GKB23" s="96"/>
      <c r="GKC23" s="97"/>
      <c r="GKD23" s="97"/>
      <c r="GKE23" s="97"/>
      <c r="GKF23" s="96"/>
      <c r="GKG23" s="97"/>
      <c r="GKH23" s="97"/>
      <c r="GKI23" s="97"/>
      <c r="GKJ23" s="96"/>
      <c r="GKK23" s="97"/>
      <c r="GKL23" s="97"/>
      <c r="GKM23" s="97"/>
      <c r="GKN23" s="96"/>
      <c r="GKO23" s="97"/>
      <c r="GKP23" s="97"/>
      <c r="GKQ23" s="97"/>
      <c r="GKR23" s="96"/>
      <c r="GKS23" s="97"/>
      <c r="GKT23" s="97"/>
      <c r="GKU23" s="97"/>
      <c r="GKV23" s="96"/>
      <c r="GKW23" s="97"/>
      <c r="GKX23" s="97"/>
      <c r="GKY23" s="97"/>
      <c r="GKZ23" s="96"/>
      <c r="GLA23" s="97"/>
      <c r="GLB23" s="97"/>
      <c r="GLC23" s="97"/>
      <c r="GLD23" s="96"/>
      <c r="GLE23" s="97"/>
      <c r="GLF23" s="97"/>
      <c r="GLG23" s="97"/>
      <c r="GLH23" s="96"/>
      <c r="GLI23" s="97"/>
      <c r="GLJ23" s="97"/>
      <c r="GLK23" s="97"/>
      <c r="GLL23" s="96"/>
      <c r="GLM23" s="97"/>
      <c r="GLN23" s="97"/>
      <c r="GLO23" s="97"/>
      <c r="GLP23" s="96"/>
      <c r="GLQ23" s="97"/>
      <c r="GLR23" s="97"/>
      <c r="GLS23" s="97"/>
      <c r="GLT23" s="96"/>
      <c r="GLU23" s="97"/>
      <c r="GLV23" s="97"/>
      <c r="GLW23" s="97"/>
      <c r="GLX23" s="96"/>
      <c r="GLY23" s="97"/>
      <c r="GLZ23" s="97"/>
      <c r="GMA23" s="97"/>
      <c r="GMB23" s="96"/>
      <c r="GMC23" s="97"/>
      <c r="GMD23" s="97"/>
      <c r="GME23" s="97"/>
      <c r="GMF23" s="96"/>
      <c r="GMG23" s="97"/>
      <c r="GMH23" s="97"/>
      <c r="GMI23" s="97"/>
      <c r="GMJ23" s="96"/>
      <c r="GMK23" s="97"/>
      <c r="GML23" s="97"/>
      <c r="GMM23" s="97"/>
      <c r="GMN23" s="96"/>
      <c r="GMO23" s="97"/>
      <c r="GMP23" s="97"/>
      <c r="GMQ23" s="97"/>
      <c r="GMR23" s="96"/>
      <c r="GMS23" s="97"/>
      <c r="GMT23" s="97"/>
      <c r="GMU23" s="97"/>
      <c r="GMV23" s="96"/>
      <c r="GMW23" s="97"/>
      <c r="GMX23" s="97"/>
      <c r="GMY23" s="97"/>
      <c r="GMZ23" s="96"/>
      <c r="GNA23" s="97"/>
      <c r="GNB23" s="97"/>
      <c r="GNC23" s="97"/>
      <c r="GND23" s="96"/>
      <c r="GNE23" s="97"/>
      <c r="GNF23" s="97"/>
      <c r="GNG23" s="97"/>
      <c r="GNH23" s="96"/>
      <c r="GNI23" s="97"/>
      <c r="GNJ23" s="97"/>
      <c r="GNK23" s="97"/>
      <c r="GNL23" s="96"/>
      <c r="GNM23" s="97"/>
      <c r="GNN23" s="97"/>
      <c r="GNO23" s="97"/>
      <c r="GNP23" s="96"/>
      <c r="GNQ23" s="97"/>
      <c r="GNR23" s="97"/>
      <c r="GNS23" s="97"/>
      <c r="GNT23" s="96"/>
      <c r="GNU23" s="97"/>
      <c r="GNV23" s="97"/>
      <c r="GNW23" s="97"/>
      <c r="GNX23" s="96"/>
      <c r="GNY23" s="97"/>
      <c r="GNZ23" s="97"/>
      <c r="GOA23" s="97"/>
      <c r="GOB23" s="96"/>
      <c r="GOC23" s="97"/>
      <c r="GOD23" s="97"/>
      <c r="GOE23" s="97"/>
      <c r="GOF23" s="96"/>
      <c r="GOG23" s="97"/>
      <c r="GOH23" s="97"/>
      <c r="GOI23" s="97"/>
      <c r="GOJ23" s="96"/>
      <c r="GOK23" s="97"/>
      <c r="GOL23" s="97"/>
      <c r="GOM23" s="97"/>
      <c r="GON23" s="96"/>
      <c r="GOO23" s="97"/>
      <c r="GOP23" s="97"/>
      <c r="GOQ23" s="97"/>
      <c r="GOR23" s="96"/>
      <c r="GOS23" s="97"/>
      <c r="GOT23" s="97"/>
      <c r="GOU23" s="97"/>
      <c r="GOV23" s="96"/>
      <c r="GOW23" s="97"/>
      <c r="GOX23" s="97"/>
      <c r="GOY23" s="97"/>
      <c r="GOZ23" s="96"/>
      <c r="GPA23" s="97"/>
      <c r="GPB23" s="97"/>
      <c r="GPC23" s="97"/>
      <c r="GPD23" s="96"/>
      <c r="GPE23" s="97"/>
      <c r="GPF23" s="97"/>
      <c r="GPG23" s="97"/>
      <c r="GPH23" s="96"/>
      <c r="GPI23" s="97"/>
      <c r="GPJ23" s="97"/>
      <c r="GPK23" s="97"/>
      <c r="GPL23" s="96"/>
      <c r="GPM23" s="97"/>
      <c r="GPN23" s="97"/>
      <c r="GPO23" s="97"/>
      <c r="GPP23" s="96"/>
      <c r="GPQ23" s="97"/>
      <c r="GPR23" s="97"/>
      <c r="GPS23" s="97"/>
      <c r="GPT23" s="96"/>
      <c r="GPU23" s="97"/>
      <c r="GPV23" s="97"/>
      <c r="GPW23" s="97"/>
      <c r="GPX23" s="96"/>
      <c r="GPY23" s="97"/>
      <c r="GPZ23" s="97"/>
      <c r="GQA23" s="97"/>
      <c r="GQB23" s="96"/>
      <c r="GQC23" s="97"/>
      <c r="GQD23" s="97"/>
      <c r="GQE23" s="97"/>
      <c r="GQF23" s="96"/>
      <c r="GQG23" s="97"/>
      <c r="GQH23" s="97"/>
      <c r="GQI23" s="97"/>
      <c r="GQJ23" s="96"/>
      <c r="GQK23" s="97"/>
      <c r="GQL23" s="97"/>
      <c r="GQM23" s="97"/>
      <c r="GQN23" s="96"/>
      <c r="GQO23" s="97"/>
      <c r="GQP23" s="97"/>
      <c r="GQQ23" s="97"/>
      <c r="GQR23" s="96"/>
      <c r="GQS23" s="97"/>
      <c r="GQT23" s="97"/>
      <c r="GQU23" s="97"/>
      <c r="GQV23" s="96"/>
      <c r="GQW23" s="97"/>
      <c r="GQX23" s="97"/>
      <c r="GQY23" s="97"/>
      <c r="GQZ23" s="96"/>
      <c r="GRA23" s="97"/>
      <c r="GRB23" s="97"/>
      <c r="GRC23" s="97"/>
      <c r="GRD23" s="96"/>
      <c r="GRE23" s="97"/>
      <c r="GRF23" s="97"/>
      <c r="GRG23" s="97"/>
      <c r="GRH23" s="96"/>
      <c r="GRI23" s="97"/>
      <c r="GRJ23" s="97"/>
      <c r="GRK23" s="97"/>
      <c r="GRL23" s="96"/>
      <c r="GRM23" s="97"/>
      <c r="GRN23" s="97"/>
      <c r="GRO23" s="97"/>
      <c r="GRP23" s="96"/>
      <c r="GRQ23" s="97"/>
      <c r="GRR23" s="97"/>
      <c r="GRS23" s="97"/>
      <c r="GRT23" s="96"/>
      <c r="GRU23" s="97"/>
      <c r="GRV23" s="97"/>
      <c r="GRW23" s="97"/>
      <c r="GRX23" s="96"/>
      <c r="GRY23" s="97"/>
      <c r="GRZ23" s="97"/>
      <c r="GSA23" s="97"/>
      <c r="GSB23" s="96"/>
      <c r="GSC23" s="97"/>
      <c r="GSD23" s="97"/>
      <c r="GSE23" s="97"/>
      <c r="GSF23" s="96"/>
      <c r="GSG23" s="97"/>
      <c r="GSH23" s="97"/>
      <c r="GSI23" s="97"/>
      <c r="GSJ23" s="96"/>
      <c r="GSK23" s="97"/>
      <c r="GSL23" s="97"/>
      <c r="GSM23" s="97"/>
      <c r="GSN23" s="96"/>
      <c r="GSO23" s="97"/>
      <c r="GSP23" s="97"/>
      <c r="GSQ23" s="97"/>
      <c r="GSR23" s="96"/>
      <c r="GSS23" s="97"/>
      <c r="GST23" s="97"/>
      <c r="GSU23" s="97"/>
      <c r="GSV23" s="96"/>
      <c r="GSW23" s="97"/>
      <c r="GSX23" s="97"/>
      <c r="GSY23" s="97"/>
      <c r="GSZ23" s="96"/>
      <c r="GTA23" s="97"/>
      <c r="GTB23" s="97"/>
      <c r="GTC23" s="97"/>
      <c r="GTD23" s="96"/>
      <c r="GTE23" s="97"/>
      <c r="GTF23" s="97"/>
      <c r="GTG23" s="97"/>
      <c r="GTH23" s="96"/>
      <c r="GTI23" s="97"/>
      <c r="GTJ23" s="97"/>
      <c r="GTK23" s="97"/>
      <c r="GTL23" s="96"/>
      <c r="GTM23" s="97"/>
      <c r="GTN23" s="97"/>
      <c r="GTO23" s="97"/>
      <c r="GTP23" s="96"/>
      <c r="GTQ23" s="97"/>
      <c r="GTR23" s="97"/>
      <c r="GTS23" s="97"/>
      <c r="GTT23" s="96"/>
      <c r="GTU23" s="97"/>
      <c r="GTV23" s="97"/>
      <c r="GTW23" s="97"/>
      <c r="GTX23" s="96"/>
      <c r="GTY23" s="97"/>
      <c r="GTZ23" s="97"/>
      <c r="GUA23" s="97"/>
      <c r="GUB23" s="96"/>
      <c r="GUC23" s="97"/>
      <c r="GUD23" s="97"/>
      <c r="GUE23" s="97"/>
      <c r="GUF23" s="96"/>
      <c r="GUG23" s="97"/>
      <c r="GUH23" s="97"/>
      <c r="GUI23" s="97"/>
      <c r="GUJ23" s="96"/>
      <c r="GUK23" s="97"/>
      <c r="GUL23" s="97"/>
      <c r="GUM23" s="97"/>
      <c r="GUN23" s="96"/>
      <c r="GUO23" s="97"/>
      <c r="GUP23" s="97"/>
      <c r="GUQ23" s="97"/>
      <c r="GUR23" s="96"/>
      <c r="GUS23" s="97"/>
      <c r="GUT23" s="97"/>
      <c r="GUU23" s="97"/>
      <c r="GUV23" s="96"/>
      <c r="GUW23" s="97"/>
      <c r="GUX23" s="97"/>
      <c r="GUY23" s="97"/>
      <c r="GUZ23" s="96"/>
      <c r="GVA23" s="97"/>
      <c r="GVB23" s="97"/>
      <c r="GVC23" s="97"/>
      <c r="GVD23" s="96"/>
      <c r="GVE23" s="97"/>
      <c r="GVF23" s="97"/>
      <c r="GVG23" s="97"/>
      <c r="GVH23" s="96"/>
      <c r="GVI23" s="97"/>
      <c r="GVJ23" s="97"/>
      <c r="GVK23" s="97"/>
      <c r="GVL23" s="96"/>
      <c r="GVM23" s="97"/>
      <c r="GVN23" s="97"/>
      <c r="GVO23" s="97"/>
      <c r="GVP23" s="96"/>
      <c r="GVQ23" s="97"/>
      <c r="GVR23" s="97"/>
      <c r="GVS23" s="97"/>
      <c r="GVT23" s="96"/>
      <c r="GVU23" s="97"/>
      <c r="GVV23" s="97"/>
      <c r="GVW23" s="97"/>
      <c r="GVX23" s="96"/>
      <c r="GVY23" s="97"/>
      <c r="GVZ23" s="97"/>
      <c r="GWA23" s="97"/>
      <c r="GWB23" s="96"/>
      <c r="GWC23" s="97"/>
      <c r="GWD23" s="97"/>
      <c r="GWE23" s="97"/>
      <c r="GWF23" s="96"/>
      <c r="GWG23" s="97"/>
      <c r="GWH23" s="97"/>
      <c r="GWI23" s="97"/>
      <c r="GWJ23" s="96"/>
      <c r="GWK23" s="97"/>
      <c r="GWL23" s="97"/>
      <c r="GWM23" s="97"/>
      <c r="GWN23" s="96"/>
      <c r="GWO23" s="97"/>
      <c r="GWP23" s="97"/>
      <c r="GWQ23" s="97"/>
      <c r="GWR23" s="96"/>
      <c r="GWS23" s="97"/>
      <c r="GWT23" s="97"/>
      <c r="GWU23" s="97"/>
      <c r="GWV23" s="96"/>
      <c r="GWW23" s="97"/>
      <c r="GWX23" s="97"/>
      <c r="GWY23" s="97"/>
      <c r="GWZ23" s="96"/>
      <c r="GXA23" s="97"/>
      <c r="GXB23" s="97"/>
      <c r="GXC23" s="97"/>
      <c r="GXD23" s="96"/>
      <c r="GXE23" s="97"/>
      <c r="GXF23" s="97"/>
      <c r="GXG23" s="97"/>
      <c r="GXH23" s="96"/>
      <c r="GXI23" s="97"/>
      <c r="GXJ23" s="97"/>
      <c r="GXK23" s="97"/>
      <c r="GXL23" s="96"/>
      <c r="GXM23" s="97"/>
      <c r="GXN23" s="97"/>
      <c r="GXO23" s="97"/>
      <c r="GXP23" s="96"/>
      <c r="GXQ23" s="97"/>
      <c r="GXR23" s="97"/>
      <c r="GXS23" s="97"/>
      <c r="GXT23" s="96"/>
      <c r="GXU23" s="97"/>
      <c r="GXV23" s="97"/>
      <c r="GXW23" s="97"/>
      <c r="GXX23" s="96"/>
      <c r="GXY23" s="97"/>
      <c r="GXZ23" s="97"/>
      <c r="GYA23" s="97"/>
      <c r="GYB23" s="96"/>
      <c r="GYC23" s="97"/>
      <c r="GYD23" s="97"/>
      <c r="GYE23" s="97"/>
      <c r="GYF23" s="96"/>
      <c r="GYG23" s="97"/>
      <c r="GYH23" s="97"/>
      <c r="GYI23" s="97"/>
      <c r="GYJ23" s="96"/>
      <c r="GYK23" s="97"/>
      <c r="GYL23" s="97"/>
      <c r="GYM23" s="97"/>
      <c r="GYN23" s="96"/>
      <c r="GYO23" s="97"/>
      <c r="GYP23" s="97"/>
      <c r="GYQ23" s="97"/>
      <c r="GYR23" s="96"/>
      <c r="GYS23" s="97"/>
      <c r="GYT23" s="97"/>
      <c r="GYU23" s="97"/>
      <c r="GYV23" s="96"/>
      <c r="GYW23" s="97"/>
      <c r="GYX23" s="97"/>
      <c r="GYY23" s="97"/>
      <c r="GYZ23" s="96"/>
      <c r="GZA23" s="97"/>
      <c r="GZB23" s="97"/>
      <c r="GZC23" s="97"/>
      <c r="GZD23" s="96"/>
      <c r="GZE23" s="97"/>
      <c r="GZF23" s="97"/>
      <c r="GZG23" s="97"/>
      <c r="GZH23" s="96"/>
      <c r="GZI23" s="97"/>
      <c r="GZJ23" s="97"/>
      <c r="GZK23" s="97"/>
      <c r="GZL23" s="96"/>
      <c r="GZM23" s="97"/>
      <c r="GZN23" s="97"/>
      <c r="GZO23" s="97"/>
      <c r="GZP23" s="96"/>
      <c r="GZQ23" s="97"/>
      <c r="GZR23" s="97"/>
      <c r="GZS23" s="97"/>
      <c r="GZT23" s="96"/>
      <c r="GZU23" s="97"/>
      <c r="GZV23" s="97"/>
      <c r="GZW23" s="97"/>
      <c r="GZX23" s="96"/>
      <c r="GZY23" s="97"/>
      <c r="GZZ23" s="97"/>
      <c r="HAA23" s="97"/>
      <c r="HAB23" s="96"/>
      <c r="HAC23" s="97"/>
      <c r="HAD23" s="97"/>
      <c r="HAE23" s="97"/>
      <c r="HAF23" s="96"/>
      <c r="HAG23" s="97"/>
      <c r="HAH23" s="97"/>
      <c r="HAI23" s="97"/>
      <c r="HAJ23" s="96"/>
      <c r="HAK23" s="97"/>
      <c r="HAL23" s="97"/>
      <c r="HAM23" s="97"/>
      <c r="HAN23" s="96"/>
      <c r="HAO23" s="97"/>
      <c r="HAP23" s="97"/>
      <c r="HAQ23" s="97"/>
      <c r="HAR23" s="96"/>
      <c r="HAS23" s="97"/>
      <c r="HAT23" s="97"/>
      <c r="HAU23" s="97"/>
      <c r="HAV23" s="96"/>
      <c r="HAW23" s="97"/>
      <c r="HAX23" s="97"/>
      <c r="HAY23" s="97"/>
      <c r="HAZ23" s="96"/>
      <c r="HBA23" s="97"/>
      <c r="HBB23" s="97"/>
      <c r="HBC23" s="97"/>
      <c r="HBD23" s="96"/>
      <c r="HBE23" s="97"/>
      <c r="HBF23" s="97"/>
      <c r="HBG23" s="97"/>
      <c r="HBH23" s="96"/>
      <c r="HBI23" s="97"/>
      <c r="HBJ23" s="97"/>
      <c r="HBK23" s="97"/>
      <c r="HBL23" s="96"/>
      <c r="HBM23" s="97"/>
      <c r="HBN23" s="97"/>
      <c r="HBO23" s="97"/>
      <c r="HBP23" s="96"/>
      <c r="HBQ23" s="97"/>
      <c r="HBR23" s="97"/>
      <c r="HBS23" s="97"/>
      <c r="HBT23" s="96"/>
      <c r="HBU23" s="97"/>
      <c r="HBV23" s="97"/>
      <c r="HBW23" s="97"/>
      <c r="HBX23" s="96"/>
      <c r="HBY23" s="97"/>
      <c r="HBZ23" s="97"/>
      <c r="HCA23" s="97"/>
      <c r="HCB23" s="96"/>
      <c r="HCC23" s="97"/>
      <c r="HCD23" s="97"/>
      <c r="HCE23" s="97"/>
      <c r="HCF23" s="96"/>
      <c r="HCG23" s="97"/>
      <c r="HCH23" s="97"/>
      <c r="HCI23" s="97"/>
      <c r="HCJ23" s="96"/>
      <c r="HCK23" s="97"/>
      <c r="HCL23" s="97"/>
      <c r="HCM23" s="97"/>
      <c r="HCN23" s="96"/>
      <c r="HCO23" s="97"/>
      <c r="HCP23" s="97"/>
      <c r="HCQ23" s="97"/>
      <c r="HCR23" s="96"/>
      <c r="HCS23" s="97"/>
      <c r="HCT23" s="97"/>
      <c r="HCU23" s="97"/>
      <c r="HCV23" s="96"/>
      <c r="HCW23" s="97"/>
      <c r="HCX23" s="97"/>
      <c r="HCY23" s="97"/>
      <c r="HCZ23" s="96"/>
      <c r="HDA23" s="97"/>
      <c r="HDB23" s="97"/>
      <c r="HDC23" s="97"/>
      <c r="HDD23" s="96"/>
      <c r="HDE23" s="97"/>
      <c r="HDF23" s="97"/>
      <c r="HDG23" s="97"/>
      <c r="HDH23" s="96"/>
      <c r="HDI23" s="97"/>
      <c r="HDJ23" s="97"/>
      <c r="HDK23" s="97"/>
      <c r="HDL23" s="96"/>
      <c r="HDM23" s="97"/>
      <c r="HDN23" s="97"/>
      <c r="HDO23" s="97"/>
      <c r="HDP23" s="96"/>
      <c r="HDQ23" s="97"/>
      <c r="HDR23" s="97"/>
      <c r="HDS23" s="97"/>
      <c r="HDT23" s="96"/>
      <c r="HDU23" s="97"/>
      <c r="HDV23" s="97"/>
      <c r="HDW23" s="97"/>
      <c r="HDX23" s="96"/>
      <c r="HDY23" s="97"/>
      <c r="HDZ23" s="97"/>
      <c r="HEA23" s="97"/>
      <c r="HEB23" s="96"/>
      <c r="HEC23" s="97"/>
      <c r="HED23" s="97"/>
      <c r="HEE23" s="97"/>
      <c r="HEF23" s="96"/>
      <c r="HEG23" s="97"/>
      <c r="HEH23" s="97"/>
      <c r="HEI23" s="97"/>
      <c r="HEJ23" s="96"/>
      <c r="HEK23" s="97"/>
      <c r="HEL23" s="97"/>
      <c r="HEM23" s="97"/>
      <c r="HEN23" s="96"/>
      <c r="HEO23" s="97"/>
      <c r="HEP23" s="97"/>
      <c r="HEQ23" s="97"/>
      <c r="HER23" s="96"/>
      <c r="HES23" s="97"/>
      <c r="HET23" s="97"/>
      <c r="HEU23" s="97"/>
      <c r="HEV23" s="96"/>
      <c r="HEW23" s="97"/>
      <c r="HEX23" s="97"/>
      <c r="HEY23" s="97"/>
      <c r="HEZ23" s="96"/>
      <c r="HFA23" s="97"/>
      <c r="HFB23" s="97"/>
      <c r="HFC23" s="97"/>
      <c r="HFD23" s="96"/>
      <c r="HFE23" s="97"/>
      <c r="HFF23" s="97"/>
      <c r="HFG23" s="97"/>
      <c r="HFH23" s="96"/>
      <c r="HFI23" s="97"/>
      <c r="HFJ23" s="97"/>
      <c r="HFK23" s="97"/>
      <c r="HFL23" s="96"/>
      <c r="HFM23" s="97"/>
      <c r="HFN23" s="97"/>
      <c r="HFO23" s="97"/>
      <c r="HFP23" s="96"/>
      <c r="HFQ23" s="97"/>
      <c r="HFR23" s="97"/>
      <c r="HFS23" s="97"/>
      <c r="HFT23" s="96"/>
      <c r="HFU23" s="97"/>
      <c r="HFV23" s="97"/>
      <c r="HFW23" s="97"/>
      <c r="HFX23" s="96"/>
      <c r="HFY23" s="97"/>
      <c r="HFZ23" s="97"/>
      <c r="HGA23" s="97"/>
      <c r="HGB23" s="96"/>
      <c r="HGC23" s="97"/>
      <c r="HGD23" s="97"/>
      <c r="HGE23" s="97"/>
      <c r="HGF23" s="96"/>
      <c r="HGG23" s="97"/>
      <c r="HGH23" s="97"/>
      <c r="HGI23" s="97"/>
      <c r="HGJ23" s="96"/>
      <c r="HGK23" s="97"/>
      <c r="HGL23" s="97"/>
      <c r="HGM23" s="97"/>
      <c r="HGN23" s="96"/>
      <c r="HGO23" s="97"/>
      <c r="HGP23" s="97"/>
      <c r="HGQ23" s="97"/>
      <c r="HGR23" s="96"/>
      <c r="HGS23" s="97"/>
      <c r="HGT23" s="97"/>
      <c r="HGU23" s="97"/>
      <c r="HGV23" s="96"/>
      <c r="HGW23" s="97"/>
      <c r="HGX23" s="97"/>
      <c r="HGY23" s="97"/>
      <c r="HGZ23" s="96"/>
      <c r="HHA23" s="97"/>
      <c r="HHB23" s="97"/>
      <c r="HHC23" s="97"/>
      <c r="HHD23" s="96"/>
      <c r="HHE23" s="97"/>
      <c r="HHF23" s="97"/>
      <c r="HHG23" s="97"/>
      <c r="HHH23" s="96"/>
      <c r="HHI23" s="97"/>
      <c r="HHJ23" s="97"/>
      <c r="HHK23" s="97"/>
      <c r="HHL23" s="96"/>
      <c r="HHM23" s="97"/>
      <c r="HHN23" s="97"/>
      <c r="HHO23" s="97"/>
      <c r="HHP23" s="96"/>
      <c r="HHQ23" s="97"/>
      <c r="HHR23" s="97"/>
      <c r="HHS23" s="97"/>
      <c r="HHT23" s="96"/>
      <c r="HHU23" s="97"/>
      <c r="HHV23" s="97"/>
      <c r="HHW23" s="97"/>
      <c r="HHX23" s="96"/>
      <c r="HHY23" s="97"/>
      <c r="HHZ23" s="97"/>
      <c r="HIA23" s="97"/>
      <c r="HIB23" s="96"/>
      <c r="HIC23" s="97"/>
      <c r="HID23" s="97"/>
      <c r="HIE23" s="97"/>
      <c r="HIF23" s="96"/>
      <c r="HIG23" s="97"/>
      <c r="HIH23" s="97"/>
      <c r="HII23" s="97"/>
      <c r="HIJ23" s="96"/>
      <c r="HIK23" s="97"/>
      <c r="HIL23" s="97"/>
      <c r="HIM23" s="97"/>
      <c r="HIN23" s="96"/>
      <c r="HIO23" s="97"/>
      <c r="HIP23" s="97"/>
      <c r="HIQ23" s="97"/>
      <c r="HIR23" s="96"/>
      <c r="HIS23" s="97"/>
      <c r="HIT23" s="97"/>
      <c r="HIU23" s="97"/>
      <c r="HIV23" s="96"/>
      <c r="HIW23" s="97"/>
      <c r="HIX23" s="97"/>
      <c r="HIY23" s="97"/>
      <c r="HIZ23" s="96"/>
      <c r="HJA23" s="97"/>
      <c r="HJB23" s="97"/>
      <c r="HJC23" s="97"/>
      <c r="HJD23" s="96"/>
      <c r="HJE23" s="97"/>
      <c r="HJF23" s="97"/>
      <c r="HJG23" s="97"/>
      <c r="HJH23" s="96"/>
      <c r="HJI23" s="97"/>
      <c r="HJJ23" s="97"/>
      <c r="HJK23" s="97"/>
      <c r="HJL23" s="96"/>
      <c r="HJM23" s="97"/>
      <c r="HJN23" s="97"/>
      <c r="HJO23" s="97"/>
      <c r="HJP23" s="96"/>
      <c r="HJQ23" s="97"/>
      <c r="HJR23" s="97"/>
      <c r="HJS23" s="97"/>
      <c r="HJT23" s="96"/>
      <c r="HJU23" s="97"/>
      <c r="HJV23" s="97"/>
      <c r="HJW23" s="97"/>
      <c r="HJX23" s="96"/>
      <c r="HJY23" s="97"/>
      <c r="HJZ23" s="97"/>
      <c r="HKA23" s="97"/>
      <c r="HKB23" s="96"/>
      <c r="HKC23" s="97"/>
      <c r="HKD23" s="97"/>
      <c r="HKE23" s="97"/>
      <c r="HKF23" s="96"/>
      <c r="HKG23" s="97"/>
      <c r="HKH23" s="97"/>
      <c r="HKI23" s="97"/>
      <c r="HKJ23" s="96"/>
      <c r="HKK23" s="97"/>
      <c r="HKL23" s="97"/>
      <c r="HKM23" s="97"/>
      <c r="HKN23" s="96"/>
      <c r="HKO23" s="97"/>
      <c r="HKP23" s="97"/>
      <c r="HKQ23" s="97"/>
      <c r="HKR23" s="96"/>
      <c r="HKS23" s="97"/>
      <c r="HKT23" s="97"/>
      <c r="HKU23" s="97"/>
      <c r="HKV23" s="96"/>
      <c r="HKW23" s="97"/>
      <c r="HKX23" s="97"/>
      <c r="HKY23" s="97"/>
      <c r="HKZ23" s="96"/>
      <c r="HLA23" s="97"/>
      <c r="HLB23" s="97"/>
      <c r="HLC23" s="97"/>
      <c r="HLD23" s="96"/>
      <c r="HLE23" s="97"/>
      <c r="HLF23" s="97"/>
      <c r="HLG23" s="97"/>
      <c r="HLH23" s="96"/>
      <c r="HLI23" s="97"/>
      <c r="HLJ23" s="97"/>
      <c r="HLK23" s="97"/>
      <c r="HLL23" s="96"/>
      <c r="HLM23" s="97"/>
      <c r="HLN23" s="97"/>
      <c r="HLO23" s="97"/>
      <c r="HLP23" s="96"/>
      <c r="HLQ23" s="97"/>
      <c r="HLR23" s="97"/>
      <c r="HLS23" s="97"/>
      <c r="HLT23" s="96"/>
      <c r="HLU23" s="97"/>
      <c r="HLV23" s="97"/>
      <c r="HLW23" s="97"/>
      <c r="HLX23" s="96"/>
      <c r="HLY23" s="97"/>
      <c r="HLZ23" s="97"/>
      <c r="HMA23" s="97"/>
      <c r="HMB23" s="96"/>
      <c r="HMC23" s="97"/>
      <c r="HMD23" s="97"/>
      <c r="HME23" s="97"/>
      <c r="HMF23" s="96"/>
      <c r="HMG23" s="97"/>
      <c r="HMH23" s="97"/>
      <c r="HMI23" s="97"/>
      <c r="HMJ23" s="96"/>
      <c r="HMK23" s="97"/>
      <c r="HML23" s="97"/>
      <c r="HMM23" s="97"/>
      <c r="HMN23" s="96"/>
      <c r="HMO23" s="97"/>
      <c r="HMP23" s="97"/>
      <c r="HMQ23" s="97"/>
      <c r="HMR23" s="96"/>
      <c r="HMS23" s="97"/>
      <c r="HMT23" s="97"/>
      <c r="HMU23" s="97"/>
      <c r="HMV23" s="96"/>
      <c r="HMW23" s="97"/>
      <c r="HMX23" s="97"/>
      <c r="HMY23" s="97"/>
      <c r="HMZ23" s="96"/>
      <c r="HNA23" s="97"/>
      <c r="HNB23" s="97"/>
      <c r="HNC23" s="97"/>
      <c r="HND23" s="96"/>
      <c r="HNE23" s="97"/>
      <c r="HNF23" s="97"/>
      <c r="HNG23" s="97"/>
      <c r="HNH23" s="96"/>
      <c r="HNI23" s="97"/>
      <c r="HNJ23" s="97"/>
      <c r="HNK23" s="97"/>
      <c r="HNL23" s="96"/>
      <c r="HNM23" s="97"/>
      <c r="HNN23" s="97"/>
      <c r="HNO23" s="97"/>
      <c r="HNP23" s="96"/>
      <c r="HNQ23" s="97"/>
      <c r="HNR23" s="97"/>
      <c r="HNS23" s="97"/>
      <c r="HNT23" s="96"/>
      <c r="HNU23" s="97"/>
      <c r="HNV23" s="97"/>
      <c r="HNW23" s="97"/>
      <c r="HNX23" s="96"/>
      <c r="HNY23" s="97"/>
      <c r="HNZ23" s="97"/>
      <c r="HOA23" s="97"/>
      <c r="HOB23" s="96"/>
      <c r="HOC23" s="97"/>
      <c r="HOD23" s="97"/>
      <c r="HOE23" s="97"/>
      <c r="HOF23" s="96"/>
      <c r="HOG23" s="97"/>
      <c r="HOH23" s="97"/>
      <c r="HOI23" s="97"/>
      <c r="HOJ23" s="96"/>
      <c r="HOK23" s="97"/>
      <c r="HOL23" s="97"/>
      <c r="HOM23" s="97"/>
      <c r="HON23" s="96"/>
      <c r="HOO23" s="97"/>
      <c r="HOP23" s="97"/>
      <c r="HOQ23" s="97"/>
      <c r="HOR23" s="96"/>
      <c r="HOS23" s="97"/>
      <c r="HOT23" s="97"/>
      <c r="HOU23" s="97"/>
      <c r="HOV23" s="96"/>
      <c r="HOW23" s="97"/>
      <c r="HOX23" s="97"/>
      <c r="HOY23" s="97"/>
      <c r="HOZ23" s="96"/>
      <c r="HPA23" s="97"/>
      <c r="HPB23" s="97"/>
      <c r="HPC23" s="97"/>
      <c r="HPD23" s="96"/>
      <c r="HPE23" s="97"/>
      <c r="HPF23" s="97"/>
      <c r="HPG23" s="97"/>
      <c r="HPH23" s="96"/>
      <c r="HPI23" s="97"/>
      <c r="HPJ23" s="97"/>
      <c r="HPK23" s="97"/>
      <c r="HPL23" s="96"/>
      <c r="HPM23" s="97"/>
      <c r="HPN23" s="97"/>
      <c r="HPO23" s="97"/>
      <c r="HPP23" s="96"/>
      <c r="HPQ23" s="97"/>
      <c r="HPR23" s="97"/>
      <c r="HPS23" s="97"/>
      <c r="HPT23" s="96"/>
      <c r="HPU23" s="97"/>
      <c r="HPV23" s="97"/>
      <c r="HPW23" s="97"/>
      <c r="HPX23" s="96"/>
      <c r="HPY23" s="97"/>
      <c r="HPZ23" s="97"/>
      <c r="HQA23" s="97"/>
      <c r="HQB23" s="96"/>
      <c r="HQC23" s="97"/>
      <c r="HQD23" s="97"/>
      <c r="HQE23" s="97"/>
      <c r="HQF23" s="96"/>
      <c r="HQG23" s="97"/>
      <c r="HQH23" s="97"/>
      <c r="HQI23" s="97"/>
      <c r="HQJ23" s="96"/>
      <c r="HQK23" s="97"/>
      <c r="HQL23" s="97"/>
      <c r="HQM23" s="97"/>
      <c r="HQN23" s="96"/>
      <c r="HQO23" s="97"/>
      <c r="HQP23" s="97"/>
      <c r="HQQ23" s="97"/>
      <c r="HQR23" s="96"/>
      <c r="HQS23" s="97"/>
      <c r="HQT23" s="97"/>
      <c r="HQU23" s="97"/>
      <c r="HQV23" s="96"/>
      <c r="HQW23" s="97"/>
      <c r="HQX23" s="97"/>
      <c r="HQY23" s="97"/>
      <c r="HQZ23" s="96"/>
      <c r="HRA23" s="97"/>
      <c r="HRB23" s="97"/>
      <c r="HRC23" s="97"/>
      <c r="HRD23" s="96"/>
      <c r="HRE23" s="97"/>
      <c r="HRF23" s="97"/>
      <c r="HRG23" s="97"/>
      <c r="HRH23" s="96"/>
      <c r="HRI23" s="97"/>
      <c r="HRJ23" s="97"/>
      <c r="HRK23" s="97"/>
      <c r="HRL23" s="96"/>
      <c r="HRM23" s="97"/>
      <c r="HRN23" s="97"/>
      <c r="HRO23" s="97"/>
      <c r="HRP23" s="96"/>
      <c r="HRQ23" s="97"/>
      <c r="HRR23" s="97"/>
      <c r="HRS23" s="97"/>
      <c r="HRT23" s="96"/>
      <c r="HRU23" s="97"/>
      <c r="HRV23" s="97"/>
      <c r="HRW23" s="97"/>
      <c r="HRX23" s="96"/>
      <c r="HRY23" s="97"/>
      <c r="HRZ23" s="97"/>
      <c r="HSA23" s="97"/>
      <c r="HSB23" s="96"/>
      <c r="HSC23" s="97"/>
      <c r="HSD23" s="97"/>
      <c r="HSE23" s="97"/>
      <c r="HSF23" s="96"/>
      <c r="HSG23" s="97"/>
      <c r="HSH23" s="97"/>
      <c r="HSI23" s="97"/>
      <c r="HSJ23" s="96"/>
      <c r="HSK23" s="97"/>
      <c r="HSL23" s="97"/>
      <c r="HSM23" s="97"/>
      <c r="HSN23" s="96"/>
      <c r="HSO23" s="97"/>
      <c r="HSP23" s="97"/>
      <c r="HSQ23" s="97"/>
      <c r="HSR23" s="96"/>
      <c r="HSS23" s="97"/>
      <c r="HST23" s="97"/>
      <c r="HSU23" s="97"/>
      <c r="HSV23" s="96"/>
      <c r="HSW23" s="97"/>
      <c r="HSX23" s="97"/>
      <c r="HSY23" s="97"/>
      <c r="HSZ23" s="96"/>
      <c r="HTA23" s="97"/>
      <c r="HTB23" s="97"/>
      <c r="HTC23" s="97"/>
      <c r="HTD23" s="96"/>
      <c r="HTE23" s="97"/>
      <c r="HTF23" s="97"/>
      <c r="HTG23" s="97"/>
      <c r="HTH23" s="96"/>
      <c r="HTI23" s="97"/>
      <c r="HTJ23" s="97"/>
      <c r="HTK23" s="97"/>
      <c r="HTL23" s="96"/>
      <c r="HTM23" s="97"/>
      <c r="HTN23" s="97"/>
      <c r="HTO23" s="97"/>
      <c r="HTP23" s="96"/>
      <c r="HTQ23" s="97"/>
      <c r="HTR23" s="97"/>
      <c r="HTS23" s="97"/>
      <c r="HTT23" s="96"/>
      <c r="HTU23" s="97"/>
      <c r="HTV23" s="97"/>
      <c r="HTW23" s="97"/>
      <c r="HTX23" s="96"/>
      <c r="HTY23" s="97"/>
      <c r="HTZ23" s="97"/>
      <c r="HUA23" s="97"/>
      <c r="HUB23" s="96"/>
      <c r="HUC23" s="97"/>
      <c r="HUD23" s="97"/>
      <c r="HUE23" s="97"/>
      <c r="HUF23" s="96"/>
      <c r="HUG23" s="97"/>
      <c r="HUH23" s="97"/>
      <c r="HUI23" s="97"/>
      <c r="HUJ23" s="96"/>
      <c r="HUK23" s="97"/>
      <c r="HUL23" s="97"/>
      <c r="HUM23" s="97"/>
      <c r="HUN23" s="96"/>
      <c r="HUO23" s="97"/>
      <c r="HUP23" s="97"/>
      <c r="HUQ23" s="97"/>
      <c r="HUR23" s="96"/>
      <c r="HUS23" s="97"/>
      <c r="HUT23" s="97"/>
      <c r="HUU23" s="97"/>
      <c r="HUV23" s="96"/>
      <c r="HUW23" s="97"/>
      <c r="HUX23" s="97"/>
      <c r="HUY23" s="97"/>
      <c r="HUZ23" s="96"/>
      <c r="HVA23" s="97"/>
      <c r="HVB23" s="97"/>
      <c r="HVC23" s="97"/>
      <c r="HVD23" s="96"/>
      <c r="HVE23" s="97"/>
      <c r="HVF23" s="97"/>
      <c r="HVG23" s="97"/>
      <c r="HVH23" s="96"/>
      <c r="HVI23" s="97"/>
      <c r="HVJ23" s="97"/>
      <c r="HVK23" s="97"/>
      <c r="HVL23" s="96"/>
      <c r="HVM23" s="97"/>
      <c r="HVN23" s="97"/>
      <c r="HVO23" s="97"/>
      <c r="HVP23" s="96"/>
      <c r="HVQ23" s="97"/>
      <c r="HVR23" s="97"/>
      <c r="HVS23" s="97"/>
      <c r="HVT23" s="96"/>
      <c r="HVU23" s="97"/>
      <c r="HVV23" s="97"/>
      <c r="HVW23" s="97"/>
      <c r="HVX23" s="96"/>
      <c r="HVY23" s="97"/>
      <c r="HVZ23" s="97"/>
      <c r="HWA23" s="97"/>
      <c r="HWB23" s="96"/>
      <c r="HWC23" s="97"/>
      <c r="HWD23" s="97"/>
      <c r="HWE23" s="97"/>
      <c r="HWF23" s="96"/>
      <c r="HWG23" s="97"/>
      <c r="HWH23" s="97"/>
      <c r="HWI23" s="97"/>
      <c r="HWJ23" s="96"/>
      <c r="HWK23" s="97"/>
      <c r="HWL23" s="97"/>
      <c r="HWM23" s="97"/>
      <c r="HWN23" s="96"/>
      <c r="HWO23" s="97"/>
      <c r="HWP23" s="97"/>
      <c r="HWQ23" s="97"/>
      <c r="HWR23" s="96"/>
      <c r="HWS23" s="97"/>
      <c r="HWT23" s="97"/>
      <c r="HWU23" s="97"/>
      <c r="HWV23" s="96"/>
      <c r="HWW23" s="97"/>
      <c r="HWX23" s="97"/>
      <c r="HWY23" s="97"/>
      <c r="HWZ23" s="96"/>
      <c r="HXA23" s="97"/>
      <c r="HXB23" s="97"/>
      <c r="HXC23" s="97"/>
      <c r="HXD23" s="96"/>
      <c r="HXE23" s="97"/>
      <c r="HXF23" s="97"/>
      <c r="HXG23" s="97"/>
      <c r="HXH23" s="96"/>
      <c r="HXI23" s="97"/>
      <c r="HXJ23" s="97"/>
      <c r="HXK23" s="97"/>
      <c r="HXL23" s="96"/>
      <c r="HXM23" s="97"/>
      <c r="HXN23" s="97"/>
      <c r="HXO23" s="97"/>
      <c r="HXP23" s="96"/>
      <c r="HXQ23" s="97"/>
      <c r="HXR23" s="97"/>
      <c r="HXS23" s="97"/>
      <c r="HXT23" s="96"/>
      <c r="HXU23" s="97"/>
      <c r="HXV23" s="97"/>
      <c r="HXW23" s="97"/>
      <c r="HXX23" s="96"/>
      <c r="HXY23" s="97"/>
      <c r="HXZ23" s="97"/>
      <c r="HYA23" s="97"/>
      <c r="HYB23" s="96"/>
      <c r="HYC23" s="97"/>
      <c r="HYD23" s="97"/>
      <c r="HYE23" s="97"/>
      <c r="HYF23" s="96"/>
      <c r="HYG23" s="97"/>
      <c r="HYH23" s="97"/>
      <c r="HYI23" s="97"/>
      <c r="HYJ23" s="96"/>
      <c r="HYK23" s="97"/>
      <c r="HYL23" s="97"/>
      <c r="HYM23" s="97"/>
      <c r="HYN23" s="96"/>
      <c r="HYO23" s="97"/>
      <c r="HYP23" s="97"/>
      <c r="HYQ23" s="97"/>
      <c r="HYR23" s="96"/>
      <c r="HYS23" s="97"/>
      <c r="HYT23" s="97"/>
      <c r="HYU23" s="97"/>
      <c r="HYV23" s="96"/>
      <c r="HYW23" s="97"/>
      <c r="HYX23" s="97"/>
      <c r="HYY23" s="97"/>
      <c r="HYZ23" s="96"/>
      <c r="HZA23" s="97"/>
      <c r="HZB23" s="97"/>
      <c r="HZC23" s="97"/>
      <c r="HZD23" s="96"/>
      <c r="HZE23" s="97"/>
      <c r="HZF23" s="97"/>
      <c r="HZG23" s="97"/>
      <c r="HZH23" s="96"/>
      <c r="HZI23" s="97"/>
      <c r="HZJ23" s="97"/>
      <c r="HZK23" s="97"/>
      <c r="HZL23" s="96"/>
      <c r="HZM23" s="97"/>
      <c r="HZN23" s="97"/>
      <c r="HZO23" s="97"/>
      <c r="HZP23" s="96"/>
      <c r="HZQ23" s="97"/>
      <c r="HZR23" s="97"/>
      <c r="HZS23" s="97"/>
      <c r="HZT23" s="96"/>
      <c r="HZU23" s="97"/>
      <c r="HZV23" s="97"/>
      <c r="HZW23" s="97"/>
      <c r="HZX23" s="96"/>
      <c r="HZY23" s="97"/>
      <c r="HZZ23" s="97"/>
      <c r="IAA23" s="97"/>
      <c r="IAB23" s="96"/>
      <c r="IAC23" s="97"/>
      <c r="IAD23" s="97"/>
      <c r="IAE23" s="97"/>
      <c r="IAF23" s="96"/>
      <c r="IAG23" s="97"/>
      <c r="IAH23" s="97"/>
      <c r="IAI23" s="97"/>
      <c r="IAJ23" s="96"/>
      <c r="IAK23" s="97"/>
      <c r="IAL23" s="97"/>
      <c r="IAM23" s="97"/>
      <c r="IAN23" s="96"/>
      <c r="IAO23" s="97"/>
      <c r="IAP23" s="97"/>
      <c r="IAQ23" s="97"/>
      <c r="IAR23" s="96"/>
      <c r="IAS23" s="97"/>
      <c r="IAT23" s="97"/>
      <c r="IAU23" s="97"/>
      <c r="IAV23" s="96"/>
      <c r="IAW23" s="97"/>
      <c r="IAX23" s="97"/>
      <c r="IAY23" s="97"/>
      <c r="IAZ23" s="96"/>
      <c r="IBA23" s="97"/>
      <c r="IBB23" s="97"/>
      <c r="IBC23" s="97"/>
      <c r="IBD23" s="96"/>
      <c r="IBE23" s="97"/>
      <c r="IBF23" s="97"/>
      <c r="IBG23" s="97"/>
      <c r="IBH23" s="96"/>
      <c r="IBI23" s="97"/>
      <c r="IBJ23" s="97"/>
      <c r="IBK23" s="97"/>
      <c r="IBL23" s="96"/>
      <c r="IBM23" s="97"/>
      <c r="IBN23" s="97"/>
      <c r="IBO23" s="97"/>
      <c r="IBP23" s="96"/>
      <c r="IBQ23" s="97"/>
      <c r="IBR23" s="97"/>
      <c r="IBS23" s="97"/>
      <c r="IBT23" s="96"/>
      <c r="IBU23" s="97"/>
      <c r="IBV23" s="97"/>
      <c r="IBW23" s="97"/>
      <c r="IBX23" s="96"/>
      <c r="IBY23" s="97"/>
      <c r="IBZ23" s="97"/>
      <c r="ICA23" s="97"/>
      <c r="ICB23" s="96"/>
      <c r="ICC23" s="97"/>
      <c r="ICD23" s="97"/>
      <c r="ICE23" s="97"/>
      <c r="ICF23" s="96"/>
      <c r="ICG23" s="97"/>
      <c r="ICH23" s="97"/>
      <c r="ICI23" s="97"/>
      <c r="ICJ23" s="96"/>
      <c r="ICK23" s="97"/>
      <c r="ICL23" s="97"/>
      <c r="ICM23" s="97"/>
      <c r="ICN23" s="96"/>
      <c r="ICO23" s="97"/>
      <c r="ICP23" s="97"/>
      <c r="ICQ23" s="97"/>
      <c r="ICR23" s="96"/>
      <c r="ICS23" s="97"/>
      <c r="ICT23" s="97"/>
      <c r="ICU23" s="97"/>
      <c r="ICV23" s="96"/>
      <c r="ICW23" s="97"/>
      <c r="ICX23" s="97"/>
      <c r="ICY23" s="97"/>
      <c r="ICZ23" s="96"/>
      <c r="IDA23" s="97"/>
      <c r="IDB23" s="97"/>
      <c r="IDC23" s="97"/>
      <c r="IDD23" s="96"/>
      <c r="IDE23" s="97"/>
      <c r="IDF23" s="97"/>
      <c r="IDG23" s="97"/>
      <c r="IDH23" s="96"/>
      <c r="IDI23" s="97"/>
      <c r="IDJ23" s="97"/>
      <c r="IDK23" s="97"/>
      <c r="IDL23" s="96"/>
      <c r="IDM23" s="97"/>
      <c r="IDN23" s="97"/>
      <c r="IDO23" s="97"/>
      <c r="IDP23" s="96"/>
      <c r="IDQ23" s="97"/>
      <c r="IDR23" s="97"/>
      <c r="IDS23" s="97"/>
      <c r="IDT23" s="96"/>
      <c r="IDU23" s="97"/>
      <c r="IDV23" s="97"/>
      <c r="IDW23" s="97"/>
      <c r="IDX23" s="96"/>
      <c r="IDY23" s="97"/>
      <c r="IDZ23" s="97"/>
      <c r="IEA23" s="97"/>
      <c r="IEB23" s="96"/>
      <c r="IEC23" s="97"/>
      <c r="IED23" s="97"/>
      <c r="IEE23" s="97"/>
      <c r="IEF23" s="96"/>
      <c r="IEG23" s="97"/>
      <c r="IEH23" s="97"/>
      <c r="IEI23" s="97"/>
      <c r="IEJ23" s="96"/>
      <c r="IEK23" s="97"/>
      <c r="IEL23" s="97"/>
      <c r="IEM23" s="97"/>
      <c r="IEN23" s="96"/>
      <c r="IEO23" s="97"/>
      <c r="IEP23" s="97"/>
      <c r="IEQ23" s="97"/>
      <c r="IER23" s="96"/>
      <c r="IES23" s="97"/>
      <c r="IET23" s="97"/>
      <c r="IEU23" s="97"/>
      <c r="IEV23" s="96"/>
      <c r="IEW23" s="97"/>
      <c r="IEX23" s="97"/>
      <c r="IEY23" s="97"/>
      <c r="IEZ23" s="96"/>
      <c r="IFA23" s="97"/>
      <c r="IFB23" s="97"/>
      <c r="IFC23" s="97"/>
      <c r="IFD23" s="96"/>
      <c r="IFE23" s="97"/>
      <c r="IFF23" s="97"/>
      <c r="IFG23" s="97"/>
      <c r="IFH23" s="96"/>
      <c r="IFI23" s="97"/>
      <c r="IFJ23" s="97"/>
      <c r="IFK23" s="97"/>
      <c r="IFL23" s="96"/>
      <c r="IFM23" s="97"/>
      <c r="IFN23" s="97"/>
      <c r="IFO23" s="97"/>
      <c r="IFP23" s="96"/>
      <c r="IFQ23" s="97"/>
      <c r="IFR23" s="97"/>
      <c r="IFS23" s="97"/>
      <c r="IFT23" s="96"/>
      <c r="IFU23" s="97"/>
      <c r="IFV23" s="97"/>
      <c r="IFW23" s="97"/>
      <c r="IFX23" s="96"/>
      <c r="IFY23" s="97"/>
      <c r="IFZ23" s="97"/>
      <c r="IGA23" s="97"/>
      <c r="IGB23" s="96"/>
      <c r="IGC23" s="97"/>
      <c r="IGD23" s="97"/>
      <c r="IGE23" s="97"/>
      <c r="IGF23" s="96"/>
      <c r="IGG23" s="97"/>
      <c r="IGH23" s="97"/>
      <c r="IGI23" s="97"/>
      <c r="IGJ23" s="96"/>
      <c r="IGK23" s="97"/>
      <c r="IGL23" s="97"/>
      <c r="IGM23" s="97"/>
      <c r="IGN23" s="96"/>
      <c r="IGO23" s="97"/>
      <c r="IGP23" s="97"/>
      <c r="IGQ23" s="97"/>
      <c r="IGR23" s="96"/>
      <c r="IGS23" s="97"/>
      <c r="IGT23" s="97"/>
      <c r="IGU23" s="97"/>
      <c r="IGV23" s="96"/>
      <c r="IGW23" s="97"/>
      <c r="IGX23" s="97"/>
      <c r="IGY23" s="97"/>
      <c r="IGZ23" s="96"/>
      <c r="IHA23" s="97"/>
      <c r="IHB23" s="97"/>
      <c r="IHC23" s="97"/>
      <c r="IHD23" s="96"/>
      <c r="IHE23" s="97"/>
      <c r="IHF23" s="97"/>
      <c r="IHG23" s="97"/>
      <c r="IHH23" s="96"/>
      <c r="IHI23" s="97"/>
      <c r="IHJ23" s="97"/>
      <c r="IHK23" s="97"/>
      <c r="IHL23" s="96"/>
      <c r="IHM23" s="97"/>
      <c r="IHN23" s="97"/>
      <c r="IHO23" s="97"/>
      <c r="IHP23" s="96"/>
      <c r="IHQ23" s="97"/>
      <c r="IHR23" s="97"/>
      <c r="IHS23" s="97"/>
      <c r="IHT23" s="96"/>
      <c r="IHU23" s="97"/>
      <c r="IHV23" s="97"/>
      <c r="IHW23" s="97"/>
      <c r="IHX23" s="96"/>
      <c r="IHY23" s="97"/>
      <c r="IHZ23" s="97"/>
      <c r="IIA23" s="97"/>
      <c r="IIB23" s="96"/>
      <c r="IIC23" s="97"/>
      <c r="IID23" s="97"/>
      <c r="IIE23" s="97"/>
      <c r="IIF23" s="96"/>
      <c r="IIG23" s="97"/>
      <c r="IIH23" s="97"/>
      <c r="III23" s="97"/>
      <c r="IIJ23" s="96"/>
      <c r="IIK23" s="97"/>
      <c r="IIL23" s="97"/>
      <c r="IIM23" s="97"/>
      <c r="IIN23" s="96"/>
      <c r="IIO23" s="97"/>
      <c r="IIP23" s="97"/>
      <c r="IIQ23" s="97"/>
      <c r="IIR23" s="96"/>
      <c r="IIS23" s="97"/>
      <c r="IIT23" s="97"/>
      <c r="IIU23" s="97"/>
      <c r="IIV23" s="96"/>
      <c r="IIW23" s="97"/>
      <c r="IIX23" s="97"/>
      <c r="IIY23" s="97"/>
      <c r="IIZ23" s="96"/>
      <c r="IJA23" s="97"/>
      <c r="IJB23" s="97"/>
      <c r="IJC23" s="97"/>
      <c r="IJD23" s="96"/>
      <c r="IJE23" s="97"/>
      <c r="IJF23" s="97"/>
      <c r="IJG23" s="97"/>
      <c r="IJH23" s="96"/>
      <c r="IJI23" s="97"/>
      <c r="IJJ23" s="97"/>
      <c r="IJK23" s="97"/>
      <c r="IJL23" s="96"/>
      <c r="IJM23" s="97"/>
      <c r="IJN23" s="97"/>
      <c r="IJO23" s="97"/>
      <c r="IJP23" s="96"/>
      <c r="IJQ23" s="97"/>
      <c r="IJR23" s="97"/>
      <c r="IJS23" s="97"/>
      <c r="IJT23" s="96"/>
      <c r="IJU23" s="97"/>
      <c r="IJV23" s="97"/>
      <c r="IJW23" s="97"/>
      <c r="IJX23" s="96"/>
      <c r="IJY23" s="97"/>
      <c r="IJZ23" s="97"/>
      <c r="IKA23" s="97"/>
      <c r="IKB23" s="96"/>
      <c r="IKC23" s="97"/>
      <c r="IKD23" s="97"/>
      <c r="IKE23" s="97"/>
      <c r="IKF23" s="96"/>
      <c r="IKG23" s="97"/>
      <c r="IKH23" s="97"/>
      <c r="IKI23" s="97"/>
      <c r="IKJ23" s="96"/>
      <c r="IKK23" s="97"/>
      <c r="IKL23" s="97"/>
      <c r="IKM23" s="97"/>
      <c r="IKN23" s="96"/>
      <c r="IKO23" s="97"/>
      <c r="IKP23" s="97"/>
      <c r="IKQ23" s="97"/>
      <c r="IKR23" s="96"/>
      <c r="IKS23" s="97"/>
      <c r="IKT23" s="97"/>
      <c r="IKU23" s="97"/>
      <c r="IKV23" s="96"/>
      <c r="IKW23" s="97"/>
      <c r="IKX23" s="97"/>
      <c r="IKY23" s="97"/>
      <c r="IKZ23" s="96"/>
      <c r="ILA23" s="97"/>
      <c r="ILB23" s="97"/>
      <c r="ILC23" s="97"/>
      <c r="ILD23" s="96"/>
      <c r="ILE23" s="97"/>
      <c r="ILF23" s="97"/>
      <c r="ILG23" s="97"/>
      <c r="ILH23" s="96"/>
      <c r="ILI23" s="97"/>
      <c r="ILJ23" s="97"/>
      <c r="ILK23" s="97"/>
      <c r="ILL23" s="96"/>
      <c r="ILM23" s="97"/>
      <c r="ILN23" s="97"/>
      <c r="ILO23" s="97"/>
      <c r="ILP23" s="96"/>
      <c r="ILQ23" s="97"/>
      <c r="ILR23" s="97"/>
      <c r="ILS23" s="97"/>
      <c r="ILT23" s="96"/>
      <c r="ILU23" s="97"/>
      <c r="ILV23" s="97"/>
      <c r="ILW23" s="97"/>
      <c r="ILX23" s="96"/>
      <c r="ILY23" s="97"/>
      <c r="ILZ23" s="97"/>
      <c r="IMA23" s="97"/>
      <c r="IMB23" s="96"/>
      <c r="IMC23" s="97"/>
      <c r="IMD23" s="97"/>
      <c r="IME23" s="97"/>
      <c r="IMF23" s="96"/>
      <c r="IMG23" s="97"/>
      <c r="IMH23" s="97"/>
      <c r="IMI23" s="97"/>
      <c r="IMJ23" s="96"/>
      <c r="IMK23" s="97"/>
      <c r="IML23" s="97"/>
      <c r="IMM23" s="97"/>
      <c r="IMN23" s="96"/>
      <c r="IMO23" s="97"/>
      <c r="IMP23" s="97"/>
      <c r="IMQ23" s="97"/>
      <c r="IMR23" s="96"/>
      <c r="IMS23" s="97"/>
      <c r="IMT23" s="97"/>
      <c r="IMU23" s="97"/>
      <c r="IMV23" s="96"/>
      <c r="IMW23" s="97"/>
      <c r="IMX23" s="97"/>
      <c r="IMY23" s="97"/>
      <c r="IMZ23" s="96"/>
      <c r="INA23" s="97"/>
      <c r="INB23" s="97"/>
      <c r="INC23" s="97"/>
      <c r="IND23" s="96"/>
      <c r="INE23" s="97"/>
      <c r="INF23" s="97"/>
      <c r="ING23" s="97"/>
      <c r="INH23" s="96"/>
      <c r="INI23" s="97"/>
      <c r="INJ23" s="97"/>
      <c r="INK23" s="97"/>
      <c r="INL23" s="96"/>
      <c r="INM23" s="97"/>
      <c r="INN23" s="97"/>
      <c r="INO23" s="97"/>
      <c r="INP23" s="96"/>
      <c r="INQ23" s="97"/>
      <c r="INR23" s="97"/>
      <c r="INS23" s="97"/>
      <c r="INT23" s="96"/>
      <c r="INU23" s="97"/>
      <c r="INV23" s="97"/>
      <c r="INW23" s="97"/>
      <c r="INX23" s="96"/>
      <c r="INY23" s="97"/>
      <c r="INZ23" s="97"/>
      <c r="IOA23" s="97"/>
      <c r="IOB23" s="96"/>
      <c r="IOC23" s="97"/>
      <c r="IOD23" s="97"/>
      <c r="IOE23" s="97"/>
      <c r="IOF23" s="96"/>
      <c r="IOG23" s="97"/>
      <c r="IOH23" s="97"/>
      <c r="IOI23" s="97"/>
      <c r="IOJ23" s="96"/>
      <c r="IOK23" s="97"/>
      <c r="IOL23" s="97"/>
      <c r="IOM23" s="97"/>
      <c r="ION23" s="96"/>
      <c r="IOO23" s="97"/>
      <c r="IOP23" s="97"/>
      <c r="IOQ23" s="97"/>
      <c r="IOR23" s="96"/>
      <c r="IOS23" s="97"/>
      <c r="IOT23" s="97"/>
      <c r="IOU23" s="97"/>
      <c r="IOV23" s="96"/>
      <c r="IOW23" s="97"/>
      <c r="IOX23" s="97"/>
      <c r="IOY23" s="97"/>
      <c r="IOZ23" s="96"/>
      <c r="IPA23" s="97"/>
      <c r="IPB23" s="97"/>
      <c r="IPC23" s="97"/>
      <c r="IPD23" s="96"/>
      <c r="IPE23" s="97"/>
      <c r="IPF23" s="97"/>
      <c r="IPG23" s="97"/>
      <c r="IPH23" s="96"/>
      <c r="IPI23" s="97"/>
      <c r="IPJ23" s="97"/>
      <c r="IPK23" s="97"/>
      <c r="IPL23" s="96"/>
      <c r="IPM23" s="97"/>
      <c r="IPN23" s="97"/>
      <c r="IPO23" s="97"/>
      <c r="IPP23" s="96"/>
      <c r="IPQ23" s="97"/>
      <c r="IPR23" s="97"/>
      <c r="IPS23" s="97"/>
      <c r="IPT23" s="96"/>
      <c r="IPU23" s="97"/>
      <c r="IPV23" s="97"/>
      <c r="IPW23" s="97"/>
      <c r="IPX23" s="96"/>
      <c r="IPY23" s="97"/>
      <c r="IPZ23" s="97"/>
      <c r="IQA23" s="97"/>
      <c r="IQB23" s="96"/>
      <c r="IQC23" s="97"/>
      <c r="IQD23" s="97"/>
      <c r="IQE23" s="97"/>
      <c r="IQF23" s="96"/>
      <c r="IQG23" s="97"/>
      <c r="IQH23" s="97"/>
      <c r="IQI23" s="97"/>
      <c r="IQJ23" s="96"/>
      <c r="IQK23" s="97"/>
      <c r="IQL23" s="97"/>
      <c r="IQM23" s="97"/>
      <c r="IQN23" s="96"/>
      <c r="IQO23" s="97"/>
      <c r="IQP23" s="97"/>
      <c r="IQQ23" s="97"/>
      <c r="IQR23" s="96"/>
      <c r="IQS23" s="97"/>
      <c r="IQT23" s="97"/>
      <c r="IQU23" s="97"/>
      <c r="IQV23" s="96"/>
      <c r="IQW23" s="97"/>
      <c r="IQX23" s="97"/>
      <c r="IQY23" s="97"/>
      <c r="IQZ23" s="96"/>
      <c r="IRA23" s="97"/>
      <c r="IRB23" s="97"/>
      <c r="IRC23" s="97"/>
      <c r="IRD23" s="96"/>
      <c r="IRE23" s="97"/>
      <c r="IRF23" s="97"/>
      <c r="IRG23" s="97"/>
      <c r="IRH23" s="96"/>
      <c r="IRI23" s="97"/>
      <c r="IRJ23" s="97"/>
      <c r="IRK23" s="97"/>
      <c r="IRL23" s="96"/>
      <c r="IRM23" s="97"/>
      <c r="IRN23" s="97"/>
      <c r="IRO23" s="97"/>
      <c r="IRP23" s="96"/>
      <c r="IRQ23" s="97"/>
      <c r="IRR23" s="97"/>
      <c r="IRS23" s="97"/>
      <c r="IRT23" s="96"/>
      <c r="IRU23" s="97"/>
      <c r="IRV23" s="97"/>
      <c r="IRW23" s="97"/>
      <c r="IRX23" s="96"/>
      <c r="IRY23" s="97"/>
      <c r="IRZ23" s="97"/>
      <c r="ISA23" s="97"/>
      <c r="ISB23" s="96"/>
      <c r="ISC23" s="97"/>
      <c r="ISD23" s="97"/>
      <c r="ISE23" s="97"/>
      <c r="ISF23" s="96"/>
      <c r="ISG23" s="97"/>
      <c r="ISH23" s="97"/>
      <c r="ISI23" s="97"/>
      <c r="ISJ23" s="96"/>
      <c r="ISK23" s="97"/>
      <c r="ISL23" s="97"/>
      <c r="ISM23" s="97"/>
      <c r="ISN23" s="96"/>
      <c r="ISO23" s="97"/>
      <c r="ISP23" s="97"/>
      <c r="ISQ23" s="97"/>
      <c r="ISR23" s="96"/>
      <c r="ISS23" s="97"/>
      <c r="IST23" s="97"/>
      <c r="ISU23" s="97"/>
      <c r="ISV23" s="96"/>
      <c r="ISW23" s="97"/>
      <c r="ISX23" s="97"/>
      <c r="ISY23" s="97"/>
      <c r="ISZ23" s="96"/>
      <c r="ITA23" s="97"/>
      <c r="ITB23" s="97"/>
      <c r="ITC23" s="97"/>
      <c r="ITD23" s="96"/>
      <c r="ITE23" s="97"/>
      <c r="ITF23" s="97"/>
      <c r="ITG23" s="97"/>
      <c r="ITH23" s="96"/>
      <c r="ITI23" s="97"/>
      <c r="ITJ23" s="97"/>
      <c r="ITK23" s="97"/>
      <c r="ITL23" s="96"/>
      <c r="ITM23" s="97"/>
      <c r="ITN23" s="97"/>
      <c r="ITO23" s="97"/>
      <c r="ITP23" s="96"/>
      <c r="ITQ23" s="97"/>
      <c r="ITR23" s="97"/>
      <c r="ITS23" s="97"/>
      <c r="ITT23" s="96"/>
      <c r="ITU23" s="97"/>
      <c r="ITV23" s="97"/>
      <c r="ITW23" s="97"/>
      <c r="ITX23" s="96"/>
      <c r="ITY23" s="97"/>
      <c r="ITZ23" s="97"/>
      <c r="IUA23" s="97"/>
      <c r="IUB23" s="96"/>
      <c r="IUC23" s="97"/>
      <c r="IUD23" s="97"/>
      <c r="IUE23" s="97"/>
      <c r="IUF23" s="96"/>
      <c r="IUG23" s="97"/>
      <c r="IUH23" s="97"/>
      <c r="IUI23" s="97"/>
      <c r="IUJ23" s="96"/>
      <c r="IUK23" s="97"/>
      <c r="IUL23" s="97"/>
      <c r="IUM23" s="97"/>
      <c r="IUN23" s="96"/>
      <c r="IUO23" s="97"/>
      <c r="IUP23" s="97"/>
      <c r="IUQ23" s="97"/>
      <c r="IUR23" s="96"/>
      <c r="IUS23" s="97"/>
      <c r="IUT23" s="97"/>
      <c r="IUU23" s="97"/>
      <c r="IUV23" s="96"/>
      <c r="IUW23" s="97"/>
      <c r="IUX23" s="97"/>
      <c r="IUY23" s="97"/>
      <c r="IUZ23" s="96"/>
      <c r="IVA23" s="97"/>
      <c r="IVB23" s="97"/>
      <c r="IVC23" s="97"/>
      <c r="IVD23" s="96"/>
      <c r="IVE23" s="97"/>
      <c r="IVF23" s="97"/>
      <c r="IVG23" s="97"/>
      <c r="IVH23" s="96"/>
      <c r="IVI23" s="97"/>
      <c r="IVJ23" s="97"/>
      <c r="IVK23" s="97"/>
      <c r="IVL23" s="96"/>
      <c r="IVM23" s="97"/>
      <c r="IVN23" s="97"/>
      <c r="IVO23" s="97"/>
      <c r="IVP23" s="96"/>
      <c r="IVQ23" s="97"/>
      <c r="IVR23" s="97"/>
      <c r="IVS23" s="97"/>
      <c r="IVT23" s="96"/>
      <c r="IVU23" s="97"/>
      <c r="IVV23" s="97"/>
      <c r="IVW23" s="97"/>
      <c r="IVX23" s="96"/>
      <c r="IVY23" s="97"/>
      <c r="IVZ23" s="97"/>
      <c r="IWA23" s="97"/>
      <c r="IWB23" s="96"/>
      <c r="IWC23" s="97"/>
      <c r="IWD23" s="97"/>
      <c r="IWE23" s="97"/>
      <c r="IWF23" s="96"/>
      <c r="IWG23" s="97"/>
      <c r="IWH23" s="97"/>
      <c r="IWI23" s="97"/>
      <c r="IWJ23" s="96"/>
      <c r="IWK23" s="97"/>
      <c r="IWL23" s="97"/>
      <c r="IWM23" s="97"/>
      <c r="IWN23" s="96"/>
      <c r="IWO23" s="97"/>
      <c r="IWP23" s="97"/>
      <c r="IWQ23" s="97"/>
      <c r="IWR23" s="96"/>
      <c r="IWS23" s="97"/>
      <c r="IWT23" s="97"/>
      <c r="IWU23" s="97"/>
      <c r="IWV23" s="96"/>
      <c r="IWW23" s="97"/>
      <c r="IWX23" s="97"/>
      <c r="IWY23" s="97"/>
      <c r="IWZ23" s="96"/>
      <c r="IXA23" s="97"/>
      <c r="IXB23" s="97"/>
      <c r="IXC23" s="97"/>
      <c r="IXD23" s="96"/>
      <c r="IXE23" s="97"/>
      <c r="IXF23" s="97"/>
      <c r="IXG23" s="97"/>
      <c r="IXH23" s="96"/>
      <c r="IXI23" s="97"/>
      <c r="IXJ23" s="97"/>
      <c r="IXK23" s="97"/>
      <c r="IXL23" s="96"/>
      <c r="IXM23" s="97"/>
      <c r="IXN23" s="97"/>
      <c r="IXO23" s="97"/>
      <c r="IXP23" s="96"/>
      <c r="IXQ23" s="97"/>
      <c r="IXR23" s="97"/>
      <c r="IXS23" s="97"/>
      <c r="IXT23" s="96"/>
      <c r="IXU23" s="97"/>
      <c r="IXV23" s="97"/>
      <c r="IXW23" s="97"/>
      <c r="IXX23" s="96"/>
      <c r="IXY23" s="97"/>
      <c r="IXZ23" s="97"/>
      <c r="IYA23" s="97"/>
      <c r="IYB23" s="96"/>
      <c r="IYC23" s="97"/>
      <c r="IYD23" s="97"/>
      <c r="IYE23" s="97"/>
      <c r="IYF23" s="96"/>
      <c r="IYG23" s="97"/>
      <c r="IYH23" s="97"/>
      <c r="IYI23" s="97"/>
      <c r="IYJ23" s="96"/>
      <c r="IYK23" s="97"/>
      <c r="IYL23" s="97"/>
      <c r="IYM23" s="97"/>
      <c r="IYN23" s="96"/>
      <c r="IYO23" s="97"/>
      <c r="IYP23" s="97"/>
      <c r="IYQ23" s="97"/>
      <c r="IYR23" s="96"/>
      <c r="IYS23" s="97"/>
      <c r="IYT23" s="97"/>
      <c r="IYU23" s="97"/>
      <c r="IYV23" s="96"/>
      <c r="IYW23" s="97"/>
      <c r="IYX23" s="97"/>
      <c r="IYY23" s="97"/>
      <c r="IYZ23" s="96"/>
      <c r="IZA23" s="97"/>
      <c r="IZB23" s="97"/>
      <c r="IZC23" s="97"/>
      <c r="IZD23" s="96"/>
      <c r="IZE23" s="97"/>
      <c r="IZF23" s="97"/>
      <c r="IZG23" s="97"/>
      <c r="IZH23" s="96"/>
      <c r="IZI23" s="97"/>
      <c r="IZJ23" s="97"/>
      <c r="IZK23" s="97"/>
      <c r="IZL23" s="96"/>
      <c r="IZM23" s="97"/>
      <c r="IZN23" s="97"/>
      <c r="IZO23" s="97"/>
      <c r="IZP23" s="96"/>
      <c r="IZQ23" s="97"/>
      <c r="IZR23" s="97"/>
      <c r="IZS23" s="97"/>
      <c r="IZT23" s="96"/>
      <c r="IZU23" s="97"/>
      <c r="IZV23" s="97"/>
      <c r="IZW23" s="97"/>
      <c r="IZX23" s="96"/>
      <c r="IZY23" s="97"/>
      <c r="IZZ23" s="97"/>
      <c r="JAA23" s="97"/>
      <c r="JAB23" s="96"/>
      <c r="JAC23" s="97"/>
      <c r="JAD23" s="97"/>
      <c r="JAE23" s="97"/>
      <c r="JAF23" s="96"/>
      <c r="JAG23" s="97"/>
      <c r="JAH23" s="97"/>
      <c r="JAI23" s="97"/>
      <c r="JAJ23" s="96"/>
      <c r="JAK23" s="97"/>
      <c r="JAL23" s="97"/>
      <c r="JAM23" s="97"/>
      <c r="JAN23" s="96"/>
      <c r="JAO23" s="97"/>
      <c r="JAP23" s="97"/>
      <c r="JAQ23" s="97"/>
      <c r="JAR23" s="96"/>
      <c r="JAS23" s="97"/>
      <c r="JAT23" s="97"/>
      <c r="JAU23" s="97"/>
      <c r="JAV23" s="96"/>
      <c r="JAW23" s="97"/>
      <c r="JAX23" s="97"/>
      <c r="JAY23" s="97"/>
      <c r="JAZ23" s="96"/>
      <c r="JBA23" s="97"/>
      <c r="JBB23" s="97"/>
      <c r="JBC23" s="97"/>
      <c r="JBD23" s="96"/>
      <c r="JBE23" s="97"/>
      <c r="JBF23" s="97"/>
      <c r="JBG23" s="97"/>
      <c r="JBH23" s="96"/>
      <c r="JBI23" s="97"/>
      <c r="JBJ23" s="97"/>
      <c r="JBK23" s="97"/>
      <c r="JBL23" s="96"/>
      <c r="JBM23" s="97"/>
      <c r="JBN23" s="97"/>
      <c r="JBO23" s="97"/>
      <c r="JBP23" s="96"/>
      <c r="JBQ23" s="97"/>
      <c r="JBR23" s="97"/>
      <c r="JBS23" s="97"/>
      <c r="JBT23" s="96"/>
      <c r="JBU23" s="97"/>
      <c r="JBV23" s="97"/>
      <c r="JBW23" s="97"/>
      <c r="JBX23" s="96"/>
      <c r="JBY23" s="97"/>
      <c r="JBZ23" s="97"/>
      <c r="JCA23" s="97"/>
      <c r="JCB23" s="96"/>
      <c r="JCC23" s="97"/>
      <c r="JCD23" s="97"/>
      <c r="JCE23" s="97"/>
      <c r="JCF23" s="96"/>
      <c r="JCG23" s="97"/>
      <c r="JCH23" s="97"/>
      <c r="JCI23" s="97"/>
      <c r="JCJ23" s="96"/>
      <c r="JCK23" s="97"/>
      <c r="JCL23" s="97"/>
      <c r="JCM23" s="97"/>
      <c r="JCN23" s="96"/>
      <c r="JCO23" s="97"/>
      <c r="JCP23" s="97"/>
      <c r="JCQ23" s="97"/>
      <c r="JCR23" s="96"/>
      <c r="JCS23" s="97"/>
      <c r="JCT23" s="97"/>
      <c r="JCU23" s="97"/>
      <c r="JCV23" s="96"/>
      <c r="JCW23" s="97"/>
      <c r="JCX23" s="97"/>
      <c r="JCY23" s="97"/>
      <c r="JCZ23" s="96"/>
      <c r="JDA23" s="97"/>
      <c r="JDB23" s="97"/>
      <c r="JDC23" s="97"/>
      <c r="JDD23" s="96"/>
      <c r="JDE23" s="97"/>
      <c r="JDF23" s="97"/>
      <c r="JDG23" s="97"/>
      <c r="JDH23" s="96"/>
      <c r="JDI23" s="97"/>
      <c r="JDJ23" s="97"/>
      <c r="JDK23" s="97"/>
      <c r="JDL23" s="96"/>
      <c r="JDM23" s="97"/>
      <c r="JDN23" s="97"/>
      <c r="JDO23" s="97"/>
      <c r="JDP23" s="96"/>
      <c r="JDQ23" s="97"/>
      <c r="JDR23" s="97"/>
      <c r="JDS23" s="97"/>
      <c r="JDT23" s="96"/>
      <c r="JDU23" s="97"/>
      <c r="JDV23" s="97"/>
      <c r="JDW23" s="97"/>
      <c r="JDX23" s="96"/>
      <c r="JDY23" s="97"/>
      <c r="JDZ23" s="97"/>
      <c r="JEA23" s="97"/>
      <c r="JEB23" s="96"/>
      <c r="JEC23" s="97"/>
      <c r="JED23" s="97"/>
      <c r="JEE23" s="97"/>
      <c r="JEF23" s="96"/>
      <c r="JEG23" s="97"/>
      <c r="JEH23" s="97"/>
      <c r="JEI23" s="97"/>
      <c r="JEJ23" s="96"/>
      <c r="JEK23" s="97"/>
      <c r="JEL23" s="97"/>
      <c r="JEM23" s="97"/>
      <c r="JEN23" s="96"/>
      <c r="JEO23" s="97"/>
      <c r="JEP23" s="97"/>
      <c r="JEQ23" s="97"/>
      <c r="JER23" s="96"/>
      <c r="JES23" s="97"/>
      <c r="JET23" s="97"/>
      <c r="JEU23" s="97"/>
      <c r="JEV23" s="96"/>
      <c r="JEW23" s="97"/>
      <c r="JEX23" s="97"/>
      <c r="JEY23" s="97"/>
      <c r="JEZ23" s="96"/>
      <c r="JFA23" s="97"/>
      <c r="JFB23" s="97"/>
      <c r="JFC23" s="97"/>
      <c r="JFD23" s="96"/>
      <c r="JFE23" s="97"/>
      <c r="JFF23" s="97"/>
      <c r="JFG23" s="97"/>
      <c r="JFH23" s="96"/>
      <c r="JFI23" s="97"/>
      <c r="JFJ23" s="97"/>
      <c r="JFK23" s="97"/>
      <c r="JFL23" s="96"/>
      <c r="JFM23" s="97"/>
      <c r="JFN23" s="97"/>
      <c r="JFO23" s="97"/>
      <c r="JFP23" s="96"/>
      <c r="JFQ23" s="97"/>
      <c r="JFR23" s="97"/>
      <c r="JFS23" s="97"/>
      <c r="JFT23" s="96"/>
      <c r="JFU23" s="97"/>
      <c r="JFV23" s="97"/>
      <c r="JFW23" s="97"/>
      <c r="JFX23" s="96"/>
      <c r="JFY23" s="97"/>
      <c r="JFZ23" s="97"/>
      <c r="JGA23" s="97"/>
      <c r="JGB23" s="96"/>
      <c r="JGC23" s="97"/>
      <c r="JGD23" s="97"/>
      <c r="JGE23" s="97"/>
      <c r="JGF23" s="96"/>
      <c r="JGG23" s="97"/>
      <c r="JGH23" s="97"/>
      <c r="JGI23" s="97"/>
      <c r="JGJ23" s="96"/>
      <c r="JGK23" s="97"/>
      <c r="JGL23" s="97"/>
      <c r="JGM23" s="97"/>
      <c r="JGN23" s="96"/>
      <c r="JGO23" s="97"/>
      <c r="JGP23" s="97"/>
      <c r="JGQ23" s="97"/>
      <c r="JGR23" s="96"/>
      <c r="JGS23" s="97"/>
      <c r="JGT23" s="97"/>
      <c r="JGU23" s="97"/>
      <c r="JGV23" s="96"/>
      <c r="JGW23" s="97"/>
      <c r="JGX23" s="97"/>
      <c r="JGY23" s="97"/>
      <c r="JGZ23" s="96"/>
      <c r="JHA23" s="97"/>
      <c r="JHB23" s="97"/>
      <c r="JHC23" s="97"/>
      <c r="JHD23" s="96"/>
      <c r="JHE23" s="97"/>
      <c r="JHF23" s="97"/>
      <c r="JHG23" s="97"/>
      <c r="JHH23" s="96"/>
      <c r="JHI23" s="97"/>
      <c r="JHJ23" s="97"/>
      <c r="JHK23" s="97"/>
      <c r="JHL23" s="96"/>
      <c r="JHM23" s="97"/>
      <c r="JHN23" s="97"/>
      <c r="JHO23" s="97"/>
      <c r="JHP23" s="96"/>
      <c r="JHQ23" s="97"/>
      <c r="JHR23" s="97"/>
      <c r="JHS23" s="97"/>
      <c r="JHT23" s="96"/>
      <c r="JHU23" s="97"/>
      <c r="JHV23" s="97"/>
      <c r="JHW23" s="97"/>
      <c r="JHX23" s="96"/>
      <c r="JHY23" s="97"/>
      <c r="JHZ23" s="97"/>
      <c r="JIA23" s="97"/>
      <c r="JIB23" s="96"/>
      <c r="JIC23" s="97"/>
      <c r="JID23" s="97"/>
      <c r="JIE23" s="97"/>
      <c r="JIF23" s="96"/>
      <c r="JIG23" s="97"/>
      <c r="JIH23" s="97"/>
      <c r="JII23" s="97"/>
      <c r="JIJ23" s="96"/>
      <c r="JIK23" s="97"/>
      <c r="JIL23" s="97"/>
      <c r="JIM23" s="97"/>
      <c r="JIN23" s="96"/>
      <c r="JIO23" s="97"/>
      <c r="JIP23" s="97"/>
      <c r="JIQ23" s="97"/>
      <c r="JIR23" s="96"/>
      <c r="JIS23" s="97"/>
      <c r="JIT23" s="97"/>
      <c r="JIU23" s="97"/>
      <c r="JIV23" s="96"/>
      <c r="JIW23" s="97"/>
      <c r="JIX23" s="97"/>
      <c r="JIY23" s="97"/>
      <c r="JIZ23" s="96"/>
      <c r="JJA23" s="97"/>
      <c r="JJB23" s="97"/>
      <c r="JJC23" s="97"/>
      <c r="JJD23" s="96"/>
      <c r="JJE23" s="97"/>
      <c r="JJF23" s="97"/>
      <c r="JJG23" s="97"/>
      <c r="JJH23" s="96"/>
      <c r="JJI23" s="97"/>
      <c r="JJJ23" s="97"/>
      <c r="JJK23" s="97"/>
      <c r="JJL23" s="96"/>
      <c r="JJM23" s="97"/>
      <c r="JJN23" s="97"/>
      <c r="JJO23" s="97"/>
      <c r="JJP23" s="96"/>
      <c r="JJQ23" s="97"/>
      <c r="JJR23" s="97"/>
      <c r="JJS23" s="97"/>
      <c r="JJT23" s="96"/>
      <c r="JJU23" s="97"/>
      <c r="JJV23" s="97"/>
      <c r="JJW23" s="97"/>
      <c r="JJX23" s="96"/>
      <c r="JJY23" s="97"/>
      <c r="JJZ23" s="97"/>
      <c r="JKA23" s="97"/>
      <c r="JKB23" s="96"/>
      <c r="JKC23" s="97"/>
      <c r="JKD23" s="97"/>
      <c r="JKE23" s="97"/>
      <c r="JKF23" s="96"/>
      <c r="JKG23" s="97"/>
      <c r="JKH23" s="97"/>
      <c r="JKI23" s="97"/>
      <c r="JKJ23" s="96"/>
      <c r="JKK23" s="97"/>
      <c r="JKL23" s="97"/>
      <c r="JKM23" s="97"/>
      <c r="JKN23" s="96"/>
      <c r="JKO23" s="97"/>
      <c r="JKP23" s="97"/>
      <c r="JKQ23" s="97"/>
      <c r="JKR23" s="96"/>
      <c r="JKS23" s="97"/>
      <c r="JKT23" s="97"/>
      <c r="JKU23" s="97"/>
      <c r="JKV23" s="96"/>
      <c r="JKW23" s="97"/>
      <c r="JKX23" s="97"/>
      <c r="JKY23" s="97"/>
      <c r="JKZ23" s="96"/>
      <c r="JLA23" s="97"/>
      <c r="JLB23" s="97"/>
      <c r="JLC23" s="97"/>
      <c r="JLD23" s="96"/>
      <c r="JLE23" s="97"/>
      <c r="JLF23" s="97"/>
      <c r="JLG23" s="97"/>
      <c r="JLH23" s="96"/>
      <c r="JLI23" s="97"/>
      <c r="JLJ23" s="97"/>
      <c r="JLK23" s="97"/>
      <c r="JLL23" s="96"/>
      <c r="JLM23" s="97"/>
      <c r="JLN23" s="97"/>
      <c r="JLO23" s="97"/>
      <c r="JLP23" s="96"/>
      <c r="JLQ23" s="97"/>
      <c r="JLR23" s="97"/>
      <c r="JLS23" s="97"/>
      <c r="JLT23" s="96"/>
      <c r="JLU23" s="97"/>
      <c r="JLV23" s="97"/>
      <c r="JLW23" s="97"/>
      <c r="JLX23" s="96"/>
      <c r="JLY23" s="97"/>
      <c r="JLZ23" s="97"/>
      <c r="JMA23" s="97"/>
      <c r="JMB23" s="96"/>
      <c r="JMC23" s="97"/>
      <c r="JMD23" s="97"/>
      <c r="JME23" s="97"/>
      <c r="JMF23" s="96"/>
      <c r="JMG23" s="97"/>
      <c r="JMH23" s="97"/>
      <c r="JMI23" s="97"/>
      <c r="JMJ23" s="96"/>
      <c r="JMK23" s="97"/>
      <c r="JML23" s="97"/>
      <c r="JMM23" s="97"/>
      <c r="JMN23" s="96"/>
      <c r="JMO23" s="97"/>
      <c r="JMP23" s="97"/>
      <c r="JMQ23" s="97"/>
      <c r="JMR23" s="96"/>
      <c r="JMS23" s="97"/>
      <c r="JMT23" s="97"/>
      <c r="JMU23" s="97"/>
      <c r="JMV23" s="96"/>
      <c r="JMW23" s="97"/>
      <c r="JMX23" s="97"/>
      <c r="JMY23" s="97"/>
      <c r="JMZ23" s="96"/>
      <c r="JNA23" s="97"/>
      <c r="JNB23" s="97"/>
      <c r="JNC23" s="97"/>
      <c r="JND23" s="96"/>
      <c r="JNE23" s="97"/>
      <c r="JNF23" s="97"/>
      <c r="JNG23" s="97"/>
      <c r="JNH23" s="96"/>
      <c r="JNI23" s="97"/>
      <c r="JNJ23" s="97"/>
      <c r="JNK23" s="97"/>
      <c r="JNL23" s="96"/>
      <c r="JNM23" s="97"/>
      <c r="JNN23" s="97"/>
      <c r="JNO23" s="97"/>
      <c r="JNP23" s="96"/>
      <c r="JNQ23" s="97"/>
      <c r="JNR23" s="97"/>
      <c r="JNS23" s="97"/>
      <c r="JNT23" s="96"/>
      <c r="JNU23" s="97"/>
      <c r="JNV23" s="97"/>
      <c r="JNW23" s="97"/>
      <c r="JNX23" s="96"/>
      <c r="JNY23" s="97"/>
      <c r="JNZ23" s="97"/>
      <c r="JOA23" s="97"/>
      <c r="JOB23" s="96"/>
      <c r="JOC23" s="97"/>
      <c r="JOD23" s="97"/>
      <c r="JOE23" s="97"/>
      <c r="JOF23" s="96"/>
      <c r="JOG23" s="97"/>
      <c r="JOH23" s="97"/>
      <c r="JOI23" s="97"/>
      <c r="JOJ23" s="96"/>
      <c r="JOK23" s="97"/>
      <c r="JOL23" s="97"/>
      <c r="JOM23" s="97"/>
      <c r="JON23" s="96"/>
      <c r="JOO23" s="97"/>
      <c r="JOP23" s="97"/>
      <c r="JOQ23" s="97"/>
      <c r="JOR23" s="96"/>
      <c r="JOS23" s="97"/>
      <c r="JOT23" s="97"/>
      <c r="JOU23" s="97"/>
      <c r="JOV23" s="96"/>
      <c r="JOW23" s="97"/>
      <c r="JOX23" s="97"/>
      <c r="JOY23" s="97"/>
      <c r="JOZ23" s="96"/>
      <c r="JPA23" s="97"/>
      <c r="JPB23" s="97"/>
      <c r="JPC23" s="97"/>
      <c r="JPD23" s="96"/>
      <c r="JPE23" s="97"/>
      <c r="JPF23" s="97"/>
      <c r="JPG23" s="97"/>
      <c r="JPH23" s="96"/>
      <c r="JPI23" s="97"/>
      <c r="JPJ23" s="97"/>
      <c r="JPK23" s="97"/>
      <c r="JPL23" s="96"/>
      <c r="JPM23" s="97"/>
      <c r="JPN23" s="97"/>
      <c r="JPO23" s="97"/>
      <c r="JPP23" s="96"/>
      <c r="JPQ23" s="97"/>
      <c r="JPR23" s="97"/>
      <c r="JPS23" s="97"/>
      <c r="JPT23" s="96"/>
      <c r="JPU23" s="97"/>
      <c r="JPV23" s="97"/>
      <c r="JPW23" s="97"/>
      <c r="JPX23" s="96"/>
      <c r="JPY23" s="97"/>
      <c r="JPZ23" s="97"/>
      <c r="JQA23" s="97"/>
      <c r="JQB23" s="96"/>
      <c r="JQC23" s="97"/>
      <c r="JQD23" s="97"/>
      <c r="JQE23" s="97"/>
      <c r="JQF23" s="96"/>
      <c r="JQG23" s="97"/>
      <c r="JQH23" s="97"/>
      <c r="JQI23" s="97"/>
      <c r="JQJ23" s="96"/>
      <c r="JQK23" s="97"/>
      <c r="JQL23" s="97"/>
      <c r="JQM23" s="97"/>
      <c r="JQN23" s="96"/>
      <c r="JQO23" s="97"/>
      <c r="JQP23" s="97"/>
      <c r="JQQ23" s="97"/>
      <c r="JQR23" s="96"/>
      <c r="JQS23" s="97"/>
      <c r="JQT23" s="97"/>
      <c r="JQU23" s="97"/>
      <c r="JQV23" s="96"/>
      <c r="JQW23" s="97"/>
      <c r="JQX23" s="97"/>
      <c r="JQY23" s="97"/>
      <c r="JQZ23" s="96"/>
      <c r="JRA23" s="97"/>
      <c r="JRB23" s="97"/>
      <c r="JRC23" s="97"/>
      <c r="JRD23" s="96"/>
      <c r="JRE23" s="97"/>
      <c r="JRF23" s="97"/>
      <c r="JRG23" s="97"/>
      <c r="JRH23" s="96"/>
      <c r="JRI23" s="97"/>
      <c r="JRJ23" s="97"/>
      <c r="JRK23" s="97"/>
      <c r="JRL23" s="96"/>
      <c r="JRM23" s="97"/>
      <c r="JRN23" s="97"/>
      <c r="JRO23" s="97"/>
      <c r="JRP23" s="96"/>
      <c r="JRQ23" s="97"/>
      <c r="JRR23" s="97"/>
      <c r="JRS23" s="97"/>
      <c r="JRT23" s="96"/>
      <c r="JRU23" s="97"/>
      <c r="JRV23" s="97"/>
      <c r="JRW23" s="97"/>
      <c r="JRX23" s="96"/>
      <c r="JRY23" s="97"/>
      <c r="JRZ23" s="97"/>
      <c r="JSA23" s="97"/>
      <c r="JSB23" s="96"/>
      <c r="JSC23" s="97"/>
      <c r="JSD23" s="97"/>
      <c r="JSE23" s="97"/>
      <c r="JSF23" s="96"/>
      <c r="JSG23" s="97"/>
      <c r="JSH23" s="97"/>
      <c r="JSI23" s="97"/>
      <c r="JSJ23" s="96"/>
      <c r="JSK23" s="97"/>
      <c r="JSL23" s="97"/>
      <c r="JSM23" s="97"/>
      <c r="JSN23" s="96"/>
      <c r="JSO23" s="97"/>
      <c r="JSP23" s="97"/>
      <c r="JSQ23" s="97"/>
      <c r="JSR23" s="96"/>
      <c r="JSS23" s="97"/>
      <c r="JST23" s="97"/>
      <c r="JSU23" s="97"/>
      <c r="JSV23" s="96"/>
      <c r="JSW23" s="97"/>
      <c r="JSX23" s="97"/>
      <c r="JSY23" s="97"/>
      <c r="JSZ23" s="96"/>
      <c r="JTA23" s="97"/>
      <c r="JTB23" s="97"/>
      <c r="JTC23" s="97"/>
      <c r="JTD23" s="96"/>
      <c r="JTE23" s="97"/>
      <c r="JTF23" s="97"/>
      <c r="JTG23" s="97"/>
      <c r="JTH23" s="96"/>
      <c r="JTI23" s="97"/>
      <c r="JTJ23" s="97"/>
      <c r="JTK23" s="97"/>
      <c r="JTL23" s="96"/>
      <c r="JTM23" s="97"/>
      <c r="JTN23" s="97"/>
      <c r="JTO23" s="97"/>
      <c r="JTP23" s="96"/>
      <c r="JTQ23" s="97"/>
      <c r="JTR23" s="97"/>
      <c r="JTS23" s="97"/>
      <c r="JTT23" s="96"/>
      <c r="JTU23" s="97"/>
      <c r="JTV23" s="97"/>
      <c r="JTW23" s="97"/>
      <c r="JTX23" s="96"/>
      <c r="JTY23" s="97"/>
      <c r="JTZ23" s="97"/>
      <c r="JUA23" s="97"/>
      <c r="JUB23" s="96"/>
      <c r="JUC23" s="97"/>
      <c r="JUD23" s="97"/>
      <c r="JUE23" s="97"/>
      <c r="JUF23" s="96"/>
      <c r="JUG23" s="97"/>
      <c r="JUH23" s="97"/>
      <c r="JUI23" s="97"/>
      <c r="JUJ23" s="96"/>
      <c r="JUK23" s="97"/>
      <c r="JUL23" s="97"/>
      <c r="JUM23" s="97"/>
      <c r="JUN23" s="96"/>
      <c r="JUO23" s="97"/>
      <c r="JUP23" s="97"/>
      <c r="JUQ23" s="97"/>
      <c r="JUR23" s="96"/>
      <c r="JUS23" s="97"/>
      <c r="JUT23" s="97"/>
      <c r="JUU23" s="97"/>
      <c r="JUV23" s="96"/>
      <c r="JUW23" s="97"/>
      <c r="JUX23" s="97"/>
      <c r="JUY23" s="97"/>
      <c r="JUZ23" s="96"/>
      <c r="JVA23" s="97"/>
      <c r="JVB23" s="97"/>
      <c r="JVC23" s="97"/>
      <c r="JVD23" s="96"/>
      <c r="JVE23" s="97"/>
      <c r="JVF23" s="97"/>
      <c r="JVG23" s="97"/>
      <c r="JVH23" s="96"/>
      <c r="JVI23" s="97"/>
      <c r="JVJ23" s="97"/>
      <c r="JVK23" s="97"/>
      <c r="JVL23" s="96"/>
      <c r="JVM23" s="97"/>
      <c r="JVN23" s="97"/>
      <c r="JVO23" s="97"/>
      <c r="JVP23" s="96"/>
      <c r="JVQ23" s="97"/>
      <c r="JVR23" s="97"/>
      <c r="JVS23" s="97"/>
      <c r="JVT23" s="96"/>
      <c r="JVU23" s="97"/>
      <c r="JVV23" s="97"/>
      <c r="JVW23" s="97"/>
      <c r="JVX23" s="96"/>
      <c r="JVY23" s="97"/>
      <c r="JVZ23" s="97"/>
      <c r="JWA23" s="97"/>
      <c r="JWB23" s="96"/>
      <c r="JWC23" s="97"/>
      <c r="JWD23" s="97"/>
      <c r="JWE23" s="97"/>
      <c r="JWF23" s="96"/>
      <c r="JWG23" s="97"/>
      <c r="JWH23" s="97"/>
      <c r="JWI23" s="97"/>
      <c r="JWJ23" s="96"/>
      <c r="JWK23" s="97"/>
      <c r="JWL23" s="97"/>
      <c r="JWM23" s="97"/>
      <c r="JWN23" s="96"/>
      <c r="JWO23" s="97"/>
      <c r="JWP23" s="97"/>
      <c r="JWQ23" s="97"/>
      <c r="JWR23" s="96"/>
      <c r="JWS23" s="97"/>
      <c r="JWT23" s="97"/>
      <c r="JWU23" s="97"/>
      <c r="JWV23" s="96"/>
      <c r="JWW23" s="97"/>
      <c r="JWX23" s="97"/>
      <c r="JWY23" s="97"/>
      <c r="JWZ23" s="96"/>
      <c r="JXA23" s="97"/>
      <c r="JXB23" s="97"/>
      <c r="JXC23" s="97"/>
      <c r="JXD23" s="96"/>
      <c r="JXE23" s="97"/>
      <c r="JXF23" s="97"/>
      <c r="JXG23" s="97"/>
      <c r="JXH23" s="96"/>
      <c r="JXI23" s="97"/>
      <c r="JXJ23" s="97"/>
      <c r="JXK23" s="97"/>
      <c r="JXL23" s="96"/>
      <c r="JXM23" s="97"/>
      <c r="JXN23" s="97"/>
      <c r="JXO23" s="97"/>
      <c r="JXP23" s="96"/>
      <c r="JXQ23" s="97"/>
      <c r="JXR23" s="97"/>
      <c r="JXS23" s="97"/>
      <c r="JXT23" s="96"/>
      <c r="JXU23" s="97"/>
      <c r="JXV23" s="97"/>
      <c r="JXW23" s="97"/>
      <c r="JXX23" s="96"/>
      <c r="JXY23" s="97"/>
      <c r="JXZ23" s="97"/>
      <c r="JYA23" s="97"/>
      <c r="JYB23" s="96"/>
      <c r="JYC23" s="97"/>
      <c r="JYD23" s="97"/>
      <c r="JYE23" s="97"/>
      <c r="JYF23" s="96"/>
      <c r="JYG23" s="97"/>
      <c r="JYH23" s="97"/>
      <c r="JYI23" s="97"/>
      <c r="JYJ23" s="96"/>
      <c r="JYK23" s="97"/>
      <c r="JYL23" s="97"/>
      <c r="JYM23" s="97"/>
      <c r="JYN23" s="96"/>
      <c r="JYO23" s="97"/>
      <c r="JYP23" s="97"/>
      <c r="JYQ23" s="97"/>
      <c r="JYR23" s="96"/>
      <c r="JYS23" s="97"/>
      <c r="JYT23" s="97"/>
      <c r="JYU23" s="97"/>
      <c r="JYV23" s="96"/>
      <c r="JYW23" s="97"/>
      <c r="JYX23" s="97"/>
      <c r="JYY23" s="97"/>
      <c r="JYZ23" s="96"/>
      <c r="JZA23" s="97"/>
      <c r="JZB23" s="97"/>
      <c r="JZC23" s="97"/>
      <c r="JZD23" s="96"/>
      <c r="JZE23" s="97"/>
      <c r="JZF23" s="97"/>
      <c r="JZG23" s="97"/>
      <c r="JZH23" s="96"/>
      <c r="JZI23" s="97"/>
      <c r="JZJ23" s="97"/>
      <c r="JZK23" s="97"/>
      <c r="JZL23" s="96"/>
      <c r="JZM23" s="97"/>
      <c r="JZN23" s="97"/>
      <c r="JZO23" s="97"/>
      <c r="JZP23" s="96"/>
      <c r="JZQ23" s="97"/>
      <c r="JZR23" s="97"/>
      <c r="JZS23" s="97"/>
      <c r="JZT23" s="96"/>
      <c r="JZU23" s="97"/>
      <c r="JZV23" s="97"/>
      <c r="JZW23" s="97"/>
      <c r="JZX23" s="96"/>
      <c r="JZY23" s="97"/>
      <c r="JZZ23" s="97"/>
      <c r="KAA23" s="97"/>
      <c r="KAB23" s="96"/>
      <c r="KAC23" s="97"/>
      <c r="KAD23" s="97"/>
      <c r="KAE23" s="97"/>
      <c r="KAF23" s="96"/>
      <c r="KAG23" s="97"/>
      <c r="KAH23" s="97"/>
      <c r="KAI23" s="97"/>
      <c r="KAJ23" s="96"/>
      <c r="KAK23" s="97"/>
      <c r="KAL23" s="97"/>
      <c r="KAM23" s="97"/>
      <c r="KAN23" s="96"/>
      <c r="KAO23" s="97"/>
      <c r="KAP23" s="97"/>
      <c r="KAQ23" s="97"/>
      <c r="KAR23" s="96"/>
      <c r="KAS23" s="97"/>
      <c r="KAT23" s="97"/>
      <c r="KAU23" s="97"/>
      <c r="KAV23" s="96"/>
      <c r="KAW23" s="97"/>
      <c r="KAX23" s="97"/>
      <c r="KAY23" s="97"/>
      <c r="KAZ23" s="96"/>
      <c r="KBA23" s="97"/>
      <c r="KBB23" s="97"/>
      <c r="KBC23" s="97"/>
      <c r="KBD23" s="96"/>
      <c r="KBE23" s="97"/>
      <c r="KBF23" s="97"/>
      <c r="KBG23" s="97"/>
      <c r="KBH23" s="96"/>
      <c r="KBI23" s="97"/>
      <c r="KBJ23" s="97"/>
      <c r="KBK23" s="97"/>
      <c r="KBL23" s="96"/>
      <c r="KBM23" s="97"/>
      <c r="KBN23" s="97"/>
      <c r="KBO23" s="97"/>
      <c r="KBP23" s="96"/>
      <c r="KBQ23" s="97"/>
      <c r="KBR23" s="97"/>
      <c r="KBS23" s="97"/>
      <c r="KBT23" s="96"/>
      <c r="KBU23" s="97"/>
      <c r="KBV23" s="97"/>
      <c r="KBW23" s="97"/>
      <c r="KBX23" s="96"/>
      <c r="KBY23" s="97"/>
      <c r="KBZ23" s="97"/>
      <c r="KCA23" s="97"/>
      <c r="KCB23" s="96"/>
      <c r="KCC23" s="97"/>
      <c r="KCD23" s="97"/>
      <c r="KCE23" s="97"/>
      <c r="KCF23" s="96"/>
      <c r="KCG23" s="97"/>
      <c r="KCH23" s="97"/>
      <c r="KCI23" s="97"/>
      <c r="KCJ23" s="96"/>
      <c r="KCK23" s="97"/>
      <c r="KCL23" s="97"/>
      <c r="KCM23" s="97"/>
      <c r="KCN23" s="96"/>
      <c r="KCO23" s="97"/>
      <c r="KCP23" s="97"/>
      <c r="KCQ23" s="97"/>
      <c r="KCR23" s="96"/>
      <c r="KCS23" s="97"/>
      <c r="KCT23" s="97"/>
      <c r="KCU23" s="97"/>
      <c r="KCV23" s="96"/>
      <c r="KCW23" s="97"/>
      <c r="KCX23" s="97"/>
      <c r="KCY23" s="97"/>
      <c r="KCZ23" s="96"/>
      <c r="KDA23" s="97"/>
      <c r="KDB23" s="97"/>
      <c r="KDC23" s="97"/>
      <c r="KDD23" s="96"/>
      <c r="KDE23" s="97"/>
      <c r="KDF23" s="97"/>
      <c r="KDG23" s="97"/>
      <c r="KDH23" s="96"/>
      <c r="KDI23" s="97"/>
      <c r="KDJ23" s="97"/>
      <c r="KDK23" s="97"/>
      <c r="KDL23" s="96"/>
      <c r="KDM23" s="97"/>
      <c r="KDN23" s="97"/>
      <c r="KDO23" s="97"/>
      <c r="KDP23" s="96"/>
      <c r="KDQ23" s="97"/>
      <c r="KDR23" s="97"/>
      <c r="KDS23" s="97"/>
      <c r="KDT23" s="96"/>
      <c r="KDU23" s="97"/>
      <c r="KDV23" s="97"/>
      <c r="KDW23" s="97"/>
      <c r="KDX23" s="96"/>
      <c r="KDY23" s="97"/>
      <c r="KDZ23" s="97"/>
      <c r="KEA23" s="97"/>
      <c r="KEB23" s="96"/>
      <c r="KEC23" s="97"/>
      <c r="KED23" s="97"/>
      <c r="KEE23" s="97"/>
      <c r="KEF23" s="96"/>
      <c r="KEG23" s="97"/>
      <c r="KEH23" s="97"/>
      <c r="KEI23" s="97"/>
      <c r="KEJ23" s="96"/>
      <c r="KEK23" s="97"/>
      <c r="KEL23" s="97"/>
      <c r="KEM23" s="97"/>
      <c r="KEN23" s="96"/>
      <c r="KEO23" s="97"/>
      <c r="KEP23" s="97"/>
      <c r="KEQ23" s="97"/>
      <c r="KER23" s="96"/>
      <c r="KES23" s="97"/>
      <c r="KET23" s="97"/>
      <c r="KEU23" s="97"/>
      <c r="KEV23" s="96"/>
      <c r="KEW23" s="97"/>
      <c r="KEX23" s="97"/>
      <c r="KEY23" s="97"/>
      <c r="KEZ23" s="96"/>
      <c r="KFA23" s="97"/>
      <c r="KFB23" s="97"/>
      <c r="KFC23" s="97"/>
      <c r="KFD23" s="96"/>
      <c r="KFE23" s="97"/>
      <c r="KFF23" s="97"/>
      <c r="KFG23" s="97"/>
      <c r="KFH23" s="96"/>
      <c r="KFI23" s="97"/>
      <c r="KFJ23" s="97"/>
      <c r="KFK23" s="97"/>
      <c r="KFL23" s="96"/>
      <c r="KFM23" s="97"/>
      <c r="KFN23" s="97"/>
      <c r="KFO23" s="97"/>
      <c r="KFP23" s="96"/>
      <c r="KFQ23" s="97"/>
      <c r="KFR23" s="97"/>
      <c r="KFS23" s="97"/>
      <c r="KFT23" s="96"/>
      <c r="KFU23" s="97"/>
      <c r="KFV23" s="97"/>
      <c r="KFW23" s="97"/>
      <c r="KFX23" s="96"/>
      <c r="KFY23" s="97"/>
      <c r="KFZ23" s="97"/>
      <c r="KGA23" s="97"/>
      <c r="KGB23" s="96"/>
      <c r="KGC23" s="97"/>
      <c r="KGD23" s="97"/>
      <c r="KGE23" s="97"/>
      <c r="KGF23" s="96"/>
      <c r="KGG23" s="97"/>
      <c r="KGH23" s="97"/>
      <c r="KGI23" s="97"/>
      <c r="KGJ23" s="96"/>
      <c r="KGK23" s="97"/>
      <c r="KGL23" s="97"/>
      <c r="KGM23" s="97"/>
      <c r="KGN23" s="96"/>
      <c r="KGO23" s="97"/>
      <c r="KGP23" s="97"/>
      <c r="KGQ23" s="97"/>
      <c r="KGR23" s="96"/>
      <c r="KGS23" s="97"/>
      <c r="KGT23" s="97"/>
      <c r="KGU23" s="97"/>
      <c r="KGV23" s="96"/>
      <c r="KGW23" s="97"/>
      <c r="KGX23" s="97"/>
      <c r="KGY23" s="97"/>
      <c r="KGZ23" s="96"/>
      <c r="KHA23" s="97"/>
      <c r="KHB23" s="97"/>
      <c r="KHC23" s="97"/>
      <c r="KHD23" s="96"/>
      <c r="KHE23" s="97"/>
      <c r="KHF23" s="97"/>
      <c r="KHG23" s="97"/>
      <c r="KHH23" s="96"/>
      <c r="KHI23" s="97"/>
      <c r="KHJ23" s="97"/>
      <c r="KHK23" s="97"/>
      <c r="KHL23" s="96"/>
      <c r="KHM23" s="97"/>
      <c r="KHN23" s="97"/>
      <c r="KHO23" s="97"/>
      <c r="KHP23" s="96"/>
      <c r="KHQ23" s="97"/>
      <c r="KHR23" s="97"/>
      <c r="KHS23" s="97"/>
      <c r="KHT23" s="96"/>
      <c r="KHU23" s="97"/>
      <c r="KHV23" s="97"/>
      <c r="KHW23" s="97"/>
      <c r="KHX23" s="96"/>
      <c r="KHY23" s="97"/>
      <c r="KHZ23" s="97"/>
      <c r="KIA23" s="97"/>
      <c r="KIB23" s="96"/>
      <c r="KIC23" s="97"/>
      <c r="KID23" s="97"/>
      <c r="KIE23" s="97"/>
      <c r="KIF23" s="96"/>
      <c r="KIG23" s="97"/>
      <c r="KIH23" s="97"/>
      <c r="KII23" s="97"/>
      <c r="KIJ23" s="96"/>
      <c r="KIK23" s="97"/>
      <c r="KIL23" s="97"/>
      <c r="KIM23" s="97"/>
      <c r="KIN23" s="96"/>
      <c r="KIO23" s="97"/>
      <c r="KIP23" s="97"/>
      <c r="KIQ23" s="97"/>
      <c r="KIR23" s="96"/>
      <c r="KIS23" s="97"/>
      <c r="KIT23" s="97"/>
      <c r="KIU23" s="97"/>
      <c r="KIV23" s="96"/>
      <c r="KIW23" s="97"/>
      <c r="KIX23" s="97"/>
      <c r="KIY23" s="97"/>
      <c r="KIZ23" s="96"/>
      <c r="KJA23" s="97"/>
      <c r="KJB23" s="97"/>
      <c r="KJC23" s="97"/>
      <c r="KJD23" s="96"/>
      <c r="KJE23" s="97"/>
      <c r="KJF23" s="97"/>
      <c r="KJG23" s="97"/>
      <c r="KJH23" s="96"/>
      <c r="KJI23" s="97"/>
      <c r="KJJ23" s="97"/>
      <c r="KJK23" s="97"/>
      <c r="KJL23" s="96"/>
      <c r="KJM23" s="97"/>
      <c r="KJN23" s="97"/>
      <c r="KJO23" s="97"/>
      <c r="KJP23" s="96"/>
      <c r="KJQ23" s="97"/>
      <c r="KJR23" s="97"/>
      <c r="KJS23" s="97"/>
      <c r="KJT23" s="96"/>
      <c r="KJU23" s="97"/>
      <c r="KJV23" s="97"/>
      <c r="KJW23" s="97"/>
      <c r="KJX23" s="96"/>
      <c r="KJY23" s="97"/>
      <c r="KJZ23" s="97"/>
      <c r="KKA23" s="97"/>
      <c r="KKB23" s="96"/>
      <c r="KKC23" s="97"/>
      <c r="KKD23" s="97"/>
      <c r="KKE23" s="97"/>
      <c r="KKF23" s="96"/>
      <c r="KKG23" s="97"/>
      <c r="KKH23" s="97"/>
      <c r="KKI23" s="97"/>
      <c r="KKJ23" s="96"/>
      <c r="KKK23" s="97"/>
      <c r="KKL23" s="97"/>
      <c r="KKM23" s="97"/>
      <c r="KKN23" s="96"/>
      <c r="KKO23" s="97"/>
      <c r="KKP23" s="97"/>
      <c r="KKQ23" s="97"/>
      <c r="KKR23" s="96"/>
      <c r="KKS23" s="97"/>
      <c r="KKT23" s="97"/>
      <c r="KKU23" s="97"/>
      <c r="KKV23" s="96"/>
      <c r="KKW23" s="97"/>
      <c r="KKX23" s="97"/>
      <c r="KKY23" s="97"/>
      <c r="KKZ23" s="96"/>
      <c r="KLA23" s="97"/>
      <c r="KLB23" s="97"/>
      <c r="KLC23" s="97"/>
      <c r="KLD23" s="96"/>
      <c r="KLE23" s="97"/>
      <c r="KLF23" s="97"/>
      <c r="KLG23" s="97"/>
      <c r="KLH23" s="96"/>
      <c r="KLI23" s="97"/>
      <c r="KLJ23" s="97"/>
      <c r="KLK23" s="97"/>
      <c r="KLL23" s="96"/>
      <c r="KLM23" s="97"/>
      <c r="KLN23" s="97"/>
      <c r="KLO23" s="97"/>
      <c r="KLP23" s="96"/>
      <c r="KLQ23" s="97"/>
      <c r="KLR23" s="97"/>
      <c r="KLS23" s="97"/>
      <c r="KLT23" s="96"/>
      <c r="KLU23" s="97"/>
      <c r="KLV23" s="97"/>
      <c r="KLW23" s="97"/>
      <c r="KLX23" s="96"/>
      <c r="KLY23" s="97"/>
      <c r="KLZ23" s="97"/>
      <c r="KMA23" s="97"/>
      <c r="KMB23" s="96"/>
      <c r="KMC23" s="97"/>
      <c r="KMD23" s="97"/>
      <c r="KME23" s="97"/>
      <c r="KMF23" s="96"/>
      <c r="KMG23" s="97"/>
      <c r="KMH23" s="97"/>
      <c r="KMI23" s="97"/>
      <c r="KMJ23" s="96"/>
      <c r="KMK23" s="97"/>
      <c r="KML23" s="97"/>
      <c r="KMM23" s="97"/>
      <c r="KMN23" s="96"/>
      <c r="KMO23" s="97"/>
      <c r="KMP23" s="97"/>
      <c r="KMQ23" s="97"/>
      <c r="KMR23" s="96"/>
      <c r="KMS23" s="97"/>
      <c r="KMT23" s="97"/>
      <c r="KMU23" s="97"/>
      <c r="KMV23" s="96"/>
      <c r="KMW23" s="97"/>
      <c r="KMX23" s="97"/>
      <c r="KMY23" s="97"/>
      <c r="KMZ23" s="96"/>
      <c r="KNA23" s="97"/>
      <c r="KNB23" s="97"/>
      <c r="KNC23" s="97"/>
      <c r="KND23" s="96"/>
      <c r="KNE23" s="97"/>
      <c r="KNF23" s="97"/>
      <c r="KNG23" s="97"/>
      <c r="KNH23" s="96"/>
      <c r="KNI23" s="97"/>
      <c r="KNJ23" s="97"/>
      <c r="KNK23" s="97"/>
      <c r="KNL23" s="96"/>
      <c r="KNM23" s="97"/>
      <c r="KNN23" s="97"/>
      <c r="KNO23" s="97"/>
      <c r="KNP23" s="96"/>
      <c r="KNQ23" s="97"/>
      <c r="KNR23" s="97"/>
      <c r="KNS23" s="97"/>
      <c r="KNT23" s="96"/>
      <c r="KNU23" s="97"/>
      <c r="KNV23" s="97"/>
      <c r="KNW23" s="97"/>
      <c r="KNX23" s="96"/>
      <c r="KNY23" s="97"/>
      <c r="KNZ23" s="97"/>
      <c r="KOA23" s="97"/>
      <c r="KOB23" s="96"/>
      <c r="KOC23" s="97"/>
      <c r="KOD23" s="97"/>
      <c r="KOE23" s="97"/>
      <c r="KOF23" s="96"/>
      <c r="KOG23" s="97"/>
      <c r="KOH23" s="97"/>
      <c r="KOI23" s="97"/>
      <c r="KOJ23" s="96"/>
      <c r="KOK23" s="97"/>
      <c r="KOL23" s="97"/>
      <c r="KOM23" s="97"/>
      <c r="KON23" s="96"/>
      <c r="KOO23" s="97"/>
      <c r="KOP23" s="97"/>
      <c r="KOQ23" s="97"/>
      <c r="KOR23" s="96"/>
      <c r="KOS23" s="97"/>
      <c r="KOT23" s="97"/>
      <c r="KOU23" s="97"/>
      <c r="KOV23" s="96"/>
      <c r="KOW23" s="97"/>
      <c r="KOX23" s="97"/>
      <c r="KOY23" s="97"/>
      <c r="KOZ23" s="96"/>
      <c r="KPA23" s="97"/>
      <c r="KPB23" s="97"/>
      <c r="KPC23" s="97"/>
      <c r="KPD23" s="96"/>
      <c r="KPE23" s="97"/>
      <c r="KPF23" s="97"/>
      <c r="KPG23" s="97"/>
      <c r="KPH23" s="96"/>
      <c r="KPI23" s="97"/>
      <c r="KPJ23" s="97"/>
      <c r="KPK23" s="97"/>
      <c r="KPL23" s="96"/>
      <c r="KPM23" s="97"/>
      <c r="KPN23" s="97"/>
      <c r="KPO23" s="97"/>
      <c r="KPP23" s="96"/>
      <c r="KPQ23" s="97"/>
      <c r="KPR23" s="97"/>
      <c r="KPS23" s="97"/>
      <c r="KPT23" s="96"/>
      <c r="KPU23" s="97"/>
      <c r="KPV23" s="97"/>
      <c r="KPW23" s="97"/>
      <c r="KPX23" s="96"/>
      <c r="KPY23" s="97"/>
      <c r="KPZ23" s="97"/>
      <c r="KQA23" s="97"/>
      <c r="KQB23" s="96"/>
      <c r="KQC23" s="97"/>
      <c r="KQD23" s="97"/>
      <c r="KQE23" s="97"/>
      <c r="KQF23" s="96"/>
      <c r="KQG23" s="97"/>
      <c r="KQH23" s="97"/>
      <c r="KQI23" s="97"/>
      <c r="KQJ23" s="96"/>
      <c r="KQK23" s="97"/>
      <c r="KQL23" s="97"/>
      <c r="KQM23" s="97"/>
      <c r="KQN23" s="96"/>
      <c r="KQO23" s="97"/>
      <c r="KQP23" s="97"/>
      <c r="KQQ23" s="97"/>
      <c r="KQR23" s="96"/>
      <c r="KQS23" s="97"/>
      <c r="KQT23" s="97"/>
      <c r="KQU23" s="97"/>
      <c r="KQV23" s="96"/>
      <c r="KQW23" s="97"/>
      <c r="KQX23" s="97"/>
      <c r="KQY23" s="97"/>
      <c r="KQZ23" s="96"/>
      <c r="KRA23" s="97"/>
      <c r="KRB23" s="97"/>
      <c r="KRC23" s="97"/>
      <c r="KRD23" s="96"/>
      <c r="KRE23" s="97"/>
      <c r="KRF23" s="97"/>
      <c r="KRG23" s="97"/>
      <c r="KRH23" s="96"/>
      <c r="KRI23" s="97"/>
      <c r="KRJ23" s="97"/>
      <c r="KRK23" s="97"/>
      <c r="KRL23" s="96"/>
      <c r="KRM23" s="97"/>
      <c r="KRN23" s="97"/>
      <c r="KRO23" s="97"/>
      <c r="KRP23" s="96"/>
      <c r="KRQ23" s="97"/>
      <c r="KRR23" s="97"/>
      <c r="KRS23" s="97"/>
      <c r="KRT23" s="96"/>
      <c r="KRU23" s="97"/>
      <c r="KRV23" s="97"/>
      <c r="KRW23" s="97"/>
      <c r="KRX23" s="96"/>
      <c r="KRY23" s="97"/>
      <c r="KRZ23" s="97"/>
      <c r="KSA23" s="97"/>
      <c r="KSB23" s="96"/>
      <c r="KSC23" s="97"/>
      <c r="KSD23" s="97"/>
      <c r="KSE23" s="97"/>
      <c r="KSF23" s="96"/>
      <c r="KSG23" s="97"/>
      <c r="KSH23" s="97"/>
      <c r="KSI23" s="97"/>
      <c r="KSJ23" s="96"/>
      <c r="KSK23" s="97"/>
      <c r="KSL23" s="97"/>
      <c r="KSM23" s="97"/>
      <c r="KSN23" s="96"/>
      <c r="KSO23" s="97"/>
      <c r="KSP23" s="97"/>
      <c r="KSQ23" s="97"/>
      <c r="KSR23" s="96"/>
      <c r="KSS23" s="97"/>
      <c r="KST23" s="97"/>
      <c r="KSU23" s="97"/>
      <c r="KSV23" s="96"/>
      <c r="KSW23" s="97"/>
      <c r="KSX23" s="97"/>
      <c r="KSY23" s="97"/>
      <c r="KSZ23" s="96"/>
      <c r="KTA23" s="97"/>
      <c r="KTB23" s="97"/>
      <c r="KTC23" s="97"/>
      <c r="KTD23" s="96"/>
      <c r="KTE23" s="97"/>
      <c r="KTF23" s="97"/>
      <c r="KTG23" s="97"/>
      <c r="KTH23" s="96"/>
      <c r="KTI23" s="97"/>
      <c r="KTJ23" s="97"/>
      <c r="KTK23" s="97"/>
      <c r="KTL23" s="96"/>
      <c r="KTM23" s="97"/>
      <c r="KTN23" s="97"/>
      <c r="KTO23" s="97"/>
      <c r="KTP23" s="96"/>
      <c r="KTQ23" s="97"/>
      <c r="KTR23" s="97"/>
      <c r="KTS23" s="97"/>
      <c r="KTT23" s="96"/>
      <c r="KTU23" s="97"/>
      <c r="KTV23" s="97"/>
      <c r="KTW23" s="97"/>
      <c r="KTX23" s="96"/>
      <c r="KTY23" s="97"/>
      <c r="KTZ23" s="97"/>
      <c r="KUA23" s="97"/>
      <c r="KUB23" s="96"/>
      <c r="KUC23" s="97"/>
      <c r="KUD23" s="97"/>
      <c r="KUE23" s="97"/>
      <c r="KUF23" s="96"/>
      <c r="KUG23" s="97"/>
      <c r="KUH23" s="97"/>
      <c r="KUI23" s="97"/>
      <c r="KUJ23" s="96"/>
      <c r="KUK23" s="97"/>
      <c r="KUL23" s="97"/>
      <c r="KUM23" s="97"/>
      <c r="KUN23" s="96"/>
      <c r="KUO23" s="97"/>
      <c r="KUP23" s="97"/>
      <c r="KUQ23" s="97"/>
      <c r="KUR23" s="96"/>
      <c r="KUS23" s="97"/>
      <c r="KUT23" s="97"/>
      <c r="KUU23" s="97"/>
      <c r="KUV23" s="96"/>
      <c r="KUW23" s="97"/>
      <c r="KUX23" s="97"/>
      <c r="KUY23" s="97"/>
      <c r="KUZ23" s="96"/>
      <c r="KVA23" s="97"/>
      <c r="KVB23" s="97"/>
      <c r="KVC23" s="97"/>
      <c r="KVD23" s="96"/>
      <c r="KVE23" s="97"/>
      <c r="KVF23" s="97"/>
      <c r="KVG23" s="97"/>
      <c r="KVH23" s="96"/>
      <c r="KVI23" s="97"/>
      <c r="KVJ23" s="97"/>
      <c r="KVK23" s="97"/>
      <c r="KVL23" s="96"/>
      <c r="KVM23" s="97"/>
      <c r="KVN23" s="97"/>
      <c r="KVO23" s="97"/>
      <c r="KVP23" s="96"/>
      <c r="KVQ23" s="97"/>
      <c r="KVR23" s="97"/>
      <c r="KVS23" s="97"/>
      <c r="KVT23" s="96"/>
      <c r="KVU23" s="97"/>
      <c r="KVV23" s="97"/>
      <c r="KVW23" s="97"/>
      <c r="KVX23" s="96"/>
      <c r="KVY23" s="97"/>
      <c r="KVZ23" s="97"/>
      <c r="KWA23" s="97"/>
      <c r="KWB23" s="96"/>
      <c r="KWC23" s="97"/>
      <c r="KWD23" s="97"/>
      <c r="KWE23" s="97"/>
      <c r="KWF23" s="96"/>
      <c r="KWG23" s="97"/>
      <c r="KWH23" s="97"/>
      <c r="KWI23" s="97"/>
      <c r="KWJ23" s="96"/>
      <c r="KWK23" s="97"/>
      <c r="KWL23" s="97"/>
      <c r="KWM23" s="97"/>
      <c r="KWN23" s="96"/>
      <c r="KWO23" s="97"/>
      <c r="KWP23" s="97"/>
      <c r="KWQ23" s="97"/>
      <c r="KWR23" s="96"/>
      <c r="KWS23" s="97"/>
      <c r="KWT23" s="97"/>
      <c r="KWU23" s="97"/>
      <c r="KWV23" s="96"/>
      <c r="KWW23" s="97"/>
      <c r="KWX23" s="97"/>
      <c r="KWY23" s="97"/>
      <c r="KWZ23" s="96"/>
      <c r="KXA23" s="97"/>
      <c r="KXB23" s="97"/>
      <c r="KXC23" s="97"/>
      <c r="KXD23" s="96"/>
      <c r="KXE23" s="97"/>
      <c r="KXF23" s="97"/>
      <c r="KXG23" s="97"/>
      <c r="KXH23" s="96"/>
      <c r="KXI23" s="97"/>
      <c r="KXJ23" s="97"/>
      <c r="KXK23" s="97"/>
      <c r="KXL23" s="96"/>
      <c r="KXM23" s="97"/>
      <c r="KXN23" s="97"/>
      <c r="KXO23" s="97"/>
      <c r="KXP23" s="96"/>
      <c r="KXQ23" s="97"/>
      <c r="KXR23" s="97"/>
      <c r="KXS23" s="97"/>
      <c r="KXT23" s="96"/>
      <c r="KXU23" s="97"/>
      <c r="KXV23" s="97"/>
      <c r="KXW23" s="97"/>
      <c r="KXX23" s="96"/>
      <c r="KXY23" s="97"/>
      <c r="KXZ23" s="97"/>
      <c r="KYA23" s="97"/>
      <c r="KYB23" s="96"/>
      <c r="KYC23" s="97"/>
      <c r="KYD23" s="97"/>
      <c r="KYE23" s="97"/>
      <c r="KYF23" s="96"/>
      <c r="KYG23" s="97"/>
      <c r="KYH23" s="97"/>
      <c r="KYI23" s="97"/>
      <c r="KYJ23" s="96"/>
      <c r="KYK23" s="97"/>
      <c r="KYL23" s="97"/>
      <c r="KYM23" s="97"/>
      <c r="KYN23" s="96"/>
      <c r="KYO23" s="97"/>
      <c r="KYP23" s="97"/>
      <c r="KYQ23" s="97"/>
      <c r="KYR23" s="96"/>
      <c r="KYS23" s="97"/>
      <c r="KYT23" s="97"/>
      <c r="KYU23" s="97"/>
      <c r="KYV23" s="96"/>
      <c r="KYW23" s="97"/>
      <c r="KYX23" s="97"/>
      <c r="KYY23" s="97"/>
      <c r="KYZ23" s="96"/>
      <c r="KZA23" s="97"/>
      <c r="KZB23" s="97"/>
      <c r="KZC23" s="97"/>
      <c r="KZD23" s="96"/>
      <c r="KZE23" s="97"/>
      <c r="KZF23" s="97"/>
      <c r="KZG23" s="97"/>
      <c r="KZH23" s="96"/>
      <c r="KZI23" s="97"/>
      <c r="KZJ23" s="97"/>
      <c r="KZK23" s="97"/>
      <c r="KZL23" s="96"/>
      <c r="KZM23" s="97"/>
      <c r="KZN23" s="97"/>
      <c r="KZO23" s="97"/>
      <c r="KZP23" s="96"/>
      <c r="KZQ23" s="97"/>
      <c r="KZR23" s="97"/>
      <c r="KZS23" s="97"/>
      <c r="KZT23" s="96"/>
      <c r="KZU23" s="97"/>
      <c r="KZV23" s="97"/>
      <c r="KZW23" s="97"/>
      <c r="KZX23" s="96"/>
      <c r="KZY23" s="97"/>
      <c r="KZZ23" s="97"/>
      <c r="LAA23" s="97"/>
      <c r="LAB23" s="96"/>
      <c r="LAC23" s="97"/>
      <c r="LAD23" s="97"/>
      <c r="LAE23" s="97"/>
      <c r="LAF23" s="96"/>
      <c r="LAG23" s="97"/>
      <c r="LAH23" s="97"/>
      <c r="LAI23" s="97"/>
      <c r="LAJ23" s="96"/>
      <c r="LAK23" s="97"/>
      <c r="LAL23" s="97"/>
      <c r="LAM23" s="97"/>
      <c r="LAN23" s="96"/>
      <c r="LAO23" s="97"/>
      <c r="LAP23" s="97"/>
      <c r="LAQ23" s="97"/>
      <c r="LAR23" s="96"/>
      <c r="LAS23" s="97"/>
      <c r="LAT23" s="97"/>
      <c r="LAU23" s="97"/>
      <c r="LAV23" s="96"/>
      <c r="LAW23" s="97"/>
      <c r="LAX23" s="97"/>
      <c r="LAY23" s="97"/>
      <c r="LAZ23" s="96"/>
      <c r="LBA23" s="97"/>
      <c r="LBB23" s="97"/>
      <c r="LBC23" s="97"/>
      <c r="LBD23" s="96"/>
      <c r="LBE23" s="97"/>
      <c r="LBF23" s="97"/>
      <c r="LBG23" s="97"/>
      <c r="LBH23" s="96"/>
      <c r="LBI23" s="97"/>
      <c r="LBJ23" s="97"/>
      <c r="LBK23" s="97"/>
      <c r="LBL23" s="96"/>
      <c r="LBM23" s="97"/>
      <c r="LBN23" s="97"/>
      <c r="LBO23" s="97"/>
      <c r="LBP23" s="96"/>
      <c r="LBQ23" s="97"/>
      <c r="LBR23" s="97"/>
      <c r="LBS23" s="97"/>
      <c r="LBT23" s="96"/>
      <c r="LBU23" s="97"/>
      <c r="LBV23" s="97"/>
      <c r="LBW23" s="97"/>
      <c r="LBX23" s="96"/>
      <c r="LBY23" s="97"/>
      <c r="LBZ23" s="97"/>
      <c r="LCA23" s="97"/>
      <c r="LCB23" s="96"/>
      <c r="LCC23" s="97"/>
      <c r="LCD23" s="97"/>
      <c r="LCE23" s="97"/>
      <c r="LCF23" s="96"/>
      <c r="LCG23" s="97"/>
      <c r="LCH23" s="97"/>
      <c r="LCI23" s="97"/>
      <c r="LCJ23" s="96"/>
      <c r="LCK23" s="97"/>
      <c r="LCL23" s="97"/>
      <c r="LCM23" s="97"/>
      <c r="LCN23" s="96"/>
      <c r="LCO23" s="97"/>
      <c r="LCP23" s="97"/>
      <c r="LCQ23" s="97"/>
      <c r="LCR23" s="96"/>
      <c r="LCS23" s="97"/>
      <c r="LCT23" s="97"/>
      <c r="LCU23" s="97"/>
      <c r="LCV23" s="96"/>
      <c r="LCW23" s="97"/>
      <c r="LCX23" s="97"/>
      <c r="LCY23" s="97"/>
      <c r="LCZ23" s="96"/>
      <c r="LDA23" s="97"/>
      <c r="LDB23" s="97"/>
      <c r="LDC23" s="97"/>
      <c r="LDD23" s="96"/>
      <c r="LDE23" s="97"/>
      <c r="LDF23" s="97"/>
      <c r="LDG23" s="97"/>
      <c r="LDH23" s="96"/>
      <c r="LDI23" s="97"/>
      <c r="LDJ23" s="97"/>
      <c r="LDK23" s="97"/>
      <c r="LDL23" s="96"/>
      <c r="LDM23" s="97"/>
      <c r="LDN23" s="97"/>
      <c r="LDO23" s="97"/>
      <c r="LDP23" s="96"/>
      <c r="LDQ23" s="97"/>
      <c r="LDR23" s="97"/>
      <c r="LDS23" s="97"/>
      <c r="LDT23" s="96"/>
      <c r="LDU23" s="97"/>
      <c r="LDV23" s="97"/>
      <c r="LDW23" s="97"/>
      <c r="LDX23" s="96"/>
      <c r="LDY23" s="97"/>
      <c r="LDZ23" s="97"/>
      <c r="LEA23" s="97"/>
      <c r="LEB23" s="96"/>
      <c r="LEC23" s="97"/>
      <c r="LED23" s="97"/>
      <c r="LEE23" s="97"/>
      <c r="LEF23" s="96"/>
      <c r="LEG23" s="97"/>
      <c r="LEH23" s="97"/>
      <c r="LEI23" s="97"/>
      <c r="LEJ23" s="96"/>
      <c r="LEK23" s="97"/>
      <c r="LEL23" s="97"/>
      <c r="LEM23" s="97"/>
      <c r="LEN23" s="96"/>
      <c r="LEO23" s="97"/>
      <c r="LEP23" s="97"/>
      <c r="LEQ23" s="97"/>
      <c r="LER23" s="96"/>
      <c r="LES23" s="97"/>
      <c r="LET23" s="97"/>
      <c r="LEU23" s="97"/>
      <c r="LEV23" s="96"/>
      <c r="LEW23" s="97"/>
      <c r="LEX23" s="97"/>
      <c r="LEY23" s="97"/>
      <c r="LEZ23" s="96"/>
      <c r="LFA23" s="97"/>
      <c r="LFB23" s="97"/>
      <c r="LFC23" s="97"/>
      <c r="LFD23" s="96"/>
      <c r="LFE23" s="97"/>
      <c r="LFF23" s="97"/>
      <c r="LFG23" s="97"/>
      <c r="LFH23" s="96"/>
      <c r="LFI23" s="97"/>
      <c r="LFJ23" s="97"/>
      <c r="LFK23" s="97"/>
      <c r="LFL23" s="96"/>
      <c r="LFM23" s="97"/>
      <c r="LFN23" s="97"/>
      <c r="LFO23" s="97"/>
      <c r="LFP23" s="96"/>
      <c r="LFQ23" s="97"/>
      <c r="LFR23" s="97"/>
      <c r="LFS23" s="97"/>
      <c r="LFT23" s="96"/>
      <c r="LFU23" s="97"/>
      <c r="LFV23" s="97"/>
      <c r="LFW23" s="97"/>
      <c r="LFX23" s="96"/>
      <c r="LFY23" s="97"/>
      <c r="LFZ23" s="97"/>
      <c r="LGA23" s="97"/>
      <c r="LGB23" s="96"/>
      <c r="LGC23" s="97"/>
      <c r="LGD23" s="97"/>
      <c r="LGE23" s="97"/>
      <c r="LGF23" s="96"/>
      <c r="LGG23" s="97"/>
      <c r="LGH23" s="97"/>
      <c r="LGI23" s="97"/>
      <c r="LGJ23" s="96"/>
      <c r="LGK23" s="97"/>
      <c r="LGL23" s="97"/>
      <c r="LGM23" s="97"/>
      <c r="LGN23" s="96"/>
      <c r="LGO23" s="97"/>
      <c r="LGP23" s="97"/>
      <c r="LGQ23" s="97"/>
      <c r="LGR23" s="96"/>
      <c r="LGS23" s="97"/>
      <c r="LGT23" s="97"/>
      <c r="LGU23" s="97"/>
      <c r="LGV23" s="96"/>
      <c r="LGW23" s="97"/>
      <c r="LGX23" s="97"/>
      <c r="LGY23" s="97"/>
      <c r="LGZ23" s="96"/>
      <c r="LHA23" s="97"/>
      <c r="LHB23" s="97"/>
      <c r="LHC23" s="97"/>
      <c r="LHD23" s="96"/>
      <c r="LHE23" s="97"/>
      <c r="LHF23" s="97"/>
      <c r="LHG23" s="97"/>
      <c r="LHH23" s="96"/>
      <c r="LHI23" s="97"/>
      <c r="LHJ23" s="97"/>
      <c r="LHK23" s="97"/>
      <c r="LHL23" s="96"/>
      <c r="LHM23" s="97"/>
      <c r="LHN23" s="97"/>
      <c r="LHO23" s="97"/>
      <c r="LHP23" s="96"/>
      <c r="LHQ23" s="97"/>
      <c r="LHR23" s="97"/>
      <c r="LHS23" s="97"/>
      <c r="LHT23" s="96"/>
      <c r="LHU23" s="97"/>
      <c r="LHV23" s="97"/>
      <c r="LHW23" s="97"/>
      <c r="LHX23" s="96"/>
      <c r="LHY23" s="97"/>
      <c r="LHZ23" s="97"/>
      <c r="LIA23" s="97"/>
      <c r="LIB23" s="96"/>
      <c r="LIC23" s="97"/>
      <c r="LID23" s="97"/>
      <c r="LIE23" s="97"/>
      <c r="LIF23" s="96"/>
      <c r="LIG23" s="97"/>
      <c r="LIH23" s="97"/>
      <c r="LII23" s="97"/>
      <c r="LIJ23" s="96"/>
      <c r="LIK23" s="97"/>
      <c r="LIL23" s="97"/>
      <c r="LIM23" s="97"/>
      <c r="LIN23" s="96"/>
      <c r="LIO23" s="97"/>
      <c r="LIP23" s="97"/>
      <c r="LIQ23" s="97"/>
      <c r="LIR23" s="96"/>
      <c r="LIS23" s="97"/>
      <c r="LIT23" s="97"/>
      <c r="LIU23" s="97"/>
      <c r="LIV23" s="96"/>
      <c r="LIW23" s="97"/>
      <c r="LIX23" s="97"/>
      <c r="LIY23" s="97"/>
      <c r="LIZ23" s="96"/>
      <c r="LJA23" s="97"/>
      <c r="LJB23" s="97"/>
      <c r="LJC23" s="97"/>
      <c r="LJD23" s="96"/>
      <c r="LJE23" s="97"/>
      <c r="LJF23" s="97"/>
      <c r="LJG23" s="97"/>
      <c r="LJH23" s="96"/>
      <c r="LJI23" s="97"/>
      <c r="LJJ23" s="97"/>
      <c r="LJK23" s="97"/>
      <c r="LJL23" s="96"/>
      <c r="LJM23" s="97"/>
      <c r="LJN23" s="97"/>
      <c r="LJO23" s="97"/>
      <c r="LJP23" s="96"/>
      <c r="LJQ23" s="97"/>
      <c r="LJR23" s="97"/>
      <c r="LJS23" s="97"/>
      <c r="LJT23" s="96"/>
      <c r="LJU23" s="97"/>
      <c r="LJV23" s="97"/>
      <c r="LJW23" s="97"/>
      <c r="LJX23" s="96"/>
      <c r="LJY23" s="97"/>
      <c r="LJZ23" s="97"/>
      <c r="LKA23" s="97"/>
      <c r="LKB23" s="96"/>
      <c r="LKC23" s="97"/>
      <c r="LKD23" s="97"/>
      <c r="LKE23" s="97"/>
      <c r="LKF23" s="96"/>
      <c r="LKG23" s="97"/>
      <c r="LKH23" s="97"/>
      <c r="LKI23" s="97"/>
      <c r="LKJ23" s="96"/>
      <c r="LKK23" s="97"/>
      <c r="LKL23" s="97"/>
      <c r="LKM23" s="97"/>
      <c r="LKN23" s="96"/>
      <c r="LKO23" s="97"/>
      <c r="LKP23" s="97"/>
      <c r="LKQ23" s="97"/>
      <c r="LKR23" s="96"/>
      <c r="LKS23" s="97"/>
      <c r="LKT23" s="97"/>
      <c r="LKU23" s="97"/>
      <c r="LKV23" s="96"/>
      <c r="LKW23" s="97"/>
      <c r="LKX23" s="97"/>
      <c r="LKY23" s="97"/>
      <c r="LKZ23" s="96"/>
      <c r="LLA23" s="97"/>
      <c r="LLB23" s="97"/>
      <c r="LLC23" s="97"/>
      <c r="LLD23" s="96"/>
      <c r="LLE23" s="97"/>
      <c r="LLF23" s="97"/>
      <c r="LLG23" s="97"/>
      <c r="LLH23" s="96"/>
      <c r="LLI23" s="97"/>
      <c r="LLJ23" s="97"/>
      <c r="LLK23" s="97"/>
      <c r="LLL23" s="96"/>
      <c r="LLM23" s="97"/>
      <c r="LLN23" s="97"/>
      <c r="LLO23" s="97"/>
      <c r="LLP23" s="96"/>
      <c r="LLQ23" s="97"/>
      <c r="LLR23" s="97"/>
      <c r="LLS23" s="97"/>
      <c r="LLT23" s="96"/>
      <c r="LLU23" s="97"/>
      <c r="LLV23" s="97"/>
      <c r="LLW23" s="97"/>
      <c r="LLX23" s="96"/>
      <c r="LLY23" s="97"/>
      <c r="LLZ23" s="97"/>
      <c r="LMA23" s="97"/>
      <c r="LMB23" s="96"/>
      <c r="LMC23" s="97"/>
      <c r="LMD23" s="97"/>
      <c r="LME23" s="97"/>
      <c r="LMF23" s="96"/>
      <c r="LMG23" s="97"/>
      <c r="LMH23" s="97"/>
      <c r="LMI23" s="97"/>
      <c r="LMJ23" s="96"/>
      <c r="LMK23" s="97"/>
      <c r="LML23" s="97"/>
      <c r="LMM23" s="97"/>
      <c r="LMN23" s="96"/>
      <c r="LMO23" s="97"/>
      <c r="LMP23" s="97"/>
      <c r="LMQ23" s="97"/>
      <c r="LMR23" s="96"/>
      <c r="LMS23" s="97"/>
      <c r="LMT23" s="97"/>
      <c r="LMU23" s="97"/>
      <c r="LMV23" s="96"/>
      <c r="LMW23" s="97"/>
      <c r="LMX23" s="97"/>
      <c r="LMY23" s="97"/>
      <c r="LMZ23" s="96"/>
      <c r="LNA23" s="97"/>
      <c r="LNB23" s="97"/>
      <c r="LNC23" s="97"/>
      <c r="LND23" s="96"/>
      <c r="LNE23" s="97"/>
      <c r="LNF23" s="97"/>
      <c r="LNG23" s="97"/>
      <c r="LNH23" s="96"/>
      <c r="LNI23" s="97"/>
      <c r="LNJ23" s="97"/>
      <c r="LNK23" s="97"/>
      <c r="LNL23" s="96"/>
      <c r="LNM23" s="97"/>
      <c r="LNN23" s="97"/>
      <c r="LNO23" s="97"/>
      <c r="LNP23" s="96"/>
      <c r="LNQ23" s="97"/>
      <c r="LNR23" s="97"/>
      <c r="LNS23" s="97"/>
      <c r="LNT23" s="96"/>
      <c r="LNU23" s="97"/>
      <c r="LNV23" s="97"/>
      <c r="LNW23" s="97"/>
      <c r="LNX23" s="96"/>
      <c r="LNY23" s="97"/>
      <c r="LNZ23" s="97"/>
      <c r="LOA23" s="97"/>
      <c r="LOB23" s="96"/>
      <c r="LOC23" s="97"/>
      <c r="LOD23" s="97"/>
      <c r="LOE23" s="97"/>
      <c r="LOF23" s="96"/>
      <c r="LOG23" s="97"/>
      <c r="LOH23" s="97"/>
      <c r="LOI23" s="97"/>
      <c r="LOJ23" s="96"/>
      <c r="LOK23" s="97"/>
      <c r="LOL23" s="97"/>
      <c r="LOM23" s="97"/>
      <c r="LON23" s="96"/>
      <c r="LOO23" s="97"/>
      <c r="LOP23" s="97"/>
      <c r="LOQ23" s="97"/>
      <c r="LOR23" s="96"/>
      <c r="LOS23" s="97"/>
      <c r="LOT23" s="97"/>
      <c r="LOU23" s="97"/>
      <c r="LOV23" s="96"/>
      <c r="LOW23" s="97"/>
      <c r="LOX23" s="97"/>
      <c r="LOY23" s="97"/>
      <c r="LOZ23" s="96"/>
      <c r="LPA23" s="97"/>
      <c r="LPB23" s="97"/>
      <c r="LPC23" s="97"/>
      <c r="LPD23" s="96"/>
      <c r="LPE23" s="97"/>
      <c r="LPF23" s="97"/>
      <c r="LPG23" s="97"/>
      <c r="LPH23" s="96"/>
      <c r="LPI23" s="97"/>
      <c r="LPJ23" s="97"/>
      <c r="LPK23" s="97"/>
      <c r="LPL23" s="96"/>
      <c r="LPM23" s="97"/>
      <c r="LPN23" s="97"/>
      <c r="LPO23" s="97"/>
      <c r="LPP23" s="96"/>
      <c r="LPQ23" s="97"/>
      <c r="LPR23" s="97"/>
      <c r="LPS23" s="97"/>
      <c r="LPT23" s="96"/>
      <c r="LPU23" s="97"/>
      <c r="LPV23" s="97"/>
      <c r="LPW23" s="97"/>
      <c r="LPX23" s="96"/>
      <c r="LPY23" s="97"/>
      <c r="LPZ23" s="97"/>
      <c r="LQA23" s="97"/>
      <c r="LQB23" s="96"/>
      <c r="LQC23" s="97"/>
      <c r="LQD23" s="97"/>
      <c r="LQE23" s="97"/>
      <c r="LQF23" s="96"/>
      <c r="LQG23" s="97"/>
      <c r="LQH23" s="97"/>
      <c r="LQI23" s="97"/>
      <c r="LQJ23" s="96"/>
      <c r="LQK23" s="97"/>
      <c r="LQL23" s="97"/>
      <c r="LQM23" s="97"/>
      <c r="LQN23" s="96"/>
      <c r="LQO23" s="97"/>
      <c r="LQP23" s="97"/>
      <c r="LQQ23" s="97"/>
      <c r="LQR23" s="96"/>
      <c r="LQS23" s="97"/>
      <c r="LQT23" s="97"/>
      <c r="LQU23" s="97"/>
      <c r="LQV23" s="96"/>
      <c r="LQW23" s="97"/>
      <c r="LQX23" s="97"/>
      <c r="LQY23" s="97"/>
      <c r="LQZ23" s="96"/>
      <c r="LRA23" s="97"/>
      <c r="LRB23" s="97"/>
      <c r="LRC23" s="97"/>
      <c r="LRD23" s="96"/>
      <c r="LRE23" s="97"/>
      <c r="LRF23" s="97"/>
      <c r="LRG23" s="97"/>
      <c r="LRH23" s="96"/>
      <c r="LRI23" s="97"/>
      <c r="LRJ23" s="97"/>
      <c r="LRK23" s="97"/>
      <c r="LRL23" s="96"/>
      <c r="LRM23" s="97"/>
      <c r="LRN23" s="97"/>
      <c r="LRO23" s="97"/>
      <c r="LRP23" s="96"/>
      <c r="LRQ23" s="97"/>
      <c r="LRR23" s="97"/>
      <c r="LRS23" s="97"/>
      <c r="LRT23" s="96"/>
      <c r="LRU23" s="97"/>
      <c r="LRV23" s="97"/>
      <c r="LRW23" s="97"/>
      <c r="LRX23" s="96"/>
      <c r="LRY23" s="97"/>
      <c r="LRZ23" s="97"/>
      <c r="LSA23" s="97"/>
      <c r="LSB23" s="96"/>
      <c r="LSC23" s="97"/>
      <c r="LSD23" s="97"/>
      <c r="LSE23" s="97"/>
      <c r="LSF23" s="96"/>
      <c r="LSG23" s="97"/>
      <c r="LSH23" s="97"/>
      <c r="LSI23" s="97"/>
      <c r="LSJ23" s="96"/>
      <c r="LSK23" s="97"/>
      <c r="LSL23" s="97"/>
      <c r="LSM23" s="97"/>
      <c r="LSN23" s="96"/>
      <c r="LSO23" s="97"/>
      <c r="LSP23" s="97"/>
      <c r="LSQ23" s="97"/>
      <c r="LSR23" s="96"/>
      <c r="LSS23" s="97"/>
      <c r="LST23" s="97"/>
      <c r="LSU23" s="97"/>
      <c r="LSV23" s="96"/>
      <c r="LSW23" s="97"/>
      <c r="LSX23" s="97"/>
      <c r="LSY23" s="97"/>
      <c r="LSZ23" s="96"/>
      <c r="LTA23" s="97"/>
      <c r="LTB23" s="97"/>
      <c r="LTC23" s="97"/>
      <c r="LTD23" s="96"/>
      <c r="LTE23" s="97"/>
      <c r="LTF23" s="97"/>
      <c r="LTG23" s="97"/>
      <c r="LTH23" s="96"/>
      <c r="LTI23" s="97"/>
      <c r="LTJ23" s="97"/>
      <c r="LTK23" s="97"/>
      <c r="LTL23" s="96"/>
      <c r="LTM23" s="97"/>
      <c r="LTN23" s="97"/>
      <c r="LTO23" s="97"/>
      <c r="LTP23" s="96"/>
      <c r="LTQ23" s="97"/>
      <c r="LTR23" s="97"/>
      <c r="LTS23" s="97"/>
      <c r="LTT23" s="96"/>
      <c r="LTU23" s="97"/>
      <c r="LTV23" s="97"/>
      <c r="LTW23" s="97"/>
      <c r="LTX23" s="96"/>
      <c r="LTY23" s="97"/>
      <c r="LTZ23" s="97"/>
      <c r="LUA23" s="97"/>
      <c r="LUB23" s="96"/>
      <c r="LUC23" s="97"/>
      <c r="LUD23" s="97"/>
      <c r="LUE23" s="97"/>
      <c r="LUF23" s="96"/>
      <c r="LUG23" s="97"/>
      <c r="LUH23" s="97"/>
      <c r="LUI23" s="97"/>
      <c r="LUJ23" s="96"/>
      <c r="LUK23" s="97"/>
      <c r="LUL23" s="97"/>
      <c r="LUM23" s="97"/>
      <c r="LUN23" s="96"/>
      <c r="LUO23" s="97"/>
      <c r="LUP23" s="97"/>
      <c r="LUQ23" s="97"/>
      <c r="LUR23" s="96"/>
      <c r="LUS23" s="97"/>
      <c r="LUT23" s="97"/>
      <c r="LUU23" s="97"/>
      <c r="LUV23" s="96"/>
      <c r="LUW23" s="97"/>
      <c r="LUX23" s="97"/>
      <c r="LUY23" s="97"/>
      <c r="LUZ23" s="96"/>
      <c r="LVA23" s="97"/>
      <c r="LVB23" s="97"/>
      <c r="LVC23" s="97"/>
      <c r="LVD23" s="96"/>
      <c r="LVE23" s="97"/>
      <c r="LVF23" s="97"/>
      <c r="LVG23" s="97"/>
      <c r="LVH23" s="96"/>
      <c r="LVI23" s="97"/>
      <c r="LVJ23" s="97"/>
      <c r="LVK23" s="97"/>
      <c r="LVL23" s="96"/>
      <c r="LVM23" s="97"/>
      <c r="LVN23" s="97"/>
      <c r="LVO23" s="97"/>
      <c r="LVP23" s="96"/>
      <c r="LVQ23" s="97"/>
      <c r="LVR23" s="97"/>
      <c r="LVS23" s="97"/>
      <c r="LVT23" s="96"/>
      <c r="LVU23" s="97"/>
      <c r="LVV23" s="97"/>
      <c r="LVW23" s="97"/>
      <c r="LVX23" s="96"/>
      <c r="LVY23" s="97"/>
      <c r="LVZ23" s="97"/>
      <c r="LWA23" s="97"/>
      <c r="LWB23" s="96"/>
      <c r="LWC23" s="97"/>
      <c r="LWD23" s="97"/>
      <c r="LWE23" s="97"/>
      <c r="LWF23" s="96"/>
      <c r="LWG23" s="97"/>
      <c r="LWH23" s="97"/>
      <c r="LWI23" s="97"/>
      <c r="LWJ23" s="96"/>
      <c r="LWK23" s="97"/>
      <c r="LWL23" s="97"/>
      <c r="LWM23" s="97"/>
      <c r="LWN23" s="96"/>
      <c r="LWO23" s="97"/>
      <c r="LWP23" s="97"/>
      <c r="LWQ23" s="97"/>
      <c r="LWR23" s="96"/>
      <c r="LWS23" s="97"/>
      <c r="LWT23" s="97"/>
      <c r="LWU23" s="97"/>
      <c r="LWV23" s="96"/>
      <c r="LWW23" s="97"/>
      <c r="LWX23" s="97"/>
      <c r="LWY23" s="97"/>
      <c r="LWZ23" s="96"/>
      <c r="LXA23" s="97"/>
      <c r="LXB23" s="97"/>
      <c r="LXC23" s="97"/>
      <c r="LXD23" s="96"/>
      <c r="LXE23" s="97"/>
      <c r="LXF23" s="97"/>
      <c r="LXG23" s="97"/>
      <c r="LXH23" s="96"/>
      <c r="LXI23" s="97"/>
      <c r="LXJ23" s="97"/>
      <c r="LXK23" s="97"/>
      <c r="LXL23" s="96"/>
      <c r="LXM23" s="97"/>
      <c r="LXN23" s="97"/>
      <c r="LXO23" s="97"/>
      <c r="LXP23" s="96"/>
      <c r="LXQ23" s="97"/>
      <c r="LXR23" s="97"/>
      <c r="LXS23" s="97"/>
      <c r="LXT23" s="96"/>
      <c r="LXU23" s="97"/>
      <c r="LXV23" s="97"/>
      <c r="LXW23" s="97"/>
      <c r="LXX23" s="96"/>
      <c r="LXY23" s="97"/>
      <c r="LXZ23" s="97"/>
      <c r="LYA23" s="97"/>
      <c r="LYB23" s="96"/>
      <c r="LYC23" s="97"/>
      <c r="LYD23" s="97"/>
      <c r="LYE23" s="97"/>
      <c r="LYF23" s="96"/>
      <c r="LYG23" s="97"/>
      <c r="LYH23" s="97"/>
      <c r="LYI23" s="97"/>
      <c r="LYJ23" s="96"/>
      <c r="LYK23" s="97"/>
      <c r="LYL23" s="97"/>
      <c r="LYM23" s="97"/>
      <c r="LYN23" s="96"/>
      <c r="LYO23" s="97"/>
      <c r="LYP23" s="97"/>
      <c r="LYQ23" s="97"/>
      <c r="LYR23" s="96"/>
      <c r="LYS23" s="97"/>
      <c r="LYT23" s="97"/>
      <c r="LYU23" s="97"/>
      <c r="LYV23" s="96"/>
      <c r="LYW23" s="97"/>
      <c r="LYX23" s="97"/>
      <c r="LYY23" s="97"/>
      <c r="LYZ23" s="96"/>
      <c r="LZA23" s="97"/>
      <c r="LZB23" s="97"/>
      <c r="LZC23" s="97"/>
      <c r="LZD23" s="96"/>
      <c r="LZE23" s="97"/>
      <c r="LZF23" s="97"/>
      <c r="LZG23" s="97"/>
      <c r="LZH23" s="96"/>
      <c r="LZI23" s="97"/>
      <c r="LZJ23" s="97"/>
      <c r="LZK23" s="97"/>
      <c r="LZL23" s="96"/>
      <c r="LZM23" s="97"/>
      <c r="LZN23" s="97"/>
      <c r="LZO23" s="97"/>
      <c r="LZP23" s="96"/>
      <c r="LZQ23" s="97"/>
      <c r="LZR23" s="97"/>
      <c r="LZS23" s="97"/>
      <c r="LZT23" s="96"/>
      <c r="LZU23" s="97"/>
      <c r="LZV23" s="97"/>
      <c r="LZW23" s="97"/>
      <c r="LZX23" s="96"/>
      <c r="LZY23" s="97"/>
      <c r="LZZ23" s="97"/>
      <c r="MAA23" s="97"/>
      <c r="MAB23" s="96"/>
      <c r="MAC23" s="97"/>
      <c r="MAD23" s="97"/>
      <c r="MAE23" s="97"/>
      <c r="MAF23" s="96"/>
      <c r="MAG23" s="97"/>
      <c r="MAH23" s="97"/>
      <c r="MAI23" s="97"/>
      <c r="MAJ23" s="96"/>
      <c r="MAK23" s="97"/>
      <c r="MAL23" s="97"/>
      <c r="MAM23" s="97"/>
      <c r="MAN23" s="96"/>
      <c r="MAO23" s="97"/>
      <c r="MAP23" s="97"/>
      <c r="MAQ23" s="97"/>
      <c r="MAR23" s="96"/>
      <c r="MAS23" s="97"/>
      <c r="MAT23" s="97"/>
      <c r="MAU23" s="97"/>
      <c r="MAV23" s="96"/>
      <c r="MAW23" s="97"/>
      <c r="MAX23" s="97"/>
      <c r="MAY23" s="97"/>
      <c r="MAZ23" s="96"/>
      <c r="MBA23" s="97"/>
      <c r="MBB23" s="97"/>
      <c r="MBC23" s="97"/>
      <c r="MBD23" s="96"/>
      <c r="MBE23" s="97"/>
      <c r="MBF23" s="97"/>
      <c r="MBG23" s="97"/>
      <c r="MBH23" s="96"/>
      <c r="MBI23" s="97"/>
      <c r="MBJ23" s="97"/>
      <c r="MBK23" s="97"/>
      <c r="MBL23" s="96"/>
      <c r="MBM23" s="97"/>
      <c r="MBN23" s="97"/>
      <c r="MBO23" s="97"/>
      <c r="MBP23" s="96"/>
      <c r="MBQ23" s="97"/>
      <c r="MBR23" s="97"/>
      <c r="MBS23" s="97"/>
      <c r="MBT23" s="96"/>
      <c r="MBU23" s="97"/>
      <c r="MBV23" s="97"/>
      <c r="MBW23" s="97"/>
      <c r="MBX23" s="96"/>
      <c r="MBY23" s="97"/>
      <c r="MBZ23" s="97"/>
      <c r="MCA23" s="97"/>
      <c r="MCB23" s="96"/>
      <c r="MCC23" s="97"/>
      <c r="MCD23" s="97"/>
      <c r="MCE23" s="97"/>
      <c r="MCF23" s="96"/>
      <c r="MCG23" s="97"/>
      <c r="MCH23" s="97"/>
      <c r="MCI23" s="97"/>
      <c r="MCJ23" s="96"/>
      <c r="MCK23" s="97"/>
      <c r="MCL23" s="97"/>
      <c r="MCM23" s="97"/>
      <c r="MCN23" s="96"/>
      <c r="MCO23" s="97"/>
      <c r="MCP23" s="97"/>
      <c r="MCQ23" s="97"/>
      <c r="MCR23" s="96"/>
      <c r="MCS23" s="97"/>
      <c r="MCT23" s="97"/>
      <c r="MCU23" s="97"/>
      <c r="MCV23" s="96"/>
      <c r="MCW23" s="97"/>
      <c r="MCX23" s="97"/>
      <c r="MCY23" s="97"/>
      <c r="MCZ23" s="96"/>
      <c r="MDA23" s="97"/>
      <c r="MDB23" s="97"/>
      <c r="MDC23" s="97"/>
      <c r="MDD23" s="96"/>
      <c r="MDE23" s="97"/>
      <c r="MDF23" s="97"/>
      <c r="MDG23" s="97"/>
      <c r="MDH23" s="96"/>
      <c r="MDI23" s="97"/>
      <c r="MDJ23" s="97"/>
      <c r="MDK23" s="97"/>
      <c r="MDL23" s="96"/>
      <c r="MDM23" s="97"/>
      <c r="MDN23" s="97"/>
      <c r="MDO23" s="97"/>
      <c r="MDP23" s="96"/>
      <c r="MDQ23" s="97"/>
      <c r="MDR23" s="97"/>
      <c r="MDS23" s="97"/>
      <c r="MDT23" s="96"/>
      <c r="MDU23" s="97"/>
      <c r="MDV23" s="97"/>
      <c r="MDW23" s="97"/>
      <c r="MDX23" s="96"/>
      <c r="MDY23" s="97"/>
      <c r="MDZ23" s="97"/>
      <c r="MEA23" s="97"/>
      <c r="MEB23" s="96"/>
      <c r="MEC23" s="97"/>
      <c r="MED23" s="97"/>
      <c r="MEE23" s="97"/>
      <c r="MEF23" s="96"/>
      <c r="MEG23" s="97"/>
      <c r="MEH23" s="97"/>
      <c r="MEI23" s="97"/>
      <c r="MEJ23" s="96"/>
      <c r="MEK23" s="97"/>
      <c r="MEL23" s="97"/>
      <c r="MEM23" s="97"/>
      <c r="MEN23" s="96"/>
      <c r="MEO23" s="97"/>
      <c r="MEP23" s="97"/>
      <c r="MEQ23" s="97"/>
      <c r="MER23" s="96"/>
      <c r="MES23" s="97"/>
      <c r="MET23" s="97"/>
      <c r="MEU23" s="97"/>
      <c r="MEV23" s="96"/>
      <c r="MEW23" s="97"/>
      <c r="MEX23" s="97"/>
      <c r="MEY23" s="97"/>
      <c r="MEZ23" s="96"/>
      <c r="MFA23" s="97"/>
      <c r="MFB23" s="97"/>
      <c r="MFC23" s="97"/>
      <c r="MFD23" s="96"/>
      <c r="MFE23" s="97"/>
      <c r="MFF23" s="97"/>
      <c r="MFG23" s="97"/>
      <c r="MFH23" s="96"/>
      <c r="MFI23" s="97"/>
      <c r="MFJ23" s="97"/>
      <c r="MFK23" s="97"/>
      <c r="MFL23" s="96"/>
      <c r="MFM23" s="97"/>
      <c r="MFN23" s="97"/>
      <c r="MFO23" s="97"/>
      <c r="MFP23" s="96"/>
      <c r="MFQ23" s="97"/>
      <c r="MFR23" s="97"/>
      <c r="MFS23" s="97"/>
      <c r="MFT23" s="96"/>
      <c r="MFU23" s="97"/>
      <c r="MFV23" s="97"/>
      <c r="MFW23" s="97"/>
      <c r="MFX23" s="96"/>
      <c r="MFY23" s="97"/>
      <c r="MFZ23" s="97"/>
      <c r="MGA23" s="97"/>
      <c r="MGB23" s="96"/>
      <c r="MGC23" s="97"/>
      <c r="MGD23" s="97"/>
      <c r="MGE23" s="97"/>
      <c r="MGF23" s="96"/>
      <c r="MGG23" s="97"/>
      <c r="MGH23" s="97"/>
      <c r="MGI23" s="97"/>
      <c r="MGJ23" s="96"/>
      <c r="MGK23" s="97"/>
      <c r="MGL23" s="97"/>
      <c r="MGM23" s="97"/>
      <c r="MGN23" s="96"/>
      <c r="MGO23" s="97"/>
      <c r="MGP23" s="97"/>
      <c r="MGQ23" s="97"/>
      <c r="MGR23" s="96"/>
      <c r="MGS23" s="97"/>
      <c r="MGT23" s="97"/>
      <c r="MGU23" s="97"/>
      <c r="MGV23" s="96"/>
      <c r="MGW23" s="97"/>
      <c r="MGX23" s="97"/>
      <c r="MGY23" s="97"/>
      <c r="MGZ23" s="96"/>
      <c r="MHA23" s="97"/>
      <c r="MHB23" s="97"/>
      <c r="MHC23" s="97"/>
      <c r="MHD23" s="96"/>
      <c r="MHE23" s="97"/>
      <c r="MHF23" s="97"/>
      <c r="MHG23" s="97"/>
      <c r="MHH23" s="96"/>
      <c r="MHI23" s="97"/>
      <c r="MHJ23" s="97"/>
      <c r="MHK23" s="97"/>
      <c r="MHL23" s="96"/>
      <c r="MHM23" s="97"/>
      <c r="MHN23" s="97"/>
      <c r="MHO23" s="97"/>
      <c r="MHP23" s="96"/>
      <c r="MHQ23" s="97"/>
      <c r="MHR23" s="97"/>
      <c r="MHS23" s="97"/>
      <c r="MHT23" s="96"/>
      <c r="MHU23" s="97"/>
      <c r="MHV23" s="97"/>
      <c r="MHW23" s="97"/>
      <c r="MHX23" s="96"/>
      <c r="MHY23" s="97"/>
      <c r="MHZ23" s="97"/>
      <c r="MIA23" s="97"/>
      <c r="MIB23" s="96"/>
      <c r="MIC23" s="97"/>
      <c r="MID23" s="97"/>
      <c r="MIE23" s="97"/>
      <c r="MIF23" s="96"/>
      <c r="MIG23" s="97"/>
      <c r="MIH23" s="97"/>
      <c r="MII23" s="97"/>
      <c r="MIJ23" s="96"/>
      <c r="MIK23" s="97"/>
      <c r="MIL23" s="97"/>
      <c r="MIM23" s="97"/>
      <c r="MIN23" s="96"/>
      <c r="MIO23" s="97"/>
      <c r="MIP23" s="97"/>
      <c r="MIQ23" s="97"/>
      <c r="MIR23" s="96"/>
      <c r="MIS23" s="97"/>
      <c r="MIT23" s="97"/>
      <c r="MIU23" s="97"/>
      <c r="MIV23" s="96"/>
      <c r="MIW23" s="97"/>
      <c r="MIX23" s="97"/>
      <c r="MIY23" s="97"/>
      <c r="MIZ23" s="96"/>
      <c r="MJA23" s="97"/>
      <c r="MJB23" s="97"/>
      <c r="MJC23" s="97"/>
      <c r="MJD23" s="96"/>
      <c r="MJE23" s="97"/>
      <c r="MJF23" s="97"/>
      <c r="MJG23" s="97"/>
      <c r="MJH23" s="96"/>
      <c r="MJI23" s="97"/>
      <c r="MJJ23" s="97"/>
      <c r="MJK23" s="97"/>
      <c r="MJL23" s="96"/>
      <c r="MJM23" s="97"/>
      <c r="MJN23" s="97"/>
      <c r="MJO23" s="97"/>
      <c r="MJP23" s="96"/>
      <c r="MJQ23" s="97"/>
      <c r="MJR23" s="97"/>
      <c r="MJS23" s="97"/>
      <c r="MJT23" s="96"/>
      <c r="MJU23" s="97"/>
      <c r="MJV23" s="97"/>
      <c r="MJW23" s="97"/>
      <c r="MJX23" s="96"/>
      <c r="MJY23" s="97"/>
      <c r="MJZ23" s="97"/>
      <c r="MKA23" s="97"/>
      <c r="MKB23" s="96"/>
      <c r="MKC23" s="97"/>
      <c r="MKD23" s="97"/>
      <c r="MKE23" s="97"/>
      <c r="MKF23" s="96"/>
      <c r="MKG23" s="97"/>
      <c r="MKH23" s="97"/>
      <c r="MKI23" s="97"/>
      <c r="MKJ23" s="96"/>
      <c r="MKK23" s="97"/>
      <c r="MKL23" s="97"/>
      <c r="MKM23" s="97"/>
      <c r="MKN23" s="96"/>
      <c r="MKO23" s="97"/>
      <c r="MKP23" s="97"/>
      <c r="MKQ23" s="97"/>
      <c r="MKR23" s="96"/>
      <c r="MKS23" s="97"/>
      <c r="MKT23" s="97"/>
      <c r="MKU23" s="97"/>
      <c r="MKV23" s="96"/>
      <c r="MKW23" s="97"/>
      <c r="MKX23" s="97"/>
      <c r="MKY23" s="97"/>
      <c r="MKZ23" s="96"/>
      <c r="MLA23" s="97"/>
      <c r="MLB23" s="97"/>
      <c r="MLC23" s="97"/>
      <c r="MLD23" s="96"/>
      <c r="MLE23" s="97"/>
      <c r="MLF23" s="97"/>
      <c r="MLG23" s="97"/>
      <c r="MLH23" s="96"/>
      <c r="MLI23" s="97"/>
      <c r="MLJ23" s="97"/>
      <c r="MLK23" s="97"/>
      <c r="MLL23" s="96"/>
      <c r="MLM23" s="97"/>
      <c r="MLN23" s="97"/>
      <c r="MLO23" s="97"/>
      <c r="MLP23" s="96"/>
      <c r="MLQ23" s="97"/>
      <c r="MLR23" s="97"/>
      <c r="MLS23" s="97"/>
      <c r="MLT23" s="96"/>
      <c r="MLU23" s="97"/>
      <c r="MLV23" s="97"/>
      <c r="MLW23" s="97"/>
      <c r="MLX23" s="96"/>
      <c r="MLY23" s="97"/>
      <c r="MLZ23" s="97"/>
      <c r="MMA23" s="97"/>
      <c r="MMB23" s="96"/>
      <c r="MMC23" s="97"/>
      <c r="MMD23" s="97"/>
      <c r="MME23" s="97"/>
      <c r="MMF23" s="96"/>
      <c r="MMG23" s="97"/>
      <c r="MMH23" s="97"/>
      <c r="MMI23" s="97"/>
      <c r="MMJ23" s="96"/>
      <c r="MMK23" s="97"/>
      <c r="MML23" s="97"/>
      <c r="MMM23" s="97"/>
      <c r="MMN23" s="96"/>
      <c r="MMO23" s="97"/>
      <c r="MMP23" s="97"/>
      <c r="MMQ23" s="97"/>
      <c r="MMR23" s="96"/>
      <c r="MMS23" s="97"/>
      <c r="MMT23" s="97"/>
      <c r="MMU23" s="97"/>
      <c r="MMV23" s="96"/>
      <c r="MMW23" s="97"/>
      <c r="MMX23" s="97"/>
      <c r="MMY23" s="97"/>
      <c r="MMZ23" s="96"/>
      <c r="MNA23" s="97"/>
      <c r="MNB23" s="97"/>
      <c r="MNC23" s="97"/>
      <c r="MND23" s="96"/>
      <c r="MNE23" s="97"/>
      <c r="MNF23" s="97"/>
      <c r="MNG23" s="97"/>
      <c r="MNH23" s="96"/>
      <c r="MNI23" s="97"/>
      <c r="MNJ23" s="97"/>
      <c r="MNK23" s="97"/>
      <c r="MNL23" s="96"/>
      <c r="MNM23" s="97"/>
      <c r="MNN23" s="97"/>
      <c r="MNO23" s="97"/>
      <c r="MNP23" s="96"/>
      <c r="MNQ23" s="97"/>
      <c r="MNR23" s="97"/>
      <c r="MNS23" s="97"/>
      <c r="MNT23" s="96"/>
      <c r="MNU23" s="97"/>
      <c r="MNV23" s="97"/>
      <c r="MNW23" s="97"/>
      <c r="MNX23" s="96"/>
      <c r="MNY23" s="97"/>
      <c r="MNZ23" s="97"/>
      <c r="MOA23" s="97"/>
      <c r="MOB23" s="96"/>
      <c r="MOC23" s="97"/>
      <c r="MOD23" s="97"/>
      <c r="MOE23" s="97"/>
      <c r="MOF23" s="96"/>
      <c r="MOG23" s="97"/>
      <c r="MOH23" s="97"/>
      <c r="MOI23" s="97"/>
      <c r="MOJ23" s="96"/>
      <c r="MOK23" s="97"/>
      <c r="MOL23" s="97"/>
      <c r="MOM23" s="97"/>
      <c r="MON23" s="96"/>
      <c r="MOO23" s="97"/>
      <c r="MOP23" s="97"/>
      <c r="MOQ23" s="97"/>
      <c r="MOR23" s="96"/>
      <c r="MOS23" s="97"/>
      <c r="MOT23" s="97"/>
      <c r="MOU23" s="97"/>
      <c r="MOV23" s="96"/>
      <c r="MOW23" s="97"/>
      <c r="MOX23" s="97"/>
      <c r="MOY23" s="97"/>
      <c r="MOZ23" s="96"/>
      <c r="MPA23" s="97"/>
      <c r="MPB23" s="97"/>
      <c r="MPC23" s="97"/>
      <c r="MPD23" s="96"/>
      <c r="MPE23" s="97"/>
      <c r="MPF23" s="97"/>
      <c r="MPG23" s="97"/>
      <c r="MPH23" s="96"/>
      <c r="MPI23" s="97"/>
      <c r="MPJ23" s="97"/>
      <c r="MPK23" s="97"/>
      <c r="MPL23" s="96"/>
      <c r="MPM23" s="97"/>
      <c r="MPN23" s="97"/>
      <c r="MPO23" s="97"/>
      <c r="MPP23" s="96"/>
      <c r="MPQ23" s="97"/>
      <c r="MPR23" s="97"/>
      <c r="MPS23" s="97"/>
      <c r="MPT23" s="96"/>
      <c r="MPU23" s="97"/>
      <c r="MPV23" s="97"/>
      <c r="MPW23" s="97"/>
      <c r="MPX23" s="96"/>
      <c r="MPY23" s="97"/>
      <c r="MPZ23" s="97"/>
      <c r="MQA23" s="97"/>
      <c r="MQB23" s="96"/>
      <c r="MQC23" s="97"/>
      <c r="MQD23" s="97"/>
      <c r="MQE23" s="97"/>
      <c r="MQF23" s="96"/>
      <c r="MQG23" s="97"/>
      <c r="MQH23" s="97"/>
      <c r="MQI23" s="97"/>
      <c r="MQJ23" s="96"/>
      <c r="MQK23" s="97"/>
      <c r="MQL23" s="97"/>
      <c r="MQM23" s="97"/>
      <c r="MQN23" s="96"/>
      <c r="MQO23" s="97"/>
      <c r="MQP23" s="97"/>
      <c r="MQQ23" s="97"/>
      <c r="MQR23" s="96"/>
      <c r="MQS23" s="97"/>
      <c r="MQT23" s="97"/>
      <c r="MQU23" s="97"/>
      <c r="MQV23" s="96"/>
      <c r="MQW23" s="97"/>
      <c r="MQX23" s="97"/>
      <c r="MQY23" s="97"/>
      <c r="MQZ23" s="96"/>
      <c r="MRA23" s="97"/>
      <c r="MRB23" s="97"/>
      <c r="MRC23" s="97"/>
      <c r="MRD23" s="96"/>
      <c r="MRE23" s="97"/>
      <c r="MRF23" s="97"/>
      <c r="MRG23" s="97"/>
      <c r="MRH23" s="96"/>
      <c r="MRI23" s="97"/>
      <c r="MRJ23" s="97"/>
      <c r="MRK23" s="97"/>
      <c r="MRL23" s="96"/>
      <c r="MRM23" s="97"/>
      <c r="MRN23" s="97"/>
      <c r="MRO23" s="97"/>
      <c r="MRP23" s="96"/>
      <c r="MRQ23" s="97"/>
      <c r="MRR23" s="97"/>
      <c r="MRS23" s="97"/>
      <c r="MRT23" s="96"/>
      <c r="MRU23" s="97"/>
      <c r="MRV23" s="97"/>
      <c r="MRW23" s="97"/>
      <c r="MRX23" s="96"/>
      <c r="MRY23" s="97"/>
      <c r="MRZ23" s="97"/>
      <c r="MSA23" s="97"/>
      <c r="MSB23" s="96"/>
      <c r="MSC23" s="97"/>
      <c r="MSD23" s="97"/>
      <c r="MSE23" s="97"/>
      <c r="MSF23" s="96"/>
      <c r="MSG23" s="97"/>
      <c r="MSH23" s="97"/>
      <c r="MSI23" s="97"/>
      <c r="MSJ23" s="96"/>
      <c r="MSK23" s="97"/>
      <c r="MSL23" s="97"/>
      <c r="MSM23" s="97"/>
      <c r="MSN23" s="96"/>
      <c r="MSO23" s="97"/>
      <c r="MSP23" s="97"/>
      <c r="MSQ23" s="97"/>
      <c r="MSR23" s="96"/>
      <c r="MSS23" s="97"/>
      <c r="MST23" s="97"/>
      <c r="MSU23" s="97"/>
      <c r="MSV23" s="96"/>
      <c r="MSW23" s="97"/>
      <c r="MSX23" s="97"/>
      <c r="MSY23" s="97"/>
      <c r="MSZ23" s="96"/>
      <c r="MTA23" s="97"/>
      <c r="MTB23" s="97"/>
      <c r="MTC23" s="97"/>
      <c r="MTD23" s="96"/>
      <c r="MTE23" s="97"/>
      <c r="MTF23" s="97"/>
      <c r="MTG23" s="97"/>
      <c r="MTH23" s="96"/>
      <c r="MTI23" s="97"/>
      <c r="MTJ23" s="97"/>
      <c r="MTK23" s="97"/>
      <c r="MTL23" s="96"/>
      <c r="MTM23" s="97"/>
      <c r="MTN23" s="97"/>
      <c r="MTO23" s="97"/>
      <c r="MTP23" s="96"/>
      <c r="MTQ23" s="97"/>
      <c r="MTR23" s="97"/>
      <c r="MTS23" s="97"/>
      <c r="MTT23" s="96"/>
      <c r="MTU23" s="97"/>
      <c r="MTV23" s="97"/>
      <c r="MTW23" s="97"/>
      <c r="MTX23" s="96"/>
      <c r="MTY23" s="97"/>
      <c r="MTZ23" s="97"/>
      <c r="MUA23" s="97"/>
      <c r="MUB23" s="96"/>
      <c r="MUC23" s="97"/>
      <c r="MUD23" s="97"/>
      <c r="MUE23" s="97"/>
      <c r="MUF23" s="96"/>
      <c r="MUG23" s="97"/>
      <c r="MUH23" s="97"/>
      <c r="MUI23" s="97"/>
      <c r="MUJ23" s="96"/>
      <c r="MUK23" s="97"/>
      <c r="MUL23" s="97"/>
      <c r="MUM23" s="97"/>
      <c r="MUN23" s="96"/>
      <c r="MUO23" s="97"/>
      <c r="MUP23" s="97"/>
      <c r="MUQ23" s="97"/>
      <c r="MUR23" s="96"/>
      <c r="MUS23" s="97"/>
      <c r="MUT23" s="97"/>
      <c r="MUU23" s="97"/>
      <c r="MUV23" s="96"/>
      <c r="MUW23" s="97"/>
      <c r="MUX23" s="97"/>
      <c r="MUY23" s="97"/>
      <c r="MUZ23" s="96"/>
      <c r="MVA23" s="97"/>
      <c r="MVB23" s="97"/>
      <c r="MVC23" s="97"/>
      <c r="MVD23" s="96"/>
      <c r="MVE23" s="97"/>
      <c r="MVF23" s="97"/>
      <c r="MVG23" s="97"/>
      <c r="MVH23" s="96"/>
      <c r="MVI23" s="97"/>
      <c r="MVJ23" s="97"/>
      <c r="MVK23" s="97"/>
      <c r="MVL23" s="96"/>
      <c r="MVM23" s="97"/>
      <c r="MVN23" s="97"/>
      <c r="MVO23" s="97"/>
      <c r="MVP23" s="96"/>
      <c r="MVQ23" s="97"/>
      <c r="MVR23" s="97"/>
      <c r="MVS23" s="97"/>
      <c r="MVT23" s="96"/>
      <c r="MVU23" s="97"/>
      <c r="MVV23" s="97"/>
      <c r="MVW23" s="97"/>
      <c r="MVX23" s="96"/>
      <c r="MVY23" s="97"/>
      <c r="MVZ23" s="97"/>
      <c r="MWA23" s="97"/>
      <c r="MWB23" s="96"/>
      <c r="MWC23" s="97"/>
      <c r="MWD23" s="97"/>
      <c r="MWE23" s="97"/>
      <c r="MWF23" s="96"/>
      <c r="MWG23" s="97"/>
      <c r="MWH23" s="97"/>
      <c r="MWI23" s="97"/>
      <c r="MWJ23" s="96"/>
      <c r="MWK23" s="97"/>
      <c r="MWL23" s="97"/>
      <c r="MWM23" s="97"/>
      <c r="MWN23" s="96"/>
      <c r="MWO23" s="97"/>
      <c r="MWP23" s="97"/>
      <c r="MWQ23" s="97"/>
      <c r="MWR23" s="96"/>
      <c r="MWS23" s="97"/>
      <c r="MWT23" s="97"/>
      <c r="MWU23" s="97"/>
      <c r="MWV23" s="96"/>
      <c r="MWW23" s="97"/>
      <c r="MWX23" s="97"/>
      <c r="MWY23" s="97"/>
      <c r="MWZ23" s="96"/>
      <c r="MXA23" s="97"/>
      <c r="MXB23" s="97"/>
      <c r="MXC23" s="97"/>
      <c r="MXD23" s="96"/>
      <c r="MXE23" s="97"/>
      <c r="MXF23" s="97"/>
      <c r="MXG23" s="97"/>
      <c r="MXH23" s="96"/>
      <c r="MXI23" s="97"/>
      <c r="MXJ23" s="97"/>
      <c r="MXK23" s="97"/>
      <c r="MXL23" s="96"/>
      <c r="MXM23" s="97"/>
      <c r="MXN23" s="97"/>
      <c r="MXO23" s="97"/>
      <c r="MXP23" s="96"/>
      <c r="MXQ23" s="97"/>
      <c r="MXR23" s="97"/>
      <c r="MXS23" s="97"/>
      <c r="MXT23" s="96"/>
      <c r="MXU23" s="97"/>
      <c r="MXV23" s="97"/>
      <c r="MXW23" s="97"/>
      <c r="MXX23" s="96"/>
      <c r="MXY23" s="97"/>
      <c r="MXZ23" s="97"/>
      <c r="MYA23" s="97"/>
      <c r="MYB23" s="96"/>
      <c r="MYC23" s="97"/>
      <c r="MYD23" s="97"/>
      <c r="MYE23" s="97"/>
      <c r="MYF23" s="96"/>
      <c r="MYG23" s="97"/>
      <c r="MYH23" s="97"/>
      <c r="MYI23" s="97"/>
      <c r="MYJ23" s="96"/>
      <c r="MYK23" s="97"/>
      <c r="MYL23" s="97"/>
      <c r="MYM23" s="97"/>
      <c r="MYN23" s="96"/>
      <c r="MYO23" s="97"/>
      <c r="MYP23" s="97"/>
      <c r="MYQ23" s="97"/>
      <c r="MYR23" s="96"/>
      <c r="MYS23" s="97"/>
      <c r="MYT23" s="97"/>
      <c r="MYU23" s="97"/>
      <c r="MYV23" s="96"/>
      <c r="MYW23" s="97"/>
      <c r="MYX23" s="97"/>
      <c r="MYY23" s="97"/>
      <c r="MYZ23" s="96"/>
      <c r="MZA23" s="97"/>
      <c r="MZB23" s="97"/>
      <c r="MZC23" s="97"/>
      <c r="MZD23" s="96"/>
      <c r="MZE23" s="97"/>
      <c r="MZF23" s="97"/>
      <c r="MZG23" s="97"/>
      <c r="MZH23" s="96"/>
      <c r="MZI23" s="97"/>
      <c r="MZJ23" s="97"/>
      <c r="MZK23" s="97"/>
      <c r="MZL23" s="96"/>
      <c r="MZM23" s="97"/>
      <c r="MZN23" s="97"/>
      <c r="MZO23" s="97"/>
      <c r="MZP23" s="96"/>
      <c r="MZQ23" s="97"/>
      <c r="MZR23" s="97"/>
      <c r="MZS23" s="97"/>
      <c r="MZT23" s="96"/>
      <c r="MZU23" s="97"/>
      <c r="MZV23" s="97"/>
      <c r="MZW23" s="97"/>
      <c r="MZX23" s="96"/>
      <c r="MZY23" s="97"/>
      <c r="MZZ23" s="97"/>
      <c r="NAA23" s="97"/>
      <c r="NAB23" s="96"/>
      <c r="NAC23" s="97"/>
      <c r="NAD23" s="97"/>
      <c r="NAE23" s="97"/>
      <c r="NAF23" s="96"/>
      <c r="NAG23" s="97"/>
      <c r="NAH23" s="97"/>
      <c r="NAI23" s="97"/>
      <c r="NAJ23" s="96"/>
      <c r="NAK23" s="97"/>
      <c r="NAL23" s="97"/>
      <c r="NAM23" s="97"/>
      <c r="NAN23" s="96"/>
      <c r="NAO23" s="97"/>
      <c r="NAP23" s="97"/>
      <c r="NAQ23" s="97"/>
      <c r="NAR23" s="96"/>
      <c r="NAS23" s="97"/>
      <c r="NAT23" s="97"/>
      <c r="NAU23" s="97"/>
      <c r="NAV23" s="96"/>
      <c r="NAW23" s="97"/>
      <c r="NAX23" s="97"/>
      <c r="NAY23" s="97"/>
      <c r="NAZ23" s="96"/>
      <c r="NBA23" s="97"/>
      <c r="NBB23" s="97"/>
      <c r="NBC23" s="97"/>
      <c r="NBD23" s="96"/>
      <c r="NBE23" s="97"/>
      <c r="NBF23" s="97"/>
      <c r="NBG23" s="97"/>
      <c r="NBH23" s="96"/>
      <c r="NBI23" s="97"/>
      <c r="NBJ23" s="97"/>
      <c r="NBK23" s="97"/>
      <c r="NBL23" s="96"/>
      <c r="NBM23" s="97"/>
      <c r="NBN23" s="97"/>
      <c r="NBO23" s="97"/>
      <c r="NBP23" s="96"/>
      <c r="NBQ23" s="97"/>
      <c r="NBR23" s="97"/>
      <c r="NBS23" s="97"/>
      <c r="NBT23" s="96"/>
      <c r="NBU23" s="97"/>
      <c r="NBV23" s="97"/>
      <c r="NBW23" s="97"/>
      <c r="NBX23" s="96"/>
      <c r="NBY23" s="97"/>
      <c r="NBZ23" s="97"/>
      <c r="NCA23" s="97"/>
      <c r="NCB23" s="96"/>
      <c r="NCC23" s="97"/>
      <c r="NCD23" s="97"/>
      <c r="NCE23" s="97"/>
      <c r="NCF23" s="96"/>
      <c r="NCG23" s="97"/>
      <c r="NCH23" s="97"/>
      <c r="NCI23" s="97"/>
      <c r="NCJ23" s="96"/>
      <c r="NCK23" s="97"/>
      <c r="NCL23" s="97"/>
      <c r="NCM23" s="97"/>
      <c r="NCN23" s="96"/>
      <c r="NCO23" s="97"/>
      <c r="NCP23" s="97"/>
      <c r="NCQ23" s="97"/>
      <c r="NCR23" s="96"/>
      <c r="NCS23" s="97"/>
      <c r="NCT23" s="97"/>
      <c r="NCU23" s="97"/>
      <c r="NCV23" s="96"/>
      <c r="NCW23" s="97"/>
      <c r="NCX23" s="97"/>
      <c r="NCY23" s="97"/>
      <c r="NCZ23" s="96"/>
      <c r="NDA23" s="97"/>
      <c r="NDB23" s="97"/>
      <c r="NDC23" s="97"/>
      <c r="NDD23" s="96"/>
      <c r="NDE23" s="97"/>
      <c r="NDF23" s="97"/>
      <c r="NDG23" s="97"/>
      <c r="NDH23" s="96"/>
      <c r="NDI23" s="97"/>
      <c r="NDJ23" s="97"/>
      <c r="NDK23" s="97"/>
      <c r="NDL23" s="96"/>
      <c r="NDM23" s="97"/>
      <c r="NDN23" s="97"/>
      <c r="NDO23" s="97"/>
      <c r="NDP23" s="96"/>
      <c r="NDQ23" s="97"/>
      <c r="NDR23" s="97"/>
      <c r="NDS23" s="97"/>
      <c r="NDT23" s="96"/>
      <c r="NDU23" s="97"/>
      <c r="NDV23" s="97"/>
      <c r="NDW23" s="97"/>
      <c r="NDX23" s="96"/>
      <c r="NDY23" s="97"/>
      <c r="NDZ23" s="97"/>
      <c r="NEA23" s="97"/>
      <c r="NEB23" s="96"/>
      <c r="NEC23" s="97"/>
      <c r="NED23" s="97"/>
      <c r="NEE23" s="97"/>
      <c r="NEF23" s="96"/>
      <c r="NEG23" s="97"/>
      <c r="NEH23" s="97"/>
      <c r="NEI23" s="97"/>
      <c r="NEJ23" s="96"/>
      <c r="NEK23" s="97"/>
      <c r="NEL23" s="97"/>
      <c r="NEM23" s="97"/>
      <c r="NEN23" s="96"/>
      <c r="NEO23" s="97"/>
      <c r="NEP23" s="97"/>
      <c r="NEQ23" s="97"/>
      <c r="NER23" s="96"/>
      <c r="NES23" s="97"/>
      <c r="NET23" s="97"/>
      <c r="NEU23" s="97"/>
      <c r="NEV23" s="96"/>
      <c r="NEW23" s="97"/>
      <c r="NEX23" s="97"/>
      <c r="NEY23" s="97"/>
      <c r="NEZ23" s="96"/>
      <c r="NFA23" s="97"/>
      <c r="NFB23" s="97"/>
      <c r="NFC23" s="97"/>
      <c r="NFD23" s="96"/>
      <c r="NFE23" s="97"/>
      <c r="NFF23" s="97"/>
      <c r="NFG23" s="97"/>
      <c r="NFH23" s="96"/>
      <c r="NFI23" s="97"/>
      <c r="NFJ23" s="97"/>
      <c r="NFK23" s="97"/>
      <c r="NFL23" s="96"/>
      <c r="NFM23" s="97"/>
      <c r="NFN23" s="97"/>
      <c r="NFO23" s="97"/>
      <c r="NFP23" s="96"/>
      <c r="NFQ23" s="97"/>
      <c r="NFR23" s="97"/>
      <c r="NFS23" s="97"/>
      <c r="NFT23" s="96"/>
      <c r="NFU23" s="97"/>
      <c r="NFV23" s="97"/>
      <c r="NFW23" s="97"/>
      <c r="NFX23" s="96"/>
      <c r="NFY23" s="97"/>
      <c r="NFZ23" s="97"/>
      <c r="NGA23" s="97"/>
      <c r="NGB23" s="96"/>
      <c r="NGC23" s="97"/>
      <c r="NGD23" s="97"/>
      <c r="NGE23" s="97"/>
      <c r="NGF23" s="96"/>
      <c r="NGG23" s="97"/>
      <c r="NGH23" s="97"/>
      <c r="NGI23" s="97"/>
      <c r="NGJ23" s="96"/>
      <c r="NGK23" s="97"/>
      <c r="NGL23" s="97"/>
      <c r="NGM23" s="97"/>
      <c r="NGN23" s="96"/>
      <c r="NGO23" s="97"/>
      <c r="NGP23" s="97"/>
      <c r="NGQ23" s="97"/>
      <c r="NGR23" s="96"/>
      <c r="NGS23" s="97"/>
      <c r="NGT23" s="97"/>
      <c r="NGU23" s="97"/>
      <c r="NGV23" s="96"/>
      <c r="NGW23" s="97"/>
      <c r="NGX23" s="97"/>
      <c r="NGY23" s="97"/>
      <c r="NGZ23" s="96"/>
      <c r="NHA23" s="97"/>
      <c r="NHB23" s="97"/>
      <c r="NHC23" s="97"/>
      <c r="NHD23" s="96"/>
      <c r="NHE23" s="97"/>
      <c r="NHF23" s="97"/>
      <c r="NHG23" s="97"/>
      <c r="NHH23" s="96"/>
      <c r="NHI23" s="97"/>
      <c r="NHJ23" s="97"/>
      <c r="NHK23" s="97"/>
      <c r="NHL23" s="96"/>
      <c r="NHM23" s="97"/>
      <c r="NHN23" s="97"/>
      <c r="NHO23" s="97"/>
      <c r="NHP23" s="96"/>
      <c r="NHQ23" s="97"/>
      <c r="NHR23" s="97"/>
      <c r="NHS23" s="97"/>
      <c r="NHT23" s="96"/>
      <c r="NHU23" s="97"/>
      <c r="NHV23" s="97"/>
      <c r="NHW23" s="97"/>
      <c r="NHX23" s="96"/>
      <c r="NHY23" s="97"/>
      <c r="NHZ23" s="97"/>
      <c r="NIA23" s="97"/>
      <c r="NIB23" s="96"/>
      <c r="NIC23" s="97"/>
      <c r="NID23" s="97"/>
      <c r="NIE23" s="97"/>
      <c r="NIF23" s="96"/>
      <c r="NIG23" s="97"/>
      <c r="NIH23" s="97"/>
      <c r="NII23" s="97"/>
      <c r="NIJ23" s="96"/>
      <c r="NIK23" s="97"/>
      <c r="NIL23" s="97"/>
      <c r="NIM23" s="97"/>
      <c r="NIN23" s="96"/>
      <c r="NIO23" s="97"/>
      <c r="NIP23" s="97"/>
      <c r="NIQ23" s="97"/>
      <c r="NIR23" s="96"/>
      <c r="NIS23" s="97"/>
      <c r="NIT23" s="97"/>
      <c r="NIU23" s="97"/>
      <c r="NIV23" s="96"/>
      <c r="NIW23" s="97"/>
      <c r="NIX23" s="97"/>
      <c r="NIY23" s="97"/>
      <c r="NIZ23" s="96"/>
      <c r="NJA23" s="97"/>
      <c r="NJB23" s="97"/>
      <c r="NJC23" s="97"/>
      <c r="NJD23" s="96"/>
      <c r="NJE23" s="97"/>
      <c r="NJF23" s="97"/>
      <c r="NJG23" s="97"/>
      <c r="NJH23" s="96"/>
      <c r="NJI23" s="97"/>
      <c r="NJJ23" s="97"/>
      <c r="NJK23" s="97"/>
      <c r="NJL23" s="96"/>
      <c r="NJM23" s="97"/>
      <c r="NJN23" s="97"/>
      <c r="NJO23" s="97"/>
      <c r="NJP23" s="96"/>
      <c r="NJQ23" s="97"/>
      <c r="NJR23" s="97"/>
      <c r="NJS23" s="97"/>
      <c r="NJT23" s="96"/>
      <c r="NJU23" s="97"/>
      <c r="NJV23" s="97"/>
      <c r="NJW23" s="97"/>
      <c r="NJX23" s="96"/>
      <c r="NJY23" s="97"/>
      <c r="NJZ23" s="97"/>
      <c r="NKA23" s="97"/>
      <c r="NKB23" s="96"/>
      <c r="NKC23" s="97"/>
      <c r="NKD23" s="97"/>
      <c r="NKE23" s="97"/>
      <c r="NKF23" s="96"/>
      <c r="NKG23" s="97"/>
      <c r="NKH23" s="97"/>
      <c r="NKI23" s="97"/>
      <c r="NKJ23" s="96"/>
      <c r="NKK23" s="97"/>
      <c r="NKL23" s="97"/>
      <c r="NKM23" s="97"/>
      <c r="NKN23" s="96"/>
      <c r="NKO23" s="97"/>
      <c r="NKP23" s="97"/>
      <c r="NKQ23" s="97"/>
      <c r="NKR23" s="96"/>
      <c r="NKS23" s="97"/>
      <c r="NKT23" s="97"/>
      <c r="NKU23" s="97"/>
      <c r="NKV23" s="96"/>
      <c r="NKW23" s="97"/>
      <c r="NKX23" s="97"/>
      <c r="NKY23" s="97"/>
      <c r="NKZ23" s="96"/>
      <c r="NLA23" s="97"/>
      <c r="NLB23" s="97"/>
      <c r="NLC23" s="97"/>
      <c r="NLD23" s="96"/>
      <c r="NLE23" s="97"/>
      <c r="NLF23" s="97"/>
      <c r="NLG23" s="97"/>
      <c r="NLH23" s="96"/>
      <c r="NLI23" s="97"/>
      <c r="NLJ23" s="97"/>
      <c r="NLK23" s="97"/>
      <c r="NLL23" s="96"/>
      <c r="NLM23" s="97"/>
      <c r="NLN23" s="97"/>
      <c r="NLO23" s="97"/>
      <c r="NLP23" s="96"/>
      <c r="NLQ23" s="97"/>
      <c r="NLR23" s="97"/>
      <c r="NLS23" s="97"/>
      <c r="NLT23" s="96"/>
      <c r="NLU23" s="97"/>
      <c r="NLV23" s="97"/>
      <c r="NLW23" s="97"/>
      <c r="NLX23" s="96"/>
      <c r="NLY23" s="97"/>
      <c r="NLZ23" s="97"/>
      <c r="NMA23" s="97"/>
      <c r="NMB23" s="96"/>
      <c r="NMC23" s="97"/>
      <c r="NMD23" s="97"/>
      <c r="NME23" s="97"/>
      <c r="NMF23" s="96"/>
      <c r="NMG23" s="97"/>
      <c r="NMH23" s="97"/>
      <c r="NMI23" s="97"/>
      <c r="NMJ23" s="96"/>
      <c r="NMK23" s="97"/>
      <c r="NML23" s="97"/>
      <c r="NMM23" s="97"/>
      <c r="NMN23" s="96"/>
      <c r="NMO23" s="97"/>
      <c r="NMP23" s="97"/>
      <c r="NMQ23" s="97"/>
      <c r="NMR23" s="96"/>
      <c r="NMS23" s="97"/>
      <c r="NMT23" s="97"/>
      <c r="NMU23" s="97"/>
      <c r="NMV23" s="96"/>
      <c r="NMW23" s="97"/>
      <c r="NMX23" s="97"/>
      <c r="NMY23" s="97"/>
      <c r="NMZ23" s="96"/>
      <c r="NNA23" s="97"/>
      <c r="NNB23" s="97"/>
      <c r="NNC23" s="97"/>
      <c r="NND23" s="96"/>
      <c r="NNE23" s="97"/>
      <c r="NNF23" s="97"/>
      <c r="NNG23" s="97"/>
      <c r="NNH23" s="96"/>
      <c r="NNI23" s="97"/>
      <c r="NNJ23" s="97"/>
      <c r="NNK23" s="97"/>
      <c r="NNL23" s="96"/>
      <c r="NNM23" s="97"/>
      <c r="NNN23" s="97"/>
      <c r="NNO23" s="97"/>
      <c r="NNP23" s="96"/>
      <c r="NNQ23" s="97"/>
      <c r="NNR23" s="97"/>
      <c r="NNS23" s="97"/>
      <c r="NNT23" s="96"/>
      <c r="NNU23" s="97"/>
      <c r="NNV23" s="97"/>
      <c r="NNW23" s="97"/>
      <c r="NNX23" s="96"/>
      <c r="NNY23" s="97"/>
      <c r="NNZ23" s="97"/>
      <c r="NOA23" s="97"/>
      <c r="NOB23" s="96"/>
      <c r="NOC23" s="97"/>
      <c r="NOD23" s="97"/>
      <c r="NOE23" s="97"/>
      <c r="NOF23" s="96"/>
      <c r="NOG23" s="97"/>
      <c r="NOH23" s="97"/>
      <c r="NOI23" s="97"/>
      <c r="NOJ23" s="96"/>
      <c r="NOK23" s="97"/>
      <c r="NOL23" s="97"/>
      <c r="NOM23" s="97"/>
      <c r="NON23" s="96"/>
      <c r="NOO23" s="97"/>
      <c r="NOP23" s="97"/>
      <c r="NOQ23" s="97"/>
      <c r="NOR23" s="96"/>
      <c r="NOS23" s="97"/>
      <c r="NOT23" s="97"/>
      <c r="NOU23" s="97"/>
      <c r="NOV23" s="96"/>
      <c r="NOW23" s="97"/>
      <c r="NOX23" s="97"/>
      <c r="NOY23" s="97"/>
      <c r="NOZ23" s="96"/>
      <c r="NPA23" s="97"/>
      <c r="NPB23" s="97"/>
      <c r="NPC23" s="97"/>
      <c r="NPD23" s="96"/>
      <c r="NPE23" s="97"/>
      <c r="NPF23" s="97"/>
      <c r="NPG23" s="97"/>
      <c r="NPH23" s="96"/>
      <c r="NPI23" s="97"/>
      <c r="NPJ23" s="97"/>
      <c r="NPK23" s="97"/>
      <c r="NPL23" s="96"/>
      <c r="NPM23" s="97"/>
      <c r="NPN23" s="97"/>
      <c r="NPO23" s="97"/>
      <c r="NPP23" s="96"/>
      <c r="NPQ23" s="97"/>
      <c r="NPR23" s="97"/>
      <c r="NPS23" s="97"/>
      <c r="NPT23" s="96"/>
      <c r="NPU23" s="97"/>
      <c r="NPV23" s="97"/>
      <c r="NPW23" s="97"/>
      <c r="NPX23" s="96"/>
      <c r="NPY23" s="97"/>
      <c r="NPZ23" s="97"/>
      <c r="NQA23" s="97"/>
      <c r="NQB23" s="96"/>
      <c r="NQC23" s="97"/>
      <c r="NQD23" s="97"/>
      <c r="NQE23" s="97"/>
      <c r="NQF23" s="96"/>
      <c r="NQG23" s="97"/>
      <c r="NQH23" s="97"/>
      <c r="NQI23" s="97"/>
      <c r="NQJ23" s="96"/>
      <c r="NQK23" s="97"/>
      <c r="NQL23" s="97"/>
      <c r="NQM23" s="97"/>
      <c r="NQN23" s="96"/>
      <c r="NQO23" s="97"/>
      <c r="NQP23" s="97"/>
      <c r="NQQ23" s="97"/>
      <c r="NQR23" s="96"/>
      <c r="NQS23" s="97"/>
      <c r="NQT23" s="97"/>
      <c r="NQU23" s="97"/>
      <c r="NQV23" s="96"/>
      <c r="NQW23" s="97"/>
      <c r="NQX23" s="97"/>
      <c r="NQY23" s="97"/>
      <c r="NQZ23" s="96"/>
      <c r="NRA23" s="97"/>
      <c r="NRB23" s="97"/>
      <c r="NRC23" s="97"/>
      <c r="NRD23" s="96"/>
      <c r="NRE23" s="97"/>
      <c r="NRF23" s="97"/>
      <c r="NRG23" s="97"/>
      <c r="NRH23" s="96"/>
      <c r="NRI23" s="97"/>
      <c r="NRJ23" s="97"/>
      <c r="NRK23" s="97"/>
      <c r="NRL23" s="96"/>
      <c r="NRM23" s="97"/>
      <c r="NRN23" s="97"/>
      <c r="NRO23" s="97"/>
      <c r="NRP23" s="96"/>
      <c r="NRQ23" s="97"/>
      <c r="NRR23" s="97"/>
      <c r="NRS23" s="97"/>
      <c r="NRT23" s="96"/>
      <c r="NRU23" s="97"/>
      <c r="NRV23" s="97"/>
      <c r="NRW23" s="97"/>
      <c r="NRX23" s="96"/>
      <c r="NRY23" s="97"/>
      <c r="NRZ23" s="97"/>
      <c r="NSA23" s="97"/>
      <c r="NSB23" s="96"/>
      <c r="NSC23" s="97"/>
      <c r="NSD23" s="97"/>
      <c r="NSE23" s="97"/>
      <c r="NSF23" s="96"/>
      <c r="NSG23" s="97"/>
      <c r="NSH23" s="97"/>
      <c r="NSI23" s="97"/>
      <c r="NSJ23" s="96"/>
      <c r="NSK23" s="97"/>
      <c r="NSL23" s="97"/>
      <c r="NSM23" s="97"/>
      <c r="NSN23" s="96"/>
      <c r="NSO23" s="97"/>
      <c r="NSP23" s="97"/>
      <c r="NSQ23" s="97"/>
      <c r="NSR23" s="96"/>
      <c r="NSS23" s="97"/>
      <c r="NST23" s="97"/>
      <c r="NSU23" s="97"/>
      <c r="NSV23" s="96"/>
      <c r="NSW23" s="97"/>
      <c r="NSX23" s="97"/>
      <c r="NSY23" s="97"/>
      <c r="NSZ23" s="96"/>
      <c r="NTA23" s="97"/>
      <c r="NTB23" s="97"/>
      <c r="NTC23" s="97"/>
      <c r="NTD23" s="96"/>
      <c r="NTE23" s="97"/>
      <c r="NTF23" s="97"/>
      <c r="NTG23" s="97"/>
      <c r="NTH23" s="96"/>
      <c r="NTI23" s="97"/>
      <c r="NTJ23" s="97"/>
      <c r="NTK23" s="97"/>
      <c r="NTL23" s="96"/>
      <c r="NTM23" s="97"/>
      <c r="NTN23" s="97"/>
      <c r="NTO23" s="97"/>
      <c r="NTP23" s="96"/>
      <c r="NTQ23" s="97"/>
      <c r="NTR23" s="97"/>
      <c r="NTS23" s="97"/>
      <c r="NTT23" s="96"/>
      <c r="NTU23" s="97"/>
      <c r="NTV23" s="97"/>
      <c r="NTW23" s="97"/>
      <c r="NTX23" s="96"/>
      <c r="NTY23" s="97"/>
      <c r="NTZ23" s="97"/>
      <c r="NUA23" s="97"/>
      <c r="NUB23" s="96"/>
      <c r="NUC23" s="97"/>
      <c r="NUD23" s="97"/>
      <c r="NUE23" s="97"/>
      <c r="NUF23" s="96"/>
      <c r="NUG23" s="97"/>
      <c r="NUH23" s="97"/>
      <c r="NUI23" s="97"/>
      <c r="NUJ23" s="96"/>
      <c r="NUK23" s="97"/>
      <c r="NUL23" s="97"/>
      <c r="NUM23" s="97"/>
      <c r="NUN23" s="96"/>
      <c r="NUO23" s="97"/>
      <c r="NUP23" s="97"/>
      <c r="NUQ23" s="97"/>
      <c r="NUR23" s="96"/>
      <c r="NUS23" s="97"/>
      <c r="NUT23" s="97"/>
      <c r="NUU23" s="97"/>
      <c r="NUV23" s="96"/>
      <c r="NUW23" s="97"/>
      <c r="NUX23" s="97"/>
      <c r="NUY23" s="97"/>
      <c r="NUZ23" s="96"/>
      <c r="NVA23" s="97"/>
      <c r="NVB23" s="97"/>
      <c r="NVC23" s="97"/>
      <c r="NVD23" s="96"/>
      <c r="NVE23" s="97"/>
      <c r="NVF23" s="97"/>
      <c r="NVG23" s="97"/>
      <c r="NVH23" s="96"/>
      <c r="NVI23" s="97"/>
      <c r="NVJ23" s="97"/>
      <c r="NVK23" s="97"/>
      <c r="NVL23" s="96"/>
      <c r="NVM23" s="97"/>
      <c r="NVN23" s="97"/>
      <c r="NVO23" s="97"/>
      <c r="NVP23" s="96"/>
      <c r="NVQ23" s="97"/>
      <c r="NVR23" s="97"/>
      <c r="NVS23" s="97"/>
      <c r="NVT23" s="96"/>
      <c r="NVU23" s="97"/>
      <c r="NVV23" s="97"/>
      <c r="NVW23" s="97"/>
      <c r="NVX23" s="96"/>
      <c r="NVY23" s="97"/>
      <c r="NVZ23" s="97"/>
      <c r="NWA23" s="97"/>
      <c r="NWB23" s="96"/>
      <c r="NWC23" s="97"/>
      <c r="NWD23" s="97"/>
      <c r="NWE23" s="97"/>
      <c r="NWF23" s="96"/>
      <c r="NWG23" s="97"/>
      <c r="NWH23" s="97"/>
      <c r="NWI23" s="97"/>
      <c r="NWJ23" s="96"/>
      <c r="NWK23" s="97"/>
      <c r="NWL23" s="97"/>
      <c r="NWM23" s="97"/>
      <c r="NWN23" s="96"/>
      <c r="NWO23" s="97"/>
      <c r="NWP23" s="97"/>
      <c r="NWQ23" s="97"/>
      <c r="NWR23" s="96"/>
      <c r="NWS23" s="97"/>
      <c r="NWT23" s="97"/>
      <c r="NWU23" s="97"/>
      <c r="NWV23" s="96"/>
      <c r="NWW23" s="97"/>
      <c r="NWX23" s="97"/>
      <c r="NWY23" s="97"/>
      <c r="NWZ23" s="96"/>
      <c r="NXA23" s="97"/>
      <c r="NXB23" s="97"/>
      <c r="NXC23" s="97"/>
      <c r="NXD23" s="96"/>
      <c r="NXE23" s="97"/>
      <c r="NXF23" s="97"/>
      <c r="NXG23" s="97"/>
      <c r="NXH23" s="96"/>
      <c r="NXI23" s="97"/>
      <c r="NXJ23" s="97"/>
      <c r="NXK23" s="97"/>
      <c r="NXL23" s="96"/>
      <c r="NXM23" s="97"/>
      <c r="NXN23" s="97"/>
      <c r="NXO23" s="97"/>
      <c r="NXP23" s="96"/>
      <c r="NXQ23" s="97"/>
      <c r="NXR23" s="97"/>
      <c r="NXS23" s="97"/>
      <c r="NXT23" s="96"/>
      <c r="NXU23" s="97"/>
      <c r="NXV23" s="97"/>
      <c r="NXW23" s="97"/>
      <c r="NXX23" s="96"/>
      <c r="NXY23" s="97"/>
      <c r="NXZ23" s="97"/>
      <c r="NYA23" s="97"/>
      <c r="NYB23" s="96"/>
      <c r="NYC23" s="97"/>
      <c r="NYD23" s="97"/>
      <c r="NYE23" s="97"/>
      <c r="NYF23" s="96"/>
      <c r="NYG23" s="97"/>
      <c r="NYH23" s="97"/>
      <c r="NYI23" s="97"/>
      <c r="NYJ23" s="96"/>
      <c r="NYK23" s="97"/>
      <c r="NYL23" s="97"/>
      <c r="NYM23" s="97"/>
      <c r="NYN23" s="96"/>
      <c r="NYO23" s="97"/>
      <c r="NYP23" s="97"/>
      <c r="NYQ23" s="97"/>
      <c r="NYR23" s="96"/>
      <c r="NYS23" s="97"/>
      <c r="NYT23" s="97"/>
      <c r="NYU23" s="97"/>
      <c r="NYV23" s="96"/>
      <c r="NYW23" s="97"/>
      <c r="NYX23" s="97"/>
      <c r="NYY23" s="97"/>
      <c r="NYZ23" s="96"/>
      <c r="NZA23" s="97"/>
      <c r="NZB23" s="97"/>
      <c r="NZC23" s="97"/>
      <c r="NZD23" s="96"/>
      <c r="NZE23" s="97"/>
      <c r="NZF23" s="97"/>
      <c r="NZG23" s="97"/>
      <c r="NZH23" s="96"/>
      <c r="NZI23" s="97"/>
      <c r="NZJ23" s="97"/>
      <c r="NZK23" s="97"/>
      <c r="NZL23" s="96"/>
      <c r="NZM23" s="97"/>
      <c r="NZN23" s="97"/>
      <c r="NZO23" s="97"/>
      <c r="NZP23" s="96"/>
      <c r="NZQ23" s="97"/>
      <c r="NZR23" s="97"/>
      <c r="NZS23" s="97"/>
      <c r="NZT23" s="96"/>
      <c r="NZU23" s="97"/>
      <c r="NZV23" s="97"/>
      <c r="NZW23" s="97"/>
      <c r="NZX23" s="96"/>
      <c r="NZY23" s="97"/>
      <c r="NZZ23" s="97"/>
      <c r="OAA23" s="97"/>
      <c r="OAB23" s="96"/>
      <c r="OAC23" s="97"/>
      <c r="OAD23" s="97"/>
      <c r="OAE23" s="97"/>
      <c r="OAF23" s="96"/>
      <c r="OAG23" s="97"/>
      <c r="OAH23" s="97"/>
      <c r="OAI23" s="97"/>
      <c r="OAJ23" s="96"/>
      <c r="OAK23" s="97"/>
      <c r="OAL23" s="97"/>
      <c r="OAM23" s="97"/>
      <c r="OAN23" s="96"/>
      <c r="OAO23" s="97"/>
      <c r="OAP23" s="97"/>
      <c r="OAQ23" s="97"/>
      <c r="OAR23" s="96"/>
      <c r="OAS23" s="97"/>
      <c r="OAT23" s="97"/>
      <c r="OAU23" s="97"/>
      <c r="OAV23" s="96"/>
      <c r="OAW23" s="97"/>
      <c r="OAX23" s="97"/>
      <c r="OAY23" s="97"/>
      <c r="OAZ23" s="96"/>
      <c r="OBA23" s="97"/>
      <c r="OBB23" s="97"/>
      <c r="OBC23" s="97"/>
      <c r="OBD23" s="96"/>
      <c r="OBE23" s="97"/>
      <c r="OBF23" s="97"/>
      <c r="OBG23" s="97"/>
      <c r="OBH23" s="96"/>
      <c r="OBI23" s="97"/>
      <c r="OBJ23" s="97"/>
      <c r="OBK23" s="97"/>
      <c r="OBL23" s="96"/>
      <c r="OBM23" s="97"/>
      <c r="OBN23" s="97"/>
      <c r="OBO23" s="97"/>
      <c r="OBP23" s="96"/>
      <c r="OBQ23" s="97"/>
      <c r="OBR23" s="97"/>
      <c r="OBS23" s="97"/>
      <c r="OBT23" s="96"/>
      <c r="OBU23" s="97"/>
      <c r="OBV23" s="97"/>
      <c r="OBW23" s="97"/>
      <c r="OBX23" s="96"/>
      <c r="OBY23" s="97"/>
      <c r="OBZ23" s="97"/>
      <c r="OCA23" s="97"/>
      <c r="OCB23" s="96"/>
      <c r="OCC23" s="97"/>
      <c r="OCD23" s="97"/>
      <c r="OCE23" s="97"/>
      <c r="OCF23" s="96"/>
      <c r="OCG23" s="97"/>
      <c r="OCH23" s="97"/>
      <c r="OCI23" s="97"/>
      <c r="OCJ23" s="96"/>
      <c r="OCK23" s="97"/>
      <c r="OCL23" s="97"/>
      <c r="OCM23" s="97"/>
      <c r="OCN23" s="96"/>
      <c r="OCO23" s="97"/>
      <c r="OCP23" s="97"/>
      <c r="OCQ23" s="97"/>
      <c r="OCR23" s="96"/>
      <c r="OCS23" s="97"/>
      <c r="OCT23" s="97"/>
      <c r="OCU23" s="97"/>
      <c r="OCV23" s="96"/>
      <c r="OCW23" s="97"/>
      <c r="OCX23" s="97"/>
      <c r="OCY23" s="97"/>
      <c r="OCZ23" s="96"/>
      <c r="ODA23" s="97"/>
      <c r="ODB23" s="97"/>
      <c r="ODC23" s="97"/>
      <c r="ODD23" s="96"/>
      <c r="ODE23" s="97"/>
      <c r="ODF23" s="97"/>
      <c r="ODG23" s="97"/>
      <c r="ODH23" s="96"/>
      <c r="ODI23" s="97"/>
      <c r="ODJ23" s="97"/>
      <c r="ODK23" s="97"/>
      <c r="ODL23" s="96"/>
      <c r="ODM23" s="97"/>
      <c r="ODN23" s="97"/>
      <c r="ODO23" s="97"/>
      <c r="ODP23" s="96"/>
      <c r="ODQ23" s="97"/>
      <c r="ODR23" s="97"/>
      <c r="ODS23" s="97"/>
      <c r="ODT23" s="96"/>
      <c r="ODU23" s="97"/>
      <c r="ODV23" s="97"/>
      <c r="ODW23" s="97"/>
      <c r="ODX23" s="96"/>
      <c r="ODY23" s="97"/>
      <c r="ODZ23" s="97"/>
      <c r="OEA23" s="97"/>
      <c r="OEB23" s="96"/>
      <c r="OEC23" s="97"/>
      <c r="OED23" s="97"/>
      <c r="OEE23" s="97"/>
      <c r="OEF23" s="96"/>
      <c r="OEG23" s="97"/>
      <c r="OEH23" s="97"/>
      <c r="OEI23" s="97"/>
      <c r="OEJ23" s="96"/>
      <c r="OEK23" s="97"/>
      <c r="OEL23" s="97"/>
      <c r="OEM23" s="97"/>
      <c r="OEN23" s="96"/>
      <c r="OEO23" s="97"/>
      <c r="OEP23" s="97"/>
      <c r="OEQ23" s="97"/>
      <c r="OER23" s="96"/>
      <c r="OES23" s="97"/>
      <c r="OET23" s="97"/>
      <c r="OEU23" s="97"/>
      <c r="OEV23" s="96"/>
      <c r="OEW23" s="97"/>
      <c r="OEX23" s="97"/>
      <c r="OEY23" s="97"/>
      <c r="OEZ23" s="96"/>
      <c r="OFA23" s="97"/>
      <c r="OFB23" s="97"/>
      <c r="OFC23" s="97"/>
      <c r="OFD23" s="96"/>
      <c r="OFE23" s="97"/>
      <c r="OFF23" s="97"/>
      <c r="OFG23" s="97"/>
      <c r="OFH23" s="96"/>
      <c r="OFI23" s="97"/>
      <c r="OFJ23" s="97"/>
      <c r="OFK23" s="97"/>
      <c r="OFL23" s="96"/>
      <c r="OFM23" s="97"/>
      <c r="OFN23" s="97"/>
      <c r="OFO23" s="97"/>
      <c r="OFP23" s="96"/>
      <c r="OFQ23" s="97"/>
      <c r="OFR23" s="97"/>
      <c r="OFS23" s="97"/>
      <c r="OFT23" s="96"/>
      <c r="OFU23" s="97"/>
      <c r="OFV23" s="97"/>
      <c r="OFW23" s="97"/>
      <c r="OFX23" s="96"/>
      <c r="OFY23" s="97"/>
      <c r="OFZ23" s="97"/>
      <c r="OGA23" s="97"/>
      <c r="OGB23" s="96"/>
      <c r="OGC23" s="97"/>
      <c r="OGD23" s="97"/>
      <c r="OGE23" s="97"/>
      <c r="OGF23" s="96"/>
      <c r="OGG23" s="97"/>
      <c r="OGH23" s="97"/>
      <c r="OGI23" s="97"/>
      <c r="OGJ23" s="96"/>
      <c r="OGK23" s="97"/>
      <c r="OGL23" s="97"/>
      <c r="OGM23" s="97"/>
      <c r="OGN23" s="96"/>
      <c r="OGO23" s="97"/>
      <c r="OGP23" s="97"/>
      <c r="OGQ23" s="97"/>
      <c r="OGR23" s="96"/>
      <c r="OGS23" s="97"/>
      <c r="OGT23" s="97"/>
      <c r="OGU23" s="97"/>
      <c r="OGV23" s="96"/>
      <c r="OGW23" s="97"/>
      <c r="OGX23" s="97"/>
      <c r="OGY23" s="97"/>
      <c r="OGZ23" s="96"/>
      <c r="OHA23" s="97"/>
      <c r="OHB23" s="97"/>
      <c r="OHC23" s="97"/>
      <c r="OHD23" s="96"/>
      <c r="OHE23" s="97"/>
      <c r="OHF23" s="97"/>
      <c r="OHG23" s="97"/>
      <c r="OHH23" s="96"/>
      <c r="OHI23" s="97"/>
      <c r="OHJ23" s="97"/>
      <c r="OHK23" s="97"/>
      <c r="OHL23" s="96"/>
      <c r="OHM23" s="97"/>
      <c r="OHN23" s="97"/>
      <c r="OHO23" s="97"/>
      <c r="OHP23" s="96"/>
      <c r="OHQ23" s="97"/>
      <c r="OHR23" s="97"/>
      <c r="OHS23" s="97"/>
      <c r="OHT23" s="96"/>
      <c r="OHU23" s="97"/>
      <c r="OHV23" s="97"/>
      <c r="OHW23" s="97"/>
      <c r="OHX23" s="96"/>
      <c r="OHY23" s="97"/>
      <c r="OHZ23" s="97"/>
      <c r="OIA23" s="97"/>
      <c r="OIB23" s="96"/>
      <c r="OIC23" s="97"/>
      <c r="OID23" s="97"/>
      <c r="OIE23" s="97"/>
      <c r="OIF23" s="96"/>
      <c r="OIG23" s="97"/>
      <c r="OIH23" s="97"/>
      <c r="OII23" s="97"/>
      <c r="OIJ23" s="96"/>
      <c r="OIK23" s="97"/>
      <c r="OIL23" s="97"/>
      <c r="OIM23" s="97"/>
      <c r="OIN23" s="96"/>
      <c r="OIO23" s="97"/>
      <c r="OIP23" s="97"/>
      <c r="OIQ23" s="97"/>
      <c r="OIR23" s="96"/>
      <c r="OIS23" s="97"/>
      <c r="OIT23" s="97"/>
      <c r="OIU23" s="97"/>
      <c r="OIV23" s="96"/>
      <c r="OIW23" s="97"/>
      <c r="OIX23" s="97"/>
      <c r="OIY23" s="97"/>
      <c r="OIZ23" s="96"/>
      <c r="OJA23" s="97"/>
      <c r="OJB23" s="97"/>
      <c r="OJC23" s="97"/>
      <c r="OJD23" s="96"/>
      <c r="OJE23" s="97"/>
      <c r="OJF23" s="97"/>
      <c r="OJG23" s="97"/>
      <c r="OJH23" s="96"/>
      <c r="OJI23" s="97"/>
      <c r="OJJ23" s="97"/>
      <c r="OJK23" s="97"/>
      <c r="OJL23" s="96"/>
      <c r="OJM23" s="97"/>
      <c r="OJN23" s="97"/>
      <c r="OJO23" s="97"/>
      <c r="OJP23" s="96"/>
      <c r="OJQ23" s="97"/>
      <c r="OJR23" s="97"/>
      <c r="OJS23" s="97"/>
      <c r="OJT23" s="96"/>
      <c r="OJU23" s="97"/>
      <c r="OJV23" s="97"/>
      <c r="OJW23" s="97"/>
      <c r="OJX23" s="96"/>
      <c r="OJY23" s="97"/>
      <c r="OJZ23" s="97"/>
      <c r="OKA23" s="97"/>
      <c r="OKB23" s="96"/>
      <c r="OKC23" s="97"/>
      <c r="OKD23" s="97"/>
      <c r="OKE23" s="97"/>
      <c r="OKF23" s="96"/>
      <c r="OKG23" s="97"/>
      <c r="OKH23" s="97"/>
      <c r="OKI23" s="97"/>
      <c r="OKJ23" s="96"/>
      <c r="OKK23" s="97"/>
      <c r="OKL23" s="97"/>
      <c r="OKM23" s="97"/>
      <c r="OKN23" s="96"/>
      <c r="OKO23" s="97"/>
      <c r="OKP23" s="97"/>
      <c r="OKQ23" s="97"/>
      <c r="OKR23" s="96"/>
      <c r="OKS23" s="97"/>
      <c r="OKT23" s="97"/>
      <c r="OKU23" s="97"/>
      <c r="OKV23" s="96"/>
      <c r="OKW23" s="97"/>
      <c r="OKX23" s="97"/>
      <c r="OKY23" s="97"/>
      <c r="OKZ23" s="96"/>
      <c r="OLA23" s="97"/>
      <c r="OLB23" s="97"/>
      <c r="OLC23" s="97"/>
      <c r="OLD23" s="96"/>
      <c r="OLE23" s="97"/>
      <c r="OLF23" s="97"/>
      <c r="OLG23" s="97"/>
      <c r="OLH23" s="96"/>
      <c r="OLI23" s="97"/>
      <c r="OLJ23" s="97"/>
      <c r="OLK23" s="97"/>
      <c r="OLL23" s="96"/>
      <c r="OLM23" s="97"/>
      <c r="OLN23" s="97"/>
      <c r="OLO23" s="97"/>
      <c r="OLP23" s="96"/>
      <c r="OLQ23" s="97"/>
      <c r="OLR23" s="97"/>
      <c r="OLS23" s="97"/>
      <c r="OLT23" s="96"/>
      <c r="OLU23" s="97"/>
      <c r="OLV23" s="97"/>
      <c r="OLW23" s="97"/>
      <c r="OLX23" s="96"/>
      <c r="OLY23" s="97"/>
      <c r="OLZ23" s="97"/>
      <c r="OMA23" s="97"/>
      <c r="OMB23" s="96"/>
      <c r="OMC23" s="97"/>
      <c r="OMD23" s="97"/>
      <c r="OME23" s="97"/>
      <c r="OMF23" s="96"/>
      <c r="OMG23" s="97"/>
      <c r="OMH23" s="97"/>
      <c r="OMI23" s="97"/>
      <c r="OMJ23" s="96"/>
      <c r="OMK23" s="97"/>
      <c r="OML23" s="97"/>
      <c r="OMM23" s="97"/>
      <c r="OMN23" s="96"/>
      <c r="OMO23" s="97"/>
      <c r="OMP23" s="97"/>
      <c r="OMQ23" s="97"/>
      <c r="OMR23" s="96"/>
      <c r="OMS23" s="97"/>
      <c r="OMT23" s="97"/>
      <c r="OMU23" s="97"/>
      <c r="OMV23" s="96"/>
      <c r="OMW23" s="97"/>
      <c r="OMX23" s="97"/>
      <c r="OMY23" s="97"/>
      <c r="OMZ23" s="96"/>
      <c r="ONA23" s="97"/>
      <c r="ONB23" s="97"/>
      <c r="ONC23" s="97"/>
      <c r="OND23" s="96"/>
      <c r="ONE23" s="97"/>
      <c r="ONF23" s="97"/>
      <c r="ONG23" s="97"/>
      <c r="ONH23" s="96"/>
      <c r="ONI23" s="97"/>
      <c r="ONJ23" s="97"/>
      <c r="ONK23" s="97"/>
      <c r="ONL23" s="96"/>
      <c r="ONM23" s="97"/>
      <c r="ONN23" s="97"/>
      <c r="ONO23" s="97"/>
      <c r="ONP23" s="96"/>
      <c r="ONQ23" s="97"/>
      <c r="ONR23" s="97"/>
      <c r="ONS23" s="97"/>
      <c r="ONT23" s="96"/>
      <c r="ONU23" s="97"/>
      <c r="ONV23" s="97"/>
      <c r="ONW23" s="97"/>
      <c r="ONX23" s="96"/>
      <c r="ONY23" s="97"/>
      <c r="ONZ23" s="97"/>
      <c r="OOA23" s="97"/>
      <c r="OOB23" s="96"/>
      <c r="OOC23" s="97"/>
      <c r="OOD23" s="97"/>
      <c r="OOE23" s="97"/>
      <c r="OOF23" s="96"/>
      <c r="OOG23" s="97"/>
      <c r="OOH23" s="97"/>
      <c r="OOI23" s="97"/>
      <c r="OOJ23" s="96"/>
      <c r="OOK23" s="97"/>
      <c r="OOL23" s="97"/>
      <c r="OOM23" s="97"/>
      <c r="OON23" s="96"/>
      <c r="OOO23" s="97"/>
      <c r="OOP23" s="97"/>
      <c r="OOQ23" s="97"/>
      <c r="OOR23" s="96"/>
      <c r="OOS23" s="97"/>
      <c r="OOT23" s="97"/>
      <c r="OOU23" s="97"/>
      <c r="OOV23" s="96"/>
      <c r="OOW23" s="97"/>
      <c r="OOX23" s="97"/>
      <c r="OOY23" s="97"/>
      <c r="OOZ23" s="96"/>
      <c r="OPA23" s="97"/>
      <c r="OPB23" s="97"/>
      <c r="OPC23" s="97"/>
      <c r="OPD23" s="96"/>
      <c r="OPE23" s="97"/>
      <c r="OPF23" s="97"/>
      <c r="OPG23" s="97"/>
      <c r="OPH23" s="96"/>
      <c r="OPI23" s="97"/>
      <c r="OPJ23" s="97"/>
      <c r="OPK23" s="97"/>
      <c r="OPL23" s="96"/>
      <c r="OPM23" s="97"/>
      <c r="OPN23" s="97"/>
      <c r="OPO23" s="97"/>
      <c r="OPP23" s="96"/>
      <c r="OPQ23" s="97"/>
      <c r="OPR23" s="97"/>
      <c r="OPS23" s="97"/>
      <c r="OPT23" s="96"/>
      <c r="OPU23" s="97"/>
      <c r="OPV23" s="97"/>
      <c r="OPW23" s="97"/>
      <c r="OPX23" s="96"/>
      <c r="OPY23" s="97"/>
      <c r="OPZ23" s="97"/>
      <c r="OQA23" s="97"/>
      <c r="OQB23" s="96"/>
      <c r="OQC23" s="97"/>
      <c r="OQD23" s="97"/>
      <c r="OQE23" s="97"/>
      <c r="OQF23" s="96"/>
      <c r="OQG23" s="97"/>
      <c r="OQH23" s="97"/>
      <c r="OQI23" s="97"/>
      <c r="OQJ23" s="96"/>
      <c r="OQK23" s="97"/>
      <c r="OQL23" s="97"/>
      <c r="OQM23" s="97"/>
      <c r="OQN23" s="96"/>
      <c r="OQO23" s="97"/>
      <c r="OQP23" s="97"/>
      <c r="OQQ23" s="97"/>
      <c r="OQR23" s="96"/>
      <c r="OQS23" s="97"/>
      <c r="OQT23" s="97"/>
      <c r="OQU23" s="97"/>
      <c r="OQV23" s="96"/>
      <c r="OQW23" s="97"/>
      <c r="OQX23" s="97"/>
      <c r="OQY23" s="97"/>
      <c r="OQZ23" s="96"/>
      <c r="ORA23" s="97"/>
      <c r="ORB23" s="97"/>
      <c r="ORC23" s="97"/>
      <c r="ORD23" s="96"/>
      <c r="ORE23" s="97"/>
      <c r="ORF23" s="97"/>
      <c r="ORG23" s="97"/>
      <c r="ORH23" s="96"/>
      <c r="ORI23" s="97"/>
      <c r="ORJ23" s="97"/>
      <c r="ORK23" s="97"/>
      <c r="ORL23" s="96"/>
      <c r="ORM23" s="97"/>
      <c r="ORN23" s="97"/>
      <c r="ORO23" s="97"/>
      <c r="ORP23" s="96"/>
      <c r="ORQ23" s="97"/>
      <c r="ORR23" s="97"/>
      <c r="ORS23" s="97"/>
      <c r="ORT23" s="96"/>
      <c r="ORU23" s="97"/>
      <c r="ORV23" s="97"/>
      <c r="ORW23" s="97"/>
      <c r="ORX23" s="96"/>
      <c r="ORY23" s="97"/>
      <c r="ORZ23" s="97"/>
      <c r="OSA23" s="97"/>
      <c r="OSB23" s="96"/>
      <c r="OSC23" s="97"/>
      <c r="OSD23" s="97"/>
      <c r="OSE23" s="97"/>
      <c r="OSF23" s="96"/>
      <c r="OSG23" s="97"/>
      <c r="OSH23" s="97"/>
      <c r="OSI23" s="97"/>
      <c r="OSJ23" s="96"/>
      <c r="OSK23" s="97"/>
      <c r="OSL23" s="97"/>
      <c r="OSM23" s="97"/>
      <c r="OSN23" s="96"/>
      <c r="OSO23" s="97"/>
      <c r="OSP23" s="97"/>
      <c r="OSQ23" s="97"/>
      <c r="OSR23" s="96"/>
      <c r="OSS23" s="97"/>
      <c r="OST23" s="97"/>
      <c r="OSU23" s="97"/>
      <c r="OSV23" s="96"/>
      <c r="OSW23" s="97"/>
      <c r="OSX23" s="97"/>
      <c r="OSY23" s="97"/>
      <c r="OSZ23" s="96"/>
      <c r="OTA23" s="97"/>
      <c r="OTB23" s="97"/>
      <c r="OTC23" s="97"/>
      <c r="OTD23" s="96"/>
      <c r="OTE23" s="97"/>
      <c r="OTF23" s="97"/>
      <c r="OTG23" s="97"/>
      <c r="OTH23" s="96"/>
      <c r="OTI23" s="97"/>
      <c r="OTJ23" s="97"/>
      <c r="OTK23" s="97"/>
      <c r="OTL23" s="96"/>
      <c r="OTM23" s="97"/>
      <c r="OTN23" s="97"/>
      <c r="OTO23" s="97"/>
      <c r="OTP23" s="96"/>
      <c r="OTQ23" s="97"/>
      <c r="OTR23" s="97"/>
      <c r="OTS23" s="97"/>
      <c r="OTT23" s="96"/>
      <c r="OTU23" s="97"/>
      <c r="OTV23" s="97"/>
      <c r="OTW23" s="97"/>
      <c r="OTX23" s="96"/>
      <c r="OTY23" s="97"/>
      <c r="OTZ23" s="97"/>
      <c r="OUA23" s="97"/>
      <c r="OUB23" s="96"/>
      <c r="OUC23" s="97"/>
      <c r="OUD23" s="97"/>
      <c r="OUE23" s="97"/>
      <c r="OUF23" s="96"/>
      <c r="OUG23" s="97"/>
      <c r="OUH23" s="97"/>
      <c r="OUI23" s="97"/>
      <c r="OUJ23" s="96"/>
      <c r="OUK23" s="97"/>
      <c r="OUL23" s="97"/>
      <c r="OUM23" s="97"/>
      <c r="OUN23" s="96"/>
      <c r="OUO23" s="97"/>
      <c r="OUP23" s="97"/>
      <c r="OUQ23" s="97"/>
      <c r="OUR23" s="96"/>
      <c r="OUS23" s="97"/>
      <c r="OUT23" s="97"/>
      <c r="OUU23" s="97"/>
      <c r="OUV23" s="96"/>
      <c r="OUW23" s="97"/>
      <c r="OUX23" s="97"/>
      <c r="OUY23" s="97"/>
      <c r="OUZ23" s="96"/>
      <c r="OVA23" s="97"/>
      <c r="OVB23" s="97"/>
      <c r="OVC23" s="97"/>
      <c r="OVD23" s="96"/>
      <c r="OVE23" s="97"/>
      <c r="OVF23" s="97"/>
      <c r="OVG23" s="97"/>
      <c r="OVH23" s="96"/>
      <c r="OVI23" s="97"/>
      <c r="OVJ23" s="97"/>
      <c r="OVK23" s="97"/>
      <c r="OVL23" s="96"/>
      <c r="OVM23" s="97"/>
      <c r="OVN23" s="97"/>
      <c r="OVO23" s="97"/>
      <c r="OVP23" s="96"/>
      <c r="OVQ23" s="97"/>
      <c r="OVR23" s="97"/>
      <c r="OVS23" s="97"/>
      <c r="OVT23" s="96"/>
      <c r="OVU23" s="97"/>
      <c r="OVV23" s="97"/>
      <c r="OVW23" s="97"/>
      <c r="OVX23" s="96"/>
      <c r="OVY23" s="97"/>
      <c r="OVZ23" s="97"/>
      <c r="OWA23" s="97"/>
      <c r="OWB23" s="96"/>
      <c r="OWC23" s="97"/>
      <c r="OWD23" s="97"/>
      <c r="OWE23" s="97"/>
      <c r="OWF23" s="96"/>
      <c r="OWG23" s="97"/>
      <c r="OWH23" s="97"/>
      <c r="OWI23" s="97"/>
      <c r="OWJ23" s="96"/>
      <c r="OWK23" s="97"/>
      <c r="OWL23" s="97"/>
      <c r="OWM23" s="97"/>
      <c r="OWN23" s="96"/>
      <c r="OWO23" s="97"/>
      <c r="OWP23" s="97"/>
      <c r="OWQ23" s="97"/>
      <c r="OWR23" s="96"/>
      <c r="OWS23" s="97"/>
      <c r="OWT23" s="97"/>
      <c r="OWU23" s="97"/>
      <c r="OWV23" s="96"/>
      <c r="OWW23" s="97"/>
      <c r="OWX23" s="97"/>
      <c r="OWY23" s="97"/>
      <c r="OWZ23" s="96"/>
      <c r="OXA23" s="97"/>
      <c r="OXB23" s="97"/>
      <c r="OXC23" s="97"/>
      <c r="OXD23" s="96"/>
      <c r="OXE23" s="97"/>
      <c r="OXF23" s="97"/>
      <c r="OXG23" s="97"/>
      <c r="OXH23" s="96"/>
      <c r="OXI23" s="97"/>
      <c r="OXJ23" s="97"/>
      <c r="OXK23" s="97"/>
      <c r="OXL23" s="96"/>
      <c r="OXM23" s="97"/>
      <c r="OXN23" s="97"/>
      <c r="OXO23" s="97"/>
      <c r="OXP23" s="96"/>
      <c r="OXQ23" s="97"/>
      <c r="OXR23" s="97"/>
      <c r="OXS23" s="97"/>
      <c r="OXT23" s="96"/>
      <c r="OXU23" s="97"/>
      <c r="OXV23" s="97"/>
      <c r="OXW23" s="97"/>
      <c r="OXX23" s="96"/>
      <c r="OXY23" s="97"/>
      <c r="OXZ23" s="97"/>
      <c r="OYA23" s="97"/>
      <c r="OYB23" s="96"/>
      <c r="OYC23" s="97"/>
      <c r="OYD23" s="97"/>
      <c r="OYE23" s="97"/>
      <c r="OYF23" s="96"/>
      <c r="OYG23" s="97"/>
      <c r="OYH23" s="97"/>
      <c r="OYI23" s="97"/>
      <c r="OYJ23" s="96"/>
      <c r="OYK23" s="97"/>
      <c r="OYL23" s="97"/>
      <c r="OYM23" s="97"/>
      <c r="OYN23" s="96"/>
      <c r="OYO23" s="97"/>
      <c r="OYP23" s="97"/>
      <c r="OYQ23" s="97"/>
      <c r="OYR23" s="96"/>
      <c r="OYS23" s="97"/>
      <c r="OYT23" s="97"/>
      <c r="OYU23" s="97"/>
      <c r="OYV23" s="96"/>
      <c r="OYW23" s="97"/>
      <c r="OYX23" s="97"/>
      <c r="OYY23" s="97"/>
      <c r="OYZ23" s="96"/>
      <c r="OZA23" s="97"/>
      <c r="OZB23" s="97"/>
      <c r="OZC23" s="97"/>
      <c r="OZD23" s="96"/>
      <c r="OZE23" s="97"/>
      <c r="OZF23" s="97"/>
      <c r="OZG23" s="97"/>
      <c r="OZH23" s="96"/>
      <c r="OZI23" s="97"/>
      <c r="OZJ23" s="97"/>
      <c r="OZK23" s="97"/>
      <c r="OZL23" s="96"/>
      <c r="OZM23" s="97"/>
      <c r="OZN23" s="97"/>
      <c r="OZO23" s="97"/>
      <c r="OZP23" s="96"/>
      <c r="OZQ23" s="97"/>
      <c r="OZR23" s="97"/>
      <c r="OZS23" s="97"/>
      <c r="OZT23" s="96"/>
      <c r="OZU23" s="97"/>
      <c r="OZV23" s="97"/>
      <c r="OZW23" s="97"/>
      <c r="OZX23" s="96"/>
      <c r="OZY23" s="97"/>
      <c r="OZZ23" s="97"/>
      <c r="PAA23" s="97"/>
      <c r="PAB23" s="96"/>
      <c r="PAC23" s="97"/>
      <c r="PAD23" s="97"/>
      <c r="PAE23" s="97"/>
      <c r="PAF23" s="96"/>
      <c r="PAG23" s="97"/>
      <c r="PAH23" s="97"/>
      <c r="PAI23" s="97"/>
      <c r="PAJ23" s="96"/>
      <c r="PAK23" s="97"/>
      <c r="PAL23" s="97"/>
      <c r="PAM23" s="97"/>
      <c r="PAN23" s="96"/>
      <c r="PAO23" s="97"/>
      <c r="PAP23" s="97"/>
      <c r="PAQ23" s="97"/>
      <c r="PAR23" s="96"/>
      <c r="PAS23" s="97"/>
      <c r="PAT23" s="97"/>
      <c r="PAU23" s="97"/>
      <c r="PAV23" s="96"/>
      <c r="PAW23" s="97"/>
      <c r="PAX23" s="97"/>
      <c r="PAY23" s="97"/>
      <c r="PAZ23" s="96"/>
      <c r="PBA23" s="97"/>
      <c r="PBB23" s="97"/>
      <c r="PBC23" s="97"/>
      <c r="PBD23" s="96"/>
      <c r="PBE23" s="97"/>
      <c r="PBF23" s="97"/>
      <c r="PBG23" s="97"/>
      <c r="PBH23" s="96"/>
      <c r="PBI23" s="97"/>
      <c r="PBJ23" s="97"/>
      <c r="PBK23" s="97"/>
      <c r="PBL23" s="96"/>
      <c r="PBM23" s="97"/>
      <c r="PBN23" s="97"/>
      <c r="PBO23" s="97"/>
      <c r="PBP23" s="96"/>
      <c r="PBQ23" s="97"/>
      <c r="PBR23" s="97"/>
      <c r="PBS23" s="97"/>
      <c r="PBT23" s="96"/>
      <c r="PBU23" s="97"/>
      <c r="PBV23" s="97"/>
      <c r="PBW23" s="97"/>
      <c r="PBX23" s="96"/>
      <c r="PBY23" s="97"/>
      <c r="PBZ23" s="97"/>
      <c r="PCA23" s="97"/>
      <c r="PCB23" s="96"/>
      <c r="PCC23" s="97"/>
      <c r="PCD23" s="97"/>
      <c r="PCE23" s="97"/>
      <c r="PCF23" s="96"/>
      <c r="PCG23" s="97"/>
      <c r="PCH23" s="97"/>
      <c r="PCI23" s="97"/>
      <c r="PCJ23" s="96"/>
      <c r="PCK23" s="97"/>
      <c r="PCL23" s="97"/>
      <c r="PCM23" s="97"/>
      <c r="PCN23" s="96"/>
      <c r="PCO23" s="97"/>
      <c r="PCP23" s="97"/>
      <c r="PCQ23" s="97"/>
      <c r="PCR23" s="96"/>
      <c r="PCS23" s="97"/>
      <c r="PCT23" s="97"/>
      <c r="PCU23" s="97"/>
      <c r="PCV23" s="96"/>
      <c r="PCW23" s="97"/>
      <c r="PCX23" s="97"/>
      <c r="PCY23" s="97"/>
      <c r="PCZ23" s="96"/>
      <c r="PDA23" s="97"/>
      <c r="PDB23" s="97"/>
      <c r="PDC23" s="97"/>
      <c r="PDD23" s="96"/>
      <c r="PDE23" s="97"/>
      <c r="PDF23" s="97"/>
      <c r="PDG23" s="97"/>
      <c r="PDH23" s="96"/>
      <c r="PDI23" s="97"/>
      <c r="PDJ23" s="97"/>
      <c r="PDK23" s="97"/>
      <c r="PDL23" s="96"/>
      <c r="PDM23" s="97"/>
      <c r="PDN23" s="97"/>
      <c r="PDO23" s="97"/>
      <c r="PDP23" s="96"/>
      <c r="PDQ23" s="97"/>
      <c r="PDR23" s="97"/>
      <c r="PDS23" s="97"/>
      <c r="PDT23" s="96"/>
      <c r="PDU23" s="97"/>
      <c r="PDV23" s="97"/>
      <c r="PDW23" s="97"/>
      <c r="PDX23" s="96"/>
      <c r="PDY23" s="97"/>
      <c r="PDZ23" s="97"/>
      <c r="PEA23" s="97"/>
      <c r="PEB23" s="96"/>
      <c r="PEC23" s="97"/>
      <c r="PED23" s="97"/>
      <c r="PEE23" s="97"/>
      <c r="PEF23" s="96"/>
      <c r="PEG23" s="97"/>
      <c r="PEH23" s="97"/>
      <c r="PEI23" s="97"/>
      <c r="PEJ23" s="96"/>
      <c r="PEK23" s="97"/>
      <c r="PEL23" s="97"/>
      <c r="PEM23" s="97"/>
      <c r="PEN23" s="96"/>
      <c r="PEO23" s="97"/>
      <c r="PEP23" s="97"/>
      <c r="PEQ23" s="97"/>
      <c r="PER23" s="96"/>
      <c r="PES23" s="97"/>
      <c r="PET23" s="97"/>
      <c r="PEU23" s="97"/>
      <c r="PEV23" s="96"/>
      <c r="PEW23" s="97"/>
      <c r="PEX23" s="97"/>
      <c r="PEY23" s="97"/>
      <c r="PEZ23" s="96"/>
      <c r="PFA23" s="97"/>
      <c r="PFB23" s="97"/>
      <c r="PFC23" s="97"/>
      <c r="PFD23" s="96"/>
      <c r="PFE23" s="97"/>
      <c r="PFF23" s="97"/>
      <c r="PFG23" s="97"/>
      <c r="PFH23" s="96"/>
      <c r="PFI23" s="97"/>
      <c r="PFJ23" s="97"/>
      <c r="PFK23" s="97"/>
      <c r="PFL23" s="96"/>
      <c r="PFM23" s="97"/>
      <c r="PFN23" s="97"/>
      <c r="PFO23" s="97"/>
      <c r="PFP23" s="96"/>
      <c r="PFQ23" s="97"/>
      <c r="PFR23" s="97"/>
      <c r="PFS23" s="97"/>
      <c r="PFT23" s="96"/>
      <c r="PFU23" s="97"/>
      <c r="PFV23" s="97"/>
      <c r="PFW23" s="97"/>
      <c r="PFX23" s="96"/>
      <c r="PFY23" s="97"/>
      <c r="PFZ23" s="97"/>
      <c r="PGA23" s="97"/>
      <c r="PGB23" s="96"/>
      <c r="PGC23" s="97"/>
      <c r="PGD23" s="97"/>
      <c r="PGE23" s="97"/>
      <c r="PGF23" s="96"/>
      <c r="PGG23" s="97"/>
      <c r="PGH23" s="97"/>
      <c r="PGI23" s="97"/>
      <c r="PGJ23" s="96"/>
      <c r="PGK23" s="97"/>
      <c r="PGL23" s="97"/>
      <c r="PGM23" s="97"/>
      <c r="PGN23" s="96"/>
      <c r="PGO23" s="97"/>
      <c r="PGP23" s="97"/>
      <c r="PGQ23" s="97"/>
      <c r="PGR23" s="96"/>
      <c r="PGS23" s="97"/>
      <c r="PGT23" s="97"/>
      <c r="PGU23" s="97"/>
      <c r="PGV23" s="96"/>
      <c r="PGW23" s="97"/>
      <c r="PGX23" s="97"/>
      <c r="PGY23" s="97"/>
      <c r="PGZ23" s="96"/>
      <c r="PHA23" s="97"/>
      <c r="PHB23" s="97"/>
      <c r="PHC23" s="97"/>
      <c r="PHD23" s="96"/>
      <c r="PHE23" s="97"/>
      <c r="PHF23" s="97"/>
      <c r="PHG23" s="97"/>
      <c r="PHH23" s="96"/>
      <c r="PHI23" s="97"/>
      <c r="PHJ23" s="97"/>
      <c r="PHK23" s="97"/>
      <c r="PHL23" s="96"/>
      <c r="PHM23" s="97"/>
      <c r="PHN23" s="97"/>
      <c r="PHO23" s="97"/>
      <c r="PHP23" s="96"/>
      <c r="PHQ23" s="97"/>
      <c r="PHR23" s="97"/>
      <c r="PHS23" s="97"/>
      <c r="PHT23" s="96"/>
      <c r="PHU23" s="97"/>
      <c r="PHV23" s="97"/>
      <c r="PHW23" s="97"/>
      <c r="PHX23" s="96"/>
      <c r="PHY23" s="97"/>
      <c r="PHZ23" s="97"/>
      <c r="PIA23" s="97"/>
      <c r="PIB23" s="96"/>
      <c r="PIC23" s="97"/>
      <c r="PID23" s="97"/>
      <c r="PIE23" s="97"/>
      <c r="PIF23" s="96"/>
      <c r="PIG23" s="97"/>
      <c r="PIH23" s="97"/>
      <c r="PII23" s="97"/>
      <c r="PIJ23" s="96"/>
      <c r="PIK23" s="97"/>
      <c r="PIL23" s="97"/>
      <c r="PIM23" s="97"/>
      <c r="PIN23" s="96"/>
      <c r="PIO23" s="97"/>
      <c r="PIP23" s="97"/>
      <c r="PIQ23" s="97"/>
      <c r="PIR23" s="96"/>
      <c r="PIS23" s="97"/>
      <c r="PIT23" s="97"/>
      <c r="PIU23" s="97"/>
      <c r="PIV23" s="96"/>
      <c r="PIW23" s="97"/>
      <c r="PIX23" s="97"/>
      <c r="PIY23" s="97"/>
      <c r="PIZ23" s="96"/>
      <c r="PJA23" s="97"/>
      <c r="PJB23" s="97"/>
      <c r="PJC23" s="97"/>
      <c r="PJD23" s="96"/>
      <c r="PJE23" s="97"/>
      <c r="PJF23" s="97"/>
      <c r="PJG23" s="97"/>
      <c r="PJH23" s="96"/>
      <c r="PJI23" s="97"/>
      <c r="PJJ23" s="97"/>
      <c r="PJK23" s="97"/>
      <c r="PJL23" s="96"/>
      <c r="PJM23" s="97"/>
      <c r="PJN23" s="97"/>
      <c r="PJO23" s="97"/>
      <c r="PJP23" s="96"/>
      <c r="PJQ23" s="97"/>
      <c r="PJR23" s="97"/>
      <c r="PJS23" s="97"/>
      <c r="PJT23" s="96"/>
      <c r="PJU23" s="97"/>
      <c r="PJV23" s="97"/>
      <c r="PJW23" s="97"/>
      <c r="PJX23" s="96"/>
      <c r="PJY23" s="97"/>
      <c r="PJZ23" s="97"/>
      <c r="PKA23" s="97"/>
      <c r="PKB23" s="96"/>
      <c r="PKC23" s="97"/>
      <c r="PKD23" s="97"/>
      <c r="PKE23" s="97"/>
      <c r="PKF23" s="96"/>
      <c r="PKG23" s="97"/>
      <c r="PKH23" s="97"/>
      <c r="PKI23" s="97"/>
      <c r="PKJ23" s="96"/>
      <c r="PKK23" s="97"/>
      <c r="PKL23" s="97"/>
      <c r="PKM23" s="97"/>
      <c r="PKN23" s="96"/>
      <c r="PKO23" s="97"/>
      <c r="PKP23" s="97"/>
      <c r="PKQ23" s="97"/>
      <c r="PKR23" s="96"/>
      <c r="PKS23" s="97"/>
      <c r="PKT23" s="97"/>
      <c r="PKU23" s="97"/>
      <c r="PKV23" s="96"/>
      <c r="PKW23" s="97"/>
      <c r="PKX23" s="97"/>
      <c r="PKY23" s="97"/>
      <c r="PKZ23" s="96"/>
      <c r="PLA23" s="97"/>
      <c r="PLB23" s="97"/>
      <c r="PLC23" s="97"/>
      <c r="PLD23" s="96"/>
      <c r="PLE23" s="97"/>
      <c r="PLF23" s="97"/>
      <c r="PLG23" s="97"/>
      <c r="PLH23" s="96"/>
      <c r="PLI23" s="97"/>
      <c r="PLJ23" s="97"/>
      <c r="PLK23" s="97"/>
      <c r="PLL23" s="96"/>
      <c r="PLM23" s="97"/>
      <c r="PLN23" s="97"/>
      <c r="PLO23" s="97"/>
      <c r="PLP23" s="96"/>
      <c r="PLQ23" s="97"/>
      <c r="PLR23" s="97"/>
      <c r="PLS23" s="97"/>
      <c r="PLT23" s="96"/>
      <c r="PLU23" s="97"/>
      <c r="PLV23" s="97"/>
      <c r="PLW23" s="97"/>
      <c r="PLX23" s="96"/>
      <c r="PLY23" s="97"/>
      <c r="PLZ23" s="97"/>
      <c r="PMA23" s="97"/>
      <c r="PMB23" s="96"/>
      <c r="PMC23" s="97"/>
      <c r="PMD23" s="97"/>
      <c r="PME23" s="97"/>
      <c r="PMF23" s="96"/>
      <c r="PMG23" s="97"/>
      <c r="PMH23" s="97"/>
      <c r="PMI23" s="97"/>
      <c r="PMJ23" s="96"/>
      <c r="PMK23" s="97"/>
      <c r="PML23" s="97"/>
      <c r="PMM23" s="97"/>
      <c r="PMN23" s="96"/>
      <c r="PMO23" s="97"/>
      <c r="PMP23" s="97"/>
      <c r="PMQ23" s="97"/>
      <c r="PMR23" s="96"/>
      <c r="PMS23" s="97"/>
      <c r="PMT23" s="97"/>
      <c r="PMU23" s="97"/>
      <c r="PMV23" s="96"/>
      <c r="PMW23" s="97"/>
      <c r="PMX23" s="97"/>
      <c r="PMY23" s="97"/>
      <c r="PMZ23" s="96"/>
      <c r="PNA23" s="97"/>
      <c r="PNB23" s="97"/>
      <c r="PNC23" s="97"/>
      <c r="PND23" s="96"/>
      <c r="PNE23" s="97"/>
      <c r="PNF23" s="97"/>
      <c r="PNG23" s="97"/>
      <c r="PNH23" s="96"/>
      <c r="PNI23" s="97"/>
      <c r="PNJ23" s="97"/>
      <c r="PNK23" s="97"/>
      <c r="PNL23" s="96"/>
      <c r="PNM23" s="97"/>
      <c r="PNN23" s="97"/>
      <c r="PNO23" s="97"/>
      <c r="PNP23" s="96"/>
      <c r="PNQ23" s="97"/>
      <c r="PNR23" s="97"/>
      <c r="PNS23" s="97"/>
      <c r="PNT23" s="96"/>
      <c r="PNU23" s="97"/>
      <c r="PNV23" s="97"/>
      <c r="PNW23" s="97"/>
      <c r="PNX23" s="96"/>
      <c r="PNY23" s="97"/>
      <c r="PNZ23" s="97"/>
      <c r="POA23" s="97"/>
      <c r="POB23" s="96"/>
      <c r="POC23" s="97"/>
      <c r="POD23" s="97"/>
      <c r="POE23" s="97"/>
      <c r="POF23" s="96"/>
      <c r="POG23" s="97"/>
      <c r="POH23" s="97"/>
      <c r="POI23" s="97"/>
      <c r="POJ23" s="96"/>
      <c r="POK23" s="97"/>
      <c r="POL23" s="97"/>
      <c r="POM23" s="97"/>
      <c r="PON23" s="96"/>
      <c r="POO23" s="97"/>
      <c r="POP23" s="97"/>
      <c r="POQ23" s="97"/>
      <c r="POR23" s="96"/>
      <c r="POS23" s="97"/>
      <c r="POT23" s="97"/>
      <c r="POU23" s="97"/>
      <c r="POV23" s="96"/>
      <c r="POW23" s="97"/>
      <c r="POX23" s="97"/>
      <c r="POY23" s="97"/>
      <c r="POZ23" s="96"/>
      <c r="PPA23" s="97"/>
      <c r="PPB23" s="97"/>
      <c r="PPC23" s="97"/>
      <c r="PPD23" s="96"/>
      <c r="PPE23" s="97"/>
      <c r="PPF23" s="97"/>
      <c r="PPG23" s="97"/>
      <c r="PPH23" s="96"/>
      <c r="PPI23" s="97"/>
      <c r="PPJ23" s="97"/>
      <c r="PPK23" s="97"/>
      <c r="PPL23" s="96"/>
      <c r="PPM23" s="97"/>
      <c r="PPN23" s="97"/>
      <c r="PPO23" s="97"/>
      <c r="PPP23" s="96"/>
      <c r="PPQ23" s="97"/>
      <c r="PPR23" s="97"/>
      <c r="PPS23" s="97"/>
      <c r="PPT23" s="96"/>
      <c r="PPU23" s="97"/>
      <c r="PPV23" s="97"/>
      <c r="PPW23" s="97"/>
      <c r="PPX23" s="96"/>
      <c r="PPY23" s="97"/>
      <c r="PPZ23" s="97"/>
      <c r="PQA23" s="97"/>
      <c r="PQB23" s="96"/>
      <c r="PQC23" s="97"/>
      <c r="PQD23" s="97"/>
      <c r="PQE23" s="97"/>
      <c r="PQF23" s="96"/>
      <c r="PQG23" s="97"/>
      <c r="PQH23" s="97"/>
      <c r="PQI23" s="97"/>
      <c r="PQJ23" s="96"/>
      <c r="PQK23" s="97"/>
      <c r="PQL23" s="97"/>
      <c r="PQM23" s="97"/>
      <c r="PQN23" s="96"/>
      <c r="PQO23" s="97"/>
      <c r="PQP23" s="97"/>
      <c r="PQQ23" s="97"/>
      <c r="PQR23" s="96"/>
      <c r="PQS23" s="97"/>
      <c r="PQT23" s="97"/>
      <c r="PQU23" s="97"/>
      <c r="PQV23" s="96"/>
      <c r="PQW23" s="97"/>
      <c r="PQX23" s="97"/>
      <c r="PQY23" s="97"/>
      <c r="PQZ23" s="96"/>
      <c r="PRA23" s="97"/>
      <c r="PRB23" s="97"/>
      <c r="PRC23" s="97"/>
      <c r="PRD23" s="96"/>
      <c r="PRE23" s="97"/>
      <c r="PRF23" s="97"/>
      <c r="PRG23" s="97"/>
      <c r="PRH23" s="96"/>
      <c r="PRI23" s="97"/>
      <c r="PRJ23" s="97"/>
      <c r="PRK23" s="97"/>
      <c r="PRL23" s="96"/>
      <c r="PRM23" s="97"/>
      <c r="PRN23" s="97"/>
      <c r="PRO23" s="97"/>
      <c r="PRP23" s="96"/>
      <c r="PRQ23" s="97"/>
      <c r="PRR23" s="97"/>
      <c r="PRS23" s="97"/>
      <c r="PRT23" s="96"/>
      <c r="PRU23" s="97"/>
      <c r="PRV23" s="97"/>
      <c r="PRW23" s="97"/>
      <c r="PRX23" s="96"/>
      <c r="PRY23" s="97"/>
      <c r="PRZ23" s="97"/>
      <c r="PSA23" s="97"/>
      <c r="PSB23" s="96"/>
      <c r="PSC23" s="97"/>
      <c r="PSD23" s="97"/>
      <c r="PSE23" s="97"/>
      <c r="PSF23" s="96"/>
      <c r="PSG23" s="97"/>
      <c r="PSH23" s="97"/>
      <c r="PSI23" s="97"/>
      <c r="PSJ23" s="96"/>
      <c r="PSK23" s="97"/>
      <c r="PSL23" s="97"/>
      <c r="PSM23" s="97"/>
      <c r="PSN23" s="96"/>
      <c r="PSO23" s="97"/>
      <c r="PSP23" s="97"/>
      <c r="PSQ23" s="97"/>
      <c r="PSR23" s="96"/>
      <c r="PSS23" s="97"/>
      <c r="PST23" s="97"/>
      <c r="PSU23" s="97"/>
      <c r="PSV23" s="96"/>
      <c r="PSW23" s="97"/>
      <c r="PSX23" s="97"/>
      <c r="PSY23" s="97"/>
      <c r="PSZ23" s="96"/>
      <c r="PTA23" s="97"/>
      <c r="PTB23" s="97"/>
      <c r="PTC23" s="97"/>
      <c r="PTD23" s="96"/>
      <c r="PTE23" s="97"/>
      <c r="PTF23" s="97"/>
      <c r="PTG23" s="97"/>
      <c r="PTH23" s="96"/>
      <c r="PTI23" s="97"/>
      <c r="PTJ23" s="97"/>
      <c r="PTK23" s="97"/>
      <c r="PTL23" s="96"/>
      <c r="PTM23" s="97"/>
      <c r="PTN23" s="97"/>
      <c r="PTO23" s="97"/>
      <c r="PTP23" s="96"/>
      <c r="PTQ23" s="97"/>
      <c r="PTR23" s="97"/>
      <c r="PTS23" s="97"/>
      <c r="PTT23" s="96"/>
      <c r="PTU23" s="97"/>
      <c r="PTV23" s="97"/>
      <c r="PTW23" s="97"/>
      <c r="PTX23" s="96"/>
      <c r="PTY23" s="97"/>
      <c r="PTZ23" s="97"/>
      <c r="PUA23" s="97"/>
      <c r="PUB23" s="96"/>
      <c r="PUC23" s="97"/>
      <c r="PUD23" s="97"/>
      <c r="PUE23" s="97"/>
      <c r="PUF23" s="96"/>
      <c r="PUG23" s="97"/>
      <c r="PUH23" s="97"/>
      <c r="PUI23" s="97"/>
      <c r="PUJ23" s="96"/>
      <c r="PUK23" s="97"/>
      <c r="PUL23" s="97"/>
      <c r="PUM23" s="97"/>
      <c r="PUN23" s="96"/>
      <c r="PUO23" s="97"/>
      <c r="PUP23" s="97"/>
      <c r="PUQ23" s="97"/>
      <c r="PUR23" s="96"/>
      <c r="PUS23" s="97"/>
      <c r="PUT23" s="97"/>
      <c r="PUU23" s="97"/>
      <c r="PUV23" s="96"/>
      <c r="PUW23" s="97"/>
      <c r="PUX23" s="97"/>
      <c r="PUY23" s="97"/>
      <c r="PUZ23" s="96"/>
      <c r="PVA23" s="97"/>
      <c r="PVB23" s="97"/>
      <c r="PVC23" s="97"/>
      <c r="PVD23" s="96"/>
      <c r="PVE23" s="97"/>
      <c r="PVF23" s="97"/>
      <c r="PVG23" s="97"/>
      <c r="PVH23" s="96"/>
      <c r="PVI23" s="97"/>
      <c r="PVJ23" s="97"/>
      <c r="PVK23" s="97"/>
      <c r="PVL23" s="96"/>
      <c r="PVM23" s="97"/>
      <c r="PVN23" s="97"/>
      <c r="PVO23" s="97"/>
      <c r="PVP23" s="96"/>
      <c r="PVQ23" s="97"/>
      <c r="PVR23" s="97"/>
      <c r="PVS23" s="97"/>
      <c r="PVT23" s="96"/>
      <c r="PVU23" s="97"/>
      <c r="PVV23" s="97"/>
      <c r="PVW23" s="97"/>
      <c r="PVX23" s="96"/>
      <c r="PVY23" s="97"/>
      <c r="PVZ23" s="97"/>
      <c r="PWA23" s="97"/>
      <c r="PWB23" s="96"/>
      <c r="PWC23" s="97"/>
      <c r="PWD23" s="97"/>
      <c r="PWE23" s="97"/>
      <c r="PWF23" s="96"/>
      <c r="PWG23" s="97"/>
      <c r="PWH23" s="97"/>
      <c r="PWI23" s="97"/>
      <c r="PWJ23" s="96"/>
      <c r="PWK23" s="97"/>
      <c r="PWL23" s="97"/>
      <c r="PWM23" s="97"/>
      <c r="PWN23" s="96"/>
      <c r="PWO23" s="97"/>
      <c r="PWP23" s="97"/>
      <c r="PWQ23" s="97"/>
      <c r="PWR23" s="96"/>
      <c r="PWS23" s="97"/>
      <c r="PWT23" s="97"/>
      <c r="PWU23" s="97"/>
      <c r="PWV23" s="96"/>
      <c r="PWW23" s="97"/>
      <c r="PWX23" s="97"/>
      <c r="PWY23" s="97"/>
      <c r="PWZ23" s="96"/>
      <c r="PXA23" s="97"/>
      <c r="PXB23" s="97"/>
      <c r="PXC23" s="97"/>
      <c r="PXD23" s="96"/>
      <c r="PXE23" s="97"/>
      <c r="PXF23" s="97"/>
      <c r="PXG23" s="97"/>
      <c r="PXH23" s="96"/>
      <c r="PXI23" s="97"/>
      <c r="PXJ23" s="97"/>
      <c r="PXK23" s="97"/>
      <c r="PXL23" s="96"/>
      <c r="PXM23" s="97"/>
      <c r="PXN23" s="97"/>
      <c r="PXO23" s="97"/>
      <c r="PXP23" s="96"/>
      <c r="PXQ23" s="97"/>
      <c r="PXR23" s="97"/>
      <c r="PXS23" s="97"/>
      <c r="PXT23" s="96"/>
      <c r="PXU23" s="97"/>
      <c r="PXV23" s="97"/>
      <c r="PXW23" s="97"/>
      <c r="PXX23" s="96"/>
      <c r="PXY23" s="97"/>
      <c r="PXZ23" s="97"/>
      <c r="PYA23" s="97"/>
      <c r="PYB23" s="96"/>
      <c r="PYC23" s="97"/>
      <c r="PYD23" s="97"/>
      <c r="PYE23" s="97"/>
      <c r="PYF23" s="96"/>
      <c r="PYG23" s="97"/>
      <c r="PYH23" s="97"/>
      <c r="PYI23" s="97"/>
      <c r="PYJ23" s="96"/>
      <c r="PYK23" s="97"/>
      <c r="PYL23" s="97"/>
      <c r="PYM23" s="97"/>
      <c r="PYN23" s="96"/>
      <c r="PYO23" s="97"/>
      <c r="PYP23" s="97"/>
      <c r="PYQ23" s="97"/>
      <c r="PYR23" s="96"/>
      <c r="PYS23" s="97"/>
      <c r="PYT23" s="97"/>
      <c r="PYU23" s="97"/>
      <c r="PYV23" s="96"/>
      <c r="PYW23" s="97"/>
      <c r="PYX23" s="97"/>
      <c r="PYY23" s="97"/>
      <c r="PYZ23" s="96"/>
      <c r="PZA23" s="97"/>
      <c r="PZB23" s="97"/>
      <c r="PZC23" s="97"/>
      <c r="PZD23" s="96"/>
      <c r="PZE23" s="97"/>
      <c r="PZF23" s="97"/>
      <c r="PZG23" s="97"/>
      <c r="PZH23" s="96"/>
      <c r="PZI23" s="97"/>
      <c r="PZJ23" s="97"/>
      <c r="PZK23" s="97"/>
      <c r="PZL23" s="96"/>
      <c r="PZM23" s="97"/>
      <c r="PZN23" s="97"/>
      <c r="PZO23" s="97"/>
      <c r="PZP23" s="96"/>
      <c r="PZQ23" s="97"/>
      <c r="PZR23" s="97"/>
      <c r="PZS23" s="97"/>
      <c r="PZT23" s="96"/>
      <c r="PZU23" s="97"/>
      <c r="PZV23" s="97"/>
      <c r="PZW23" s="97"/>
      <c r="PZX23" s="96"/>
      <c r="PZY23" s="97"/>
      <c r="PZZ23" s="97"/>
      <c r="QAA23" s="97"/>
      <c r="QAB23" s="96"/>
      <c r="QAC23" s="97"/>
      <c r="QAD23" s="97"/>
      <c r="QAE23" s="97"/>
      <c r="QAF23" s="96"/>
      <c r="QAG23" s="97"/>
      <c r="QAH23" s="97"/>
      <c r="QAI23" s="97"/>
      <c r="QAJ23" s="96"/>
      <c r="QAK23" s="97"/>
      <c r="QAL23" s="97"/>
      <c r="QAM23" s="97"/>
      <c r="QAN23" s="96"/>
      <c r="QAO23" s="97"/>
      <c r="QAP23" s="97"/>
      <c r="QAQ23" s="97"/>
      <c r="QAR23" s="96"/>
      <c r="QAS23" s="97"/>
      <c r="QAT23" s="97"/>
      <c r="QAU23" s="97"/>
      <c r="QAV23" s="96"/>
      <c r="QAW23" s="97"/>
      <c r="QAX23" s="97"/>
      <c r="QAY23" s="97"/>
      <c r="QAZ23" s="96"/>
      <c r="QBA23" s="97"/>
      <c r="QBB23" s="97"/>
      <c r="QBC23" s="97"/>
      <c r="QBD23" s="96"/>
      <c r="QBE23" s="97"/>
      <c r="QBF23" s="97"/>
      <c r="QBG23" s="97"/>
      <c r="QBH23" s="96"/>
      <c r="QBI23" s="97"/>
      <c r="QBJ23" s="97"/>
      <c r="QBK23" s="97"/>
      <c r="QBL23" s="96"/>
      <c r="QBM23" s="97"/>
      <c r="QBN23" s="97"/>
      <c r="QBO23" s="97"/>
      <c r="QBP23" s="96"/>
      <c r="QBQ23" s="97"/>
      <c r="QBR23" s="97"/>
      <c r="QBS23" s="97"/>
      <c r="QBT23" s="96"/>
      <c r="QBU23" s="97"/>
      <c r="QBV23" s="97"/>
      <c r="QBW23" s="97"/>
      <c r="QBX23" s="96"/>
      <c r="QBY23" s="97"/>
      <c r="QBZ23" s="97"/>
      <c r="QCA23" s="97"/>
      <c r="QCB23" s="96"/>
      <c r="QCC23" s="97"/>
      <c r="QCD23" s="97"/>
      <c r="QCE23" s="97"/>
      <c r="QCF23" s="96"/>
      <c r="QCG23" s="97"/>
      <c r="QCH23" s="97"/>
      <c r="QCI23" s="97"/>
      <c r="QCJ23" s="96"/>
      <c r="QCK23" s="97"/>
      <c r="QCL23" s="97"/>
      <c r="QCM23" s="97"/>
      <c r="QCN23" s="96"/>
      <c r="QCO23" s="97"/>
      <c r="QCP23" s="97"/>
      <c r="QCQ23" s="97"/>
      <c r="QCR23" s="96"/>
      <c r="QCS23" s="97"/>
      <c r="QCT23" s="97"/>
      <c r="QCU23" s="97"/>
      <c r="QCV23" s="96"/>
      <c r="QCW23" s="97"/>
      <c r="QCX23" s="97"/>
      <c r="QCY23" s="97"/>
      <c r="QCZ23" s="96"/>
      <c r="QDA23" s="97"/>
      <c r="QDB23" s="97"/>
      <c r="QDC23" s="97"/>
      <c r="QDD23" s="96"/>
      <c r="QDE23" s="97"/>
      <c r="QDF23" s="97"/>
      <c r="QDG23" s="97"/>
      <c r="QDH23" s="96"/>
      <c r="QDI23" s="97"/>
      <c r="QDJ23" s="97"/>
      <c r="QDK23" s="97"/>
      <c r="QDL23" s="96"/>
      <c r="QDM23" s="97"/>
      <c r="QDN23" s="97"/>
      <c r="QDO23" s="97"/>
      <c r="QDP23" s="96"/>
      <c r="QDQ23" s="97"/>
      <c r="QDR23" s="97"/>
      <c r="QDS23" s="97"/>
      <c r="QDT23" s="96"/>
      <c r="QDU23" s="97"/>
      <c r="QDV23" s="97"/>
      <c r="QDW23" s="97"/>
      <c r="QDX23" s="96"/>
      <c r="QDY23" s="97"/>
      <c r="QDZ23" s="97"/>
      <c r="QEA23" s="97"/>
      <c r="QEB23" s="96"/>
      <c r="QEC23" s="97"/>
      <c r="QED23" s="97"/>
      <c r="QEE23" s="97"/>
      <c r="QEF23" s="96"/>
      <c r="QEG23" s="97"/>
      <c r="QEH23" s="97"/>
      <c r="QEI23" s="97"/>
      <c r="QEJ23" s="96"/>
      <c r="QEK23" s="97"/>
      <c r="QEL23" s="97"/>
      <c r="QEM23" s="97"/>
      <c r="QEN23" s="96"/>
      <c r="QEO23" s="97"/>
      <c r="QEP23" s="97"/>
      <c r="QEQ23" s="97"/>
      <c r="QER23" s="96"/>
      <c r="QES23" s="97"/>
      <c r="QET23" s="97"/>
      <c r="QEU23" s="97"/>
      <c r="QEV23" s="96"/>
      <c r="QEW23" s="97"/>
      <c r="QEX23" s="97"/>
      <c r="QEY23" s="97"/>
      <c r="QEZ23" s="96"/>
      <c r="QFA23" s="97"/>
      <c r="QFB23" s="97"/>
      <c r="QFC23" s="97"/>
      <c r="QFD23" s="96"/>
      <c r="QFE23" s="97"/>
      <c r="QFF23" s="97"/>
      <c r="QFG23" s="97"/>
      <c r="QFH23" s="96"/>
      <c r="QFI23" s="97"/>
      <c r="QFJ23" s="97"/>
      <c r="QFK23" s="97"/>
      <c r="QFL23" s="96"/>
      <c r="QFM23" s="97"/>
      <c r="QFN23" s="97"/>
      <c r="QFO23" s="97"/>
      <c r="QFP23" s="96"/>
      <c r="QFQ23" s="97"/>
      <c r="QFR23" s="97"/>
      <c r="QFS23" s="97"/>
      <c r="QFT23" s="96"/>
      <c r="QFU23" s="97"/>
      <c r="QFV23" s="97"/>
      <c r="QFW23" s="97"/>
      <c r="QFX23" s="96"/>
      <c r="QFY23" s="97"/>
      <c r="QFZ23" s="97"/>
      <c r="QGA23" s="97"/>
      <c r="QGB23" s="96"/>
      <c r="QGC23" s="97"/>
      <c r="QGD23" s="97"/>
      <c r="QGE23" s="97"/>
      <c r="QGF23" s="96"/>
      <c r="QGG23" s="97"/>
      <c r="QGH23" s="97"/>
      <c r="QGI23" s="97"/>
      <c r="QGJ23" s="96"/>
      <c r="QGK23" s="97"/>
      <c r="QGL23" s="97"/>
      <c r="QGM23" s="97"/>
      <c r="QGN23" s="96"/>
      <c r="QGO23" s="97"/>
      <c r="QGP23" s="97"/>
      <c r="QGQ23" s="97"/>
      <c r="QGR23" s="96"/>
      <c r="QGS23" s="97"/>
      <c r="QGT23" s="97"/>
      <c r="QGU23" s="97"/>
      <c r="QGV23" s="96"/>
      <c r="QGW23" s="97"/>
      <c r="QGX23" s="97"/>
      <c r="QGY23" s="97"/>
      <c r="QGZ23" s="96"/>
      <c r="QHA23" s="97"/>
      <c r="QHB23" s="97"/>
      <c r="QHC23" s="97"/>
      <c r="QHD23" s="96"/>
      <c r="QHE23" s="97"/>
      <c r="QHF23" s="97"/>
      <c r="QHG23" s="97"/>
      <c r="QHH23" s="96"/>
      <c r="QHI23" s="97"/>
      <c r="QHJ23" s="97"/>
      <c r="QHK23" s="97"/>
      <c r="QHL23" s="96"/>
      <c r="QHM23" s="97"/>
      <c r="QHN23" s="97"/>
      <c r="QHO23" s="97"/>
      <c r="QHP23" s="96"/>
      <c r="QHQ23" s="97"/>
      <c r="QHR23" s="97"/>
      <c r="QHS23" s="97"/>
      <c r="QHT23" s="96"/>
      <c r="QHU23" s="97"/>
      <c r="QHV23" s="97"/>
      <c r="QHW23" s="97"/>
      <c r="QHX23" s="96"/>
      <c r="QHY23" s="97"/>
      <c r="QHZ23" s="97"/>
      <c r="QIA23" s="97"/>
      <c r="QIB23" s="96"/>
      <c r="QIC23" s="97"/>
      <c r="QID23" s="97"/>
      <c r="QIE23" s="97"/>
      <c r="QIF23" s="96"/>
      <c r="QIG23" s="97"/>
      <c r="QIH23" s="97"/>
      <c r="QII23" s="97"/>
      <c r="QIJ23" s="96"/>
      <c r="QIK23" s="97"/>
      <c r="QIL23" s="97"/>
      <c r="QIM23" s="97"/>
      <c r="QIN23" s="96"/>
      <c r="QIO23" s="97"/>
      <c r="QIP23" s="97"/>
      <c r="QIQ23" s="97"/>
      <c r="QIR23" s="96"/>
      <c r="QIS23" s="97"/>
      <c r="QIT23" s="97"/>
      <c r="QIU23" s="97"/>
      <c r="QIV23" s="96"/>
      <c r="QIW23" s="97"/>
      <c r="QIX23" s="97"/>
      <c r="QIY23" s="97"/>
      <c r="QIZ23" s="96"/>
      <c r="QJA23" s="97"/>
      <c r="QJB23" s="97"/>
      <c r="QJC23" s="97"/>
      <c r="QJD23" s="96"/>
      <c r="QJE23" s="97"/>
      <c r="QJF23" s="97"/>
      <c r="QJG23" s="97"/>
      <c r="QJH23" s="96"/>
      <c r="QJI23" s="97"/>
      <c r="QJJ23" s="97"/>
      <c r="QJK23" s="97"/>
      <c r="QJL23" s="96"/>
      <c r="QJM23" s="97"/>
      <c r="QJN23" s="97"/>
      <c r="QJO23" s="97"/>
      <c r="QJP23" s="96"/>
      <c r="QJQ23" s="97"/>
      <c r="QJR23" s="97"/>
      <c r="QJS23" s="97"/>
      <c r="QJT23" s="96"/>
      <c r="QJU23" s="97"/>
      <c r="QJV23" s="97"/>
      <c r="QJW23" s="97"/>
      <c r="QJX23" s="96"/>
      <c r="QJY23" s="97"/>
      <c r="QJZ23" s="97"/>
      <c r="QKA23" s="97"/>
      <c r="QKB23" s="96"/>
      <c r="QKC23" s="97"/>
      <c r="QKD23" s="97"/>
      <c r="QKE23" s="97"/>
      <c r="QKF23" s="96"/>
      <c r="QKG23" s="97"/>
      <c r="QKH23" s="97"/>
      <c r="QKI23" s="97"/>
      <c r="QKJ23" s="96"/>
      <c r="QKK23" s="97"/>
      <c r="QKL23" s="97"/>
      <c r="QKM23" s="97"/>
      <c r="QKN23" s="96"/>
      <c r="QKO23" s="97"/>
      <c r="QKP23" s="97"/>
      <c r="QKQ23" s="97"/>
      <c r="QKR23" s="96"/>
      <c r="QKS23" s="97"/>
      <c r="QKT23" s="97"/>
      <c r="QKU23" s="97"/>
      <c r="QKV23" s="96"/>
      <c r="QKW23" s="97"/>
      <c r="QKX23" s="97"/>
      <c r="QKY23" s="97"/>
      <c r="QKZ23" s="96"/>
      <c r="QLA23" s="97"/>
      <c r="QLB23" s="97"/>
      <c r="QLC23" s="97"/>
      <c r="QLD23" s="96"/>
      <c r="QLE23" s="97"/>
      <c r="QLF23" s="97"/>
      <c r="QLG23" s="97"/>
      <c r="QLH23" s="96"/>
      <c r="QLI23" s="97"/>
      <c r="QLJ23" s="97"/>
      <c r="QLK23" s="97"/>
      <c r="QLL23" s="96"/>
      <c r="QLM23" s="97"/>
      <c r="QLN23" s="97"/>
      <c r="QLO23" s="97"/>
      <c r="QLP23" s="96"/>
      <c r="QLQ23" s="97"/>
      <c r="QLR23" s="97"/>
      <c r="QLS23" s="97"/>
      <c r="QLT23" s="96"/>
      <c r="QLU23" s="97"/>
      <c r="QLV23" s="97"/>
      <c r="QLW23" s="97"/>
      <c r="QLX23" s="96"/>
      <c r="QLY23" s="97"/>
      <c r="QLZ23" s="97"/>
      <c r="QMA23" s="97"/>
      <c r="QMB23" s="96"/>
      <c r="QMC23" s="97"/>
      <c r="QMD23" s="97"/>
      <c r="QME23" s="97"/>
      <c r="QMF23" s="96"/>
      <c r="QMG23" s="97"/>
      <c r="QMH23" s="97"/>
      <c r="QMI23" s="97"/>
      <c r="QMJ23" s="96"/>
      <c r="QMK23" s="97"/>
      <c r="QML23" s="97"/>
      <c r="QMM23" s="97"/>
      <c r="QMN23" s="96"/>
      <c r="QMO23" s="97"/>
      <c r="QMP23" s="97"/>
      <c r="QMQ23" s="97"/>
      <c r="QMR23" s="96"/>
      <c r="QMS23" s="97"/>
      <c r="QMT23" s="97"/>
      <c r="QMU23" s="97"/>
      <c r="QMV23" s="96"/>
      <c r="QMW23" s="97"/>
      <c r="QMX23" s="97"/>
      <c r="QMY23" s="97"/>
      <c r="QMZ23" s="96"/>
      <c r="QNA23" s="97"/>
      <c r="QNB23" s="97"/>
      <c r="QNC23" s="97"/>
      <c r="QND23" s="96"/>
      <c r="QNE23" s="97"/>
      <c r="QNF23" s="97"/>
      <c r="QNG23" s="97"/>
      <c r="QNH23" s="96"/>
      <c r="QNI23" s="97"/>
      <c r="QNJ23" s="97"/>
      <c r="QNK23" s="97"/>
      <c r="QNL23" s="96"/>
      <c r="QNM23" s="97"/>
      <c r="QNN23" s="97"/>
      <c r="QNO23" s="97"/>
      <c r="QNP23" s="96"/>
      <c r="QNQ23" s="97"/>
      <c r="QNR23" s="97"/>
      <c r="QNS23" s="97"/>
      <c r="QNT23" s="96"/>
      <c r="QNU23" s="97"/>
      <c r="QNV23" s="97"/>
      <c r="QNW23" s="97"/>
      <c r="QNX23" s="96"/>
      <c r="QNY23" s="97"/>
      <c r="QNZ23" s="97"/>
      <c r="QOA23" s="97"/>
      <c r="QOB23" s="96"/>
      <c r="QOC23" s="97"/>
      <c r="QOD23" s="97"/>
      <c r="QOE23" s="97"/>
      <c r="QOF23" s="96"/>
      <c r="QOG23" s="97"/>
      <c r="QOH23" s="97"/>
      <c r="QOI23" s="97"/>
      <c r="QOJ23" s="96"/>
      <c r="QOK23" s="97"/>
      <c r="QOL23" s="97"/>
      <c r="QOM23" s="97"/>
      <c r="QON23" s="96"/>
      <c r="QOO23" s="97"/>
      <c r="QOP23" s="97"/>
      <c r="QOQ23" s="97"/>
      <c r="QOR23" s="96"/>
      <c r="QOS23" s="97"/>
      <c r="QOT23" s="97"/>
      <c r="QOU23" s="97"/>
      <c r="QOV23" s="96"/>
      <c r="QOW23" s="97"/>
      <c r="QOX23" s="97"/>
      <c r="QOY23" s="97"/>
      <c r="QOZ23" s="96"/>
      <c r="QPA23" s="97"/>
      <c r="QPB23" s="97"/>
      <c r="QPC23" s="97"/>
      <c r="QPD23" s="96"/>
      <c r="QPE23" s="97"/>
      <c r="QPF23" s="97"/>
      <c r="QPG23" s="97"/>
      <c r="QPH23" s="96"/>
      <c r="QPI23" s="97"/>
      <c r="QPJ23" s="97"/>
      <c r="QPK23" s="97"/>
      <c r="QPL23" s="96"/>
      <c r="QPM23" s="97"/>
      <c r="QPN23" s="97"/>
      <c r="QPO23" s="97"/>
      <c r="QPP23" s="96"/>
      <c r="QPQ23" s="97"/>
      <c r="QPR23" s="97"/>
      <c r="QPS23" s="97"/>
      <c r="QPT23" s="96"/>
      <c r="QPU23" s="97"/>
      <c r="QPV23" s="97"/>
      <c r="QPW23" s="97"/>
      <c r="QPX23" s="96"/>
      <c r="QPY23" s="97"/>
      <c r="QPZ23" s="97"/>
      <c r="QQA23" s="97"/>
      <c r="QQB23" s="96"/>
      <c r="QQC23" s="97"/>
      <c r="QQD23" s="97"/>
      <c r="QQE23" s="97"/>
      <c r="QQF23" s="96"/>
      <c r="QQG23" s="97"/>
      <c r="QQH23" s="97"/>
      <c r="QQI23" s="97"/>
      <c r="QQJ23" s="96"/>
      <c r="QQK23" s="97"/>
      <c r="QQL23" s="97"/>
      <c r="QQM23" s="97"/>
      <c r="QQN23" s="96"/>
      <c r="QQO23" s="97"/>
      <c r="QQP23" s="97"/>
      <c r="QQQ23" s="97"/>
      <c r="QQR23" s="96"/>
      <c r="QQS23" s="97"/>
      <c r="QQT23" s="97"/>
      <c r="QQU23" s="97"/>
      <c r="QQV23" s="96"/>
      <c r="QQW23" s="97"/>
      <c r="QQX23" s="97"/>
      <c r="QQY23" s="97"/>
      <c r="QQZ23" s="96"/>
      <c r="QRA23" s="97"/>
      <c r="QRB23" s="97"/>
      <c r="QRC23" s="97"/>
      <c r="QRD23" s="96"/>
      <c r="QRE23" s="97"/>
      <c r="QRF23" s="97"/>
      <c r="QRG23" s="97"/>
      <c r="QRH23" s="96"/>
      <c r="QRI23" s="97"/>
      <c r="QRJ23" s="97"/>
      <c r="QRK23" s="97"/>
      <c r="QRL23" s="96"/>
      <c r="QRM23" s="97"/>
      <c r="QRN23" s="97"/>
      <c r="QRO23" s="97"/>
      <c r="QRP23" s="96"/>
      <c r="QRQ23" s="97"/>
      <c r="QRR23" s="97"/>
      <c r="QRS23" s="97"/>
      <c r="QRT23" s="96"/>
      <c r="QRU23" s="97"/>
      <c r="QRV23" s="97"/>
      <c r="QRW23" s="97"/>
      <c r="QRX23" s="96"/>
      <c r="QRY23" s="97"/>
      <c r="QRZ23" s="97"/>
      <c r="QSA23" s="97"/>
      <c r="QSB23" s="96"/>
      <c r="QSC23" s="97"/>
      <c r="QSD23" s="97"/>
      <c r="QSE23" s="97"/>
      <c r="QSF23" s="96"/>
      <c r="QSG23" s="97"/>
      <c r="QSH23" s="97"/>
      <c r="QSI23" s="97"/>
      <c r="QSJ23" s="96"/>
      <c r="QSK23" s="97"/>
      <c r="QSL23" s="97"/>
      <c r="QSM23" s="97"/>
      <c r="QSN23" s="96"/>
      <c r="QSO23" s="97"/>
      <c r="QSP23" s="97"/>
      <c r="QSQ23" s="97"/>
      <c r="QSR23" s="96"/>
      <c r="QSS23" s="97"/>
      <c r="QST23" s="97"/>
      <c r="QSU23" s="97"/>
      <c r="QSV23" s="96"/>
      <c r="QSW23" s="97"/>
      <c r="QSX23" s="97"/>
      <c r="QSY23" s="97"/>
      <c r="QSZ23" s="96"/>
      <c r="QTA23" s="97"/>
      <c r="QTB23" s="97"/>
      <c r="QTC23" s="97"/>
      <c r="QTD23" s="96"/>
      <c r="QTE23" s="97"/>
      <c r="QTF23" s="97"/>
      <c r="QTG23" s="97"/>
      <c r="QTH23" s="96"/>
      <c r="QTI23" s="97"/>
      <c r="QTJ23" s="97"/>
      <c r="QTK23" s="97"/>
      <c r="QTL23" s="96"/>
      <c r="QTM23" s="97"/>
      <c r="QTN23" s="97"/>
      <c r="QTO23" s="97"/>
      <c r="QTP23" s="96"/>
      <c r="QTQ23" s="97"/>
      <c r="QTR23" s="97"/>
      <c r="QTS23" s="97"/>
      <c r="QTT23" s="96"/>
      <c r="QTU23" s="97"/>
      <c r="QTV23" s="97"/>
      <c r="QTW23" s="97"/>
      <c r="QTX23" s="96"/>
      <c r="QTY23" s="97"/>
      <c r="QTZ23" s="97"/>
      <c r="QUA23" s="97"/>
      <c r="QUB23" s="96"/>
      <c r="QUC23" s="97"/>
      <c r="QUD23" s="97"/>
      <c r="QUE23" s="97"/>
      <c r="QUF23" s="96"/>
      <c r="QUG23" s="97"/>
      <c r="QUH23" s="97"/>
      <c r="QUI23" s="97"/>
      <c r="QUJ23" s="96"/>
      <c r="QUK23" s="97"/>
      <c r="QUL23" s="97"/>
      <c r="QUM23" s="97"/>
      <c r="QUN23" s="96"/>
      <c r="QUO23" s="97"/>
      <c r="QUP23" s="97"/>
      <c r="QUQ23" s="97"/>
      <c r="QUR23" s="96"/>
      <c r="QUS23" s="97"/>
      <c r="QUT23" s="97"/>
      <c r="QUU23" s="97"/>
      <c r="QUV23" s="96"/>
      <c r="QUW23" s="97"/>
      <c r="QUX23" s="97"/>
      <c r="QUY23" s="97"/>
      <c r="QUZ23" s="96"/>
      <c r="QVA23" s="97"/>
      <c r="QVB23" s="97"/>
      <c r="QVC23" s="97"/>
      <c r="QVD23" s="96"/>
      <c r="QVE23" s="97"/>
      <c r="QVF23" s="97"/>
      <c r="QVG23" s="97"/>
      <c r="QVH23" s="96"/>
      <c r="QVI23" s="97"/>
      <c r="QVJ23" s="97"/>
      <c r="QVK23" s="97"/>
      <c r="QVL23" s="96"/>
      <c r="QVM23" s="97"/>
      <c r="QVN23" s="97"/>
      <c r="QVO23" s="97"/>
      <c r="QVP23" s="96"/>
      <c r="QVQ23" s="97"/>
      <c r="QVR23" s="97"/>
      <c r="QVS23" s="97"/>
      <c r="QVT23" s="96"/>
      <c r="QVU23" s="97"/>
      <c r="QVV23" s="97"/>
      <c r="QVW23" s="97"/>
      <c r="QVX23" s="96"/>
      <c r="QVY23" s="97"/>
      <c r="QVZ23" s="97"/>
      <c r="QWA23" s="97"/>
      <c r="QWB23" s="96"/>
      <c r="QWC23" s="97"/>
      <c r="QWD23" s="97"/>
      <c r="QWE23" s="97"/>
      <c r="QWF23" s="96"/>
      <c r="QWG23" s="97"/>
      <c r="QWH23" s="97"/>
      <c r="QWI23" s="97"/>
      <c r="QWJ23" s="96"/>
      <c r="QWK23" s="97"/>
      <c r="QWL23" s="97"/>
      <c r="QWM23" s="97"/>
      <c r="QWN23" s="96"/>
      <c r="QWO23" s="97"/>
      <c r="QWP23" s="97"/>
      <c r="QWQ23" s="97"/>
      <c r="QWR23" s="96"/>
      <c r="QWS23" s="97"/>
      <c r="QWT23" s="97"/>
      <c r="QWU23" s="97"/>
      <c r="QWV23" s="96"/>
      <c r="QWW23" s="97"/>
      <c r="QWX23" s="97"/>
      <c r="QWY23" s="97"/>
      <c r="QWZ23" s="96"/>
      <c r="QXA23" s="97"/>
      <c r="QXB23" s="97"/>
      <c r="QXC23" s="97"/>
      <c r="QXD23" s="96"/>
      <c r="QXE23" s="97"/>
      <c r="QXF23" s="97"/>
      <c r="QXG23" s="97"/>
      <c r="QXH23" s="96"/>
      <c r="QXI23" s="97"/>
      <c r="QXJ23" s="97"/>
      <c r="QXK23" s="97"/>
      <c r="QXL23" s="96"/>
      <c r="QXM23" s="97"/>
      <c r="QXN23" s="97"/>
      <c r="QXO23" s="97"/>
      <c r="QXP23" s="96"/>
      <c r="QXQ23" s="97"/>
      <c r="QXR23" s="97"/>
      <c r="QXS23" s="97"/>
      <c r="QXT23" s="96"/>
      <c r="QXU23" s="97"/>
      <c r="QXV23" s="97"/>
      <c r="QXW23" s="97"/>
      <c r="QXX23" s="96"/>
      <c r="QXY23" s="97"/>
      <c r="QXZ23" s="97"/>
      <c r="QYA23" s="97"/>
      <c r="QYB23" s="96"/>
      <c r="QYC23" s="97"/>
      <c r="QYD23" s="97"/>
      <c r="QYE23" s="97"/>
      <c r="QYF23" s="96"/>
      <c r="QYG23" s="97"/>
      <c r="QYH23" s="97"/>
      <c r="QYI23" s="97"/>
      <c r="QYJ23" s="96"/>
      <c r="QYK23" s="97"/>
      <c r="QYL23" s="97"/>
      <c r="QYM23" s="97"/>
      <c r="QYN23" s="96"/>
      <c r="QYO23" s="97"/>
      <c r="QYP23" s="97"/>
      <c r="QYQ23" s="97"/>
      <c r="QYR23" s="96"/>
      <c r="QYS23" s="97"/>
      <c r="QYT23" s="97"/>
      <c r="QYU23" s="97"/>
      <c r="QYV23" s="96"/>
      <c r="QYW23" s="97"/>
      <c r="QYX23" s="97"/>
      <c r="QYY23" s="97"/>
      <c r="QYZ23" s="96"/>
      <c r="QZA23" s="97"/>
      <c r="QZB23" s="97"/>
      <c r="QZC23" s="97"/>
      <c r="QZD23" s="96"/>
      <c r="QZE23" s="97"/>
      <c r="QZF23" s="97"/>
      <c r="QZG23" s="97"/>
      <c r="QZH23" s="96"/>
      <c r="QZI23" s="97"/>
      <c r="QZJ23" s="97"/>
      <c r="QZK23" s="97"/>
      <c r="QZL23" s="96"/>
      <c r="QZM23" s="97"/>
      <c r="QZN23" s="97"/>
      <c r="QZO23" s="97"/>
      <c r="QZP23" s="96"/>
      <c r="QZQ23" s="97"/>
      <c r="QZR23" s="97"/>
      <c r="QZS23" s="97"/>
      <c r="QZT23" s="96"/>
      <c r="QZU23" s="97"/>
      <c r="QZV23" s="97"/>
      <c r="QZW23" s="97"/>
      <c r="QZX23" s="96"/>
      <c r="QZY23" s="97"/>
      <c r="QZZ23" s="97"/>
      <c r="RAA23" s="97"/>
      <c r="RAB23" s="96"/>
      <c r="RAC23" s="97"/>
      <c r="RAD23" s="97"/>
      <c r="RAE23" s="97"/>
      <c r="RAF23" s="96"/>
      <c r="RAG23" s="97"/>
      <c r="RAH23" s="97"/>
      <c r="RAI23" s="97"/>
      <c r="RAJ23" s="96"/>
      <c r="RAK23" s="97"/>
      <c r="RAL23" s="97"/>
      <c r="RAM23" s="97"/>
      <c r="RAN23" s="96"/>
      <c r="RAO23" s="97"/>
      <c r="RAP23" s="97"/>
      <c r="RAQ23" s="97"/>
      <c r="RAR23" s="96"/>
      <c r="RAS23" s="97"/>
      <c r="RAT23" s="97"/>
      <c r="RAU23" s="97"/>
      <c r="RAV23" s="96"/>
      <c r="RAW23" s="97"/>
      <c r="RAX23" s="97"/>
      <c r="RAY23" s="97"/>
      <c r="RAZ23" s="96"/>
      <c r="RBA23" s="97"/>
      <c r="RBB23" s="97"/>
      <c r="RBC23" s="97"/>
      <c r="RBD23" s="96"/>
      <c r="RBE23" s="97"/>
      <c r="RBF23" s="97"/>
      <c r="RBG23" s="97"/>
      <c r="RBH23" s="96"/>
      <c r="RBI23" s="97"/>
      <c r="RBJ23" s="97"/>
      <c r="RBK23" s="97"/>
      <c r="RBL23" s="96"/>
      <c r="RBM23" s="97"/>
      <c r="RBN23" s="97"/>
      <c r="RBO23" s="97"/>
      <c r="RBP23" s="96"/>
      <c r="RBQ23" s="97"/>
      <c r="RBR23" s="97"/>
      <c r="RBS23" s="97"/>
      <c r="RBT23" s="96"/>
      <c r="RBU23" s="97"/>
      <c r="RBV23" s="97"/>
      <c r="RBW23" s="97"/>
      <c r="RBX23" s="96"/>
      <c r="RBY23" s="97"/>
      <c r="RBZ23" s="97"/>
      <c r="RCA23" s="97"/>
      <c r="RCB23" s="96"/>
      <c r="RCC23" s="97"/>
      <c r="RCD23" s="97"/>
      <c r="RCE23" s="97"/>
      <c r="RCF23" s="96"/>
      <c r="RCG23" s="97"/>
      <c r="RCH23" s="97"/>
      <c r="RCI23" s="97"/>
      <c r="RCJ23" s="96"/>
      <c r="RCK23" s="97"/>
      <c r="RCL23" s="97"/>
      <c r="RCM23" s="97"/>
      <c r="RCN23" s="96"/>
      <c r="RCO23" s="97"/>
      <c r="RCP23" s="97"/>
      <c r="RCQ23" s="97"/>
      <c r="RCR23" s="96"/>
      <c r="RCS23" s="97"/>
      <c r="RCT23" s="97"/>
      <c r="RCU23" s="97"/>
      <c r="RCV23" s="96"/>
      <c r="RCW23" s="97"/>
      <c r="RCX23" s="97"/>
      <c r="RCY23" s="97"/>
      <c r="RCZ23" s="96"/>
      <c r="RDA23" s="97"/>
      <c r="RDB23" s="97"/>
      <c r="RDC23" s="97"/>
      <c r="RDD23" s="96"/>
      <c r="RDE23" s="97"/>
      <c r="RDF23" s="97"/>
      <c r="RDG23" s="97"/>
      <c r="RDH23" s="96"/>
      <c r="RDI23" s="97"/>
      <c r="RDJ23" s="97"/>
      <c r="RDK23" s="97"/>
      <c r="RDL23" s="96"/>
      <c r="RDM23" s="97"/>
      <c r="RDN23" s="97"/>
      <c r="RDO23" s="97"/>
      <c r="RDP23" s="96"/>
      <c r="RDQ23" s="97"/>
      <c r="RDR23" s="97"/>
      <c r="RDS23" s="97"/>
      <c r="RDT23" s="96"/>
      <c r="RDU23" s="97"/>
      <c r="RDV23" s="97"/>
      <c r="RDW23" s="97"/>
      <c r="RDX23" s="96"/>
      <c r="RDY23" s="97"/>
      <c r="RDZ23" s="97"/>
      <c r="REA23" s="97"/>
      <c r="REB23" s="96"/>
      <c r="REC23" s="97"/>
      <c r="RED23" s="97"/>
      <c r="REE23" s="97"/>
      <c r="REF23" s="96"/>
      <c r="REG23" s="97"/>
      <c r="REH23" s="97"/>
      <c r="REI23" s="97"/>
      <c r="REJ23" s="96"/>
      <c r="REK23" s="97"/>
      <c r="REL23" s="97"/>
      <c r="REM23" s="97"/>
      <c r="REN23" s="96"/>
      <c r="REO23" s="97"/>
      <c r="REP23" s="97"/>
      <c r="REQ23" s="97"/>
      <c r="RER23" s="96"/>
      <c r="RES23" s="97"/>
      <c r="RET23" s="97"/>
      <c r="REU23" s="97"/>
      <c r="REV23" s="96"/>
      <c r="REW23" s="97"/>
      <c r="REX23" s="97"/>
      <c r="REY23" s="97"/>
      <c r="REZ23" s="96"/>
      <c r="RFA23" s="97"/>
      <c r="RFB23" s="97"/>
      <c r="RFC23" s="97"/>
      <c r="RFD23" s="96"/>
      <c r="RFE23" s="97"/>
      <c r="RFF23" s="97"/>
      <c r="RFG23" s="97"/>
      <c r="RFH23" s="96"/>
      <c r="RFI23" s="97"/>
      <c r="RFJ23" s="97"/>
      <c r="RFK23" s="97"/>
      <c r="RFL23" s="96"/>
      <c r="RFM23" s="97"/>
      <c r="RFN23" s="97"/>
      <c r="RFO23" s="97"/>
      <c r="RFP23" s="96"/>
      <c r="RFQ23" s="97"/>
      <c r="RFR23" s="97"/>
      <c r="RFS23" s="97"/>
      <c r="RFT23" s="96"/>
      <c r="RFU23" s="97"/>
      <c r="RFV23" s="97"/>
      <c r="RFW23" s="97"/>
      <c r="RFX23" s="96"/>
      <c r="RFY23" s="97"/>
      <c r="RFZ23" s="97"/>
      <c r="RGA23" s="97"/>
      <c r="RGB23" s="96"/>
      <c r="RGC23" s="97"/>
      <c r="RGD23" s="97"/>
      <c r="RGE23" s="97"/>
      <c r="RGF23" s="96"/>
      <c r="RGG23" s="97"/>
      <c r="RGH23" s="97"/>
      <c r="RGI23" s="97"/>
      <c r="RGJ23" s="96"/>
      <c r="RGK23" s="97"/>
      <c r="RGL23" s="97"/>
      <c r="RGM23" s="97"/>
      <c r="RGN23" s="96"/>
      <c r="RGO23" s="97"/>
      <c r="RGP23" s="97"/>
      <c r="RGQ23" s="97"/>
      <c r="RGR23" s="96"/>
      <c r="RGS23" s="97"/>
      <c r="RGT23" s="97"/>
      <c r="RGU23" s="97"/>
      <c r="RGV23" s="96"/>
      <c r="RGW23" s="97"/>
      <c r="RGX23" s="97"/>
      <c r="RGY23" s="97"/>
      <c r="RGZ23" s="96"/>
      <c r="RHA23" s="97"/>
      <c r="RHB23" s="97"/>
      <c r="RHC23" s="97"/>
      <c r="RHD23" s="96"/>
      <c r="RHE23" s="97"/>
      <c r="RHF23" s="97"/>
      <c r="RHG23" s="97"/>
      <c r="RHH23" s="96"/>
      <c r="RHI23" s="97"/>
      <c r="RHJ23" s="97"/>
      <c r="RHK23" s="97"/>
      <c r="RHL23" s="96"/>
      <c r="RHM23" s="97"/>
      <c r="RHN23" s="97"/>
      <c r="RHO23" s="97"/>
      <c r="RHP23" s="96"/>
      <c r="RHQ23" s="97"/>
      <c r="RHR23" s="97"/>
      <c r="RHS23" s="97"/>
      <c r="RHT23" s="96"/>
      <c r="RHU23" s="97"/>
      <c r="RHV23" s="97"/>
      <c r="RHW23" s="97"/>
      <c r="RHX23" s="96"/>
      <c r="RHY23" s="97"/>
      <c r="RHZ23" s="97"/>
      <c r="RIA23" s="97"/>
      <c r="RIB23" s="96"/>
      <c r="RIC23" s="97"/>
      <c r="RID23" s="97"/>
      <c r="RIE23" s="97"/>
      <c r="RIF23" s="96"/>
      <c r="RIG23" s="97"/>
      <c r="RIH23" s="97"/>
      <c r="RII23" s="97"/>
      <c r="RIJ23" s="96"/>
      <c r="RIK23" s="97"/>
      <c r="RIL23" s="97"/>
      <c r="RIM23" s="97"/>
      <c r="RIN23" s="96"/>
      <c r="RIO23" s="97"/>
      <c r="RIP23" s="97"/>
      <c r="RIQ23" s="97"/>
      <c r="RIR23" s="96"/>
      <c r="RIS23" s="97"/>
      <c r="RIT23" s="97"/>
      <c r="RIU23" s="97"/>
      <c r="RIV23" s="96"/>
      <c r="RIW23" s="97"/>
      <c r="RIX23" s="97"/>
      <c r="RIY23" s="97"/>
      <c r="RIZ23" s="96"/>
      <c r="RJA23" s="97"/>
      <c r="RJB23" s="97"/>
      <c r="RJC23" s="97"/>
      <c r="RJD23" s="96"/>
      <c r="RJE23" s="97"/>
      <c r="RJF23" s="97"/>
      <c r="RJG23" s="97"/>
      <c r="RJH23" s="96"/>
      <c r="RJI23" s="97"/>
      <c r="RJJ23" s="97"/>
      <c r="RJK23" s="97"/>
      <c r="RJL23" s="96"/>
      <c r="RJM23" s="97"/>
      <c r="RJN23" s="97"/>
      <c r="RJO23" s="97"/>
      <c r="RJP23" s="96"/>
      <c r="RJQ23" s="97"/>
      <c r="RJR23" s="97"/>
      <c r="RJS23" s="97"/>
      <c r="RJT23" s="96"/>
      <c r="RJU23" s="97"/>
      <c r="RJV23" s="97"/>
      <c r="RJW23" s="97"/>
      <c r="RJX23" s="96"/>
      <c r="RJY23" s="97"/>
      <c r="RJZ23" s="97"/>
      <c r="RKA23" s="97"/>
      <c r="RKB23" s="96"/>
      <c r="RKC23" s="97"/>
      <c r="RKD23" s="97"/>
      <c r="RKE23" s="97"/>
      <c r="RKF23" s="96"/>
      <c r="RKG23" s="97"/>
      <c r="RKH23" s="97"/>
      <c r="RKI23" s="97"/>
      <c r="RKJ23" s="96"/>
      <c r="RKK23" s="97"/>
      <c r="RKL23" s="97"/>
      <c r="RKM23" s="97"/>
      <c r="RKN23" s="96"/>
      <c r="RKO23" s="97"/>
      <c r="RKP23" s="97"/>
      <c r="RKQ23" s="97"/>
      <c r="RKR23" s="96"/>
      <c r="RKS23" s="97"/>
      <c r="RKT23" s="97"/>
      <c r="RKU23" s="97"/>
      <c r="RKV23" s="96"/>
      <c r="RKW23" s="97"/>
      <c r="RKX23" s="97"/>
      <c r="RKY23" s="97"/>
      <c r="RKZ23" s="96"/>
      <c r="RLA23" s="97"/>
      <c r="RLB23" s="97"/>
      <c r="RLC23" s="97"/>
      <c r="RLD23" s="96"/>
      <c r="RLE23" s="97"/>
      <c r="RLF23" s="97"/>
      <c r="RLG23" s="97"/>
      <c r="RLH23" s="96"/>
      <c r="RLI23" s="97"/>
      <c r="RLJ23" s="97"/>
      <c r="RLK23" s="97"/>
      <c r="RLL23" s="96"/>
      <c r="RLM23" s="97"/>
      <c r="RLN23" s="97"/>
      <c r="RLO23" s="97"/>
      <c r="RLP23" s="96"/>
      <c r="RLQ23" s="97"/>
      <c r="RLR23" s="97"/>
      <c r="RLS23" s="97"/>
      <c r="RLT23" s="96"/>
      <c r="RLU23" s="97"/>
      <c r="RLV23" s="97"/>
      <c r="RLW23" s="97"/>
      <c r="RLX23" s="96"/>
      <c r="RLY23" s="97"/>
      <c r="RLZ23" s="97"/>
      <c r="RMA23" s="97"/>
      <c r="RMB23" s="96"/>
      <c r="RMC23" s="97"/>
      <c r="RMD23" s="97"/>
      <c r="RME23" s="97"/>
      <c r="RMF23" s="96"/>
      <c r="RMG23" s="97"/>
      <c r="RMH23" s="97"/>
      <c r="RMI23" s="97"/>
      <c r="RMJ23" s="96"/>
      <c r="RMK23" s="97"/>
      <c r="RML23" s="97"/>
      <c r="RMM23" s="97"/>
      <c r="RMN23" s="96"/>
      <c r="RMO23" s="97"/>
      <c r="RMP23" s="97"/>
      <c r="RMQ23" s="97"/>
      <c r="RMR23" s="96"/>
      <c r="RMS23" s="97"/>
      <c r="RMT23" s="97"/>
      <c r="RMU23" s="97"/>
      <c r="RMV23" s="96"/>
      <c r="RMW23" s="97"/>
      <c r="RMX23" s="97"/>
      <c r="RMY23" s="97"/>
      <c r="RMZ23" s="96"/>
      <c r="RNA23" s="97"/>
      <c r="RNB23" s="97"/>
      <c r="RNC23" s="97"/>
      <c r="RND23" s="96"/>
      <c r="RNE23" s="97"/>
      <c r="RNF23" s="97"/>
      <c r="RNG23" s="97"/>
      <c r="RNH23" s="96"/>
      <c r="RNI23" s="97"/>
      <c r="RNJ23" s="97"/>
      <c r="RNK23" s="97"/>
      <c r="RNL23" s="96"/>
      <c r="RNM23" s="97"/>
      <c r="RNN23" s="97"/>
      <c r="RNO23" s="97"/>
      <c r="RNP23" s="96"/>
      <c r="RNQ23" s="97"/>
      <c r="RNR23" s="97"/>
      <c r="RNS23" s="97"/>
      <c r="RNT23" s="96"/>
      <c r="RNU23" s="97"/>
      <c r="RNV23" s="97"/>
      <c r="RNW23" s="97"/>
      <c r="RNX23" s="96"/>
      <c r="RNY23" s="97"/>
      <c r="RNZ23" s="97"/>
      <c r="ROA23" s="97"/>
      <c r="ROB23" s="96"/>
      <c r="ROC23" s="97"/>
      <c r="ROD23" s="97"/>
      <c r="ROE23" s="97"/>
      <c r="ROF23" s="96"/>
      <c r="ROG23" s="97"/>
      <c r="ROH23" s="97"/>
      <c r="ROI23" s="97"/>
      <c r="ROJ23" s="96"/>
      <c r="ROK23" s="97"/>
      <c r="ROL23" s="97"/>
      <c r="ROM23" s="97"/>
      <c r="RON23" s="96"/>
      <c r="ROO23" s="97"/>
      <c r="ROP23" s="97"/>
      <c r="ROQ23" s="97"/>
      <c r="ROR23" s="96"/>
      <c r="ROS23" s="97"/>
      <c r="ROT23" s="97"/>
      <c r="ROU23" s="97"/>
      <c r="ROV23" s="96"/>
      <c r="ROW23" s="97"/>
      <c r="ROX23" s="97"/>
      <c r="ROY23" s="97"/>
      <c r="ROZ23" s="96"/>
      <c r="RPA23" s="97"/>
      <c r="RPB23" s="97"/>
      <c r="RPC23" s="97"/>
      <c r="RPD23" s="96"/>
      <c r="RPE23" s="97"/>
      <c r="RPF23" s="97"/>
      <c r="RPG23" s="97"/>
      <c r="RPH23" s="96"/>
      <c r="RPI23" s="97"/>
      <c r="RPJ23" s="97"/>
      <c r="RPK23" s="97"/>
      <c r="RPL23" s="96"/>
      <c r="RPM23" s="97"/>
      <c r="RPN23" s="97"/>
      <c r="RPO23" s="97"/>
      <c r="RPP23" s="96"/>
      <c r="RPQ23" s="97"/>
      <c r="RPR23" s="97"/>
      <c r="RPS23" s="97"/>
      <c r="RPT23" s="96"/>
      <c r="RPU23" s="97"/>
      <c r="RPV23" s="97"/>
      <c r="RPW23" s="97"/>
      <c r="RPX23" s="96"/>
      <c r="RPY23" s="97"/>
      <c r="RPZ23" s="97"/>
      <c r="RQA23" s="97"/>
      <c r="RQB23" s="96"/>
      <c r="RQC23" s="97"/>
      <c r="RQD23" s="97"/>
      <c r="RQE23" s="97"/>
      <c r="RQF23" s="96"/>
      <c r="RQG23" s="97"/>
      <c r="RQH23" s="97"/>
      <c r="RQI23" s="97"/>
      <c r="RQJ23" s="96"/>
      <c r="RQK23" s="97"/>
      <c r="RQL23" s="97"/>
      <c r="RQM23" s="97"/>
      <c r="RQN23" s="96"/>
      <c r="RQO23" s="97"/>
      <c r="RQP23" s="97"/>
      <c r="RQQ23" s="97"/>
      <c r="RQR23" s="96"/>
      <c r="RQS23" s="97"/>
      <c r="RQT23" s="97"/>
      <c r="RQU23" s="97"/>
      <c r="RQV23" s="96"/>
      <c r="RQW23" s="97"/>
      <c r="RQX23" s="97"/>
      <c r="RQY23" s="97"/>
      <c r="RQZ23" s="96"/>
      <c r="RRA23" s="97"/>
      <c r="RRB23" s="97"/>
      <c r="RRC23" s="97"/>
      <c r="RRD23" s="96"/>
      <c r="RRE23" s="97"/>
      <c r="RRF23" s="97"/>
      <c r="RRG23" s="97"/>
      <c r="RRH23" s="96"/>
      <c r="RRI23" s="97"/>
      <c r="RRJ23" s="97"/>
      <c r="RRK23" s="97"/>
      <c r="RRL23" s="96"/>
      <c r="RRM23" s="97"/>
      <c r="RRN23" s="97"/>
      <c r="RRO23" s="97"/>
      <c r="RRP23" s="96"/>
      <c r="RRQ23" s="97"/>
      <c r="RRR23" s="97"/>
      <c r="RRS23" s="97"/>
      <c r="RRT23" s="96"/>
      <c r="RRU23" s="97"/>
      <c r="RRV23" s="97"/>
      <c r="RRW23" s="97"/>
      <c r="RRX23" s="96"/>
      <c r="RRY23" s="97"/>
      <c r="RRZ23" s="97"/>
      <c r="RSA23" s="97"/>
      <c r="RSB23" s="96"/>
      <c r="RSC23" s="97"/>
      <c r="RSD23" s="97"/>
      <c r="RSE23" s="97"/>
      <c r="RSF23" s="96"/>
      <c r="RSG23" s="97"/>
      <c r="RSH23" s="97"/>
      <c r="RSI23" s="97"/>
      <c r="RSJ23" s="96"/>
      <c r="RSK23" s="97"/>
      <c r="RSL23" s="97"/>
      <c r="RSM23" s="97"/>
      <c r="RSN23" s="96"/>
      <c r="RSO23" s="97"/>
      <c r="RSP23" s="97"/>
      <c r="RSQ23" s="97"/>
      <c r="RSR23" s="96"/>
      <c r="RSS23" s="97"/>
      <c r="RST23" s="97"/>
      <c r="RSU23" s="97"/>
      <c r="RSV23" s="96"/>
      <c r="RSW23" s="97"/>
      <c r="RSX23" s="97"/>
      <c r="RSY23" s="97"/>
      <c r="RSZ23" s="96"/>
      <c r="RTA23" s="97"/>
      <c r="RTB23" s="97"/>
      <c r="RTC23" s="97"/>
      <c r="RTD23" s="96"/>
      <c r="RTE23" s="97"/>
      <c r="RTF23" s="97"/>
      <c r="RTG23" s="97"/>
      <c r="RTH23" s="96"/>
      <c r="RTI23" s="97"/>
      <c r="RTJ23" s="97"/>
      <c r="RTK23" s="97"/>
      <c r="RTL23" s="96"/>
      <c r="RTM23" s="97"/>
      <c r="RTN23" s="97"/>
      <c r="RTO23" s="97"/>
      <c r="RTP23" s="96"/>
      <c r="RTQ23" s="97"/>
      <c r="RTR23" s="97"/>
      <c r="RTS23" s="97"/>
      <c r="RTT23" s="96"/>
      <c r="RTU23" s="97"/>
      <c r="RTV23" s="97"/>
      <c r="RTW23" s="97"/>
      <c r="RTX23" s="96"/>
      <c r="RTY23" s="97"/>
      <c r="RTZ23" s="97"/>
      <c r="RUA23" s="97"/>
      <c r="RUB23" s="96"/>
      <c r="RUC23" s="97"/>
      <c r="RUD23" s="97"/>
      <c r="RUE23" s="97"/>
      <c r="RUF23" s="96"/>
      <c r="RUG23" s="97"/>
      <c r="RUH23" s="97"/>
      <c r="RUI23" s="97"/>
      <c r="RUJ23" s="96"/>
      <c r="RUK23" s="97"/>
      <c r="RUL23" s="97"/>
      <c r="RUM23" s="97"/>
      <c r="RUN23" s="96"/>
      <c r="RUO23" s="97"/>
      <c r="RUP23" s="97"/>
      <c r="RUQ23" s="97"/>
      <c r="RUR23" s="96"/>
      <c r="RUS23" s="97"/>
      <c r="RUT23" s="97"/>
      <c r="RUU23" s="97"/>
      <c r="RUV23" s="96"/>
      <c r="RUW23" s="97"/>
      <c r="RUX23" s="97"/>
      <c r="RUY23" s="97"/>
      <c r="RUZ23" s="96"/>
      <c r="RVA23" s="97"/>
      <c r="RVB23" s="97"/>
      <c r="RVC23" s="97"/>
      <c r="RVD23" s="96"/>
      <c r="RVE23" s="97"/>
      <c r="RVF23" s="97"/>
      <c r="RVG23" s="97"/>
      <c r="RVH23" s="96"/>
      <c r="RVI23" s="97"/>
      <c r="RVJ23" s="97"/>
      <c r="RVK23" s="97"/>
      <c r="RVL23" s="96"/>
      <c r="RVM23" s="97"/>
      <c r="RVN23" s="97"/>
      <c r="RVO23" s="97"/>
      <c r="RVP23" s="96"/>
      <c r="RVQ23" s="97"/>
      <c r="RVR23" s="97"/>
      <c r="RVS23" s="97"/>
      <c r="RVT23" s="96"/>
      <c r="RVU23" s="97"/>
      <c r="RVV23" s="97"/>
      <c r="RVW23" s="97"/>
      <c r="RVX23" s="96"/>
      <c r="RVY23" s="97"/>
      <c r="RVZ23" s="97"/>
      <c r="RWA23" s="97"/>
      <c r="RWB23" s="96"/>
      <c r="RWC23" s="97"/>
      <c r="RWD23" s="97"/>
      <c r="RWE23" s="97"/>
      <c r="RWF23" s="96"/>
      <c r="RWG23" s="97"/>
      <c r="RWH23" s="97"/>
      <c r="RWI23" s="97"/>
      <c r="RWJ23" s="96"/>
      <c r="RWK23" s="97"/>
      <c r="RWL23" s="97"/>
      <c r="RWM23" s="97"/>
      <c r="RWN23" s="96"/>
      <c r="RWO23" s="97"/>
      <c r="RWP23" s="97"/>
      <c r="RWQ23" s="97"/>
      <c r="RWR23" s="96"/>
      <c r="RWS23" s="97"/>
      <c r="RWT23" s="97"/>
      <c r="RWU23" s="97"/>
      <c r="RWV23" s="96"/>
      <c r="RWW23" s="97"/>
      <c r="RWX23" s="97"/>
      <c r="RWY23" s="97"/>
      <c r="RWZ23" s="96"/>
      <c r="RXA23" s="97"/>
      <c r="RXB23" s="97"/>
      <c r="RXC23" s="97"/>
      <c r="RXD23" s="96"/>
      <c r="RXE23" s="97"/>
      <c r="RXF23" s="97"/>
      <c r="RXG23" s="97"/>
      <c r="RXH23" s="96"/>
      <c r="RXI23" s="97"/>
      <c r="RXJ23" s="97"/>
      <c r="RXK23" s="97"/>
      <c r="RXL23" s="96"/>
      <c r="RXM23" s="97"/>
      <c r="RXN23" s="97"/>
      <c r="RXO23" s="97"/>
      <c r="RXP23" s="96"/>
      <c r="RXQ23" s="97"/>
      <c r="RXR23" s="97"/>
      <c r="RXS23" s="97"/>
      <c r="RXT23" s="96"/>
      <c r="RXU23" s="97"/>
      <c r="RXV23" s="97"/>
      <c r="RXW23" s="97"/>
      <c r="RXX23" s="96"/>
      <c r="RXY23" s="97"/>
      <c r="RXZ23" s="97"/>
      <c r="RYA23" s="97"/>
      <c r="RYB23" s="96"/>
      <c r="RYC23" s="97"/>
      <c r="RYD23" s="97"/>
      <c r="RYE23" s="97"/>
      <c r="RYF23" s="96"/>
      <c r="RYG23" s="97"/>
      <c r="RYH23" s="97"/>
      <c r="RYI23" s="97"/>
      <c r="RYJ23" s="96"/>
      <c r="RYK23" s="97"/>
      <c r="RYL23" s="97"/>
      <c r="RYM23" s="97"/>
      <c r="RYN23" s="96"/>
      <c r="RYO23" s="97"/>
      <c r="RYP23" s="97"/>
      <c r="RYQ23" s="97"/>
      <c r="RYR23" s="96"/>
      <c r="RYS23" s="97"/>
      <c r="RYT23" s="97"/>
      <c r="RYU23" s="97"/>
      <c r="RYV23" s="96"/>
      <c r="RYW23" s="97"/>
      <c r="RYX23" s="97"/>
      <c r="RYY23" s="97"/>
      <c r="RYZ23" s="96"/>
      <c r="RZA23" s="97"/>
      <c r="RZB23" s="97"/>
      <c r="RZC23" s="97"/>
      <c r="RZD23" s="96"/>
      <c r="RZE23" s="97"/>
      <c r="RZF23" s="97"/>
      <c r="RZG23" s="97"/>
      <c r="RZH23" s="96"/>
      <c r="RZI23" s="97"/>
      <c r="RZJ23" s="97"/>
      <c r="RZK23" s="97"/>
      <c r="RZL23" s="96"/>
      <c r="RZM23" s="97"/>
      <c r="RZN23" s="97"/>
      <c r="RZO23" s="97"/>
      <c r="RZP23" s="96"/>
      <c r="RZQ23" s="97"/>
      <c r="RZR23" s="97"/>
      <c r="RZS23" s="97"/>
      <c r="RZT23" s="96"/>
      <c r="RZU23" s="97"/>
      <c r="RZV23" s="97"/>
      <c r="RZW23" s="97"/>
      <c r="RZX23" s="96"/>
      <c r="RZY23" s="97"/>
      <c r="RZZ23" s="97"/>
      <c r="SAA23" s="97"/>
      <c r="SAB23" s="96"/>
      <c r="SAC23" s="97"/>
      <c r="SAD23" s="97"/>
      <c r="SAE23" s="97"/>
      <c r="SAF23" s="96"/>
      <c r="SAG23" s="97"/>
      <c r="SAH23" s="97"/>
      <c r="SAI23" s="97"/>
      <c r="SAJ23" s="96"/>
      <c r="SAK23" s="97"/>
      <c r="SAL23" s="97"/>
      <c r="SAM23" s="97"/>
      <c r="SAN23" s="96"/>
      <c r="SAO23" s="97"/>
      <c r="SAP23" s="97"/>
      <c r="SAQ23" s="97"/>
      <c r="SAR23" s="96"/>
      <c r="SAS23" s="97"/>
      <c r="SAT23" s="97"/>
      <c r="SAU23" s="97"/>
      <c r="SAV23" s="96"/>
      <c r="SAW23" s="97"/>
      <c r="SAX23" s="97"/>
      <c r="SAY23" s="97"/>
      <c r="SAZ23" s="96"/>
      <c r="SBA23" s="97"/>
      <c r="SBB23" s="97"/>
      <c r="SBC23" s="97"/>
      <c r="SBD23" s="96"/>
      <c r="SBE23" s="97"/>
      <c r="SBF23" s="97"/>
      <c r="SBG23" s="97"/>
      <c r="SBH23" s="96"/>
      <c r="SBI23" s="97"/>
      <c r="SBJ23" s="97"/>
      <c r="SBK23" s="97"/>
      <c r="SBL23" s="96"/>
      <c r="SBM23" s="97"/>
      <c r="SBN23" s="97"/>
      <c r="SBO23" s="97"/>
      <c r="SBP23" s="96"/>
      <c r="SBQ23" s="97"/>
      <c r="SBR23" s="97"/>
      <c r="SBS23" s="97"/>
      <c r="SBT23" s="96"/>
      <c r="SBU23" s="97"/>
      <c r="SBV23" s="97"/>
      <c r="SBW23" s="97"/>
      <c r="SBX23" s="96"/>
      <c r="SBY23" s="97"/>
      <c r="SBZ23" s="97"/>
      <c r="SCA23" s="97"/>
      <c r="SCB23" s="96"/>
      <c r="SCC23" s="97"/>
      <c r="SCD23" s="97"/>
      <c r="SCE23" s="97"/>
      <c r="SCF23" s="96"/>
      <c r="SCG23" s="97"/>
      <c r="SCH23" s="97"/>
      <c r="SCI23" s="97"/>
      <c r="SCJ23" s="96"/>
      <c r="SCK23" s="97"/>
      <c r="SCL23" s="97"/>
      <c r="SCM23" s="97"/>
      <c r="SCN23" s="96"/>
      <c r="SCO23" s="97"/>
      <c r="SCP23" s="97"/>
      <c r="SCQ23" s="97"/>
      <c r="SCR23" s="96"/>
      <c r="SCS23" s="97"/>
      <c r="SCT23" s="97"/>
      <c r="SCU23" s="97"/>
      <c r="SCV23" s="96"/>
      <c r="SCW23" s="97"/>
      <c r="SCX23" s="97"/>
      <c r="SCY23" s="97"/>
      <c r="SCZ23" s="96"/>
      <c r="SDA23" s="97"/>
      <c r="SDB23" s="97"/>
      <c r="SDC23" s="97"/>
      <c r="SDD23" s="96"/>
      <c r="SDE23" s="97"/>
      <c r="SDF23" s="97"/>
      <c r="SDG23" s="97"/>
      <c r="SDH23" s="96"/>
      <c r="SDI23" s="97"/>
      <c r="SDJ23" s="97"/>
      <c r="SDK23" s="97"/>
      <c r="SDL23" s="96"/>
      <c r="SDM23" s="97"/>
      <c r="SDN23" s="97"/>
      <c r="SDO23" s="97"/>
      <c r="SDP23" s="96"/>
      <c r="SDQ23" s="97"/>
      <c r="SDR23" s="97"/>
      <c r="SDS23" s="97"/>
      <c r="SDT23" s="96"/>
      <c r="SDU23" s="97"/>
      <c r="SDV23" s="97"/>
      <c r="SDW23" s="97"/>
      <c r="SDX23" s="96"/>
      <c r="SDY23" s="97"/>
      <c r="SDZ23" s="97"/>
      <c r="SEA23" s="97"/>
      <c r="SEB23" s="96"/>
      <c r="SEC23" s="97"/>
      <c r="SED23" s="97"/>
      <c r="SEE23" s="97"/>
      <c r="SEF23" s="96"/>
      <c r="SEG23" s="97"/>
      <c r="SEH23" s="97"/>
      <c r="SEI23" s="97"/>
      <c r="SEJ23" s="96"/>
      <c r="SEK23" s="97"/>
      <c r="SEL23" s="97"/>
      <c r="SEM23" s="97"/>
      <c r="SEN23" s="96"/>
      <c r="SEO23" s="97"/>
      <c r="SEP23" s="97"/>
      <c r="SEQ23" s="97"/>
      <c r="SER23" s="96"/>
      <c r="SES23" s="97"/>
      <c r="SET23" s="97"/>
      <c r="SEU23" s="97"/>
      <c r="SEV23" s="96"/>
      <c r="SEW23" s="97"/>
      <c r="SEX23" s="97"/>
      <c r="SEY23" s="97"/>
      <c r="SEZ23" s="96"/>
      <c r="SFA23" s="97"/>
      <c r="SFB23" s="97"/>
      <c r="SFC23" s="97"/>
      <c r="SFD23" s="96"/>
      <c r="SFE23" s="97"/>
      <c r="SFF23" s="97"/>
      <c r="SFG23" s="97"/>
      <c r="SFH23" s="96"/>
      <c r="SFI23" s="97"/>
      <c r="SFJ23" s="97"/>
      <c r="SFK23" s="97"/>
      <c r="SFL23" s="96"/>
      <c r="SFM23" s="97"/>
      <c r="SFN23" s="97"/>
      <c r="SFO23" s="97"/>
      <c r="SFP23" s="96"/>
      <c r="SFQ23" s="97"/>
      <c r="SFR23" s="97"/>
      <c r="SFS23" s="97"/>
      <c r="SFT23" s="96"/>
      <c r="SFU23" s="97"/>
      <c r="SFV23" s="97"/>
      <c r="SFW23" s="97"/>
      <c r="SFX23" s="96"/>
      <c r="SFY23" s="97"/>
      <c r="SFZ23" s="97"/>
      <c r="SGA23" s="97"/>
      <c r="SGB23" s="96"/>
      <c r="SGC23" s="97"/>
      <c r="SGD23" s="97"/>
      <c r="SGE23" s="97"/>
      <c r="SGF23" s="96"/>
      <c r="SGG23" s="97"/>
      <c r="SGH23" s="97"/>
      <c r="SGI23" s="97"/>
      <c r="SGJ23" s="96"/>
      <c r="SGK23" s="97"/>
      <c r="SGL23" s="97"/>
      <c r="SGM23" s="97"/>
      <c r="SGN23" s="96"/>
      <c r="SGO23" s="97"/>
      <c r="SGP23" s="97"/>
      <c r="SGQ23" s="97"/>
      <c r="SGR23" s="96"/>
      <c r="SGS23" s="97"/>
      <c r="SGT23" s="97"/>
      <c r="SGU23" s="97"/>
      <c r="SGV23" s="96"/>
      <c r="SGW23" s="97"/>
      <c r="SGX23" s="97"/>
      <c r="SGY23" s="97"/>
      <c r="SGZ23" s="96"/>
      <c r="SHA23" s="97"/>
      <c r="SHB23" s="97"/>
      <c r="SHC23" s="97"/>
      <c r="SHD23" s="96"/>
      <c r="SHE23" s="97"/>
      <c r="SHF23" s="97"/>
      <c r="SHG23" s="97"/>
      <c r="SHH23" s="96"/>
      <c r="SHI23" s="97"/>
      <c r="SHJ23" s="97"/>
      <c r="SHK23" s="97"/>
      <c r="SHL23" s="96"/>
      <c r="SHM23" s="97"/>
      <c r="SHN23" s="97"/>
      <c r="SHO23" s="97"/>
      <c r="SHP23" s="96"/>
      <c r="SHQ23" s="97"/>
      <c r="SHR23" s="97"/>
      <c r="SHS23" s="97"/>
      <c r="SHT23" s="96"/>
      <c r="SHU23" s="97"/>
      <c r="SHV23" s="97"/>
      <c r="SHW23" s="97"/>
      <c r="SHX23" s="96"/>
      <c r="SHY23" s="97"/>
      <c r="SHZ23" s="97"/>
      <c r="SIA23" s="97"/>
      <c r="SIB23" s="96"/>
      <c r="SIC23" s="97"/>
      <c r="SID23" s="97"/>
      <c r="SIE23" s="97"/>
      <c r="SIF23" s="96"/>
      <c r="SIG23" s="97"/>
      <c r="SIH23" s="97"/>
      <c r="SII23" s="97"/>
      <c r="SIJ23" s="96"/>
      <c r="SIK23" s="97"/>
      <c r="SIL23" s="97"/>
      <c r="SIM23" s="97"/>
      <c r="SIN23" s="96"/>
      <c r="SIO23" s="97"/>
      <c r="SIP23" s="97"/>
      <c r="SIQ23" s="97"/>
      <c r="SIR23" s="96"/>
      <c r="SIS23" s="97"/>
      <c r="SIT23" s="97"/>
      <c r="SIU23" s="97"/>
      <c r="SIV23" s="96"/>
      <c r="SIW23" s="97"/>
      <c r="SIX23" s="97"/>
      <c r="SIY23" s="97"/>
      <c r="SIZ23" s="96"/>
      <c r="SJA23" s="97"/>
      <c r="SJB23" s="97"/>
      <c r="SJC23" s="97"/>
      <c r="SJD23" s="96"/>
      <c r="SJE23" s="97"/>
      <c r="SJF23" s="97"/>
      <c r="SJG23" s="97"/>
      <c r="SJH23" s="96"/>
      <c r="SJI23" s="97"/>
      <c r="SJJ23" s="97"/>
      <c r="SJK23" s="97"/>
      <c r="SJL23" s="96"/>
      <c r="SJM23" s="97"/>
      <c r="SJN23" s="97"/>
      <c r="SJO23" s="97"/>
      <c r="SJP23" s="96"/>
      <c r="SJQ23" s="97"/>
      <c r="SJR23" s="97"/>
      <c r="SJS23" s="97"/>
      <c r="SJT23" s="96"/>
      <c r="SJU23" s="97"/>
      <c r="SJV23" s="97"/>
      <c r="SJW23" s="97"/>
      <c r="SJX23" s="96"/>
      <c r="SJY23" s="97"/>
      <c r="SJZ23" s="97"/>
      <c r="SKA23" s="97"/>
      <c r="SKB23" s="96"/>
      <c r="SKC23" s="97"/>
      <c r="SKD23" s="97"/>
      <c r="SKE23" s="97"/>
      <c r="SKF23" s="96"/>
      <c r="SKG23" s="97"/>
      <c r="SKH23" s="97"/>
      <c r="SKI23" s="97"/>
      <c r="SKJ23" s="96"/>
      <c r="SKK23" s="97"/>
      <c r="SKL23" s="97"/>
      <c r="SKM23" s="97"/>
      <c r="SKN23" s="96"/>
      <c r="SKO23" s="97"/>
      <c r="SKP23" s="97"/>
      <c r="SKQ23" s="97"/>
      <c r="SKR23" s="96"/>
      <c r="SKS23" s="97"/>
      <c r="SKT23" s="97"/>
      <c r="SKU23" s="97"/>
      <c r="SKV23" s="96"/>
      <c r="SKW23" s="97"/>
      <c r="SKX23" s="97"/>
      <c r="SKY23" s="97"/>
      <c r="SKZ23" s="96"/>
      <c r="SLA23" s="97"/>
      <c r="SLB23" s="97"/>
      <c r="SLC23" s="97"/>
      <c r="SLD23" s="96"/>
      <c r="SLE23" s="97"/>
      <c r="SLF23" s="97"/>
      <c r="SLG23" s="97"/>
      <c r="SLH23" s="96"/>
      <c r="SLI23" s="97"/>
      <c r="SLJ23" s="97"/>
      <c r="SLK23" s="97"/>
      <c r="SLL23" s="96"/>
      <c r="SLM23" s="97"/>
      <c r="SLN23" s="97"/>
      <c r="SLO23" s="97"/>
      <c r="SLP23" s="96"/>
      <c r="SLQ23" s="97"/>
      <c r="SLR23" s="97"/>
      <c r="SLS23" s="97"/>
      <c r="SLT23" s="96"/>
      <c r="SLU23" s="97"/>
      <c r="SLV23" s="97"/>
      <c r="SLW23" s="97"/>
      <c r="SLX23" s="96"/>
      <c r="SLY23" s="97"/>
      <c r="SLZ23" s="97"/>
      <c r="SMA23" s="97"/>
      <c r="SMB23" s="96"/>
      <c r="SMC23" s="97"/>
      <c r="SMD23" s="97"/>
      <c r="SME23" s="97"/>
      <c r="SMF23" s="96"/>
      <c r="SMG23" s="97"/>
      <c r="SMH23" s="97"/>
      <c r="SMI23" s="97"/>
      <c r="SMJ23" s="96"/>
      <c r="SMK23" s="97"/>
      <c r="SML23" s="97"/>
      <c r="SMM23" s="97"/>
      <c r="SMN23" s="96"/>
      <c r="SMO23" s="97"/>
      <c r="SMP23" s="97"/>
      <c r="SMQ23" s="97"/>
      <c r="SMR23" s="96"/>
      <c r="SMS23" s="97"/>
      <c r="SMT23" s="97"/>
      <c r="SMU23" s="97"/>
      <c r="SMV23" s="96"/>
      <c r="SMW23" s="97"/>
      <c r="SMX23" s="97"/>
      <c r="SMY23" s="97"/>
      <c r="SMZ23" s="96"/>
      <c r="SNA23" s="97"/>
      <c r="SNB23" s="97"/>
      <c r="SNC23" s="97"/>
      <c r="SND23" s="96"/>
      <c r="SNE23" s="97"/>
      <c r="SNF23" s="97"/>
      <c r="SNG23" s="97"/>
      <c r="SNH23" s="96"/>
      <c r="SNI23" s="97"/>
      <c r="SNJ23" s="97"/>
      <c r="SNK23" s="97"/>
      <c r="SNL23" s="96"/>
      <c r="SNM23" s="97"/>
      <c r="SNN23" s="97"/>
      <c r="SNO23" s="97"/>
      <c r="SNP23" s="96"/>
      <c r="SNQ23" s="97"/>
      <c r="SNR23" s="97"/>
      <c r="SNS23" s="97"/>
      <c r="SNT23" s="96"/>
      <c r="SNU23" s="97"/>
      <c r="SNV23" s="97"/>
      <c r="SNW23" s="97"/>
      <c r="SNX23" s="96"/>
      <c r="SNY23" s="97"/>
      <c r="SNZ23" s="97"/>
      <c r="SOA23" s="97"/>
      <c r="SOB23" s="96"/>
      <c r="SOC23" s="97"/>
      <c r="SOD23" s="97"/>
      <c r="SOE23" s="97"/>
      <c r="SOF23" s="96"/>
      <c r="SOG23" s="97"/>
      <c r="SOH23" s="97"/>
      <c r="SOI23" s="97"/>
      <c r="SOJ23" s="96"/>
      <c r="SOK23" s="97"/>
      <c r="SOL23" s="97"/>
      <c r="SOM23" s="97"/>
      <c r="SON23" s="96"/>
      <c r="SOO23" s="97"/>
      <c r="SOP23" s="97"/>
      <c r="SOQ23" s="97"/>
      <c r="SOR23" s="96"/>
      <c r="SOS23" s="97"/>
      <c r="SOT23" s="97"/>
      <c r="SOU23" s="97"/>
      <c r="SOV23" s="96"/>
      <c r="SOW23" s="97"/>
      <c r="SOX23" s="97"/>
      <c r="SOY23" s="97"/>
      <c r="SOZ23" s="96"/>
      <c r="SPA23" s="97"/>
      <c r="SPB23" s="97"/>
      <c r="SPC23" s="97"/>
      <c r="SPD23" s="96"/>
      <c r="SPE23" s="97"/>
      <c r="SPF23" s="97"/>
      <c r="SPG23" s="97"/>
      <c r="SPH23" s="96"/>
      <c r="SPI23" s="97"/>
      <c r="SPJ23" s="97"/>
      <c r="SPK23" s="97"/>
      <c r="SPL23" s="96"/>
      <c r="SPM23" s="97"/>
      <c r="SPN23" s="97"/>
      <c r="SPO23" s="97"/>
      <c r="SPP23" s="96"/>
      <c r="SPQ23" s="97"/>
      <c r="SPR23" s="97"/>
      <c r="SPS23" s="97"/>
      <c r="SPT23" s="96"/>
      <c r="SPU23" s="97"/>
      <c r="SPV23" s="97"/>
      <c r="SPW23" s="97"/>
      <c r="SPX23" s="96"/>
      <c r="SPY23" s="97"/>
      <c r="SPZ23" s="97"/>
      <c r="SQA23" s="97"/>
      <c r="SQB23" s="96"/>
      <c r="SQC23" s="97"/>
      <c r="SQD23" s="97"/>
      <c r="SQE23" s="97"/>
      <c r="SQF23" s="96"/>
      <c r="SQG23" s="97"/>
      <c r="SQH23" s="97"/>
      <c r="SQI23" s="97"/>
      <c r="SQJ23" s="96"/>
      <c r="SQK23" s="97"/>
      <c r="SQL23" s="97"/>
      <c r="SQM23" s="97"/>
      <c r="SQN23" s="96"/>
      <c r="SQO23" s="97"/>
      <c r="SQP23" s="97"/>
      <c r="SQQ23" s="97"/>
      <c r="SQR23" s="96"/>
      <c r="SQS23" s="97"/>
      <c r="SQT23" s="97"/>
      <c r="SQU23" s="97"/>
      <c r="SQV23" s="96"/>
      <c r="SQW23" s="97"/>
      <c r="SQX23" s="97"/>
      <c r="SQY23" s="97"/>
      <c r="SQZ23" s="96"/>
      <c r="SRA23" s="97"/>
      <c r="SRB23" s="97"/>
      <c r="SRC23" s="97"/>
      <c r="SRD23" s="96"/>
      <c r="SRE23" s="97"/>
      <c r="SRF23" s="97"/>
      <c r="SRG23" s="97"/>
      <c r="SRH23" s="96"/>
      <c r="SRI23" s="97"/>
      <c r="SRJ23" s="97"/>
      <c r="SRK23" s="97"/>
      <c r="SRL23" s="96"/>
      <c r="SRM23" s="97"/>
      <c r="SRN23" s="97"/>
      <c r="SRO23" s="97"/>
      <c r="SRP23" s="96"/>
      <c r="SRQ23" s="97"/>
      <c r="SRR23" s="97"/>
      <c r="SRS23" s="97"/>
      <c r="SRT23" s="96"/>
      <c r="SRU23" s="97"/>
      <c r="SRV23" s="97"/>
      <c r="SRW23" s="97"/>
      <c r="SRX23" s="96"/>
      <c r="SRY23" s="97"/>
      <c r="SRZ23" s="97"/>
      <c r="SSA23" s="97"/>
      <c r="SSB23" s="96"/>
      <c r="SSC23" s="97"/>
      <c r="SSD23" s="97"/>
      <c r="SSE23" s="97"/>
      <c r="SSF23" s="96"/>
      <c r="SSG23" s="97"/>
      <c r="SSH23" s="97"/>
      <c r="SSI23" s="97"/>
      <c r="SSJ23" s="96"/>
      <c r="SSK23" s="97"/>
      <c r="SSL23" s="97"/>
      <c r="SSM23" s="97"/>
      <c r="SSN23" s="96"/>
      <c r="SSO23" s="97"/>
      <c r="SSP23" s="97"/>
      <c r="SSQ23" s="97"/>
      <c r="SSR23" s="96"/>
      <c r="SSS23" s="97"/>
      <c r="SST23" s="97"/>
      <c r="SSU23" s="97"/>
      <c r="SSV23" s="96"/>
      <c r="SSW23" s="97"/>
      <c r="SSX23" s="97"/>
      <c r="SSY23" s="97"/>
      <c r="SSZ23" s="96"/>
      <c r="STA23" s="97"/>
      <c r="STB23" s="97"/>
      <c r="STC23" s="97"/>
      <c r="STD23" s="96"/>
      <c r="STE23" s="97"/>
      <c r="STF23" s="97"/>
      <c r="STG23" s="97"/>
      <c r="STH23" s="96"/>
      <c r="STI23" s="97"/>
      <c r="STJ23" s="97"/>
      <c r="STK23" s="97"/>
      <c r="STL23" s="96"/>
      <c r="STM23" s="97"/>
      <c r="STN23" s="97"/>
      <c r="STO23" s="97"/>
      <c r="STP23" s="96"/>
      <c r="STQ23" s="97"/>
      <c r="STR23" s="97"/>
      <c r="STS23" s="97"/>
      <c r="STT23" s="96"/>
      <c r="STU23" s="97"/>
      <c r="STV23" s="97"/>
      <c r="STW23" s="97"/>
      <c r="STX23" s="96"/>
      <c r="STY23" s="97"/>
      <c r="STZ23" s="97"/>
      <c r="SUA23" s="97"/>
      <c r="SUB23" s="96"/>
      <c r="SUC23" s="97"/>
      <c r="SUD23" s="97"/>
      <c r="SUE23" s="97"/>
      <c r="SUF23" s="96"/>
      <c r="SUG23" s="97"/>
      <c r="SUH23" s="97"/>
      <c r="SUI23" s="97"/>
      <c r="SUJ23" s="96"/>
      <c r="SUK23" s="97"/>
      <c r="SUL23" s="97"/>
      <c r="SUM23" s="97"/>
      <c r="SUN23" s="96"/>
      <c r="SUO23" s="97"/>
      <c r="SUP23" s="97"/>
      <c r="SUQ23" s="97"/>
      <c r="SUR23" s="96"/>
      <c r="SUS23" s="97"/>
      <c r="SUT23" s="97"/>
      <c r="SUU23" s="97"/>
      <c r="SUV23" s="96"/>
      <c r="SUW23" s="97"/>
      <c r="SUX23" s="97"/>
      <c r="SUY23" s="97"/>
      <c r="SUZ23" s="96"/>
      <c r="SVA23" s="97"/>
      <c r="SVB23" s="97"/>
      <c r="SVC23" s="97"/>
      <c r="SVD23" s="96"/>
      <c r="SVE23" s="97"/>
      <c r="SVF23" s="97"/>
      <c r="SVG23" s="97"/>
      <c r="SVH23" s="96"/>
      <c r="SVI23" s="97"/>
      <c r="SVJ23" s="97"/>
      <c r="SVK23" s="97"/>
      <c r="SVL23" s="96"/>
      <c r="SVM23" s="97"/>
      <c r="SVN23" s="97"/>
      <c r="SVO23" s="97"/>
      <c r="SVP23" s="96"/>
      <c r="SVQ23" s="97"/>
      <c r="SVR23" s="97"/>
      <c r="SVS23" s="97"/>
      <c r="SVT23" s="96"/>
      <c r="SVU23" s="97"/>
      <c r="SVV23" s="97"/>
      <c r="SVW23" s="97"/>
      <c r="SVX23" s="96"/>
      <c r="SVY23" s="97"/>
      <c r="SVZ23" s="97"/>
      <c r="SWA23" s="97"/>
      <c r="SWB23" s="96"/>
      <c r="SWC23" s="97"/>
      <c r="SWD23" s="97"/>
      <c r="SWE23" s="97"/>
      <c r="SWF23" s="96"/>
      <c r="SWG23" s="97"/>
      <c r="SWH23" s="97"/>
      <c r="SWI23" s="97"/>
      <c r="SWJ23" s="96"/>
      <c r="SWK23" s="97"/>
      <c r="SWL23" s="97"/>
      <c r="SWM23" s="97"/>
      <c r="SWN23" s="96"/>
      <c r="SWO23" s="97"/>
      <c r="SWP23" s="97"/>
      <c r="SWQ23" s="97"/>
      <c r="SWR23" s="96"/>
      <c r="SWS23" s="97"/>
      <c r="SWT23" s="97"/>
      <c r="SWU23" s="97"/>
      <c r="SWV23" s="96"/>
      <c r="SWW23" s="97"/>
      <c r="SWX23" s="97"/>
      <c r="SWY23" s="97"/>
      <c r="SWZ23" s="96"/>
      <c r="SXA23" s="97"/>
      <c r="SXB23" s="97"/>
      <c r="SXC23" s="97"/>
      <c r="SXD23" s="96"/>
      <c r="SXE23" s="97"/>
      <c r="SXF23" s="97"/>
      <c r="SXG23" s="97"/>
      <c r="SXH23" s="96"/>
      <c r="SXI23" s="97"/>
      <c r="SXJ23" s="97"/>
      <c r="SXK23" s="97"/>
      <c r="SXL23" s="96"/>
      <c r="SXM23" s="97"/>
      <c r="SXN23" s="97"/>
      <c r="SXO23" s="97"/>
      <c r="SXP23" s="96"/>
      <c r="SXQ23" s="97"/>
      <c r="SXR23" s="97"/>
      <c r="SXS23" s="97"/>
      <c r="SXT23" s="96"/>
      <c r="SXU23" s="97"/>
      <c r="SXV23" s="97"/>
      <c r="SXW23" s="97"/>
      <c r="SXX23" s="96"/>
      <c r="SXY23" s="97"/>
      <c r="SXZ23" s="97"/>
      <c r="SYA23" s="97"/>
      <c r="SYB23" s="96"/>
      <c r="SYC23" s="97"/>
      <c r="SYD23" s="97"/>
      <c r="SYE23" s="97"/>
      <c r="SYF23" s="96"/>
      <c r="SYG23" s="97"/>
      <c r="SYH23" s="97"/>
      <c r="SYI23" s="97"/>
      <c r="SYJ23" s="96"/>
      <c r="SYK23" s="97"/>
      <c r="SYL23" s="97"/>
      <c r="SYM23" s="97"/>
      <c r="SYN23" s="96"/>
      <c r="SYO23" s="97"/>
      <c r="SYP23" s="97"/>
      <c r="SYQ23" s="97"/>
      <c r="SYR23" s="96"/>
      <c r="SYS23" s="97"/>
      <c r="SYT23" s="97"/>
      <c r="SYU23" s="97"/>
      <c r="SYV23" s="96"/>
      <c r="SYW23" s="97"/>
      <c r="SYX23" s="97"/>
      <c r="SYY23" s="97"/>
      <c r="SYZ23" s="96"/>
      <c r="SZA23" s="97"/>
      <c r="SZB23" s="97"/>
      <c r="SZC23" s="97"/>
      <c r="SZD23" s="96"/>
      <c r="SZE23" s="97"/>
      <c r="SZF23" s="97"/>
      <c r="SZG23" s="97"/>
      <c r="SZH23" s="96"/>
      <c r="SZI23" s="97"/>
      <c r="SZJ23" s="97"/>
      <c r="SZK23" s="97"/>
      <c r="SZL23" s="96"/>
      <c r="SZM23" s="97"/>
      <c r="SZN23" s="97"/>
      <c r="SZO23" s="97"/>
      <c r="SZP23" s="96"/>
      <c r="SZQ23" s="97"/>
      <c r="SZR23" s="97"/>
      <c r="SZS23" s="97"/>
      <c r="SZT23" s="96"/>
      <c r="SZU23" s="97"/>
      <c r="SZV23" s="97"/>
      <c r="SZW23" s="97"/>
      <c r="SZX23" s="96"/>
      <c r="SZY23" s="97"/>
      <c r="SZZ23" s="97"/>
      <c r="TAA23" s="97"/>
      <c r="TAB23" s="96"/>
      <c r="TAC23" s="97"/>
      <c r="TAD23" s="97"/>
      <c r="TAE23" s="97"/>
      <c r="TAF23" s="96"/>
      <c r="TAG23" s="97"/>
      <c r="TAH23" s="97"/>
      <c r="TAI23" s="97"/>
      <c r="TAJ23" s="96"/>
      <c r="TAK23" s="97"/>
      <c r="TAL23" s="97"/>
      <c r="TAM23" s="97"/>
      <c r="TAN23" s="96"/>
      <c r="TAO23" s="97"/>
      <c r="TAP23" s="97"/>
      <c r="TAQ23" s="97"/>
      <c r="TAR23" s="96"/>
      <c r="TAS23" s="97"/>
      <c r="TAT23" s="97"/>
      <c r="TAU23" s="97"/>
      <c r="TAV23" s="96"/>
      <c r="TAW23" s="97"/>
      <c r="TAX23" s="97"/>
      <c r="TAY23" s="97"/>
      <c r="TAZ23" s="96"/>
      <c r="TBA23" s="97"/>
      <c r="TBB23" s="97"/>
      <c r="TBC23" s="97"/>
      <c r="TBD23" s="96"/>
      <c r="TBE23" s="97"/>
      <c r="TBF23" s="97"/>
      <c r="TBG23" s="97"/>
      <c r="TBH23" s="96"/>
      <c r="TBI23" s="97"/>
      <c r="TBJ23" s="97"/>
      <c r="TBK23" s="97"/>
      <c r="TBL23" s="96"/>
      <c r="TBM23" s="97"/>
      <c r="TBN23" s="97"/>
      <c r="TBO23" s="97"/>
      <c r="TBP23" s="96"/>
      <c r="TBQ23" s="97"/>
      <c r="TBR23" s="97"/>
      <c r="TBS23" s="97"/>
      <c r="TBT23" s="96"/>
      <c r="TBU23" s="97"/>
      <c r="TBV23" s="97"/>
      <c r="TBW23" s="97"/>
      <c r="TBX23" s="96"/>
      <c r="TBY23" s="97"/>
      <c r="TBZ23" s="97"/>
      <c r="TCA23" s="97"/>
      <c r="TCB23" s="96"/>
      <c r="TCC23" s="97"/>
      <c r="TCD23" s="97"/>
      <c r="TCE23" s="97"/>
      <c r="TCF23" s="96"/>
      <c r="TCG23" s="97"/>
      <c r="TCH23" s="97"/>
      <c r="TCI23" s="97"/>
      <c r="TCJ23" s="96"/>
      <c r="TCK23" s="97"/>
      <c r="TCL23" s="97"/>
      <c r="TCM23" s="97"/>
      <c r="TCN23" s="96"/>
      <c r="TCO23" s="97"/>
      <c r="TCP23" s="97"/>
      <c r="TCQ23" s="97"/>
      <c r="TCR23" s="96"/>
      <c r="TCS23" s="97"/>
      <c r="TCT23" s="97"/>
      <c r="TCU23" s="97"/>
      <c r="TCV23" s="96"/>
      <c r="TCW23" s="97"/>
      <c r="TCX23" s="97"/>
      <c r="TCY23" s="97"/>
      <c r="TCZ23" s="96"/>
      <c r="TDA23" s="97"/>
      <c r="TDB23" s="97"/>
      <c r="TDC23" s="97"/>
      <c r="TDD23" s="96"/>
      <c r="TDE23" s="97"/>
      <c r="TDF23" s="97"/>
      <c r="TDG23" s="97"/>
      <c r="TDH23" s="96"/>
      <c r="TDI23" s="97"/>
      <c r="TDJ23" s="97"/>
      <c r="TDK23" s="97"/>
      <c r="TDL23" s="96"/>
      <c r="TDM23" s="97"/>
      <c r="TDN23" s="97"/>
      <c r="TDO23" s="97"/>
      <c r="TDP23" s="96"/>
      <c r="TDQ23" s="97"/>
      <c r="TDR23" s="97"/>
      <c r="TDS23" s="97"/>
      <c r="TDT23" s="96"/>
      <c r="TDU23" s="97"/>
      <c r="TDV23" s="97"/>
      <c r="TDW23" s="97"/>
      <c r="TDX23" s="96"/>
      <c r="TDY23" s="97"/>
      <c r="TDZ23" s="97"/>
      <c r="TEA23" s="97"/>
      <c r="TEB23" s="96"/>
      <c r="TEC23" s="97"/>
      <c r="TED23" s="97"/>
      <c r="TEE23" s="97"/>
      <c r="TEF23" s="96"/>
      <c r="TEG23" s="97"/>
      <c r="TEH23" s="97"/>
      <c r="TEI23" s="97"/>
      <c r="TEJ23" s="96"/>
      <c r="TEK23" s="97"/>
      <c r="TEL23" s="97"/>
      <c r="TEM23" s="97"/>
      <c r="TEN23" s="96"/>
      <c r="TEO23" s="97"/>
      <c r="TEP23" s="97"/>
      <c r="TEQ23" s="97"/>
      <c r="TER23" s="96"/>
      <c r="TES23" s="97"/>
      <c r="TET23" s="97"/>
      <c r="TEU23" s="97"/>
      <c r="TEV23" s="96"/>
      <c r="TEW23" s="97"/>
      <c r="TEX23" s="97"/>
      <c r="TEY23" s="97"/>
      <c r="TEZ23" s="96"/>
      <c r="TFA23" s="97"/>
      <c r="TFB23" s="97"/>
      <c r="TFC23" s="97"/>
      <c r="TFD23" s="96"/>
      <c r="TFE23" s="97"/>
      <c r="TFF23" s="97"/>
      <c r="TFG23" s="97"/>
      <c r="TFH23" s="96"/>
      <c r="TFI23" s="97"/>
      <c r="TFJ23" s="97"/>
      <c r="TFK23" s="97"/>
      <c r="TFL23" s="96"/>
      <c r="TFM23" s="97"/>
      <c r="TFN23" s="97"/>
      <c r="TFO23" s="97"/>
      <c r="TFP23" s="96"/>
      <c r="TFQ23" s="97"/>
      <c r="TFR23" s="97"/>
      <c r="TFS23" s="97"/>
      <c r="TFT23" s="96"/>
      <c r="TFU23" s="97"/>
      <c r="TFV23" s="97"/>
      <c r="TFW23" s="97"/>
      <c r="TFX23" s="96"/>
      <c r="TFY23" s="97"/>
      <c r="TFZ23" s="97"/>
      <c r="TGA23" s="97"/>
      <c r="TGB23" s="96"/>
      <c r="TGC23" s="97"/>
      <c r="TGD23" s="97"/>
      <c r="TGE23" s="97"/>
      <c r="TGF23" s="96"/>
      <c r="TGG23" s="97"/>
      <c r="TGH23" s="97"/>
      <c r="TGI23" s="97"/>
      <c r="TGJ23" s="96"/>
      <c r="TGK23" s="97"/>
      <c r="TGL23" s="97"/>
      <c r="TGM23" s="97"/>
      <c r="TGN23" s="96"/>
      <c r="TGO23" s="97"/>
      <c r="TGP23" s="97"/>
      <c r="TGQ23" s="97"/>
      <c r="TGR23" s="96"/>
      <c r="TGS23" s="97"/>
      <c r="TGT23" s="97"/>
      <c r="TGU23" s="97"/>
      <c r="TGV23" s="96"/>
      <c r="TGW23" s="97"/>
      <c r="TGX23" s="97"/>
      <c r="TGY23" s="97"/>
      <c r="TGZ23" s="96"/>
      <c r="THA23" s="97"/>
      <c r="THB23" s="97"/>
      <c r="THC23" s="97"/>
      <c r="THD23" s="96"/>
      <c r="THE23" s="97"/>
      <c r="THF23" s="97"/>
      <c r="THG23" s="97"/>
      <c r="THH23" s="96"/>
      <c r="THI23" s="97"/>
      <c r="THJ23" s="97"/>
      <c r="THK23" s="97"/>
      <c r="THL23" s="96"/>
      <c r="THM23" s="97"/>
      <c r="THN23" s="97"/>
      <c r="THO23" s="97"/>
      <c r="THP23" s="96"/>
      <c r="THQ23" s="97"/>
      <c r="THR23" s="97"/>
      <c r="THS23" s="97"/>
      <c r="THT23" s="96"/>
      <c r="THU23" s="97"/>
      <c r="THV23" s="97"/>
      <c r="THW23" s="97"/>
      <c r="THX23" s="96"/>
      <c r="THY23" s="97"/>
      <c r="THZ23" s="97"/>
      <c r="TIA23" s="97"/>
      <c r="TIB23" s="96"/>
      <c r="TIC23" s="97"/>
      <c r="TID23" s="97"/>
      <c r="TIE23" s="97"/>
      <c r="TIF23" s="96"/>
      <c r="TIG23" s="97"/>
      <c r="TIH23" s="97"/>
      <c r="TII23" s="97"/>
      <c r="TIJ23" s="96"/>
      <c r="TIK23" s="97"/>
      <c r="TIL23" s="97"/>
      <c r="TIM23" s="97"/>
      <c r="TIN23" s="96"/>
      <c r="TIO23" s="97"/>
      <c r="TIP23" s="97"/>
      <c r="TIQ23" s="97"/>
      <c r="TIR23" s="96"/>
      <c r="TIS23" s="97"/>
      <c r="TIT23" s="97"/>
      <c r="TIU23" s="97"/>
      <c r="TIV23" s="96"/>
      <c r="TIW23" s="97"/>
      <c r="TIX23" s="97"/>
      <c r="TIY23" s="97"/>
      <c r="TIZ23" s="96"/>
      <c r="TJA23" s="97"/>
      <c r="TJB23" s="97"/>
      <c r="TJC23" s="97"/>
      <c r="TJD23" s="96"/>
      <c r="TJE23" s="97"/>
      <c r="TJF23" s="97"/>
      <c r="TJG23" s="97"/>
      <c r="TJH23" s="96"/>
      <c r="TJI23" s="97"/>
      <c r="TJJ23" s="97"/>
      <c r="TJK23" s="97"/>
      <c r="TJL23" s="96"/>
      <c r="TJM23" s="97"/>
      <c r="TJN23" s="97"/>
      <c r="TJO23" s="97"/>
      <c r="TJP23" s="96"/>
      <c r="TJQ23" s="97"/>
      <c r="TJR23" s="97"/>
      <c r="TJS23" s="97"/>
      <c r="TJT23" s="96"/>
      <c r="TJU23" s="97"/>
      <c r="TJV23" s="97"/>
      <c r="TJW23" s="97"/>
      <c r="TJX23" s="96"/>
      <c r="TJY23" s="97"/>
      <c r="TJZ23" s="97"/>
      <c r="TKA23" s="97"/>
      <c r="TKB23" s="96"/>
      <c r="TKC23" s="97"/>
      <c r="TKD23" s="97"/>
      <c r="TKE23" s="97"/>
      <c r="TKF23" s="96"/>
      <c r="TKG23" s="97"/>
      <c r="TKH23" s="97"/>
      <c r="TKI23" s="97"/>
      <c r="TKJ23" s="96"/>
      <c r="TKK23" s="97"/>
      <c r="TKL23" s="97"/>
      <c r="TKM23" s="97"/>
      <c r="TKN23" s="96"/>
      <c r="TKO23" s="97"/>
      <c r="TKP23" s="97"/>
      <c r="TKQ23" s="97"/>
      <c r="TKR23" s="96"/>
      <c r="TKS23" s="97"/>
      <c r="TKT23" s="97"/>
      <c r="TKU23" s="97"/>
      <c r="TKV23" s="96"/>
      <c r="TKW23" s="97"/>
      <c r="TKX23" s="97"/>
      <c r="TKY23" s="97"/>
      <c r="TKZ23" s="96"/>
      <c r="TLA23" s="97"/>
      <c r="TLB23" s="97"/>
      <c r="TLC23" s="97"/>
      <c r="TLD23" s="96"/>
      <c r="TLE23" s="97"/>
      <c r="TLF23" s="97"/>
      <c r="TLG23" s="97"/>
      <c r="TLH23" s="96"/>
      <c r="TLI23" s="97"/>
      <c r="TLJ23" s="97"/>
      <c r="TLK23" s="97"/>
      <c r="TLL23" s="96"/>
      <c r="TLM23" s="97"/>
      <c r="TLN23" s="97"/>
      <c r="TLO23" s="97"/>
      <c r="TLP23" s="96"/>
      <c r="TLQ23" s="97"/>
      <c r="TLR23" s="97"/>
      <c r="TLS23" s="97"/>
      <c r="TLT23" s="96"/>
      <c r="TLU23" s="97"/>
      <c r="TLV23" s="97"/>
      <c r="TLW23" s="97"/>
      <c r="TLX23" s="96"/>
      <c r="TLY23" s="97"/>
      <c r="TLZ23" s="97"/>
      <c r="TMA23" s="97"/>
      <c r="TMB23" s="96"/>
      <c r="TMC23" s="97"/>
      <c r="TMD23" s="97"/>
      <c r="TME23" s="97"/>
      <c r="TMF23" s="96"/>
      <c r="TMG23" s="97"/>
      <c r="TMH23" s="97"/>
      <c r="TMI23" s="97"/>
      <c r="TMJ23" s="96"/>
      <c r="TMK23" s="97"/>
      <c r="TML23" s="97"/>
      <c r="TMM23" s="97"/>
      <c r="TMN23" s="96"/>
      <c r="TMO23" s="97"/>
      <c r="TMP23" s="97"/>
      <c r="TMQ23" s="97"/>
      <c r="TMR23" s="96"/>
      <c r="TMS23" s="97"/>
      <c r="TMT23" s="97"/>
      <c r="TMU23" s="97"/>
      <c r="TMV23" s="96"/>
      <c r="TMW23" s="97"/>
      <c r="TMX23" s="97"/>
      <c r="TMY23" s="97"/>
      <c r="TMZ23" s="96"/>
      <c r="TNA23" s="97"/>
      <c r="TNB23" s="97"/>
      <c r="TNC23" s="97"/>
      <c r="TND23" s="96"/>
      <c r="TNE23" s="97"/>
      <c r="TNF23" s="97"/>
      <c r="TNG23" s="97"/>
      <c r="TNH23" s="96"/>
      <c r="TNI23" s="97"/>
      <c r="TNJ23" s="97"/>
      <c r="TNK23" s="97"/>
      <c r="TNL23" s="96"/>
      <c r="TNM23" s="97"/>
      <c r="TNN23" s="97"/>
      <c r="TNO23" s="97"/>
      <c r="TNP23" s="96"/>
      <c r="TNQ23" s="97"/>
      <c r="TNR23" s="97"/>
      <c r="TNS23" s="97"/>
      <c r="TNT23" s="96"/>
      <c r="TNU23" s="97"/>
      <c r="TNV23" s="97"/>
      <c r="TNW23" s="97"/>
      <c r="TNX23" s="96"/>
      <c r="TNY23" s="97"/>
      <c r="TNZ23" s="97"/>
      <c r="TOA23" s="97"/>
      <c r="TOB23" s="96"/>
      <c r="TOC23" s="97"/>
      <c r="TOD23" s="97"/>
      <c r="TOE23" s="97"/>
      <c r="TOF23" s="96"/>
      <c r="TOG23" s="97"/>
      <c r="TOH23" s="97"/>
      <c r="TOI23" s="97"/>
      <c r="TOJ23" s="96"/>
      <c r="TOK23" s="97"/>
      <c r="TOL23" s="97"/>
      <c r="TOM23" s="97"/>
      <c r="TON23" s="96"/>
      <c r="TOO23" s="97"/>
      <c r="TOP23" s="97"/>
      <c r="TOQ23" s="97"/>
      <c r="TOR23" s="96"/>
      <c r="TOS23" s="97"/>
      <c r="TOT23" s="97"/>
      <c r="TOU23" s="97"/>
      <c r="TOV23" s="96"/>
      <c r="TOW23" s="97"/>
      <c r="TOX23" s="97"/>
      <c r="TOY23" s="97"/>
      <c r="TOZ23" s="96"/>
      <c r="TPA23" s="97"/>
      <c r="TPB23" s="97"/>
      <c r="TPC23" s="97"/>
      <c r="TPD23" s="96"/>
      <c r="TPE23" s="97"/>
      <c r="TPF23" s="97"/>
      <c r="TPG23" s="97"/>
      <c r="TPH23" s="96"/>
      <c r="TPI23" s="97"/>
      <c r="TPJ23" s="97"/>
      <c r="TPK23" s="97"/>
      <c r="TPL23" s="96"/>
      <c r="TPM23" s="97"/>
      <c r="TPN23" s="97"/>
      <c r="TPO23" s="97"/>
      <c r="TPP23" s="96"/>
      <c r="TPQ23" s="97"/>
      <c r="TPR23" s="97"/>
      <c r="TPS23" s="97"/>
      <c r="TPT23" s="96"/>
      <c r="TPU23" s="97"/>
      <c r="TPV23" s="97"/>
      <c r="TPW23" s="97"/>
      <c r="TPX23" s="96"/>
      <c r="TPY23" s="97"/>
      <c r="TPZ23" s="97"/>
      <c r="TQA23" s="97"/>
      <c r="TQB23" s="96"/>
      <c r="TQC23" s="97"/>
      <c r="TQD23" s="97"/>
      <c r="TQE23" s="97"/>
      <c r="TQF23" s="96"/>
      <c r="TQG23" s="97"/>
      <c r="TQH23" s="97"/>
      <c r="TQI23" s="97"/>
      <c r="TQJ23" s="96"/>
      <c r="TQK23" s="97"/>
      <c r="TQL23" s="97"/>
      <c r="TQM23" s="97"/>
      <c r="TQN23" s="96"/>
      <c r="TQO23" s="97"/>
      <c r="TQP23" s="97"/>
      <c r="TQQ23" s="97"/>
      <c r="TQR23" s="96"/>
      <c r="TQS23" s="97"/>
      <c r="TQT23" s="97"/>
      <c r="TQU23" s="97"/>
      <c r="TQV23" s="96"/>
      <c r="TQW23" s="97"/>
      <c r="TQX23" s="97"/>
      <c r="TQY23" s="97"/>
      <c r="TQZ23" s="96"/>
      <c r="TRA23" s="97"/>
      <c r="TRB23" s="97"/>
      <c r="TRC23" s="97"/>
      <c r="TRD23" s="96"/>
      <c r="TRE23" s="97"/>
      <c r="TRF23" s="97"/>
      <c r="TRG23" s="97"/>
      <c r="TRH23" s="96"/>
      <c r="TRI23" s="97"/>
      <c r="TRJ23" s="97"/>
      <c r="TRK23" s="97"/>
      <c r="TRL23" s="96"/>
      <c r="TRM23" s="97"/>
      <c r="TRN23" s="97"/>
      <c r="TRO23" s="97"/>
      <c r="TRP23" s="96"/>
      <c r="TRQ23" s="97"/>
      <c r="TRR23" s="97"/>
      <c r="TRS23" s="97"/>
      <c r="TRT23" s="96"/>
      <c r="TRU23" s="97"/>
      <c r="TRV23" s="97"/>
      <c r="TRW23" s="97"/>
      <c r="TRX23" s="96"/>
      <c r="TRY23" s="97"/>
      <c r="TRZ23" s="97"/>
      <c r="TSA23" s="97"/>
      <c r="TSB23" s="96"/>
      <c r="TSC23" s="97"/>
      <c r="TSD23" s="97"/>
      <c r="TSE23" s="97"/>
      <c r="TSF23" s="96"/>
      <c r="TSG23" s="97"/>
      <c r="TSH23" s="97"/>
      <c r="TSI23" s="97"/>
      <c r="TSJ23" s="96"/>
      <c r="TSK23" s="97"/>
      <c r="TSL23" s="97"/>
      <c r="TSM23" s="97"/>
      <c r="TSN23" s="96"/>
      <c r="TSO23" s="97"/>
      <c r="TSP23" s="97"/>
      <c r="TSQ23" s="97"/>
      <c r="TSR23" s="96"/>
      <c r="TSS23" s="97"/>
      <c r="TST23" s="97"/>
      <c r="TSU23" s="97"/>
      <c r="TSV23" s="96"/>
      <c r="TSW23" s="97"/>
      <c r="TSX23" s="97"/>
      <c r="TSY23" s="97"/>
      <c r="TSZ23" s="96"/>
      <c r="TTA23" s="97"/>
      <c r="TTB23" s="97"/>
      <c r="TTC23" s="97"/>
      <c r="TTD23" s="96"/>
      <c r="TTE23" s="97"/>
      <c r="TTF23" s="97"/>
      <c r="TTG23" s="97"/>
      <c r="TTH23" s="96"/>
      <c r="TTI23" s="97"/>
      <c r="TTJ23" s="97"/>
      <c r="TTK23" s="97"/>
      <c r="TTL23" s="96"/>
      <c r="TTM23" s="97"/>
      <c r="TTN23" s="97"/>
      <c r="TTO23" s="97"/>
      <c r="TTP23" s="96"/>
      <c r="TTQ23" s="97"/>
      <c r="TTR23" s="97"/>
      <c r="TTS23" s="97"/>
      <c r="TTT23" s="96"/>
      <c r="TTU23" s="97"/>
      <c r="TTV23" s="97"/>
      <c r="TTW23" s="97"/>
      <c r="TTX23" s="96"/>
      <c r="TTY23" s="97"/>
      <c r="TTZ23" s="97"/>
      <c r="TUA23" s="97"/>
      <c r="TUB23" s="96"/>
      <c r="TUC23" s="97"/>
      <c r="TUD23" s="97"/>
      <c r="TUE23" s="97"/>
      <c r="TUF23" s="96"/>
      <c r="TUG23" s="97"/>
      <c r="TUH23" s="97"/>
      <c r="TUI23" s="97"/>
      <c r="TUJ23" s="96"/>
      <c r="TUK23" s="97"/>
      <c r="TUL23" s="97"/>
      <c r="TUM23" s="97"/>
      <c r="TUN23" s="96"/>
      <c r="TUO23" s="97"/>
      <c r="TUP23" s="97"/>
      <c r="TUQ23" s="97"/>
      <c r="TUR23" s="96"/>
      <c r="TUS23" s="97"/>
      <c r="TUT23" s="97"/>
      <c r="TUU23" s="97"/>
      <c r="TUV23" s="96"/>
      <c r="TUW23" s="97"/>
      <c r="TUX23" s="97"/>
      <c r="TUY23" s="97"/>
      <c r="TUZ23" s="96"/>
      <c r="TVA23" s="97"/>
      <c r="TVB23" s="97"/>
      <c r="TVC23" s="97"/>
      <c r="TVD23" s="96"/>
      <c r="TVE23" s="97"/>
      <c r="TVF23" s="97"/>
      <c r="TVG23" s="97"/>
      <c r="TVH23" s="96"/>
      <c r="TVI23" s="97"/>
      <c r="TVJ23" s="97"/>
      <c r="TVK23" s="97"/>
      <c r="TVL23" s="96"/>
      <c r="TVM23" s="97"/>
      <c r="TVN23" s="97"/>
      <c r="TVO23" s="97"/>
      <c r="TVP23" s="96"/>
      <c r="TVQ23" s="97"/>
      <c r="TVR23" s="97"/>
      <c r="TVS23" s="97"/>
      <c r="TVT23" s="96"/>
      <c r="TVU23" s="97"/>
      <c r="TVV23" s="97"/>
      <c r="TVW23" s="97"/>
      <c r="TVX23" s="96"/>
      <c r="TVY23" s="97"/>
      <c r="TVZ23" s="97"/>
      <c r="TWA23" s="97"/>
      <c r="TWB23" s="96"/>
      <c r="TWC23" s="97"/>
      <c r="TWD23" s="97"/>
      <c r="TWE23" s="97"/>
      <c r="TWF23" s="96"/>
      <c r="TWG23" s="97"/>
      <c r="TWH23" s="97"/>
      <c r="TWI23" s="97"/>
      <c r="TWJ23" s="96"/>
      <c r="TWK23" s="97"/>
      <c r="TWL23" s="97"/>
      <c r="TWM23" s="97"/>
      <c r="TWN23" s="96"/>
      <c r="TWO23" s="97"/>
      <c r="TWP23" s="97"/>
      <c r="TWQ23" s="97"/>
      <c r="TWR23" s="96"/>
      <c r="TWS23" s="97"/>
      <c r="TWT23" s="97"/>
      <c r="TWU23" s="97"/>
      <c r="TWV23" s="96"/>
      <c r="TWW23" s="97"/>
      <c r="TWX23" s="97"/>
      <c r="TWY23" s="97"/>
      <c r="TWZ23" s="96"/>
      <c r="TXA23" s="97"/>
      <c r="TXB23" s="97"/>
      <c r="TXC23" s="97"/>
      <c r="TXD23" s="96"/>
      <c r="TXE23" s="97"/>
      <c r="TXF23" s="97"/>
      <c r="TXG23" s="97"/>
      <c r="TXH23" s="96"/>
      <c r="TXI23" s="97"/>
      <c r="TXJ23" s="97"/>
      <c r="TXK23" s="97"/>
      <c r="TXL23" s="96"/>
      <c r="TXM23" s="97"/>
      <c r="TXN23" s="97"/>
      <c r="TXO23" s="97"/>
      <c r="TXP23" s="96"/>
      <c r="TXQ23" s="97"/>
      <c r="TXR23" s="97"/>
      <c r="TXS23" s="97"/>
      <c r="TXT23" s="96"/>
      <c r="TXU23" s="97"/>
      <c r="TXV23" s="97"/>
      <c r="TXW23" s="97"/>
      <c r="TXX23" s="96"/>
      <c r="TXY23" s="97"/>
      <c r="TXZ23" s="97"/>
      <c r="TYA23" s="97"/>
      <c r="TYB23" s="96"/>
      <c r="TYC23" s="97"/>
      <c r="TYD23" s="97"/>
      <c r="TYE23" s="97"/>
      <c r="TYF23" s="96"/>
      <c r="TYG23" s="97"/>
      <c r="TYH23" s="97"/>
      <c r="TYI23" s="97"/>
      <c r="TYJ23" s="96"/>
      <c r="TYK23" s="97"/>
      <c r="TYL23" s="97"/>
      <c r="TYM23" s="97"/>
      <c r="TYN23" s="96"/>
      <c r="TYO23" s="97"/>
      <c r="TYP23" s="97"/>
      <c r="TYQ23" s="97"/>
      <c r="TYR23" s="96"/>
      <c r="TYS23" s="97"/>
      <c r="TYT23" s="97"/>
      <c r="TYU23" s="97"/>
      <c r="TYV23" s="96"/>
      <c r="TYW23" s="97"/>
      <c r="TYX23" s="97"/>
      <c r="TYY23" s="97"/>
      <c r="TYZ23" s="96"/>
      <c r="TZA23" s="97"/>
      <c r="TZB23" s="97"/>
      <c r="TZC23" s="97"/>
      <c r="TZD23" s="96"/>
      <c r="TZE23" s="97"/>
      <c r="TZF23" s="97"/>
      <c r="TZG23" s="97"/>
      <c r="TZH23" s="96"/>
      <c r="TZI23" s="97"/>
      <c r="TZJ23" s="97"/>
      <c r="TZK23" s="97"/>
      <c r="TZL23" s="96"/>
      <c r="TZM23" s="97"/>
      <c r="TZN23" s="97"/>
      <c r="TZO23" s="97"/>
      <c r="TZP23" s="96"/>
      <c r="TZQ23" s="97"/>
      <c r="TZR23" s="97"/>
      <c r="TZS23" s="97"/>
      <c r="TZT23" s="96"/>
      <c r="TZU23" s="97"/>
      <c r="TZV23" s="97"/>
      <c r="TZW23" s="97"/>
      <c r="TZX23" s="96"/>
      <c r="TZY23" s="97"/>
      <c r="TZZ23" s="97"/>
      <c r="UAA23" s="97"/>
      <c r="UAB23" s="96"/>
      <c r="UAC23" s="97"/>
      <c r="UAD23" s="97"/>
      <c r="UAE23" s="97"/>
      <c r="UAF23" s="96"/>
      <c r="UAG23" s="97"/>
      <c r="UAH23" s="97"/>
      <c r="UAI23" s="97"/>
      <c r="UAJ23" s="96"/>
      <c r="UAK23" s="97"/>
      <c r="UAL23" s="97"/>
      <c r="UAM23" s="97"/>
      <c r="UAN23" s="96"/>
      <c r="UAO23" s="97"/>
      <c r="UAP23" s="97"/>
      <c r="UAQ23" s="97"/>
      <c r="UAR23" s="96"/>
      <c r="UAS23" s="97"/>
      <c r="UAT23" s="97"/>
      <c r="UAU23" s="97"/>
      <c r="UAV23" s="96"/>
      <c r="UAW23" s="97"/>
      <c r="UAX23" s="97"/>
      <c r="UAY23" s="97"/>
      <c r="UAZ23" s="96"/>
      <c r="UBA23" s="97"/>
      <c r="UBB23" s="97"/>
      <c r="UBC23" s="97"/>
      <c r="UBD23" s="96"/>
      <c r="UBE23" s="97"/>
      <c r="UBF23" s="97"/>
      <c r="UBG23" s="97"/>
      <c r="UBH23" s="96"/>
      <c r="UBI23" s="97"/>
      <c r="UBJ23" s="97"/>
      <c r="UBK23" s="97"/>
      <c r="UBL23" s="96"/>
      <c r="UBM23" s="97"/>
      <c r="UBN23" s="97"/>
      <c r="UBO23" s="97"/>
      <c r="UBP23" s="96"/>
      <c r="UBQ23" s="97"/>
      <c r="UBR23" s="97"/>
      <c r="UBS23" s="97"/>
      <c r="UBT23" s="96"/>
      <c r="UBU23" s="97"/>
      <c r="UBV23" s="97"/>
      <c r="UBW23" s="97"/>
      <c r="UBX23" s="96"/>
      <c r="UBY23" s="97"/>
      <c r="UBZ23" s="97"/>
      <c r="UCA23" s="97"/>
      <c r="UCB23" s="96"/>
      <c r="UCC23" s="97"/>
      <c r="UCD23" s="97"/>
      <c r="UCE23" s="97"/>
      <c r="UCF23" s="96"/>
      <c r="UCG23" s="97"/>
      <c r="UCH23" s="97"/>
      <c r="UCI23" s="97"/>
      <c r="UCJ23" s="96"/>
      <c r="UCK23" s="97"/>
      <c r="UCL23" s="97"/>
      <c r="UCM23" s="97"/>
      <c r="UCN23" s="96"/>
      <c r="UCO23" s="97"/>
      <c r="UCP23" s="97"/>
      <c r="UCQ23" s="97"/>
      <c r="UCR23" s="96"/>
      <c r="UCS23" s="97"/>
      <c r="UCT23" s="97"/>
      <c r="UCU23" s="97"/>
      <c r="UCV23" s="96"/>
      <c r="UCW23" s="97"/>
      <c r="UCX23" s="97"/>
      <c r="UCY23" s="97"/>
      <c r="UCZ23" s="96"/>
      <c r="UDA23" s="97"/>
      <c r="UDB23" s="97"/>
      <c r="UDC23" s="97"/>
      <c r="UDD23" s="96"/>
      <c r="UDE23" s="97"/>
      <c r="UDF23" s="97"/>
      <c r="UDG23" s="97"/>
      <c r="UDH23" s="96"/>
      <c r="UDI23" s="97"/>
      <c r="UDJ23" s="97"/>
      <c r="UDK23" s="97"/>
      <c r="UDL23" s="96"/>
      <c r="UDM23" s="97"/>
      <c r="UDN23" s="97"/>
      <c r="UDO23" s="97"/>
      <c r="UDP23" s="96"/>
      <c r="UDQ23" s="97"/>
      <c r="UDR23" s="97"/>
      <c r="UDS23" s="97"/>
      <c r="UDT23" s="96"/>
      <c r="UDU23" s="97"/>
      <c r="UDV23" s="97"/>
      <c r="UDW23" s="97"/>
      <c r="UDX23" s="96"/>
      <c r="UDY23" s="97"/>
      <c r="UDZ23" s="97"/>
      <c r="UEA23" s="97"/>
      <c r="UEB23" s="96"/>
      <c r="UEC23" s="97"/>
      <c r="UED23" s="97"/>
      <c r="UEE23" s="97"/>
      <c r="UEF23" s="96"/>
      <c r="UEG23" s="97"/>
      <c r="UEH23" s="97"/>
      <c r="UEI23" s="97"/>
      <c r="UEJ23" s="96"/>
      <c r="UEK23" s="97"/>
      <c r="UEL23" s="97"/>
      <c r="UEM23" s="97"/>
      <c r="UEN23" s="96"/>
      <c r="UEO23" s="97"/>
      <c r="UEP23" s="97"/>
      <c r="UEQ23" s="97"/>
      <c r="UER23" s="96"/>
      <c r="UES23" s="97"/>
      <c r="UET23" s="97"/>
      <c r="UEU23" s="97"/>
      <c r="UEV23" s="96"/>
      <c r="UEW23" s="97"/>
      <c r="UEX23" s="97"/>
      <c r="UEY23" s="97"/>
      <c r="UEZ23" s="96"/>
      <c r="UFA23" s="97"/>
      <c r="UFB23" s="97"/>
      <c r="UFC23" s="97"/>
      <c r="UFD23" s="96"/>
      <c r="UFE23" s="97"/>
      <c r="UFF23" s="97"/>
      <c r="UFG23" s="97"/>
      <c r="UFH23" s="96"/>
      <c r="UFI23" s="97"/>
      <c r="UFJ23" s="97"/>
      <c r="UFK23" s="97"/>
      <c r="UFL23" s="96"/>
      <c r="UFM23" s="97"/>
      <c r="UFN23" s="97"/>
      <c r="UFO23" s="97"/>
      <c r="UFP23" s="96"/>
      <c r="UFQ23" s="97"/>
      <c r="UFR23" s="97"/>
      <c r="UFS23" s="97"/>
      <c r="UFT23" s="96"/>
      <c r="UFU23" s="97"/>
      <c r="UFV23" s="97"/>
      <c r="UFW23" s="97"/>
      <c r="UFX23" s="96"/>
      <c r="UFY23" s="97"/>
      <c r="UFZ23" s="97"/>
      <c r="UGA23" s="97"/>
      <c r="UGB23" s="96"/>
      <c r="UGC23" s="97"/>
      <c r="UGD23" s="97"/>
      <c r="UGE23" s="97"/>
      <c r="UGF23" s="96"/>
      <c r="UGG23" s="97"/>
      <c r="UGH23" s="97"/>
      <c r="UGI23" s="97"/>
      <c r="UGJ23" s="96"/>
      <c r="UGK23" s="97"/>
      <c r="UGL23" s="97"/>
      <c r="UGM23" s="97"/>
      <c r="UGN23" s="96"/>
      <c r="UGO23" s="97"/>
      <c r="UGP23" s="97"/>
      <c r="UGQ23" s="97"/>
      <c r="UGR23" s="96"/>
      <c r="UGS23" s="97"/>
      <c r="UGT23" s="97"/>
      <c r="UGU23" s="97"/>
      <c r="UGV23" s="96"/>
      <c r="UGW23" s="97"/>
      <c r="UGX23" s="97"/>
      <c r="UGY23" s="97"/>
      <c r="UGZ23" s="96"/>
      <c r="UHA23" s="97"/>
      <c r="UHB23" s="97"/>
      <c r="UHC23" s="97"/>
      <c r="UHD23" s="96"/>
      <c r="UHE23" s="97"/>
      <c r="UHF23" s="97"/>
      <c r="UHG23" s="97"/>
      <c r="UHH23" s="96"/>
      <c r="UHI23" s="97"/>
      <c r="UHJ23" s="97"/>
      <c r="UHK23" s="97"/>
      <c r="UHL23" s="96"/>
      <c r="UHM23" s="97"/>
      <c r="UHN23" s="97"/>
      <c r="UHO23" s="97"/>
      <c r="UHP23" s="96"/>
      <c r="UHQ23" s="97"/>
      <c r="UHR23" s="97"/>
      <c r="UHS23" s="97"/>
      <c r="UHT23" s="96"/>
      <c r="UHU23" s="97"/>
      <c r="UHV23" s="97"/>
      <c r="UHW23" s="97"/>
      <c r="UHX23" s="96"/>
      <c r="UHY23" s="97"/>
      <c r="UHZ23" s="97"/>
      <c r="UIA23" s="97"/>
      <c r="UIB23" s="96"/>
      <c r="UIC23" s="97"/>
      <c r="UID23" s="97"/>
      <c r="UIE23" s="97"/>
      <c r="UIF23" s="96"/>
      <c r="UIG23" s="97"/>
      <c r="UIH23" s="97"/>
      <c r="UII23" s="97"/>
      <c r="UIJ23" s="96"/>
      <c r="UIK23" s="97"/>
      <c r="UIL23" s="97"/>
      <c r="UIM23" s="97"/>
      <c r="UIN23" s="96"/>
      <c r="UIO23" s="97"/>
      <c r="UIP23" s="97"/>
      <c r="UIQ23" s="97"/>
      <c r="UIR23" s="96"/>
      <c r="UIS23" s="97"/>
      <c r="UIT23" s="97"/>
      <c r="UIU23" s="97"/>
      <c r="UIV23" s="96"/>
      <c r="UIW23" s="97"/>
      <c r="UIX23" s="97"/>
      <c r="UIY23" s="97"/>
      <c r="UIZ23" s="96"/>
      <c r="UJA23" s="97"/>
      <c r="UJB23" s="97"/>
      <c r="UJC23" s="97"/>
      <c r="UJD23" s="96"/>
      <c r="UJE23" s="97"/>
      <c r="UJF23" s="97"/>
      <c r="UJG23" s="97"/>
      <c r="UJH23" s="96"/>
      <c r="UJI23" s="97"/>
      <c r="UJJ23" s="97"/>
      <c r="UJK23" s="97"/>
      <c r="UJL23" s="96"/>
      <c r="UJM23" s="97"/>
      <c r="UJN23" s="97"/>
      <c r="UJO23" s="97"/>
      <c r="UJP23" s="96"/>
      <c r="UJQ23" s="97"/>
      <c r="UJR23" s="97"/>
      <c r="UJS23" s="97"/>
      <c r="UJT23" s="96"/>
      <c r="UJU23" s="97"/>
      <c r="UJV23" s="97"/>
      <c r="UJW23" s="97"/>
      <c r="UJX23" s="96"/>
      <c r="UJY23" s="97"/>
      <c r="UJZ23" s="97"/>
      <c r="UKA23" s="97"/>
      <c r="UKB23" s="96"/>
      <c r="UKC23" s="97"/>
      <c r="UKD23" s="97"/>
      <c r="UKE23" s="97"/>
      <c r="UKF23" s="96"/>
      <c r="UKG23" s="97"/>
      <c r="UKH23" s="97"/>
      <c r="UKI23" s="97"/>
      <c r="UKJ23" s="96"/>
      <c r="UKK23" s="97"/>
      <c r="UKL23" s="97"/>
      <c r="UKM23" s="97"/>
      <c r="UKN23" s="96"/>
      <c r="UKO23" s="97"/>
      <c r="UKP23" s="97"/>
      <c r="UKQ23" s="97"/>
      <c r="UKR23" s="96"/>
      <c r="UKS23" s="97"/>
      <c r="UKT23" s="97"/>
      <c r="UKU23" s="97"/>
      <c r="UKV23" s="96"/>
      <c r="UKW23" s="97"/>
      <c r="UKX23" s="97"/>
      <c r="UKY23" s="97"/>
      <c r="UKZ23" s="96"/>
      <c r="ULA23" s="97"/>
      <c r="ULB23" s="97"/>
      <c r="ULC23" s="97"/>
      <c r="ULD23" s="96"/>
      <c r="ULE23" s="97"/>
      <c r="ULF23" s="97"/>
      <c r="ULG23" s="97"/>
      <c r="ULH23" s="96"/>
      <c r="ULI23" s="97"/>
      <c r="ULJ23" s="97"/>
      <c r="ULK23" s="97"/>
      <c r="ULL23" s="96"/>
      <c r="ULM23" s="97"/>
      <c r="ULN23" s="97"/>
      <c r="ULO23" s="97"/>
      <c r="ULP23" s="96"/>
      <c r="ULQ23" s="97"/>
      <c r="ULR23" s="97"/>
      <c r="ULS23" s="97"/>
      <c r="ULT23" s="96"/>
      <c r="ULU23" s="97"/>
      <c r="ULV23" s="97"/>
      <c r="ULW23" s="97"/>
      <c r="ULX23" s="96"/>
      <c r="ULY23" s="97"/>
      <c r="ULZ23" s="97"/>
      <c r="UMA23" s="97"/>
      <c r="UMB23" s="96"/>
      <c r="UMC23" s="97"/>
      <c r="UMD23" s="97"/>
      <c r="UME23" s="97"/>
      <c r="UMF23" s="96"/>
      <c r="UMG23" s="97"/>
      <c r="UMH23" s="97"/>
      <c r="UMI23" s="97"/>
      <c r="UMJ23" s="96"/>
      <c r="UMK23" s="97"/>
      <c r="UML23" s="97"/>
      <c r="UMM23" s="97"/>
      <c r="UMN23" s="96"/>
      <c r="UMO23" s="97"/>
      <c r="UMP23" s="97"/>
      <c r="UMQ23" s="97"/>
      <c r="UMR23" s="96"/>
      <c r="UMS23" s="97"/>
      <c r="UMT23" s="97"/>
      <c r="UMU23" s="97"/>
      <c r="UMV23" s="96"/>
      <c r="UMW23" s="97"/>
      <c r="UMX23" s="97"/>
      <c r="UMY23" s="97"/>
      <c r="UMZ23" s="96"/>
      <c r="UNA23" s="97"/>
      <c r="UNB23" s="97"/>
      <c r="UNC23" s="97"/>
      <c r="UND23" s="96"/>
      <c r="UNE23" s="97"/>
      <c r="UNF23" s="97"/>
      <c r="UNG23" s="97"/>
      <c r="UNH23" s="96"/>
      <c r="UNI23" s="97"/>
      <c r="UNJ23" s="97"/>
      <c r="UNK23" s="97"/>
      <c r="UNL23" s="96"/>
      <c r="UNM23" s="97"/>
      <c r="UNN23" s="97"/>
      <c r="UNO23" s="97"/>
      <c r="UNP23" s="96"/>
      <c r="UNQ23" s="97"/>
      <c r="UNR23" s="97"/>
      <c r="UNS23" s="97"/>
      <c r="UNT23" s="96"/>
      <c r="UNU23" s="97"/>
      <c r="UNV23" s="97"/>
      <c r="UNW23" s="97"/>
      <c r="UNX23" s="96"/>
      <c r="UNY23" s="97"/>
      <c r="UNZ23" s="97"/>
      <c r="UOA23" s="97"/>
      <c r="UOB23" s="96"/>
      <c r="UOC23" s="97"/>
      <c r="UOD23" s="97"/>
      <c r="UOE23" s="97"/>
      <c r="UOF23" s="96"/>
      <c r="UOG23" s="97"/>
      <c r="UOH23" s="97"/>
      <c r="UOI23" s="97"/>
      <c r="UOJ23" s="96"/>
      <c r="UOK23" s="97"/>
      <c r="UOL23" s="97"/>
      <c r="UOM23" s="97"/>
      <c r="UON23" s="96"/>
      <c r="UOO23" s="97"/>
      <c r="UOP23" s="97"/>
      <c r="UOQ23" s="97"/>
      <c r="UOR23" s="96"/>
      <c r="UOS23" s="97"/>
      <c r="UOT23" s="97"/>
      <c r="UOU23" s="97"/>
      <c r="UOV23" s="96"/>
      <c r="UOW23" s="97"/>
      <c r="UOX23" s="97"/>
      <c r="UOY23" s="97"/>
      <c r="UOZ23" s="96"/>
      <c r="UPA23" s="97"/>
      <c r="UPB23" s="97"/>
      <c r="UPC23" s="97"/>
      <c r="UPD23" s="96"/>
      <c r="UPE23" s="97"/>
      <c r="UPF23" s="97"/>
      <c r="UPG23" s="97"/>
      <c r="UPH23" s="96"/>
      <c r="UPI23" s="97"/>
      <c r="UPJ23" s="97"/>
      <c r="UPK23" s="97"/>
      <c r="UPL23" s="96"/>
      <c r="UPM23" s="97"/>
      <c r="UPN23" s="97"/>
      <c r="UPO23" s="97"/>
      <c r="UPP23" s="96"/>
      <c r="UPQ23" s="97"/>
      <c r="UPR23" s="97"/>
      <c r="UPS23" s="97"/>
      <c r="UPT23" s="96"/>
      <c r="UPU23" s="97"/>
      <c r="UPV23" s="97"/>
      <c r="UPW23" s="97"/>
      <c r="UPX23" s="96"/>
      <c r="UPY23" s="97"/>
      <c r="UPZ23" s="97"/>
      <c r="UQA23" s="97"/>
      <c r="UQB23" s="96"/>
      <c r="UQC23" s="97"/>
      <c r="UQD23" s="97"/>
      <c r="UQE23" s="97"/>
      <c r="UQF23" s="96"/>
      <c r="UQG23" s="97"/>
      <c r="UQH23" s="97"/>
      <c r="UQI23" s="97"/>
      <c r="UQJ23" s="96"/>
      <c r="UQK23" s="97"/>
      <c r="UQL23" s="97"/>
      <c r="UQM23" s="97"/>
      <c r="UQN23" s="96"/>
      <c r="UQO23" s="97"/>
      <c r="UQP23" s="97"/>
      <c r="UQQ23" s="97"/>
      <c r="UQR23" s="96"/>
      <c r="UQS23" s="97"/>
      <c r="UQT23" s="97"/>
      <c r="UQU23" s="97"/>
      <c r="UQV23" s="96"/>
      <c r="UQW23" s="97"/>
      <c r="UQX23" s="97"/>
      <c r="UQY23" s="97"/>
      <c r="UQZ23" s="96"/>
      <c r="URA23" s="97"/>
      <c r="URB23" s="97"/>
      <c r="URC23" s="97"/>
      <c r="URD23" s="96"/>
      <c r="URE23" s="97"/>
      <c r="URF23" s="97"/>
      <c r="URG23" s="97"/>
      <c r="URH23" s="96"/>
      <c r="URI23" s="97"/>
      <c r="URJ23" s="97"/>
      <c r="URK23" s="97"/>
      <c r="URL23" s="96"/>
      <c r="URM23" s="97"/>
      <c r="URN23" s="97"/>
      <c r="URO23" s="97"/>
      <c r="URP23" s="96"/>
      <c r="URQ23" s="97"/>
      <c r="URR23" s="97"/>
      <c r="URS23" s="97"/>
      <c r="URT23" s="96"/>
      <c r="URU23" s="97"/>
      <c r="URV23" s="97"/>
      <c r="URW23" s="97"/>
      <c r="URX23" s="96"/>
      <c r="URY23" s="97"/>
      <c r="URZ23" s="97"/>
      <c r="USA23" s="97"/>
      <c r="USB23" s="96"/>
      <c r="USC23" s="97"/>
      <c r="USD23" s="97"/>
      <c r="USE23" s="97"/>
      <c r="USF23" s="96"/>
      <c r="USG23" s="97"/>
      <c r="USH23" s="97"/>
      <c r="USI23" s="97"/>
      <c r="USJ23" s="96"/>
      <c r="USK23" s="97"/>
      <c r="USL23" s="97"/>
      <c r="USM23" s="97"/>
      <c r="USN23" s="96"/>
      <c r="USO23" s="97"/>
      <c r="USP23" s="97"/>
      <c r="USQ23" s="97"/>
      <c r="USR23" s="96"/>
      <c r="USS23" s="97"/>
      <c r="UST23" s="97"/>
      <c r="USU23" s="97"/>
      <c r="USV23" s="96"/>
      <c r="USW23" s="97"/>
      <c r="USX23" s="97"/>
      <c r="USY23" s="97"/>
      <c r="USZ23" s="96"/>
      <c r="UTA23" s="97"/>
      <c r="UTB23" s="97"/>
      <c r="UTC23" s="97"/>
      <c r="UTD23" s="96"/>
      <c r="UTE23" s="97"/>
      <c r="UTF23" s="97"/>
      <c r="UTG23" s="97"/>
      <c r="UTH23" s="96"/>
      <c r="UTI23" s="97"/>
      <c r="UTJ23" s="97"/>
      <c r="UTK23" s="97"/>
      <c r="UTL23" s="96"/>
      <c r="UTM23" s="97"/>
      <c r="UTN23" s="97"/>
      <c r="UTO23" s="97"/>
      <c r="UTP23" s="96"/>
      <c r="UTQ23" s="97"/>
      <c r="UTR23" s="97"/>
      <c r="UTS23" s="97"/>
      <c r="UTT23" s="96"/>
      <c r="UTU23" s="97"/>
      <c r="UTV23" s="97"/>
      <c r="UTW23" s="97"/>
      <c r="UTX23" s="96"/>
      <c r="UTY23" s="97"/>
      <c r="UTZ23" s="97"/>
      <c r="UUA23" s="97"/>
      <c r="UUB23" s="96"/>
      <c r="UUC23" s="97"/>
      <c r="UUD23" s="97"/>
      <c r="UUE23" s="97"/>
      <c r="UUF23" s="96"/>
      <c r="UUG23" s="97"/>
      <c r="UUH23" s="97"/>
      <c r="UUI23" s="97"/>
      <c r="UUJ23" s="96"/>
      <c r="UUK23" s="97"/>
      <c r="UUL23" s="97"/>
      <c r="UUM23" s="97"/>
      <c r="UUN23" s="96"/>
      <c r="UUO23" s="97"/>
      <c r="UUP23" s="97"/>
      <c r="UUQ23" s="97"/>
      <c r="UUR23" s="96"/>
      <c r="UUS23" s="97"/>
      <c r="UUT23" s="97"/>
      <c r="UUU23" s="97"/>
      <c r="UUV23" s="96"/>
      <c r="UUW23" s="97"/>
      <c r="UUX23" s="97"/>
      <c r="UUY23" s="97"/>
      <c r="UUZ23" s="96"/>
      <c r="UVA23" s="97"/>
      <c r="UVB23" s="97"/>
      <c r="UVC23" s="97"/>
      <c r="UVD23" s="96"/>
      <c r="UVE23" s="97"/>
      <c r="UVF23" s="97"/>
      <c r="UVG23" s="97"/>
      <c r="UVH23" s="96"/>
      <c r="UVI23" s="97"/>
      <c r="UVJ23" s="97"/>
      <c r="UVK23" s="97"/>
      <c r="UVL23" s="96"/>
      <c r="UVM23" s="97"/>
      <c r="UVN23" s="97"/>
      <c r="UVO23" s="97"/>
      <c r="UVP23" s="96"/>
      <c r="UVQ23" s="97"/>
      <c r="UVR23" s="97"/>
      <c r="UVS23" s="97"/>
      <c r="UVT23" s="96"/>
      <c r="UVU23" s="97"/>
      <c r="UVV23" s="97"/>
      <c r="UVW23" s="97"/>
      <c r="UVX23" s="96"/>
      <c r="UVY23" s="97"/>
      <c r="UVZ23" s="97"/>
      <c r="UWA23" s="97"/>
      <c r="UWB23" s="96"/>
      <c r="UWC23" s="97"/>
      <c r="UWD23" s="97"/>
      <c r="UWE23" s="97"/>
      <c r="UWF23" s="96"/>
      <c r="UWG23" s="97"/>
      <c r="UWH23" s="97"/>
      <c r="UWI23" s="97"/>
      <c r="UWJ23" s="96"/>
      <c r="UWK23" s="97"/>
      <c r="UWL23" s="97"/>
      <c r="UWM23" s="97"/>
      <c r="UWN23" s="96"/>
      <c r="UWO23" s="97"/>
      <c r="UWP23" s="97"/>
      <c r="UWQ23" s="97"/>
      <c r="UWR23" s="96"/>
      <c r="UWS23" s="97"/>
      <c r="UWT23" s="97"/>
      <c r="UWU23" s="97"/>
      <c r="UWV23" s="96"/>
      <c r="UWW23" s="97"/>
      <c r="UWX23" s="97"/>
      <c r="UWY23" s="97"/>
      <c r="UWZ23" s="96"/>
      <c r="UXA23" s="97"/>
      <c r="UXB23" s="97"/>
      <c r="UXC23" s="97"/>
      <c r="UXD23" s="96"/>
      <c r="UXE23" s="97"/>
      <c r="UXF23" s="97"/>
      <c r="UXG23" s="97"/>
      <c r="UXH23" s="96"/>
      <c r="UXI23" s="97"/>
      <c r="UXJ23" s="97"/>
      <c r="UXK23" s="97"/>
      <c r="UXL23" s="96"/>
      <c r="UXM23" s="97"/>
      <c r="UXN23" s="97"/>
      <c r="UXO23" s="97"/>
      <c r="UXP23" s="96"/>
      <c r="UXQ23" s="97"/>
      <c r="UXR23" s="97"/>
      <c r="UXS23" s="97"/>
      <c r="UXT23" s="96"/>
      <c r="UXU23" s="97"/>
      <c r="UXV23" s="97"/>
      <c r="UXW23" s="97"/>
      <c r="UXX23" s="96"/>
      <c r="UXY23" s="97"/>
      <c r="UXZ23" s="97"/>
      <c r="UYA23" s="97"/>
      <c r="UYB23" s="96"/>
      <c r="UYC23" s="97"/>
      <c r="UYD23" s="97"/>
      <c r="UYE23" s="97"/>
      <c r="UYF23" s="96"/>
      <c r="UYG23" s="97"/>
      <c r="UYH23" s="97"/>
      <c r="UYI23" s="97"/>
      <c r="UYJ23" s="96"/>
      <c r="UYK23" s="97"/>
      <c r="UYL23" s="97"/>
      <c r="UYM23" s="97"/>
      <c r="UYN23" s="96"/>
      <c r="UYO23" s="97"/>
      <c r="UYP23" s="97"/>
      <c r="UYQ23" s="97"/>
      <c r="UYR23" s="96"/>
      <c r="UYS23" s="97"/>
      <c r="UYT23" s="97"/>
      <c r="UYU23" s="97"/>
      <c r="UYV23" s="96"/>
      <c r="UYW23" s="97"/>
      <c r="UYX23" s="97"/>
      <c r="UYY23" s="97"/>
      <c r="UYZ23" s="96"/>
      <c r="UZA23" s="97"/>
      <c r="UZB23" s="97"/>
      <c r="UZC23" s="97"/>
      <c r="UZD23" s="96"/>
      <c r="UZE23" s="97"/>
      <c r="UZF23" s="97"/>
      <c r="UZG23" s="97"/>
      <c r="UZH23" s="96"/>
      <c r="UZI23" s="97"/>
      <c r="UZJ23" s="97"/>
      <c r="UZK23" s="97"/>
      <c r="UZL23" s="96"/>
      <c r="UZM23" s="97"/>
      <c r="UZN23" s="97"/>
      <c r="UZO23" s="97"/>
      <c r="UZP23" s="96"/>
      <c r="UZQ23" s="97"/>
      <c r="UZR23" s="97"/>
      <c r="UZS23" s="97"/>
      <c r="UZT23" s="96"/>
      <c r="UZU23" s="97"/>
      <c r="UZV23" s="97"/>
      <c r="UZW23" s="97"/>
      <c r="UZX23" s="96"/>
      <c r="UZY23" s="97"/>
      <c r="UZZ23" s="97"/>
      <c r="VAA23" s="97"/>
      <c r="VAB23" s="96"/>
      <c r="VAC23" s="97"/>
      <c r="VAD23" s="97"/>
      <c r="VAE23" s="97"/>
      <c r="VAF23" s="96"/>
      <c r="VAG23" s="97"/>
      <c r="VAH23" s="97"/>
      <c r="VAI23" s="97"/>
      <c r="VAJ23" s="96"/>
      <c r="VAK23" s="97"/>
      <c r="VAL23" s="97"/>
      <c r="VAM23" s="97"/>
      <c r="VAN23" s="96"/>
      <c r="VAO23" s="97"/>
      <c r="VAP23" s="97"/>
      <c r="VAQ23" s="97"/>
      <c r="VAR23" s="96"/>
      <c r="VAS23" s="97"/>
      <c r="VAT23" s="97"/>
      <c r="VAU23" s="97"/>
      <c r="VAV23" s="96"/>
      <c r="VAW23" s="97"/>
      <c r="VAX23" s="97"/>
      <c r="VAY23" s="97"/>
      <c r="VAZ23" s="96"/>
      <c r="VBA23" s="97"/>
      <c r="VBB23" s="97"/>
      <c r="VBC23" s="97"/>
      <c r="VBD23" s="96"/>
      <c r="VBE23" s="97"/>
      <c r="VBF23" s="97"/>
      <c r="VBG23" s="97"/>
      <c r="VBH23" s="96"/>
      <c r="VBI23" s="97"/>
      <c r="VBJ23" s="97"/>
      <c r="VBK23" s="97"/>
      <c r="VBL23" s="96"/>
      <c r="VBM23" s="97"/>
      <c r="VBN23" s="97"/>
      <c r="VBO23" s="97"/>
      <c r="VBP23" s="96"/>
      <c r="VBQ23" s="97"/>
      <c r="VBR23" s="97"/>
      <c r="VBS23" s="97"/>
      <c r="VBT23" s="96"/>
      <c r="VBU23" s="97"/>
      <c r="VBV23" s="97"/>
      <c r="VBW23" s="97"/>
      <c r="VBX23" s="96"/>
      <c r="VBY23" s="97"/>
      <c r="VBZ23" s="97"/>
      <c r="VCA23" s="97"/>
      <c r="VCB23" s="96"/>
      <c r="VCC23" s="97"/>
      <c r="VCD23" s="97"/>
      <c r="VCE23" s="97"/>
      <c r="VCF23" s="96"/>
      <c r="VCG23" s="97"/>
      <c r="VCH23" s="97"/>
      <c r="VCI23" s="97"/>
      <c r="VCJ23" s="96"/>
      <c r="VCK23" s="97"/>
      <c r="VCL23" s="97"/>
      <c r="VCM23" s="97"/>
      <c r="VCN23" s="96"/>
      <c r="VCO23" s="97"/>
      <c r="VCP23" s="97"/>
      <c r="VCQ23" s="97"/>
      <c r="VCR23" s="96"/>
      <c r="VCS23" s="97"/>
      <c r="VCT23" s="97"/>
      <c r="VCU23" s="97"/>
      <c r="VCV23" s="96"/>
      <c r="VCW23" s="97"/>
      <c r="VCX23" s="97"/>
      <c r="VCY23" s="97"/>
      <c r="VCZ23" s="96"/>
      <c r="VDA23" s="97"/>
      <c r="VDB23" s="97"/>
      <c r="VDC23" s="97"/>
      <c r="VDD23" s="96"/>
      <c r="VDE23" s="97"/>
      <c r="VDF23" s="97"/>
      <c r="VDG23" s="97"/>
      <c r="VDH23" s="96"/>
      <c r="VDI23" s="97"/>
      <c r="VDJ23" s="97"/>
      <c r="VDK23" s="97"/>
      <c r="VDL23" s="96"/>
      <c r="VDM23" s="97"/>
      <c r="VDN23" s="97"/>
      <c r="VDO23" s="97"/>
      <c r="VDP23" s="96"/>
      <c r="VDQ23" s="97"/>
      <c r="VDR23" s="97"/>
      <c r="VDS23" s="97"/>
      <c r="VDT23" s="96"/>
      <c r="VDU23" s="97"/>
      <c r="VDV23" s="97"/>
      <c r="VDW23" s="97"/>
      <c r="VDX23" s="96"/>
      <c r="VDY23" s="97"/>
      <c r="VDZ23" s="97"/>
      <c r="VEA23" s="97"/>
      <c r="VEB23" s="96"/>
      <c r="VEC23" s="97"/>
      <c r="VED23" s="97"/>
      <c r="VEE23" s="97"/>
      <c r="VEF23" s="96"/>
      <c r="VEG23" s="97"/>
      <c r="VEH23" s="97"/>
      <c r="VEI23" s="97"/>
      <c r="VEJ23" s="96"/>
      <c r="VEK23" s="97"/>
      <c r="VEL23" s="97"/>
      <c r="VEM23" s="97"/>
      <c r="VEN23" s="96"/>
      <c r="VEO23" s="97"/>
      <c r="VEP23" s="97"/>
      <c r="VEQ23" s="97"/>
      <c r="VER23" s="96"/>
      <c r="VES23" s="97"/>
      <c r="VET23" s="97"/>
      <c r="VEU23" s="97"/>
      <c r="VEV23" s="96"/>
      <c r="VEW23" s="97"/>
      <c r="VEX23" s="97"/>
      <c r="VEY23" s="97"/>
      <c r="VEZ23" s="96"/>
      <c r="VFA23" s="97"/>
      <c r="VFB23" s="97"/>
      <c r="VFC23" s="97"/>
      <c r="VFD23" s="96"/>
      <c r="VFE23" s="97"/>
      <c r="VFF23" s="97"/>
      <c r="VFG23" s="97"/>
      <c r="VFH23" s="96"/>
      <c r="VFI23" s="97"/>
      <c r="VFJ23" s="97"/>
      <c r="VFK23" s="97"/>
      <c r="VFL23" s="96"/>
      <c r="VFM23" s="97"/>
      <c r="VFN23" s="97"/>
      <c r="VFO23" s="97"/>
      <c r="VFP23" s="96"/>
      <c r="VFQ23" s="97"/>
      <c r="VFR23" s="97"/>
      <c r="VFS23" s="97"/>
      <c r="VFT23" s="96"/>
      <c r="VFU23" s="97"/>
      <c r="VFV23" s="97"/>
      <c r="VFW23" s="97"/>
      <c r="VFX23" s="96"/>
      <c r="VFY23" s="97"/>
      <c r="VFZ23" s="97"/>
      <c r="VGA23" s="97"/>
      <c r="VGB23" s="96"/>
      <c r="VGC23" s="97"/>
      <c r="VGD23" s="97"/>
      <c r="VGE23" s="97"/>
      <c r="VGF23" s="96"/>
      <c r="VGG23" s="97"/>
      <c r="VGH23" s="97"/>
      <c r="VGI23" s="97"/>
      <c r="VGJ23" s="96"/>
      <c r="VGK23" s="97"/>
      <c r="VGL23" s="97"/>
      <c r="VGM23" s="97"/>
      <c r="VGN23" s="96"/>
      <c r="VGO23" s="97"/>
      <c r="VGP23" s="97"/>
      <c r="VGQ23" s="97"/>
      <c r="VGR23" s="96"/>
      <c r="VGS23" s="97"/>
      <c r="VGT23" s="97"/>
      <c r="VGU23" s="97"/>
      <c r="VGV23" s="96"/>
      <c r="VGW23" s="97"/>
      <c r="VGX23" s="97"/>
      <c r="VGY23" s="97"/>
      <c r="VGZ23" s="96"/>
      <c r="VHA23" s="97"/>
      <c r="VHB23" s="97"/>
      <c r="VHC23" s="97"/>
      <c r="VHD23" s="96"/>
      <c r="VHE23" s="97"/>
      <c r="VHF23" s="97"/>
      <c r="VHG23" s="97"/>
      <c r="VHH23" s="96"/>
      <c r="VHI23" s="97"/>
      <c r="VHJ23" s="97"/>
      <c r="VHK23" s="97"/>
      <c r="VHL23" s="96"/>
      <c r="VHM23" s="97"/>
      <c r="VHN23" s="97"/>
      <c r="VHO23" s="97"/>
      <c r="VHP23" s="96"/>
      <c r="VHQ23" s="97"/>
      <c r="VHR23" s="97"/>
      <c r="VHS23" s="97"/>
      <c r="VHT23" s="96"/>
      <c r="VHU23" s="97"/>
      <c r="VHV23" s="97"/>
      <c r="VHW23" s="97"/>
      <c r="VHX23" s="96"/>
      <c r="VHY23" s="97"/>
      <c r="VHZ23" s="97"/>
      <c r="VIA23" s="97"/>
      <c r="VIB23" s="96"/>
      <c r="VIC23" s="97"/>
      <c r="VID23" s="97"/>
      <c r="VIE23" s="97"/>
      <c r="VIF23" s="96"/>
      <c r="VIG23" s="97"/>
      <c r="VIH23" s="97"/>
      <c r="VII23" s="97"/>
      <c r="VIJ23" s="96"/>
      <c r="VIK23" s="97"/>
      <c r="VIL23" s="97"/>
      <c r="VIM23" s="97"/>
      <c r="VIN23" s="96"/>
      <c r="VIO23" s="97"/>
      <c r="VIP23" s="97"/>
      <c r="VIQ23" s="97"/>
      <c r="VIR23" s="96"/>
      <c r="VIS23" s="97"/>
      <c r="VIT23" s="97"/>
      <c r="VIU23" s="97"/>
      <c r="VIV23" s="96"/>
      <c r="VIW23" s="97"/>
      <c r="VIX23" s="97"/>
      <c r="VIY23" s="97"/>
      <c r="VIZ23" s="96"/>
      <c r="VJA23" s="97"/>
      <c r="VJB23" s="97"/>
      <c r="VJC23" s="97"/>
      <c r="VJD23" s="96"/>
      <c r="VJE23" s="97"/>
      <c r="VJF23" s="97"/>
      <c r="VJG23" s="97"/>
      <c r="VJH23" s="96"/>
      <c r="VJI23" s="97"/>
      <c r="VJJ23" s="97"/>
      <c r="VJK23" s="97"/>
      <c r="VJL23" s="96"/>
      <c r="VJM23" s="97"/>
      <c r="VJN23" s="97"/>
      <c r="VJO23" s="97"/>
      <c r="VJP23" s="96"/>
      <c r="VJQ23" s="97"/>
      <c r="VJR23" s="97"/>
      <c r="VJS23" s="97"/>
      <c r="VJT23" s="96"/>
      <c r="VJU23" s="97"/>
      <c r="VJV23" s="97"/>
      <c r="VJW23" s="97"/>
      <c r="VJX23" s="96"/>
      <c r="VJY23" s="97"/>
      <c r="VJZ23" s="97"/>
      <c r="VKA23" s="97"/>
      <c r="VKB23" s="96"/>
      <c r="VKC23" s="97"/>
      <c r="VKD23" s="97"/>
      <c r="VKE23" s="97"/>
      <c r="VKF23" s="96"/>
      <c r="VKG23" s="97"/>
      <c r="VKH23" s="97"/>
      <c r="VKI23" s="97"/>
      <c r="VKJ23" s="96"/>
      <c r="VKK23" s="97"/>
      <c r="VKL23" s="97"/>
      <c r="VKM23" s="97"/>
      <c r="VKN23" s="96"/>
      <c r="VKO23" s="97"/>
      <c r="VKP23" s="97"/>
      <c r="VKQ23" s="97"/>
      <c r="VKR23" s="96"/>
      <c r="VKS23" s="97"/>
      <c r="VKT23" s="97"/>
      <c r="VKU23" s="97"/>
      <c r="VKV23" s="96"/>
      <c r="VKW23" s="97"/>
      <c r="VKX23" s="97"/>
      <c r="VKY23" s="97"/>
      <c r="VKZ23" s="96"/>
      <c r="VLA23" s="97"/>
      <c r="VLB23" s="97"/>
      <c r="VLC23" s="97"/>
      <c r="VLD23" s="96"/>
      <c r="VLE23" s="97"/>
      <c r="VLF23" s="97"/>
      <c r="VLG23" s="97"/>
      <c r="VLH23" s="96"/>
      <c r="VLI23" s="97"/>
      <c r="VLJ23" s="97"/>
      <c r="VLK23" s="97"/>
      <c r="VLL23" s="96"/>
      <c r="VLM23" s="97"/>
      <c r="VLN23" s="97"/>
      <c r="VLO23" s="97"/>
      <c r="VLP23" s="96"/>
      <c r="VLQ23" s="97"/>
      <c r="VLR23" s="97"/>
      <c r="VLS23" s="97"/>
      <c r="VLT23" s="96"/>
      <c r="VLU23" s="97"/>
      <c r="VLV23" s="97"/>
      <c r="VLW23" s="97"/>
      <c r="VLX23" s="96"/>
      <c r="VLY23" s="97"/>
      <c r="VLZ23" s="97"/>
      <c r="VMA23" s="97"/>
      <c r="VMB23" s="96"/>
      <c r="VMC23" s="97"/>
      <c r="VMD23" s="97"/>
      <c r="VME23" s="97"/>
      <c r="VMF23" s="96"/>
      <c r="VMG23" s="97"/>
      <c r="VMH23" s="97"/>
      <c r="VMI23" s="97"/>
      <c r="VMJ23" s="96"/>
      <c r="VMK23" s="97"/>
      <c r="VML23" s="97"/>
      <c r="VMM23" s="97"/>
      <c r="VMN23" s="96"/>
      <c r="VMO23" s="97"/>
      <c r="VMP23" s="97"/>
      <c r="VMQ23" s="97"/>
      <c r="VMR23" s="96"/>
      <c r="VMS23" s="97"/>
      <c r="VMT23" s="97"/>
      <c r="VMU23" s="97"/>
      <c r="VMV23" s="96"/>
      <c r="VMW23" s="97"/>
      <c r="VMX23" s="97"/>
      <c r="VMY23" s="97"/>
      <c r="VMZ23" s="96"/>
      <c r="VNA23" s="97"/>
      <c r="VNB23" s="97"/>
      <c r="VNC23" s="97"/>
      <c r="VND23" s="96"/>
      <c r="VNE23" s="97"/>
      <c r="VNF23" s="97"/>
      <c r="VNG23" s="97"/>
      <c r="VNH23" s="96"/>
      <c r="VNI23" s="97"/>
      <c r="VNJ23" s="97"/>
      <c r="VNK23" s="97"/>
      <c r="VNL23" s="96"/>
      <c r="VNM23" s="97"/>
      <c r="VNN23" s="97"/>
      <c r="VNO23" s="97"/>
      <c r="VNP23" s="96"/>
      <c r="VNQ23" s="97"/>
      <c r="VNR23" s="97"/>
      <c r="VNS23" s="97"/>
      <c r="VNT23" s="96"/>
      <c r="VNU23" s="97"/>
      <c r="VNV23" s="97"/>
      <c r="VNW23" s="97"/>
      <c r="VNX23" s="96"/>
      <c r="VNY23" s="97"/>
      <c r="VNZ23" s="97"/>
      <c r="VOA23" s="97"/>
      <c r="VOB23" s="96"/>
      <c r="VOC23" s="97"/>
      <c r="VOD23" s="97"/>
      <c r="VOE23" s="97"/>
      <c r="VOF23" s="96"/>
      <c r="VOG23" s="97"/>
      <c r="VOH23" s="97"/>
      <c r="VOI23" s="97"/>
      <c r="VOJ23" s="96"/>
      <c r="VOK23" s="97"/>
      <c r="VOL23" s="97"/>
      <c r="VOM23" s="97"/>
      <c r="VON23" s="96"/>
      <c r="VOO23" s="97"/>
      <c r="VOP23" s="97"/>
      <c r="VOQ23" s="97"/>
      <c r="VOR23" s="96"/>
      <c r="VOS23" s="97"/>
      <c r="VOT23" s="97"/>
      <c r="VOU23" s="97"/>
      <c r="VOV23" s="96"/>
      <c r="VOW23" s="97"/>
      <c r="VOX23" s="97"/>
      <c r="VOY23" s="97"/>
      <c r="VOZ23" s="96"/>
      <c r="VPA23" s="97"/>
      <c r="VPB23" s="97"/>
      <c r="VPC23" s="97"/>
      <c r="VPD23" s="96"/>
      <c r="VPE23" s="97"/>
      <c r="VPF23" s="97"/>
      <c r="VPG23" s="97"/>
      <c r="VPH23" s="96"/>
      <c r="VPI23" s="97"/>
      <c r="VPJ23" s="97"/>
      <c r="VPK23" s="97"/>
      <c r="VPL23" s="96"/>
      <c r="VPM23" s="97"/>
      <c r="VPN23" s="97"/>
      <c r="VPO23" s="97"/>
      <c r="VPP23" s="96"/>
      <c r="VPQ23" s="97"/>
      <c r="VPR23" s="97"/>
      <c r="VPS23" s="97"/>
      <c r="VPT23" s="96"/>
      <c r="VPU23" s="97"/>
      <c r="VPV23" s="97"/>
      <c r="VPW23" s="97"/>
      <c r="VPX23" s="96"/>
      <c r="VPY23" s="97"/>
      <c r="VPZ23" s="97"/>
      <c r="VQA23" s="97"/>
      <c r="VQB23" s="96"/>
      <c r="VQC23" s="97"/>
      <c r="VQD23" s="97"/>
      <c r="VQE23" s="97"/>
      <c r="VQF23" s="96"/>
      <c r="VQG23" s="97"/>
      <c r="VQH23" s="97"/>
      <c r="VQI23" s="97"/>
      <c r="VQJ23" s="96"/>
      <c r="VQK23" s="97"/>
      <c r="VQL23" s="97"/>
      <c r="VQM23" s="97"/>
      <c r="VQN23" s="96"/>
      <c r="VQO23" s="97"/>
      <c r="VQP23" s="97"/>
      <c r="VQQ23" s="97"/>
      <c r="VQR23" s="96"/>
      <c r="VQS23" s="97"/>
      <c r="VQT23" s="97"/>
      <c r="VQU23" s="97"/>
      <c r="VQV23" s="96"/>
      <c r="VQW23" s="97"/>
      <c r="VQX23" s="97"/>
      <c r="VQY23" s="97"/>
      <c r="VQZ23" s="96"/>
      <c r="VRA23" s="97"/>
      <c r="VRB23" s="97"/>
      <c r="VRC23" s="97"/>
      <c r="VRD23" s="96"/>
      <c r="VRE23" s="97"/>
      <c r="VRF23" s="97"/>
      <c r="VRG23" s="97"/>
      <c r="VRH23" s="96"/>
      <c r="VRI23" s="97"/>
      <c r="VRJ23" s="97"/>
      <c r="VRK23" s="97"/>
      <c r="VRL23" s="96"/>
      <c r="VRM23" s="97"/>
      <c r="VRN23" s="97"/>
      <c r="VRO23" s="97"/>
      <c r="VRP23" s="96"/>
      <c r="VRQ23" s="97"/>
      <c r="VRR23" s="97"/>
      <c r="VRS23" s="97"/>
      <c r="VRT23" s="96"/>
      <c r="VRU23" s="97"/>
      <c r="VRV23" s="97"/>
      <c r="VRW23" s="97"/>
      <c r="VRX23" s="96"/>
      <c r="VRY23" s="97"/>
      <c r="VRZ23" s="97"/>
      <c r="VSA23" s="97"/>
      <c r="VSB23" s="96"/>
      <c r="VSC23" s="97"/>
      <c r="VSD23" s="97"/>
      <c r="VSE23" s="97"/>
      <c r="VSF23" s="96"/>
      <c r="VSG23" s="97"/>
      <c r="VSH23" s="97"/>
      <c r="VSI23" s="97"/>
      <c r="VSJ23" s="96"/>
      <c r="VSK23" s="97"/>
      <c r="VSL23" s="97"/>
      <c r="VSM23" s="97"/>
      <c r="VSN23" s="96"/>
      <c r="VSO23" s="97"/>
      <c r="VSP23" s="97"/>
      <c r="VSQ23" s="97"/>
      <c r="VSR23" s="96"/>
      <c r="VSS23" s="97"/>
      <c r="VST23" s="97"/>
      <c r="VSU23" s="97"/>
      <c r="VSV23" s="96"/>
      <c r="VSW23" s="97"/>
      <c r="VSX23" s="97"/>
      <c r="VSY23" s="97"/>
      <c r="VSZ23" s="96"/>
      <c r="VTA23" s="97"/>
      <c r="VTB23" s="97"/>
      <c r="VTC23" s="97"/>
      <c r="VTD23" s="96"/>
      <c r="VTE23" s="97"/>
      <c r="VTF23" s="97"/>
      <c r="VTG23" s="97"/>
      <c r="VTH23" s="96"/>
      <c r="VTI23" s="97"/>
      <c r="VTJ23" s="97"/>
      <c r="VTK23" s="97"/>
      <c r="VTL23" s="96"/>
      <c r="VTM23" s="97"/>
      <c r="VTN23" s="97"/>
      <c r="VTO23" s="97"/>
      <c r="VTP23" s="96"/>
      <c r="VTQ23" s="97"/>
      <c r="VTR23" s="97"/>
      <c r="VTS23" s="97"/>
      <c r="VTT23" s="96"/>
      <c r="VTU23" s="97"/>
      <c r="VTV23" s="97"/>
      <c r="VTW23" s="97"/>
      <c r="VTX23" s="96"/>
      <c r="VTY23" s="97"/>
      <c r="VTZ23" s="97"/>
      <c r="VUA23" s="97"/>
      <c r="VUB23" s="96"/>
      <c r="VUC23" s="97"/>
      <c r="VUD23" s="97"/>
      <c r="VUE23" s="97"/>
      <c r="VUF23" s="96"/>
      <c r="VUG23" s="97"/>
      <c r="VUH23" s="97"/>
      <c r="VUI23" s="97"/>
      <c r="VUJ23" s="96"/>
      <c r="VUK23" s="97"/>
      <c r="VUL23" s="97"/>
      <c r="VUM23" s="97"/>
      <c r="VUN23" s="96"/>
      <c r="VUO23" s="97"/>
      <c r="VUP23" s="97"/>
      <c r="VUQ23" s="97"/>
      <c r="VUR23" s="96"/>
      <c r="VUS23" s="97"/>
      <c r="VUT23" s="97"/>
      <c r="VUU23" s="97"/>
      <c r="VUV23" s="96"/>
      <c r="VUW23" s="97"/>
      <c r="VUX23" s="97"/>
      <c r="VUY23" s="97"/>
      <c r="VUZ23" s="96"/>
      <c r="VVA23" s="97"/>
      <c r="VVB23" s="97"/>
      <c r="VVC23" s="97"/>
      <c r="VVD23" s="96"/>
      <c r="VVE23" s="97"/>
      <c r="VVF23" s="97"/>
      <c r="VVG23" s="97"/>
      <c r="VVH23" s="96"/>
      <c r="VVI23" s="97"/>
      <c r="VVJ23" s="97"/>
      <c r="VVK23" s="97"/>
      <c r="VVL23" s="96"/>
      <c r="VVM23" s="97"/>
      <c r="VVN23" s="97"/>
      <c r="VVO23" s="97"/>
      <c r="VVP23" s="96"/>
      <c r="VVQ23" s="97"/>
      <c r="VVR23" s="97"/>
      <c r="VVS23" s="97"/>
      <c r="VVT23" s="96"/>
      <c r="VVU23" s="97"/>
      <c r="VVV23" s="97"/>
      <c r="VVW23" s="97"/>
      <c r="VVX23" s="96"/>
      <c r="VVY23" s="97"/>
      <c r="VVZ23" s="97"/>
      <c r="VWA23" s="97"/>
      <c r="VWB23" s="96"/>
      <c r="VWC23" s="97"/>
      <c r="VWD23" s="97"/>
      <c r="VWE23" s="97"/>
      <c r="VWF23" s="96"/>
      <c r="VWG23" s="97"/>
      <c r="VWH23" s="97"/>
      <c r="VWI23" s="97"/>
      <c r="VWJ23" s="96"/>
      <c r="VWK23" s="97"/>
      <c r="VWL23" s="97"/>
      <c r="VWM23" s="97"/>
      <c r="VWN23" s="96"/>
      <c r="VWO23" s="97"/>
      <c r="VWP23" s="97"/>
      <c r="VWQ23" s="97"/>
      <c r="VWR23" s="96"/>
      <c r="VWS23" s="97"/>
      <c r="VWT23" s="97"/>
      <c r="VWU23" s="97"/>
      <c r="VWV23" s="96"/>
      <c r="VWW23" s="97"/>
      <c r="VWX23" s="97"/>
      <c r="VWY23" s="97"/>
      <c r="VWZ23" s="96"/>
      <c r="VXA23" s="97"/>
      <c r="VXB23" s="97"/>
      <c r="VXC23" s="97"/>
      <c r="VXD23" s="96"/>
      <c r="VXE23" s="97"/>
      <c r="VXF23" s="97"/>
      <c r="VXG23" s="97"/>
      <c r="VXH23" s="96"/>
      <c r="VXI23" s="97"/>
      <c r="VXJ23" s="97"/>
      <c r="VXK23" s="97"/>
      <c r="VXL23" s="96"/>
      <c r="VXM23" s="97"/>
      <c r="VXN23" s="97"/>
      <c r="VXO23" s="97"/>
      <c r="VXP23" s="96"/>
      <c r="VXQ23" s="97"/>
      <c r="VXR23" s="97"/>
      <c r="VXS23" s="97"/>
      <c r="VXT23" s="96"/>
      <c r="VXU23" s="97"/>
      <c r="VXV23" s="97"/>
      <c r="VXW23" s="97"/>
      <c r="VXX23" s="96"/>
      <c r="VXY23" s="97"/>
      <c r="VXZ23" s="97"/>
      <c r="VYA23" s="97"/>
      <c r="VYB23" s="96"/>
      <c r="VYC23" s="97"/>
      <c r="VYD23" s="97"/>
      <c r="VYE23" s="97"/>
      <c r="VYF23" s="96"/>
      <c r="VYG23" s="97"/>
      <c r="VYH23" s="97"/>
      <c r="VYI23" s="97"/>
      <c r="VYJ23" s="96"/>
      <c r="VYK23" s="97"/>
      <c r="VYL23" s="97"/>
      <c r="VYM23" s="97"/>
      <c r="VYN23" s="96"/>
      <c r="VYO23" s="97"/>
      <c r="VYP23" s="97"/>
      <c r="VYQ23" s="97"/>
      <c r="VYR23" s="96"/>
      <c r="VYS23" s="97"/>
      <c r="VYT23" s="97"/>
      <c r="VYU23" s="97"/>
      <c r="VYV23" s="96"/>
      <c r="VYW23" s="97"/>
      <c r="VYX23" s="97"/>
      <c r="VYY23" s="97"/>
      <c r="VYZ23" s="96"/>
      <c r="VZA23" s="97"/>
      <c r="VZB23" s="97"/>
      <c r="VZC23" s="97"/>
      <c r="VZD23" s="96"/>
      <c r="VZE23" s="97"/>
      <c r="VZF23" s="97"/>
      <c r="VZG23" s="97"/>
      <c r="VZH23" s="96"/>
      <c r="VZI23" s="97"/>
      <c r="VZJ23" s="97"/>
      <c r="VZK23" s="97"/>
      <c r="VZL23" s="96"/>
      <c r="VZM23" s="97"/>
      <c r="VZN23" s="97"/>
      <c r="VZO23" s="97"/>
      <c r="VZP23" s="96"/>
      <c r="VZQ23" s="97"/>
      <c r="VZR23" s="97"/>
      <c r="VZS23" s="97"/>
      <c r="VZT23" s="96"/>
      <c r="VZU23" s="97"/>
      <c r="VZV23" s="97"/>
      <c r="VZW23" s="97"/>
      <c r="VZX23" s="96"/>
      <c r="VZY23" s="97"/>
      <c r="VZZ23" s="97"/>
      <c r="WAA23" s="97"/>
      <c r="WAB23" s="96"/>
      <c r="WAC23" s="97"/>
      <c r="WAD23" s="97"/>
      <c r="WAE23" s="97"/>
      <c r="WAF23" s="96"/>
      <c r="WAG23" s="97"/>
      <c r="WAH23" s="97"/>
      <c r="WAI23" s="97"/>
      <c r="WAJ23" s="96"/>
      <c r="WAK23" s="97"/>
      <c r="WAL23" s="97"/>
      <c r="WAM23" s="97"/>
      <c r="WAN23" s="96"/>
      <c r="WAO23" s="97"/>
      <c r="WAP23" s="97"/>
      <c r="WAQ23" s="97"/>
      <c r="WAR23" s="96"/>
      <c r="WAS23" s="97"/>
      <c r="WAT23" s="97"/>
      <c r="WAU23" s="97"/>
      <c r="WAV23" s="96"/>
      <c r="WAW23" s="97"/>
      <c r="WAX23" s="97"/>
      <c r="WAY23" s="97"/>
      <c r="WAZ23" s="96"/>
      <c r="WBA23" s="97"/>
      <c r="WBB23" s="97"/>
      <c r="WBC23" s="97"/>
      <c r="WBD23" s="96"/>
      <c r="WBE23" s="97"/>
      <c r="WBF23" s="97"/>
      <c r="WBG23" s="97"/>
      <c r="WBH23" s="96"/>
      <c r="WBI23" s="97"/>
      <c r="WBJ23" s="97"/>
      <c r="WBK23" s="97"/>
      <c r="WBL23" s="96"/>
      <c r="WBM23" s="97"/>
      <c r="WBN23" s="97"/>
      <c r="WBO23" s="97"/>
      <c r="WBP23" s="96"/>
      <c r="WBQ23" s="97"/>
      <c r="WBR23" s="97"/>
      <c r="WBS23" s="97"/>
      <c r="WBT23" s="96"/>
      <c r="WBU23" s="97"/>
      <c r="WBV23" s="97"/>
      <c r="WBW23" s="97"/>
      <c r="WBX23" s="96"/>
      <c r="WBY23" s="97"/>
      <c r="WBZ23" s="97"/>
      <c r="WCA23" s="97"/>
      <c r="WCB23" s="96"/>
      <c r="WCC23" s="97"/>
      <c r="WCD23" s="97"/>
      <c r="WCE23" s="97"/>
      <c r="WCF23" s="96"/>
      <c r="WCG23" s="97"/>
      <c r="WCH23" s="97"/>
      <c r="WCI23" s="97"/>
      <c r="WCJ23" s="96"/>
      <c r="WCK23" s="97"/>
      <c r="WCL23" s="97"/>
      <c r="WCM23" s="97"/>
      <c r="WCN23" s="96"/>
      <c r="WCO23" s="97"/>
      <c r="WCP23" s="97"/>
      <c r="WCQ23" s="97"/>
      <c r="WCR23" s="96"/>
      <c r="WCS23" s="97"/>
      <c r="WCT23" s="97"/>
      <c r="WCU23" s="97"/>
      <c r="WCV23" s="96"/>
      <c r="WCW23" s="97"/>
      <c r="WCX23" s="97"/>
      <c r="WCY23" s="97"/>
      <c r="WCZ23" s="96"/>
      <c r="WDA23" s="97"/>
      <c r="WDB23" s="97"/>
      <c r="WDC23" s="97"/>
      <c r="WDD23" s="96"/>
      <c r="WDE23" s="97"/>
      <c r="WDF23" s="97"/>
      <c r="WDG23" s="97"/>
      <c r="WDH23" s="96"/>
      <c r="WDI23" s="97"/>
      <c r="WDJ23" s="97"/>
      <c r="WDK23" s="97"/>
      <c r="WDL23" s="96"/>
      <c r="WDM23" s="97"/>
      <c r="WDN23" s="97"/>
      <c r="WDO23" s="97"/>
      <c r="WDP23" s="96"/>
      <c r="WDQ23" s="97"/>
      <c r="WDR23" s="97"/>
      <c r="WDS23" s="97"/>
      <c r="WDT23" s="96"/>
      <c r="WDU23" s="97"/>
      <c r="WDV23" s="97"/>
      <c r="WDW23" s="97"/>
      <c r="WDX23" s="96"/>
      <c r="WDY23" s="97"/>
      <c r="WDZ23" s="97"/>
      <c r="WEA23" s="97"/>
      <c r="WEB23" s="96"/>
      <c r="WEC23" s="97"/>
      <c r="WED23" s="97"/>
      <c r="WEE23" s="97"/>
      <c r="WEF23" s="96"/>
      <c r="WEG23" s="97"/>
      <c r="WEH23" s="97"/>
      <c r="WEI23" s="97"/>
      <c r="WEJ23" s="96"/>
      <c r="WEK23" s="97"/>
      <c r="WEL23" s="97"/>
      <c r="WEM23" s="97"/>
      <c r="WEN23" s="96"/>
      <c r="WEO23" s="97"/>
      <c r="WEP23" s="97"/>
      <c r="WEQ23" s="97"/>
      <c r="WER23" s="96"/>
      <c r="WES23" s="97"/>
      <c r="WET23" s="97"/>
      <c r="WEU23" s="97"/>
      <c r="WEV23" s="96"/>
      <c r="WEW23" s="97"/>
      <c r="WEX23" s="97"/>
      <c r="WEY23" s="97"/>
      <c r="WEZ23" s="96"/>
      <c r="WFA23" s="97"/>
      <c r="WFB23" s="97"/>
      <c r="WFC23" s="97"/>
      <c r="WFD23" s="96"/>
      <c r="WFE23" s="97"/>
      <c r="WFF23" s="97"/>
      <c r="WFG23" s="97"/>
      <c r="WFH23" s="96"/>
      <c r="WFI23" s="97"/>
      <c r="WFJ23" s="97"/>
      <c r="WFK23" s="97"/>
      <c r="WFL23" s="96"/>
      <c r="WFM23" s="97"/>
      <c r="WFN23" s="97"/>
      <c r="WFO23" s="97"/>
      <c r="WFP23" s="96"/>
      <c r="WFQ23" s="97"/>
      <c r="WFR23" s="97"/>
      <c r="WFS23" s="97"/>
      <c r="WFT23" s="96"/>
      <c r="WFU23" s="97"/>
      <c r="WFV23" s="97"/>
      <c r="WFW23" s="97"/>
      <c r="WFX23" s="96"/>
      <c r="WFY23" s="97"/>
      <c r="WFZ23" s="97"/>
      <c r="WGA23" s="97"/>
      <c r="WGB23" s="96"/>
      <c r="WGC23" s="97"/>
      <c r="WGD23" s="97"/>
      <c r="WGE23" s="97"/>
      <c r="WGF23" s="96"/>
      <c r="WGG23" s="97"/>
      <c r="WGH23" s="97"/>
      <c r="WGI23" s="97"/>
      <c r="WGJ23" s="96"/>
      <c r="WGK23" s="97"/>
      <c r="WGL23" s="97"/>
      <c r="WGM23" s="97"/>
      <c r="WGN23" s="96"/>
      <c r="WGO23" s="97"/>
      <c r="WGP23" s="97"/>
      <c r="WGQ23" s="97"/>
      <c r="WGR23" s="96"/>
      <c r="WGS23" s="97"/>
      <c r="WGT23" s="97"/>
      <c r="WGU23" s="97"/>
      <c r="WGV23" s="96"/>
      <c r="WGW23" s="97"/>
      <c r="WGX23" s="97"/>
      <c r="WGY23" s="97"/>
      <c r="WGZ23" s="96"/>
      <c r="WHA23" s="97"/>
      <c r="WHB23" s="97"/>
      <c r="WHC23" s="97"/>
      <c r="WHD23" s="96"/>
      <c r="WHE23" s="97"/>
      <c r="WHF23" s="97"/>
      <c r="WHG23" s="97"/>
      <c r="WHH23" s="96"/>
      <c r="WHI23" s="97"/>
      <c r="WHJ23" s="97"/>
      <c r="WHK23" s="97"/>
      <c r="WHL23" s="96"/>
      <c r="WHM23" s="97"/>
      <c r="WHN23" s="97"/>
      <c r="WHO23" s="97"/>
      <c r="WHP23" s="96"/>
      <c r="WHQ23" s="97"/>
      <c r="WHR23" s="97"/>
      <c r="WHS23" s="97"/>
      <c r="WHT23" s="96"/>
      <c r="WHU23" s="97"/>
      <c r="WHV23" s="97"/>
      <c r="WHW23" s="97"/>
      <c r="WHX23" s="96"/>
      <c r="WHY23" s="97"/>
      <c r="WHZ23" s="97"/>
      <c r="WIA23" s="97"/>
      <c r="WIB23" s="96"/>
      <c r="WIC23" s="97"/>
      <c r="WID23" s="97"/>
      <c r="WIE23" s="97"/>
      <c r="WIF23" s="96"/>
      <c r="WIG23" s="97"/>
      <c r="WIH23" s="97"/>
      <c r="WII23" s="97"/>
      <c r="WIJ23" s="96"/>
      <c r="WIK23" s="97"/>
      <c r="WIL23" s="97"/>
      <c r="WIM23" s="97"/>
      <c r="WIN23" s="96"/>
      <c r="WIO23" s="97"/>
      <c r="WIP23" s="97"/>
      <c r="WIQ23" s="97"/>
      <c r="WIR23" s="96"/>
      <c r="WIS23" s="97"/>
      <c r="WIT23" s="97"/>
      <c r="WIU23" s="97"/>
      <c r="WIV23" s="96"/>
      <c r="WIW23" s="97"/>
      <c r="WIX23" s="97"/>
      <c r="WIY23" s="97"/>
      <c r="WIZ23" s="96"/>
      <c r="WJA23" s="97"/>
      <c r="WJB23" s="97"/>
      <c r="WJC23" s="97"/>
      <c r="WJD23" s="96"/>
      <c r="WJE23" s="97"/>
      <c r="WJF23" s="97"/>
      <c r="WJG23" s="97"/>
      <c r="WJH23" s="96"/>
      <c r="WJI23" s="97"/>
      <c r="WJJ23" s="97"/>
      <c r="WJK23" s="97"/>
      <c r="WJL23" s="96"/>
      <c r="WJM23" s="97"/>
      <c r="WJN23" s="97"/>
      <c r="WJO23" s="97"/>
      <c r="WJP23" s="96"/>
      <c r="WJQ23" s="97"/>
      <c r="WJR23" s="97"/>
      <c r="WJS23" s="97"/>
      <c r="WJT23" s="96"/>
      <c r="WJU23" s="97"/>
      <c r="WJV23" s="97"/>
      <c r="WJW23" s="97"/>
      <c r="WJX23" s="96"/>
      <c r="WJY23" s="97"/>
      <c r="WJZ23" s="97"/>
      <c r="WKA23" s="97"/>
      <c r="WKB23" s="96"/>
      <c r="WKC23" s="97"/>
      <c r="WKD23" s="97"/>
      <c r="WKE23" s="97"/>
      <c r="WKF23" s="96"/>
      <c r="WKG23" s="97"/>
      <c r="WKH23" s="97"/>
      <c r="WKI23" s="97"/>
      <c r="WKJ23" s="96"/>
      <c r="WKK23" s="97"/>
      <c r="WKL23" s="97"/>
      <c r="WKM23" s="97"/>
      <c r="WKN23" s="96"/>
      <c r="WKO23" s="97"/>
      <c r="WKP23" s="97"/>
      <c r="WKQ23" s="97"/>
      <c r="WKR23" s="96"/>
      <c r="WKS23" s="97"/>
      <c r="WKT23" s="97"/>
      <c r="WKU23" s="97"/>
      <c r="WKV23" s="96"/>
      <c r="WKW23" s="97"/>
      <c r="WKX23" s="97"/>
      <c r="WKY23" s="97"/>
      <c r="WKZ23" s="96"/>
      <c r="WLA23" s="97"/>
      <c r="WLB23" s="97"/>
      <c r="WLC23" s="97"/>
      <c r="WLD23" s="96"/>
      <c r="WLE23" s="97"/>
      <c r="WLF23" s="97"/>
      <c r="WLG23" s="97"/>
      <c r="WLH23" s="96"/>
      <c r="WLI23" s="97"/>
      <c r="WLJ23" s="97"/>
      <c r="WLK23" s="97"/>
      <c r="WLL23" s="96"/>
      <c r="WLM23" s="97"/>
      <c r="WLN23" s="97"/>
      <c r="WLO23" s="97"/>
      <c r="WLP23" s="96"/>
      <c r="WLQ23" s="97"/>
      <c r="WLR23" s="97"/>
      <c r="WLS23" s="97"/>
      <c r="WLT23" s="96"/>
      <c r="WLU23" s="97"/>
      <c r="WLV23" s="97"/>
      <c r="WLW23" s="97"/>
      <c r="WLX23" s="96"/>
      <c r="WLY23" s="97"/>
      <c r="WLZ23" s="97"/>
      <c r="WMA23" s="97"/>
      <c r="WMB23" s="96"/>
      <c r="WMC23" s="97"/>
      <c r="WMD23" s="97"/>
      <c r="WME23" s="97"/>
      <c r="WMF23" s="96"/>
      <c r="WMG23" s="97"/>
      <c r="WMH23" s="97"/>
      <c r="WMI23" s="97"/>
      <c r="WMJ23" s="96"/>
      <c r="WMK23" s="97"/>
      <c r="WML23" s="97"/>
      <c r="WMM23" s="97"/>
      <c r="WMN23" s="96"/>
      <c r="WMO23" s="97"/>
      <c r="WMP23" s="97"/>
      <c r="WMQ23" s="97"/>
      <c r="WMR23" s="96"/>
      <c r="WMS23" s="97"/>
      <c r="WMT23" s="97"/>
      <c r="WMU23" s="97"/>
      <c r="WMV23" s="96"/>
      <c r="WMW23" s="97"/>
      <c r="WMX23" s="97"/>
      <c r="WMY23" s="97"/>
      <c r="WMZ23" s="96"/>
      <c r="WNA23" s="97"/>
      <c r="WNB23" s="97"/>
      <c r="WNC23" s="97"/>
      <c r="WND23" s="96"/>
      <c r="WNE23" s="97"/>
      <c r="WNF23" s="97"/>
      <c r="WNG23" s="97"/>
      <c r="WNH23" s="96"/>
      <c r="WNI23" s="97"/>
      <c r="WNJ23" s="97"/>
      <c r="WNK23" s="97"/>
      <c r="WNL23" s="96"/>
      <c r="WNM23" s="97"/>
      <c r="WNN23" s="97"/>
      <c r="WNO23" s="97"/>
      <c r="WNP23" s="96"/>
      <c r="WNQ23" s="97"/>
      <c r="WNR23" s="97"/>
      <c r="WNS23" s="97"/>
      <c r="WNT23" s="96"/>
      <c r="WNU23" s="97"/>
      <c r="WNV23" s="97"/>
      <c r="WNW23" s="97"/>
      <c r="WNX23" s="96"/>
      <c r="WNY23" s="97"/>
      <c r="WNZ23" s="97"/>
      <c r="WOA23" s="97"/>
      <c r="WOB23" s="96"/>
      <c r="WOC23" s="97"/>
      <c r="WOD23" s="97"/>
      <c r="WOE23" s="97"/>
      <c r="WOF23" s="96"/>
      <c r="WOG23" s="97"/>
      <c r="WOH23" s="97"/>
      <c r="WOI23" s="97"/>
      <c r="WOJ23" s="96"/>
      <c r="WOK23" s="97"/>
      <c r="WOL23" s="97"/>
      <c r="WOM23" s="97"/>
      <c r="WON23" s="96"/>
      <c r="WOO23" s="97"/>
      <c r="WOP23" s="97"/>
      <c r="WOQ23" s="97"/>
      <c r="WOR23" s="96"/>
      <c r="WOS23" s="97"/>
      <c r="WOT23" s="97"/>
      <c r="WOU23" s="97"/>
      <c r="WOV23" s="96"/>
      <c r="WOW23" s="97"/>
      <c r="WOX23" s="97"/>
      <c r="WOY23" s="97"/>
      <c r="WOZ23" s="96"/>
      <c r="WPA23" s="97"/>
      <c r="WPB23" s="97"/>
      <c r="WPC23" s="97"/>
      <c r="WPD23" s="96"/>
      <c r="WPE23" s="97"/>
      <c r="WPF23" s="97"/>
      <c r="WPG23" s="97"/>
      <c r="WPH23" s="96"/>
      <c r="WPI23" s="97"/>
      <c r="WPJ23" s="97"/>
      <c r="WPK23" s="97"/>
      <c r="WPL23" s="96"/>
      <c r="WPM23" s="97"/>
      <c r="WPN23" s="97"/>
      <c r="WPO23" s="97"/>
      <c r="WPP23" s="96"/>
      <c r="WPQ23" s="97"/>
      <c r="WPR23" s="97"/>
      <c r="WPS23" s="97"/>
      <c r="WPT23" s="96"/>
      <c r="WPU23" s="97"/>
      <c r="WPV23" s="97"/>
      <c r="WPW23" s="97"/>
      <c r="WPX23" s="96"/>
      <c r="WPY23" s="97"/>
      <c r="WPZ23" s="97"/>
      <c r="WQA23" s="97"/>
      <c r="WQB23" s="96"/>
      <c r="WQC23" s="97"/>
      <c r="WQD23" s="97"/>
      <c r="WQE23" s="97"/>
      <c r="WQF23" s="96"/>
      <c r="WQG23" s="97"/>
      <c r="WQH23" s="97"/>
      <c r="WQI23" s="97"/>
      <c r="WQJ23" s="96"/>
      <c r="WQK23" s="97"/>
      <c r="WQL23" s="97"/>
      <c r="WQM23" s="97"/>
      <c r="WQN23" s="96"/>
      <c r="WQO23" s="97"/>
      <c r="WQP23" s="97"/>
      <c r="WQQ23" s="97"/>
      <c r="WQR23" s="96"/>
      <c r="WQS23" s="97"/>
      <c r="WQT23" s="97"/>
      <c r="WQU23" s="97"/>
      <c r="WQV23" s="96"/>
      <c r="WQW23" s="97"/>
      <c r="WQX23" s="97"/>
      <c r="WQY23" s="97"/>
      <c r="WQZ23" s="96"/>
      <c r="WRA23" s="97"/>
      <c r="WRB23" s="97"/>
      <c r="WRC23" s="97"/>
      <c r="WRD23" s="96"/>
      <c r="WRE23" s="97"/>
      <c r="WRF23" s="97"/>
      <c r="WRG23" s="97"/>
      <c r="WRH23" s="96"/>
      <c r="WRI23" s="97"/>
      <c r="WRJ23" s="97"/>
      <c r="WRK23" s="97"/>
      <c r="WRL23" s="96"/>
      <c r="WRM23" s="97"/>
      <c r="WRN23" s="97"/>
      <c r="WRO23" s="97"/>
      <c r="WRP23" s="96"/>
      <c r="WRQ23" s="97"/>
      <c r="WRR23" s="97"/>
      <c r="WRS23" s="97"/>
      <c r="WRT23" s="96"/>
      <c r="WRU23" s="97"/>
      <c r="WRV23" s="97"/>
      <c r="WRW23" s="97"/>
      <c r="WRX23" s="96"/>
      <c r="WRY23" s="97"/>
      <c r="WRZ23" s="97"/>
      <c r="WSA23" s="97"/>
      <c r="WSB23" s="96"/>
      <c r="WSC23" s="97"/>
      <c r="WSD23" s="97"/>
      <c r="WSE23" s="97"/>
      <c r="WSF23" s="96"/>
      <c r="WSG23" s="97"/>
      <c r="WSH23" s="97"/>
      <c r="WSI23" s="97"/>
      <c r="WSJ23" s="96"/>
      <c r="WSK23" s="97"/>
      <c r="WSL23" s="97"/>
      <c r="WSM23" s="97"/>
      <c r="WSN23" s="96"/>
      <c r="WSO23" s="97"/>
      <c r="WSP23" s="97"/>
      <c r="WSQ23" s="97"/>
      <c r="WSR23" s="96"/>
      <c r="WSS23" s="97"/>
      <c r="WST23" s="97"/>
      <c r="WSU23" s="97"/>
      <c r="WSV23" s="96"/>
      <c r="WSW23" s="97"/>
      <c r="WSX23" s="97"/>
      <c r="WSY23" s="97"/>
      <c r="WSZ23" s="96"/>
      <c r="WTA23" s="97"/>
      <c r="WTB23" s="97"/>
      <c r="WTC23" s="97"/>
      <c r="WTD23" s="96"/>
      <c r="WTE23" s="97"/>
      <c r="WTF23" s="97"/>
      <c r="WTG23" s="97"/>
      <c r="WTH23" s="96"/>
      <c r="WTI23" s="97"/>
      <c r="WTJ23" s="97"/>
      <c r="WTK23" s="97"/>
      <c r="WTL23" s="96"/>
      <c r="WTM23" s="97"/>
      <c r="WTN23" s="97"/>
      <c r="WTO23" s="97"/>
      <c r="WTP23" s="96"/>
      <c r="WTQ23" s="97"/>
      <c r="WTR23" s="97"/>
      <c r="WTS23" s="97"/>
      <c r="WTT23" s="96"/>
      <c r="WTU23" s="97"/>
      <c r="WTV23" s="97"/>
      <c r="WTW23" s="97"/>
      <c r="WTX23" s="96"/>
      <c r="WTY23" s="97"/>
      <c r="WTZ23" s="97"/>
      <c r="WUA23" s="97"/>
      <c r="WUB23" s="96"/>
      <c r="WUC23" s="97"/>
      <c r="WUD23" s="97"/>
      <c r="WUE23" s="97"/>
      <c r="WUF23" s="96"/>
      <c r="WUG23" s="97"/>
      <c r="WUH23" s="97"/>
      <c r="WUI23" s="97"/>
      <c r="WUJ23" s="96"/>
      <c r="WUK23" s="97"/>
      <c r="WUL23" s="97"/>
      <c r="WUM23" s="97"/>
      <c r="WUN23" s="96"/>
      <c r="WUO23" s="97"/>
      <c r="WUP23" s="97"/>
      <c r="WUQ23" s="97"/>
      <c r="WUR23" s="96"/>
      <c r="WUS23" s="97"/>
      <c r="WUT23" s="97"/>
      <c r="WUU23" s="97"/>
      <c r="WUV23" s="96"/>
      <c r="WUW23" s="97"/>
      <c r="WUX23" s="97"/>
      <c r="WUY23" s="97"/>
      <c r="WUZ23" s="96"/>
      <c r="WVA23" s="97"/>
      <c r="WVB23" s="97"/>
      <c r="WVC23" s="97"/>
      <c r="WVD23" s="96"/>
      <c r="WVE23" s="97"/>
      <c r="WVF23" s="97"/>
      <c r="WVG23" s="97"/>
      <c r="WVH23" s="96"/>
      <c r="WVI23" s="97"/>
      <c r="WVJ23" s="97"/>
      <c r="WVK23" s="97"/>
      <c r="WVL23" s="96"/>
      <c r="WVM23" s="97"/>
      <c r="WVN23" s="97"/>
      <c r="WVO23" s="97"/>
      <c r="WVP23" s="96"/>
      <c r="WVQ23" s="97"/>
      <c r="WVR23" s="97"/>
      <c r="WVS23" s="97"/>
      <c r="WVT23" s="96"/>
      <c r="WVU23" s="97"/>
      <c r="WVV23" s="97"/>
      <c r="WVW23" s="97"/>
      <c r="WVX23" s="96"/>
      <c r="WVY23" s="97"/>
      <c r="WVZ23" s="97"/>
      <c r="WWA23" s="97"/>
      <c r="WWB23" s="96"/>
      <c r="WWC23" s="97"/>
      <c r="WWD23" s="97"/>
      <c r="WWE23" s="97"/>
      <c r="WWF23" s="96"/>
      <c r="WWG23" s="97"/>
      <c r="WWH23" s="97"/>
      <c r="WWI23" s="97"/>
      <c r="WWJ23" s="96"/>
      <c r="WWK23" s="97"/>
      <c r="WWL23" s="97"/>
      <c r="WWM23" s="97"/>
      <c r="WWN23" s="96"/>
      <c r="WWO23" s="97"/>
      <c r="WWP23" s="97"/>
      <c r="WWQ23" s="97"/>
      <c r="WWR23" s="96"/>
      <c r="WWS23" s="97"/>
      <c r="WWT23" s="97"/>
      <c r="WWU23" s="97"/>
      <c r="WWV23" s="96"/>
      <c r="WWW23" s="97"/>
      <c r="WWX23" s="97"/>
      <c r="WWY23" s="97"/>
      <c r="WWZ23" s="96"/>
      <c r="WXA23" s="97"/>
      <c r="WXB23" s="97"/>
      <c r="WXC23" s="97"/>
      <c r="WXD23" s="96"/>
      <c r="WXE23" s="97"/>
      <c r="WXF23" s="97"/>
      <c r="WXG23" s="97"/>
      <c r="WXH23" s="96"/>
      <c r="WXI23" s="97"/>
      <c r="WXJ23" s="97"/>
      <c r="WXK23" s="97"/>
      <c r="WXL23" s="96"/>
      <c r="WXM23" s="97"/>
      <c r="WXN23" s="97"/>
      <c r="WXO23" s="97"/>
      <c r="WXP23" s="96"/>
      <c r="WXQ23" s="97"/>
      <c r="WXR23" s="97"/>
      <c r="WXS23" s="97"/>
      <c r="WXT23" s="96"/>
      <c r="WXU23" s="97"/>
      <c r="WXV23" s="97"/>
      <c r="WXW23" s="97"/>
      <c r="WXX23" s="96"/>
      <c r="WXY23" s="97"/>
      <c r="WXZ23" s="97"/>
      <c r="WYA23" s="97"/>
      <c r="WYB23" s="96"/>
      <c r="WYC23" s="97"/>
      <c r="WYD23" s="97"/>
      <c r="WYE23" s="97"/>
      <c r="WYF23" s="96"/>
      <c r="WYG23" s="97"/>
      <c r="WYH23" s="97"/>
      <c r="WYI23" s="97"/>
      <c r="WYJ23" s="96"/>
      <c r="WYK23" s="97"/>
      <c r="WYL23" s="97"/>
      <c r="WYM23" s="97"/>
      <c r="WYN23" s="96"/>
      <c r="WYO23" s="97"/>
      <c r="WYP23" s="97"/>
      <c r="WYQ23" s="97"/>
      <c r="WYR23" s="96"/>
      <c r="WYS23" s="97"/>
      <c r="WYT23" s="97"/>
      <c r="WYU23" s="97"/>
      <c r="WYV23" s="96"/>
      <c r="WYW23" s="97"/>
      <c r="WYX23" s="97"/>
      <c r="WYY23" s="97"/>
      <c r="WYZ23" s="96"/>
      <c r="WZA23" s="97"/>
      <c r="WZB23" s="97"/>
      <c r="WZC23" s="97"/>
      <c r="WZD23" s="96"/>
      <c r="WZE23" s="97"/>
      <c r="WZF23" s="97"/>
      <c r="WZG23" s="97"/>
      <c r="WZH23" s="96"/>
      <c r="WZI23" s="97"/>
      <c r="WZJ23" s="97"/>
      <c r="WZK23" s="97"/>
      <c r="WZL23" s="96"/>
      <c r="WZM23" s="97"/>
      <c r="WZN23" s="97"/>
      <c r="WZO23" s="97"/>
      <c r="WZP23" s="96"/>
      <c r="WZQ23" s="97"/>
      <c r="WZR23" s="97"/>
      <c r="WZS23" s="97"/>
      <c r="WZT23" s="96"/>
      <c r="WZU23" s="97"/>
      <c r="WZV23" s="97"/>
      <c r="WZW23" s="97"/>
      <c r="WZX23" s="96"/>
      <c r="WZY23" s="97"/>
      <c r="WZZ23" s="97"/>
      <c r="XAA23" s="97"/>
      <c r="XAB23" s="96"/>
      <c r="XAC23" s="97"/>
      <c r="XAD23" s="97"/>
      <c r="XAE23" s="97"/>
      <c r="XAF23" s="96"/>
      <c r="XAG23" s="97"/>
      <c r="XAH23" s="97"/>
      <c r="XAI23" s="97"/>
      <c r="XAJ23" s="96"/>
      <c r="XAK23" s="97"/>
      <c r="XAL23" s="97"/>
      <c r="XAM23" s="97"/>
      <c r="XAN23" s="96"/>
      <c r="XAO23" s="97"/>
      <c r="XAP23" s="97"/>
      <c r="XAQ23" s="97"/>
      <c r="XAR23" s="96"/>
      <c r="XAS23" s="97"/>
      <c r="XAT23" s="97"/>
      <c r="XAU23" s="97"/>
      <c r="XAV23" s="96"/>
      <c r="XAW23" s="97"/>
      <c r="XAX23" s="97"/>
      <c r="XAY23" s="97"/>
      <c r="XAZ23" s="96"/>
      <c r="XBA23" s="97"/>
      <c r="XBB23" s="97"/>
      <c r="XBC23" s="97"/>
      <c r="XBD23" s="96"/>
      <c r="XBE23" s="97"/>
      <c r="XBF23" s="97"/>
      <c r="XBG23" s="97"/>
      <c r="XBH23" s="96"/>
      <c r="XBI23" s="97"/>
      <c r="XBJ23" s="97"/>
      <c r="XBK23" s="97"/>
      <c r="XBL23" s="96"/>
      <c r="XBM23" s="97"/>
      <c r="XBN23" s="97"/>
      <c r="XBO23" s="97"/>
      <c r="XBP23" s="96"/>
      <c r="XBQ23" s="97"/>
      <c r="XBR23" s="97"/>
      <c r="XBS23" s="97"/>
      <c r="XBT23" s="96"/>
      <c r="XBU23" s="97"/>
      <c r="XBV23" s="97"/>
      <c r="XBW23" s="97"/>
      <c r="XBX23" s="96"/>
      <c r="XBY23" s="97"/>
      <c r="XBZ23" s="97"/>
      <c r="XCA23" s="97"/>
      <c r="XCB23" s="96"/>
      <c r="XCC23" s="97"/>
      <c r="XCD23" s="97"/>
      <c r="XCE23" s="97"/>
      <c r="XCF23" s="96"/>
      <c r="XCG23" s="97"/>
      <c r="XCH23" s="97"/>
      <c r="XCI23" s="97"/>
      <c r="XCJ23" s="96"/>
      <c r="XCK23" s="97"/>
      <c r="XCL23" s="97"/>
      <c r="XCM23" s="97"/>
      <c r="XCN23" s="96"/>
      <c r="XCO23" s="97"/>
      <c r="XCP23" s="97"/>
      <c r="XCQ23" s="97"/>
      <c r="XCR23" s="96"/>
      <c r="XCS23" s="97"/>
      <c r="XCT23" s="97"/>
      <c r="XCU23" s="97"/>
      <c r="XCV23" s="96"/>
      <c r="XCW23" s="97"/>
      <c r="XCX23" s="97"/>
      <c r="XCY23" s="97"/>
      <c r="XCZ23" s="96"/>
      <c r="XDA23" s="97"/>
      <c r="XDB23" s="97"/>
      <c r="XDC23" s="97"/>
      <c r="XDD23" s="96"/>
      <c r="XDE23" s="97"/>
      <c r="XDF23" s="97"/>
      <c r="XDG23" s="97"/>
      <c r="XDH23" s="96"/>
      <c r="XDI23" s="97"/>
      <c r="XDJ23" s="97"/>
      <c r="XDK23" s="97"/>
      <c r="XDL23" s="96"/>
      <c r="XDM23" s="97"/>
      <c r="XDN23" s="97"/>
      <c r="XDO23" s="97"/>
      <c r="XDP23" s="96"/>
      <c r="XDQ23" s="97"/>
      <c r="XDR23" s="97"/>
      <c r="XDS23" s="97"/>
      <c r="XDT23" s="96"/>
      <c r="XDU23" s="97"/>
      <c r="XDV23" s="97"/>
      <c r="XDW23" s="97"/>
      <c r="XDX23" s="96"/>
      <c r="XDY23" s="97"/>
      <c r="XDZ23" s="97"/>
      <c r="XEA23" s="97"/>
      <c r="XEB23" s="96"/>
      <c r="XEC23" s="97"/>
      <c r="XED23" s="97"/>
      <c r="XEE23" s="97"/>
      <c r="XEF23" s="96"/>
      <c r="XEG23" s="97"/>
      <c r="XEH23" s="97"/>
      <c r="XEI23" s="97"/>
      <c r="XEJ23" s="96"/>
      <c r="XEK23" s="97"/>
      <c r="XEL23" s="97"/>
      <c r="XEM23" s="97"/>
      <c r="XEN23" s="96"/>
      <c r="XEO23" s="97"/>
      <c r="XEP23" s="97"/>
      <c r="XEQ23" s="97"/>
      <c r="XER23" s="96"/>
      <c r="XES23" s="97"/>
      <c r="XET23" s="97"/>
      <c r="XEU23" s="97"/>
      <c r="XEV23" s="96"/>
      <c r="XEW23" s="97"/>
      <c r="XEX23" s="97"/>
      <c r="XEY23" s="97"/>
    </row>
    <row r="24" spans="1:16379" ht="8.25" customHeight="1">
      <c r="C24" s="256"/>
      <c r="D24" s="218"/>
      <c r="E24" s="218"/>
      <c r="F24" s="218"/>
      <c r="G24" s="218"/>
      <c r="H24" s="257"/>
      <c r="K24" s="171"/>
      <c r="L24" s="171"/>
      <c r="M24" s="171"/>
    </row>
    <row r="25" spans="1:16379" ht="19.5" customHeight="1">
      <c r="C25" s="258" t="s">
        <v>28</v>
      </c>
      <c r="D25" s="281" t="s">
        <v>5</v>
      </c>
      <c r="E25" s="282">
        <v>1.21E-2</v>
      </c>
      <c r="F25" s="282">
        <v>1.21E-2</v>
      </c>
      <c r="G25" s="282">
        <v>1.2200000000000001E-2</v>
      </c>
      <c r="H25" s="283">
        <v>1.24E-2</v>
      </c>
      <c r="K25" s="172">
        <f>((E25/12)*4)+((F25/12)*8)</f>
        <v>1.21E-2</v>
      </c>
      <c r="L25" s="172">
        <f>((F25/12)*4)+((G25/12)*8)</f>
        <v>1.2166666666666668E-2</v>
      </c>
      <c r="M25" s="172">
        <f>((G25/12)*4)+((H25/12)*8)</f>
        <v>1.2333333333333335E-2</v>
      </c>
    </row>
    <row r="26" spans="1:16379" ht="19.5" customHeight="1">
      <c r="C26" s="255" t="s">
        <v>115</v>
      </c>
      <c r="D26" s="284" t="s">
        <v>5</v>
      </c>
      <c r="E26" s="285">
        <v>1.29E-2</v>
      </c>
      <c r="F26" s="285">
        <v>1.2799999999999999E-2</v>
      </c>
      <c r="G26" s="285">
        <v>1.34E-2</v>
      </c>
      <c r="H26" s="286">
        <v>1.3599999999999999E-2</v>
      </c>
      <c r="K26" s="172">
        <f t="shared" ref="K26:K31" si="1">((E26/12)*4)+((F26/12)*8)</f>
        <v>1.2833333333333332E-2</v>
      </c>
      <c r="L26" s="172">
        <f t="shared" ref="L26:L31" si="2">((F26/12)*4)+((G26/12)*8)</f>
        <v>1.32E-2</v>
      </c>
      <c r="M26" s="172">
        <f t="shared" ref="M26:M31" si="3">((G26/12)*4)+((H26/12)*8)</f>
        <v>1.3533333333333331E-2</v>
      </c>
    </row>
    <row r="27" spans="1:16379" ht="19.5" customHeight="1">
      <c r="A27" s="265" t="s">
        <v>192</v>
      </c>
      <c r="C27" s="255" t="s">
        <v>116</v>
      </c>
      <c r="D27" s="284" t="s">
        <v>8</v>
      </c>
      <c r="E27" s="285">
        <v>1.3120000000000001</v>
      </c>
      <c r="F27" s="285">
        <v>1.3193000000000001</v>
      </c>
      <c r="G27" s="285">
        <v>2.4857</v>
      </c>
      <c r="H27" s="286">
        <v>2.5205000000000002</v>
      </c>
      <c r="K27" s="172">
        <f t="shared" si="1"/>
        <v>1.3168666666666669</v>
      </c>
      <c r="L27" s="172">
        <f t="shared" si="2"/>
        <v>2.0969000000000002</v>
      </c>
      <c r="M27" s="172">
        <f t="shared" si="3"/>
        <v>2.5089000000000001</v>
      </c>
    </row>
    <row r="28" spans="1:16379" ht="19.5" customHeight="1">
      <c r="C28" s="255" t="s">
        <v>146</v>
      </c>
      <c r="D28" s="284" t="s">
        <v>8</v>
      </c>
      <c r="E28" s="285">
        <v>2.0009000000000001</v>
      </c>
      <c r="F28" s="285">
        <v>2.1942999999999997</v>
      </c>
      <c r="G28" s="285">
        <v>2.2079</v>
      </c>
      <c r="H28" s="286">
        <v>2.2387999999999999</v>
      </c>
      <c r="K28" s="172">
        <f t="shared" si="1"/>
        <v>2.129833333333333</v>
      </c>
      <c r="L28" s="172">
        <f t="shared" si="2"/>
        <v>2.2033666666666667</v>
      </c>
      <c r="M28" s="172">
        <f t="shared" si="3"/>
        <v>2.2284999999999999</v>
      </c>
    </row>
    <row r="29" spans="1:16379" ht="19.5" customHeight="1">
      <c r="C29" s="255" t="s">
        <v>112</v>
      </c>
      <c r="D29" s="284" t="s">
        <v>5</v>
      </c>
      <c r="E29" s="285">
        <f>0.013-0.0004</f>
        <v>1.26E-2</v>
      </c>
      <c r="F29" s="285">
        <v>1.2499999999999999E-2</v>
      </c>
      <c r="G29" s="285">
        <v>9.9000000000000008E-3</v>
      </c>
      <c r="H29" s="286">
        <v>0.01</v>
      </c>
      <c r="K29" s="172">
        <f t="shared" si="1"/>
        <v>1.2533333333333334E-2</v>
      </c>
      <c r="L29" s="172">
        <f t="shared" si="2"/>
        <v>1.0766666666666667E-2</v>
      </c>
      <c r="M29" s="172">
        <f t="shared" si="3"/>
        <v>9.9666666666666671E-3</v>
      </c>
    </row>
    <row r="30" spans="1:16379" ht="19.5" customHeight="1">
      <c r="C30" s="255" t="s">
        <v>10</v>
      </c>
      <c r="D30" s="284" t="s">
        <v>8</v>
      </c>
      <c r="E30" s="285">
        <v>4.7333999999999996</v>
      </c>
      <c r="F30" s="285">
        <v>4.6651999999999996</v>
      </c>
      <c r="G30" s="285">
        <v>5.3399000000000001</v>
      </c>
      <c r="H30" s="286">
        <v>5.4146999999999998</v>
      </c>
      <c r="K30" s="172">
        <f t="shared" si="1"/>
        <v>4.6879333333333335</v>
      </c>
      <c r="L30" s="172">
        <f t="shared" si="2"/>
        <v>5.1150000000000002</v>
      </c>
      <c r="M30" s="172">
        <f t="shared" si="3"/>
        <v>5.3897666666666666</v>
      </c>
    </row>
    <row r="31" spans="1:16379" ht="19.5" customHeight="1" thickBot="1">
      <c r="C31" s="254" t="s">
        <v>147</v>
      </c>
      <c r="D31" s="287" t="s">
        <v>8</v>
      </c>
      <c r="E31" s="288">
        <v>12.692600000000001</v>
      </c>
      <c r="F31" s="288">
        <v>12.774699999999999</v>
      </c>
      <c r="G31" s="288">
        <v>6.6959</v>
      </c>
      <c r="H31" s="289">
        <v>6.7896000000000001</v>
      </c>
      <c r="K31" s="172">
        <f t="shared" si="1"/>
        <v>12.747333333333334</v>
      </c>
      <c r="L31" s="172">
        <f t="shared" si="2"/>
        <v>8.7221666666666664</v>
      </c>
      <c r="M31" s="172">
        <f t="shared" si="3"/>
        <v>6.7583666666666664</v>
      </c>
    </row>
    <row r="35" spans="1:8" ht="17.399999999999999">
      <c r="C35" s="31" t="s">
        <v>215</v>
      </c>
    </row>
    <row r="36" spans="1:8" ht="14.4" thickBot="1"/>
    <row r="37" spans="1:8" s="29" customFormat="1" ht="15.75" customHeight="1">
      <c r="C37" s="133" t="s">
        <v>127</v>
      </c>
      <c r="D37" s="280">
        <v>2011</v>
      </c>
      <c r="E37" s="280">
        <v>2012</v>
      </c>
      <c r="F37" s="280">
        <v>2013</v>
      </c>
      <c r="G37" s="280">
        <v>2014</v>
      </c>
      <c r="H37" s="134" t="s">
        <v>3</v>
      </c>
    </row>
    <row r="38" spans="1:8" s="29" customFormat="1">
      <c r="C38" s="342" t="s">
        <v>134</v>
      </c>
      <c r="D38" s="343"/>
      <c r="E38" s="343"/>
      <c r="F38" s="343"/>
      <c r="G38" s="343"/>
      <c r="H38" s="344"/>
    </row>
    <row r="39" spans="1:8" s="29" customFormat="1">
      <c r="C39" s="290" t="s">
        <v>128</v>
      </c>
      <c r="D39" s="137">
        <v>2157478.5</v>
      </c>
      <c r="E39" s="137">
        <v>2157479</v>
      </c>
      <c r="F39" s="137">
        <f>+E39</f>
        <v>2157479</v>
      </c>
      <c r="G39" s="137">
        <v>2031019.5</v>
      </c>
      <c r="H39" s="291">
        <f>SUM(D39:G39)</f>
        <v>8503456</v>
      </c>
    </row>
    <row r="40" spans="1:8" s="29" customFormat="1">
      <c r="A40" s="292" t="s">
        <v>191</v>
      </c>
      <c r="C40" s="290" t="s">
        <v>129</v>
      </c>
      <c r="D40" s="293"/>
      <c r="E40" s="137">
        <v>6479424</v>
      </c>
      <c r="F40" s="137">
        <f>+E40</f>
        <v>6479424</v>
      </c>
      <c r="G40" s="137">
        <f>+F40</f>
        <v>6479424</v>
      </c>
      <c r="H40" s="291">
        <f>SUM(D40:G40)</f>
        <v>19438272</v>
      </c>
    </row>
    <row r="41" spans="1:8" s="29" customFormat="1">
      <c r="C41" s="290" t="s">
        <v>130</v>
      </c>
      <c r="D41" s="293"/>
      <c r="E41" s="293"/>
      <c r="F41" s="137">
        <f>+E40</f>
        <v>6479424</v>
      </c>
      <c r="G41" s="137">
        <f>+F41</f>
        <v>6479424</v>
      </c>
      <c r="H41" s="291">
        <f>SUM(D41:G41)</f>
        <v>12958848</v>
      </c>
    </row>
    <row r="42" spans="1:8" s="29" customFormat="1" ht="14.4" thickBot="1">
      <c r="C42" s="294" t="s">
        <v>131</v>
      </c>
      <c r="D42" s="295"/>
      <c r="E42" s="295"/>
      <c r="F42" s="295"/>
      <c r="G42" s="141">
        <f>+F41</f>
        <v>6479424</v>
      </c>
      <c r="H42" s="296">
        <f>SUM(D42:G42)</f>
        <v>6479424</v>
      </c>
    </row>
    <row r="43" spans="1:8" s="29" customFormat="1" ht="14.4" thickBot="1">
      <c r="C43" s="297" t="s">
        <v>3</v>
      </c>
      <c r="D43" s="298">
        <f>SUM(D39:D42)</f>
        <v>2157478.5</v>
      </c>
      <c r="E43" s="298">
        <f>SUM(E39:E42)</f>
        <v>8636903</v>
      </c>
      <c r="F43" s="298">
        <f>SUM(F39:F42)</f>
        <v>15116327</v>
      </c>
      <c r="G43" s="299">
        <f>SUM(G39:G42)</f>
        <v>21469291.5</v>
      </c>
      <c r="H43" s="300">
        <f>SUM(H39:H42)</f>
        <v>47380000</v>
      </c>
    </row>
    <row r="44" spans="1:8" s="29" customFormat="1">
      <c r="C44" s="345" t="s">
        <v>132</v>
      </c>
      <c r="D44" s="346"/>
      <c r="E44" s="346"/>
      <c r="F44" s="346"/>
      <c r="G44" s="346"/>
      <c r="H44" s="347"/>
    </row>
    <row r="45" spans="1:8" s="29" customFormat="1">
      <c r="C45" s="290" t="s">
        <v>128</v>
      </c>
      <c r="D45" s="137">
        <v>2205577</v>
      </c>
      <c r="E45" s="137">
        <v>2205577</v>
      </c>
      <c r="F45" s="137">
        <v>2205577</v>
      </c>
      <c r="G45" s="137">
        <v>2079119</v>
      </c>
      <c r="H45" s="291">
        <f>SUM(D45:G45)</f>
        <v>8695850</v>
      </c>
    </row>
    <row r="46" spans="1:8" s="29" customFormat="1">
      <c r="A46" s="292" t="s">
        <v>193</v>
      </c>
      <c r="C46" s="290" t="s">
        <v>129</v>
      </c>
      <c r="D46" s="293"/>
      <c r="E46" s="137">
        <v>2865166</v>
      </c>
      <c r="F46" s="137">
        <v>2825192</v>
      </c>
      <c r="G46" s="137">
        <v>2817894</v>
      </c>
      <c r="H46" s="291">
        <f>SUM(D46:G46)</f>
        <v>8508252</v>
      </c>
    </row>
    <row r="47" spans="1:8" s="29" customFormat="1">
      <c r="C47" s="290" t="s">
        <v>130</v>
      </c>
      <c r="D47" s="293"/>
      <c r="E47" s="293"/>
      <c r="F47" s="137">
        <v>9138678</v>
      </c>
      <c r="G47" s="137">
        <v>9031143</v>
      </c>
      <c r="H47" s="291">
        <f>SUM(D47:G47)</f>
        <v>18169821</v>
      </c>
    </row>
    <row r="48" spans="1:8" s="29" customFormat="1" ht="14.4" thickBot="1">
      <c r="C48" s="301" t="s">
        <v>131</v>
      </c>
      <c r="D48" s="302"/>
      <c r="E48" s="302"/>
      <c r="F48" s="302"/>
      <c r="G48" s="303">
        <v>11624663</v>
      </c>
      <c r="H48" s="296">
        <f>SUM(D48:G48)</f>
        <v>11624663</v>
      </c>
    </row>
    <row r="49" spans="3:8" s="29" customFormat="1" ht="14.4" thickBot="1">
      <c r="C49" s="297" t="s">
        <v>3</v>
      </c>
      <c r="D49" s="304">
        <f>SUM(D45:D48)</f>
        <v>2205577</v>
      </c>
      <c r="E49" s="304">
        <f>SUM(E45:E48)</f>
        <v>5070743</v>
      </c>
      <c r="F49" s="298">
        <f>SUM(F45:F48)</f>
        <v>14169447</v>
      </c>
      <c r="G49" s="304">
        <f>SUM(G45:G48)</f>
        <v>25552819</v>
      </c>
      <c r="H49" s="300">
        <f>SUM(H45:H48)</f>
        <v>46998586</v>
      </c>
    </row>
    <row r="51" spans="3:8">
      <c r="C51" s="348" t="s">
        <v>133</v>
      </c>
      <c r="D51" s="348"/>
      <c r="E51" s="348"/>
      <c r="F51" s="348"/>
      <c r="G51" s="348"/>
      <c r="H51" s="348"/>
    </row>
    <row r="52" spans="3:8">
      <c r="C52" s="348"/>
      <c r="D52" s="348"/>
      <c r="E52" s="348"/>
      <c r="F52" s="348"/>
      <c r="G52" s="348"/>
      <c r="H52" s="348"/>
    </row>
    <row r="53" spans="3:8" ht="8.25" customHeight="1"/>
    <row r="62" spans="3:8" ht="21" customHeight="1"/>
    <row r="69" ht="21" customHeight="1"/>
    <row r="71" ht="14.25" customHeight="1"/>
    <row r="72" ht="14.25" customHeight="1"/>
    <row r="73" ht="14.25" customHeight="1"/>
    <row r="74" ht="14.25" customHeight="1"/>
  </sheetData>
  <mergeCells count="3">
    <mergeCell ref="C38:H38"/>
    <mergeCell ref="C44:H44"/>
    <mergeCell ref="C51:H52"/>
  </mergeCells>
  <printOptions horizontalCentered="1" headings="1"/>
  <pageMargins left="0.7" right="0.7" top="0.75" bottom="0.75" header="0.3" footer="0.3"/>
  <pageSetup scale="83" orientation="portrait" r:id="rId1"/>
  <headerFooter>
    <oddFooter>&amp;L&amp;Z&amp;F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134"/>
  <sheetViews>
    <sheetView topLeftCell="A76" zoomScale="85" zoomScaleNormal="85" workbookViewId="0">
      <selection activeCell="A120" sqref="A120"/>
    </sheetView>
  </sheetViews>
  <sheetFormatPr defaultColWidth="9.109375" defaultRowHeight="13.8"/>
  <cols>
    <col min="1" max="1" width="9.109375" style="306"/>
    <col min="2" max="2" width="9.88671875" style="3" bestFit="1" customWidth="1"/>
    <col min="3" max="3" width="9.109375" style="3"/>
    <col min="4" max="11" width="12.6640625" style="3" customWidth="1"/>
    <col min="12" max="12" width="9.109375" style="306"/>
    <col min="13" max="13" width="24.5546875" style="3" customWidth="1"/>
    <col min="14" max="16" width="13.5546875" style="3" customWidth="1"/>
    <col min="17" max="17" width="9.109375" style="3"/>
    <col min="18" max="18" width="15.33203125" style="3" bestFit="1" customWidth="1"/>
    <col min="19" max="19" width="2.88671875" style="3" customWidth="1"/>
    <col min="20" max="20" width="9.109375" style="3"/>
    <col min="21" max="21" width="15.33203125" style="3" bestFit="1" customWidth="1"/>
    <col min="22" max="16384" width="9.109375" style="3"/>
  </cols>
  <sheetData>
    <row r="1" spans="1:24" s="306" customFormat="1" ht="17.399999999999999">
      <c r="B1" s="305" t="s">
        <v>208</v>
      </c>
    </row>
    <row r="2" spans="1:24" s="306" customFormat="1" ht="14.4" thickBot="1"/>
    <row r="3" spans="1:24" ht="27.6">
      <c r="B3" s="152" t="s">
        <v>127</v>
      </c>
      <c r="C3" s="153" t="s">
        <v>135</v>
      </c>
      <c r="D3" s="349" t="s">
        <v>145</v>
      </c>
      <c r="E3" s="349"/>
      <c r="F3" s="349"/>
      <c r="G3" s="349"/>
      <c r="H3" s="349"/>
      <c r="I3" s="349" t="s">
        <v>140</v>
      </c>
      <c r="J3" s="349"/>
      <c r="K3" s="350"/>
      <c r="M3" s="136"/>
      <c r="N3" s="165" t="s">
        <v>141</v>
      </c>
      <c r="O3" s="165" t="s">
        <v>142</v>
      </c>
      <c r="P3" s="165" t="s">
        <v>143</v>
      </c>
      <c r="Q3" s="135"/>
      <c r="R3" s="136"/>
      <c r="S3" s="136"/>
      <c r="T3" s="136"/>
      <c r="U3" s="136"/>
      <c r="V3" s="136"/>
      <c r="W3" s="136"/>
      <c r="X3" s="136"/>
    </row>
    <row r="4" spans="1:24" s="132" customFormat="1" ht="46.5" customHeight="1">
      <c r="A4" s="308"/>
      <c r="B4" s="154"/>
      <c r="C4" s="155"/>
      <c r="D4" s="156" t="s">
        <v>144</v>
      </c>
      <c r="E4" s="156" t="s">
        <v>23</v>
      </c>
      <c r="F4" s="156" t="s">
        <v>71</v>
      </c>
      <c r="G4" s="156" t="s">
        <v>110</v>
      </c>
      <c r="H4" s="156" t="s">
        <v>111</v>
      </c>
      <c r="I4" s="156" t="s">
        <v>137</v>
      </c>
      <c r="J4" s="156" t="s">
        <v>138</v>
      </c>
      <c r="K4" s="157" t="s">
        <v>139</v>
      </c>
      <c r="L4" s="307"/>
      <c r="M4" s="144"/>
      <c r="N4" s="166"/>
      <c r="O4" s="166"/>
      <c r="P4" s="166"/>
      <c r="Q4" s="146" t="s">
        <v>64</v>
      </c>
      <c r="R4" s="146" t="s">
        <v>64</v>
      </c>
      <c r="S4" s="146"/>
      <c r="T4" s="146" t="s">
        <v>64</v>
      </c>
      <c r="U4" s="146" t="s">
        <v>64</v>
      </c>
      <c r="V4" s="144"/>
      <c r="W4" s="144"/>
      <c r="X4" s="144"/>
    </row>
    <row r="5" spans="1:24" s="29" customFormat="1">
      <c r="A5" s="166"/>
      <c r="B5" s="147">
        <v>2011</v>
      </c>
      <c r="C5" s="168">
        <f>+'Tables #1'!E25</f>
        <v>1.21E-2</v>
      </c>
      <c r="D5" s="137"/>
      <c r="E5" s="137"/>
      <c r="F5" s="137"/>
      <c r="G5" s="137"/>
      <c r="H5" s="138"/>
      <c r="I5" s="260"/>
      <c r="J5" s="140"/>
      <c r="K5" s="148"/>
      <c r="L5" s="166"/>
      <c r="M5" s="144"/>
      <c r="N5" s="167">
        <f>SUM(E6:H6)*C6</f>
        <v>0</v>
      </c>
      <c r="O5" s="167">
        <f>D6*C6</f>
        <v>0</v>
      </c>
      <c r="P5" s="167">
        <f>+N5-O5</f>
        <v>0</v>
      </c>
      <c r="Q5" s="164">
        <f>+P5-K6</f>
        <v>-19684.688157199998</v>
      </c>
      <c r="R5" s="164">
        <f>(K6/C6)-E6-F6-G6-H6+D6</f>
        <v>1626833.7319999998</v>
      </c>
      <c r="S5" s="164"/>
      <c r="T5" s="164" t="e">
        <f>(I6/D6)-C6</f>
        <v>#DIV/0!</v>
      </c>
      <c r="U5" s="164">
        <f>(J6/C6)-E6-F6-G6-H6</f>
        <v>1626833.7319999998</v>
      </c>
      <c r="V5" s="144"/>
      <c r="W5" s="144"/>
      <c r="X5" s="144"/>
    </row>
    <row r="6" spans="1:24" s="29" customFormat="1">
      <c r="A6" s="166"/>
      <c r="B6" s="147">
        <v>2012</v>
      </c>
      <c r="C6" s="168">
        <f>+'Tables #1'!K25</f>
        <v>1.21E-2</v>
      </c>
      <c r="D6" s="137"/>
      <c r="E6" s="137"/>
      <c r="F6" s="137"/>
      <c r="G6" s="137"/>
      <c r="H6" s="138"/>
      <c r="I6" s="261"/>
      <c r="J6" s="139">
        <f>+'1. LRAMVA 2011-2014'!Y105</f>
        <v>19684.688157199998</v>
      </c>
      <c r="K6" s="149">
        <f>+J6-I6</f>
        <v>19684.688157199998</v>
      </c>
      <c r="L6" s="166"/>
      <c r="M6" s="144"/>
      <c r="N6" s="167">
        <f>SUM(E7:H7)*C7</f>
        <v>0</v>
      </c>
      <c r="O6" s="167">
        <f>D7*C7</f>
        <v>0</v>
      </c>
      <c r="P6" s="167">
        <f>+N6-O6</f>
        <v>0</v>
      </c>
      <c r="Q6" s="164">
        <f>+P6-K7</f>
        <v>37667.818774370753</v>
      </c>
      <c r="R6" s="164">
        <f>(K7/C7)-E7-F7-G7-H7+D7</f>
        <v>-3095985.1047428013</v>
      </c>
      <c r="S6" s="164"/>
      <c r="T6" s="164" t="e">
        <f>(I7/D7)-C7</f>
        <v>#DIV/0!</v>
      </c>
      <c r="U6" s="164">
        <f>(J7/C7)-E7-F7-G7-H7</f>
        <v>2273526.2952571996</v>
      </c>
      <c r="V6" s="144"/>
      <c r="W6" s="144"/>
      <c r="X6" s="144"/>
    </row>
    <row r="7" spans="1:24" s="29" customFormat="1">
      <c r="A7" s="166"/>
      <c r="B7" s="147">
        <v>2013</v>
      </c>
      <c r="C7" s="168">
        <f>+'Tables #1'!L25</f>
        <v>1.2166666666666668E-2</v>
      </c>
      <c r="D7" s="137"/>
      <c r="E7" s="137"/>
      <c r="F7" s="137"/>
      <c r="G7" s="137"/>
      <c r="H7" s="138"/>
      <c r="I7" s="262">
        <f>+'1. LRAMVA 2011-2014'!AB105</f>
        <v>65329.055366666682</v>
      </c>
      <c r="J7" s="139">
        <f>+'1. LRAMVA 2011-2014'!AA105</f>
        <v>27661.236592295932</v>
      </c>
      <c r="K7" s="149">
        <f>+J7-I7</f>
        <v>-37667.818774370753</v>
      </c>
      <c r="L7" s="166"/>
      <c r="M7" s="144" t="s">
        <v>64</v>
      </c>
      <c r="N7" s="167">
        <f>SUM(E8:H8)*C8</f>
        <v>0</v>
      </c>
      <c r="O7" s="167">
        <f>D8*C8</f>
        <v>0</v>
      </c>
      <c r="P7" s="167">
        <f>+N7-O7</f>
        <v>0</v>
      </c>
      <c r="Q7" s="164">
        <f>+P7-K8</f>
        <v>16163.370311161205</v>
      </c>
      <c r="R7" s="164">
        <f>(K8/C8)-E8-F8-G8-H8+D8</f>
        <v>-1310543.5387428002</v>
      </c>
      <c r="S7" s="164"/>
      <c r="T7" s="164" t="e">
        <f>(I8/D8)-C8</f>
        <v>#DIV/0!</v>
      </c>
      <c r="U7" s="164">
        <f>(J8/C8)-E8-F8-G8-H8</f>
        <v>4058967.8612571997</v>
      </c>
      <c r="V7" s="144"/>
      <c r="W7" s="144"/>
      <c r="X7" s="144"/>
    </row>
    <row r="8" spans="1:24" s="29" customFormat="1">
      <c r="A8" s="166"/>
      <c r="B8" s="150">
        <v>2014</v>
      </c>
      <c r="C8" s="168">
        <f>+'Tables #1'!M25</f>
        <v>1.2333333333333335E-2</v>
      </c>
      <c r="D8" s="141"/>
      <c r="E8" s="141"/>
      <c r="F8" s="141"/>
      <c r="G8" s="141"/>
      <c r="H8" s="142"/>
      <c r="I8" s="263">
        <f>+'1. LRAMVA 2011-2014'!AF105</f>
        <v>66223.973933333342</v>
      </c>
      <c r="J8" s="143">
        <f>+'1. LRAMVA 2011-2014'!AE105</f>
        <v>50060.603622172137</v>
      </c>
      <c r="K8" s="151">
        <f>+J8-I8</f>
        <v>-16163.370311161205</v>
      </c>
      <c r="L8" s="166"/>
      <c r="M8" s="145">
        <f>+K9-'1. LRAMVA 2011-2014'!AI105</f>
        <v>0</v>
      </c>
      <c r="N8" s="166"/>
      <c r="O8" s="166"/>
      <c r="P8" s="166"/>
      <c r="Q8" s="144"/>
      <c r="R8" s="144"/>
      <c r="S8" s="144"/>
      <c r="T8" s="144"/>
      <c r="U8" s="144"/>
      <c r="V8" s="144"/>
      <c r="W8" s="144"/>
      <c r="X8" s="144"/>
    </row>
    <row r="9" spans="1:24" s="29" customFormat="1" ht="14.4" thickBot="1">
      <c r="A9" s="166"/>
      <c r="B9" s="158" t="s">
        <v>3</v>
      </c>
      <c r="C9" s="159"/>
      <c r="D9" s="159"/>
      <c r="E9" s="159"/>
      <c r="F9" s="159"/>
      <c r="G9" s="159"/>
      <c r="H9" s="159"/>
      <c r="I9" s="264">
        <f>SUM(I5:I8)</f>
        <v>131553.02930000002</v>
      </c>
      <c r="J9" s="160">
        <f>SUM(J5:J8)</f>
        <v>97406.528371668071</v>
      </c>
      <c r="K9" s="161">
        <f>SUM(K5:K8)</f>
        <v>-34146.50092833196</v>
      </c>
      <c r="L9" s="166"/>
      <c r="M9" s="162">
        <f>SUM(E5:H8)-'1. LRAMVA 2011-2014'!E105-'1. LRAMVA 2011-2014'!H105-'1. LRAMVA 2011-2014'!K105-'1. LRAMVA 2011-2014'!N105</f>
        <v>-7959327.8885143995</v>
      </c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</row>
    <row r="10" spans="1:24" s="306" customFormat="1"/>
    <row r="11" spans="1:24" s="306" customFormat="1" ht="17.399999999999999">
      <c r="B11" s="305" t="s">
        <v>209</v>
      </c>
    </row>
    <row r="12" spans="1:24" s="306" customFormat="1" ht="14.4" thickBot="1"/>
    <row r="13" spans="1:24" ht="27.6">
      <c r="B13" s="152" t="s">
        <v>127</v>
      </c>
      <c r="C13" s="153" t="s">
        <v>135</v>
      </c>
      <c r="D13" s="349" t="s">
        <v>145</v>
      </c>
      <c r="E13" s="349"/>
      <c r="F13" s="349"/>
      <c r="G13" s="349"/>
      <c r="H13" s="349"/>
      <c r="I13" s="349" t="s">
        <v>140</v>
      </c>
      <c r="J13" s="349"/>
      <c r="K13" s="350"/>
      <c r="M13" s="136"/>
      <c r="N13" s="165" t="s">
        <v>141</v>
      </c>
      <c r="O13" s="165" t="s">
        <v>142</v>
      </c>
      <c r="P13" s="165" t="s">
        <v>143</v>
      </c>
      <c r="Q13" s="135"/>
      <c r="R13" s="136"/>
      <c r="S13" s="136"/>
      <c r="T13" s="136"/>
      <c r="U13" s="136"/>
    </row>
    <row r="14" spans="1:24" ht="39.6">
      <c r="B14" s="154"/>
      <c r="C14" s="155"/>
      <c r="D14" s="156" t="s">
        <v>144</v>
      </c>
      <c r="E14" s="156" t="s">
        <v>23</v>
      </c>
      <c r="F14" s="156" t="s">
        <v>71</v>
      </c>
      <c r="G14" s="156" t="s">
        <v>110</v>
      </c>
      <c r="H14" s="156" t="s">
        <v>111</v>
      </c>
      <c r="I14" s="156" t="s">
        <v>137</v>
      </c>
      <c r="J14" s="156" t="s">
        <v>138</v>
      </c>
      <c r="K14" s="157" t="s">
        <v>139</v>
      </c>
      <c r="M14" s="144"/>
      <c r="N14" s="166"/>
      <c r="O14" s="166"/>
      <c r="P14" s="166"/>
      <c r="Q14" s="146" t="s">
        <v>64</v>
      </c>
      <c r="R14" s="146" t="s">
        <v>64</v>
      </c>
      <c r="S14" s="146"/>
      <c r="T14" s="146" t="s">
        <v>64</v>
      </c>
      <c r="U14" s="146" t="s">
        <v>64</v>
      </c>
    </row>
    <row r="15" spans="1:24">
      <c r="B15" s="147">
        <v>2011</v>
      </c>
      <c r="C15" s="168">
        <f>+'Tables #1'!E26</f>
        <v>1.29E-2</v>
      </c>
      <c r="D15" s="137"/>
      <c r="E15" s="137"/>
      <c r="F15" s="137"/>
      <c r="G15" s="137"/>
      <c r="H15" s="138"/>
      <c r="I15" s="260"/>
      <c r="J15" s="140"/>
      <c r="K15" s="148"/>
      <c r="M15" s="144"/>
      <c r="N15" s="167">
        <f>SUM(E16:H16)*C16</f>
        <v>0</v>
      </c>
      <c r="O15" s="167">
        <f>D16*C16</f>
        <v>0</v>
      </c>
      <c r="P15" s="167">
        <f>+N15-O15</f>
        <v>0</v>
      </c>
      <c r="Q15" s="164">
        <f>+P15-K16</f>
        <v>-21464.69165835304</v>
      </c>
      <c r="R15" s="164">
        <f>(K16/C16)-E16-F16-G16-H16+D16</f>
        <v>1672573.3759755618</v>
      </c>
      <c r="S15" s="164"/>
      <c r="T15" s="164" t="e">
        <f>(I16/D16)-C16</f>
        <v>#DIV/0!</v>
      </c>
      <c r="U15" s="164">
        <f>(J16/C16)-E16-F16-G16-H16</f>
        <v>1672573.3759755618</v>
      </c>
    </row>
    <row r="16" spans="1:24">
      <c r="B16" s="147">
        <v>2012</v>
      </c>
      <c r="C16" s="168">
        <f>+'Tables #1'!K26</f>
        <v>1.2833333333333332E-2</v>
      </c>
      <c r="D16" s="137"/>
      <c r="E16" s="137"/>
      <c r="F16" s="137"/>
      <c r="G16" s="137"/>
      <c r="H16" s="138"/>
      <c r="I16" s="261"/>
      <c r="J16" s="139">
        <f>+'1. LRAMVA 2011-2014'!Y197</f>
        <v>21464.69165835304</v>
      </c>
      <c r="K16" s="149">
        <f>+J16-I16</f>
        <v>21464.69165835304</v>
      </c>
      <c r="M16" s="144"/>
      <c r="N16" s="167">
        <f>SUM(E17:H17)*C17</f>
        <v>0</v>
      </c>
      <c r="O16" s="167">
        <f>D17*C17</f>
        <v>0</v>
      </c>
      <c r="P16" s="167">
        <f>+N16-O16</f>
        <v>0</v>
      </c>
      <c r="Q16" s="164">
        <f>+P16-K17</f>
        <v>-14171.121108964591</v>
      </c>
      <c r="R16" s="164">
        <f>(K17/C17)-E17-F17-G17-H17+D17</f>
        <v>1073569.7809821661</v>
      </c>
      <c r="S16" s="164"/>
      <c r="T16" s="164" t="e">
        <f>(I17/D17)-C17</f>
        <v>#DIV/0!</v>
      </c>
      <c r="U16" s="164">
        <f>(J17/C17)-E17-F17-G17-H17</f>
        <v>3150500.7809821661</v>
      </c>
    </row>
    <row r="17" spans="2:36">
      <c r="B17" s="147">
        <v>2013</v>
      </c>
      <c r="C17" s="168">
        <f>+'Tables #1'!L26</f>
        <v>1.32E-2</v>
      </c>
      <c r="D17" s="137"/>
      <c r="E17" s="137"/>
      <c r="F17" s="137"/>
      <c r="G17" s="137"/>
      <c r="H17" s="138"/>
      <c r="I17" s="262">
        <f>+'1. LRAMVA 2011-2014'!AB197</f>
        <v>27415.4892</v>
      </c>
      <c r="J17" s="139">
        <f>+'1. LRAMVA 2011-2014'!AA197</f>
        <v>41586.610308964591</v>
      </c>
      <c r="K17" s="149">
        <f>+J17-I17</f>
        <v>14171.121108964591</v>
      </c>
      <c r="M17" s="144" t="s">
        <v>64</v>
      </c>
      <c r="N17" s="167">
        <f>SUM(E18:H18)*C18</f>
        <v>0</v>
      </c>
      <c r="O17" s="167">
        <f>D18*C18</f>
        <v>0</v>
      </c>
      <c r="P17" s="167">
        <f>+N17-O17</f>
        <v>0</v>
      </c>
      <c r="Q17" s="164">
        <f>+P17-K18</f>
        <v>-33898.921896621003</v>
      </c>
      <c r="R17" s="164">
        <f>(K18/C18)-E18-F18-G18-H18+D18</f>
        <v>2504846.4455631287</v>
      </c>
      <c r="S17" s="164"/>
      <c r="T17" s="164" t="e">
        <f>(I18/D18)-C18</f>
        <v>#DIV/0!</v>
      </c>
      <c r="U17" s="164">
        <f>(J18/C18)-E18-F18-G18-H18</f>
        <v>4581777.4455631291</v>
      </c>
    </row>
    <row r="18" spans="2:36">
      <c r="B18" s="150">
        <v>2014</v>
      </c>
      <c r="C18" s="168">
        <f>+'Tables #1'!M26</f>
        <v>1.3533333333333331E-2</v>
      </c>
      <c r="D18" s="141"/>
      <c r="E18" s="141"/>
      <c r="F18" s="141"/>
      <c r="G18" s="141"/>
      <c r="H18" s="142"/>
      <c r="I18" s="263">
        <f>+'1. LRAMVA 2011-2014'!AF197</f>
        <v>28107.799533333335</v>
      </c>
      <c r="J18" s="143">
        <f>+'1. LRAMVA 2011-2014'!AE197</f>
        <v>62006.721429954341</v>
      </c>
      <c r="K18" s="151">
        <f>+J18-I18</f>
        <v>33898.921896621003</v>
      </c>
      <c r="M18" s="145">
        <f>+K19-'1. LRAMVA 2011-2014'!AI197</f>
        <v>0</v>
      </c>
      <c r="N18" s="166"/>
      <c r="O18" s="166"/>
      <c r="P18" s="166"/>
      <c r="Q18" s="144"/>
      <c r="R18" s="144"/>
      <c r="S18" s="144"/>
      <c r="T18" s="144"/>
      <c r="U18" s="144"/>
    </row>
    <row r="19" spans="2:36" ht="14.4" thickBot="1">
      <c r="B19" s="158" t="s">
        <v>3</v>
      </c>
      <c r="C19" s="159"/>
      <c r="D19" s="159"/>
      <c r="E19" s="159"/>
      <c r="F19" s="159"/>
      <c r="G19" s="159"/>
      <c r="H19" s="159"/>
      <c r="I19" s="264">
        <f>SUM(I15:I18)</f>
        <v>55523.288733333335</v>
      </c>
      <c r="J19" s="160">
        <f>SUM(J15:J18)</f>
        <v>125058.02339727197</v>
      </c>
      <c r="K19" s="161">
        <f>SUM(K15:K18)</f>
        <v>69534.734663938638</v>
      </c>
      <c r="M19" s="162">
        <f>SUM(E15:H18)-'1. LRAMVA 2011-2014'!D197-'1. LRAMVA 2011-2014'!E197-'1. LRAMVA 2011-2014'!H197-'1. LRAMVA 2011-2014'!K197-'1. LRAMVA 2011-2014'!N197</f>
        <v>-9404851.602520857</v>
      </c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2:36" s="306" customFormat="1"/>
    <row r="21" spans="2:36" s="306" customFormat="1" ht="17.399999999999999">
      <c r="B21" s="305" t="s">
        <v>210</v>
      </c>
    </row>
    <row r="22" spans="2:36" s="306" customFormat="1" ht="14.4" thickBot="1"/>
    <row r="23" spans="2:36" ht="27.6">
      <c r="B23" s="152" t="s">
        <v>127</v>
      </c>
      <c r="C23" s="153" t="s">
        <v>135</v>
      </c>
      <c r="D23" s="349" t="s">
        <v>136</v>
      </c>
      <c r="E23" s="349"/>
      <c r="F23" s="349"/>
      <c r="G23" s="349"/>
      <c r="H23" s="349"/>
      <c r="I23" s="349" t="s">
        <v>140</v>
      </c>
      <c r="J23" s="349"/>
      <c r="K23" s="350"/>
      <c r="M23" s="136"/>
      <c r="N23" s="165" t="s">
        <v>141</v>
      </c>
      <c r="O23" s="165" t="s">
        <v>142</v>
      </c>
      <c r="P23" s="165" t="s">
        <v>143</v>
      </c>
      <c r="Q23" s="135"/>
      <c r="R23" s="136"/>
      <c r="S23" s="136"/>
      <c r="T23" s="136"/>
      <c r="U23" s="136"/>
    </row>
    <row r="24" spans="2:36" ht="39.6">
      <c r="B24" s="154"/>
      <c r="C24" s="155"/>
      <c r="D24" s="156" t="s">
        <v>144</v>
      </c>
      <c r="E24" s="156" t="s">
        <v>23</v>
      </c>
      <c r="F24" s="156" t="s">
        <v>71</v>
      </c>
      <c r="G24" s="156" t="s">
        <v>110</v>
      </c>
      <c r="H24" s="156" t="s">
        <v>111</v>
      </c>
      <c r="I24" s="156" t="s">
        <v>137</v>
      </c>
      <c r="J24" s="156" t="s">
        <v>138</v>
      </c>
      <c r="K24" s="157" t="s">
        <v>139</v>
      </c>
      <c r="M24" s="144"/>
      <c r="N24" s="166"/>
      <c r="O24" s="166"/>
      <c r="P24" s="166"/>
      <c r="Q24" s="146" t="s">
        <v>64</v>
      </c>
      <c r="R24" s="146" t="s">
        <v>64</v>
      </c>
      <c r="S24" s="146"/>
      <c r="T24" s="146" t="s">
        <v>64</v>
      </c>
      <c r="U24" s="146" t="s">
        <v>64</v>
      </c>
    </row>
    <row r="25" spans="2:36">
      <c r="B25" s="147">
        <v>2011</v>
      </c>
      <c r="C25" s="168">
        <f>+'Tables #1'!E27</f>
        <v>1.3120000000000001</v>
      </c>
      <c r="D25" s="137"/>
      <c r="E25" s="137"/>
      <c r="F25" s="137"/>
      <c r="G25" s="137"/>
      <c r="H25" s="138"/>
      <c r="I25" s="260"/>
      <c r="J25" s="140"/>
      <c r="K25" s="148"/>
      <c r="M25" s="144"/>
      <c r="N25" s="167">
        <f>SUM(E26:H26)*C26</f>
        <v>0</v>
      </c>
      <c r="O25" s="167">
        <f>D26*C26</f>
        <v>0</v>
      </c>
      <c r="P25" s="167">
        <f>+N25-O25</f>
        <v>0</v>
      </c>
      <c r="Q25" s="164">
        <f>+P25-K26</f>
        <v>-6608.3590714775528</v>
      </c>
      <c r="R25" s="164">
        <f>(K26/C26)-E26-F26-G26-H26+D26</f>
        <v>5018.2446247234993</v>
      </c>
      <c r="S25" s="164"/>
      <c r="T25" s="164" t="e">
        <f>(I26/D26)-C26</f>
        <v>#DIV/0!</v>
      </c>
      <c r="U25" s="164">
        <f>(J26/C26)-E26-F26-G26-H26</f>
        <v>5018.2446247234993</v>
      </c>
    </row>
    <row r="26" spans="2:36">
      <c r="B26" s="147">
        <v>2012</v>
      </c>
      <c r="C26" s="168">
        <f>+'Tables #1'!K27</f>
        <v>1.3168666666666669</v>
      </c>
      <c r="D26" s="137"/>
      <c r="E26" s="137"/>
      <c r="F26" s="137"/>
      <c r="G26" s="137"/>
      <c r="H26" s="138"/>
      <c r="I26" s="261"/>
      <c r="J26" s="139">
        <f>+'1. LRAMVA 2011-2014'!Y360</f>
        <v>6608.3590714775528</v>
      </c>
      <c r="K26" s="149">
        <f>+J26-I26</f>
        <v>6608.3590714775528</v>
      </c>
      <c r="M26" s="144"/>
      <c r="N26" s="167">
        <f>SUM(E27:H27)*C27</f>
        <v>0</v>
      </c>
      <c r="O26" s="167">
        <f>D27*C27</f>
        <v>0</v>
      </c>
      <c r="P26" s="167">
        <f>+N26-O26</f>
        <v>0</v>
      </c>
      <c r="Q26" s="164">
        <f>+P26-K27</f>
        <v>5881.2946369366218</v>
      </c>
      <c r="R26" s="164">
        <f>(K27/C27)-E27-F27-G27-H27+D27</f>
        <v>-2804.7568491280563</v>
      </c>
      <c r="S26" s="164"/>
      <c r="T26" s="164" t="e">
        <f>(I27/D27)-C27</f>
        <v>#DIV/0!</v>
      </c>
      <c r="U26" s="164">
        <f>(J27/C27)-E27-F27-G27-H27</f>
        <v>9580.6431508719434</v>
      </c>
    </row>
    <row r="27" spans="2:36">
      <c r="B27" s="147">
        <v>2013</v>
      </c>
      <c r="C27" s="168">
        <f>+'Tables #1'!L27</f>
        <v>2.0969000000000002</v>
      </c>
      <c r="D27" s="137"/>
      <c r="E27" s="137"/>
      <c r="F27" s="137"/>
      <c r="G27" s="137"/>
      <c r="H27" s="138"/>
      <c r="I27" s="262">
        <f>+'1. LRAMVA 2011-2014'!AB360</f>
        <v>25970.94526</v>
      </c>
      <c r="J27" s="139">
        <f>+'1. LRAMVA 2011-2014'!AA360</f>
        <v>20089.650623063379</v>
      </c>
      <c r="K27" s="149">
        <f>+J27-I27</f>
        <v>-5881.2946369366218</v>
      </c>
      <c r="M27" s="144" t="s">
        <v>64</v>
      </c>
      <c r="N27" s="167">
        <f>SUM(E28:H28)*C28</f>
        <v>0</v>
      </c>
      <c r="O27" s="167">
        <f>D28*C28</f>
        <v>0</v>
      </c>
      <c r="P27" s="167">
        <f>+N27-O27</f>
        <v>0</v>
      </c>
      <c r="Q27" s="164">
        <f>+P27-K28</f>
        <v>-9634.3048285791301</v>
      </c>
      <c r="R27" s="164">
        <f>(K28/C28)-E28-F28-G28-H28+D28</f>
        <v>3840.0513486305272</v>
      </c>
      <c r="S27" s="164"/>
      <c r="T27" s="164" t="e">
        <f>(I28/D28)-C28</f>
        <v>#DIV/0!</v>
      </c>
      <c r="U27" s="164">
        <f>(J28/C28)-E28-F28-G28-H28</f>
        <v>16225.451348630528</v>
      </c>
    </row>
    <row r="28" spans="2:36">
      <c r="B28" s="150">
        <v>2014</v>
      </c>
      <c r="C28" s="168">
        <f>+'Tables #1'!M27</f>
        <v>2.5089000000000001</v>
      </c>
      <c r="D28" s="141"/>
      <c r="E28" s="141"/>
      <c r="F28" s="141"/>
      <c r="G28" s="141"/>
      <c r="H28" s="142"/>
      <c r="I28" s="263">
        <f>+'1. LRAMVA 2011-2014'!AF360</f>
        <v>31073.730060000002</v>
      </c>
      <c r="J28" s="143">
        <f>+'1. LRAMVA 2011-2014'!AE360</f>
        <v>40708.034888579132</v>
      </c>
      <c r="K28" s="151">
        <f>+J28-I28</f>
        <v>9634.3048285791301</v>
      </c>
      <c r="M28" s="145">
        <f>+K29-'1. LRAMVA 2011-2014'!AI360</f>
        <v>0</v>
      </c>
      <c r="N28" s="166"/>
      <c r="O28" s="166"/>
      <c r="P28" s="166"/>
      <c r="Q28" s="144"/>
      <c r="R28" s="144"/>
      <c r="S28" s="144"/>
      <c r="T28" s="144"/>
      <c r="U28" s="144"/>
    </row>
    <row r="29" spans="2:36" ht="14.4" thickBot="1">
      <c r="B29" s="158" t="s">
        <v>3</v>
      </c>
      <c r="C29" s="159"/>
      <c r="D29" s="159"/>
      <c r="E29" s="159"/>
      <c r="F29" s="159"/>
      <c r="G29" s="159"/>
      <c r="H29" s="159"/>
      <c r="I29" s="264">
        <f>SUM(I25:I28)</f>
        <v>57044.675320000002</v>
      </c>
      <c r="J29" s="160">
        <f>SUM(J25:J28)</f>
        <v>67406.044583120063</v>
      </c>
      <c r="K29" s="161">
        <f>SUM(K25:K28)</f>
        <v>10361.369263120061</v>
      </c>
      <c r="M29" s="162">
        <f>SUM(E25:H28)-'1. LRAMVA 2011-2014'!G360-'1. LRAMVA 2011-2014'!D360-'1. LRAMVA 2011-2014'!J360-'1. LRAMVA 2011-2014'!M360</f>
        <v>-30824.339124225968</v>
      </c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2:36" s="306" customFormat="1"/>
    <row r="31" spans="2:36" s="306" customFormat="1" ht="17.399999999999999">
      <c r="B31" s="305" t="s">
        <v>211</v>
      </c>
    </row>
    <row r="32" spans="2:36" s="306" customFormat="1" ht="14.4" thickBot="1"/>
    <row r="33" spans="2:22" ht="27.6">
      <c r="B33" s="152" t="s">
        <v>127</v>
      </c>
      <c r="C33" s="153" t="s">
        <v>135</v>
      </c>
      <c r="D33" s="349" t="s">
        <v>136</v>
      </c>
      <c r="E33" s="349"/>
      <c r="F33" s="349"/>
      <c r="G33" s="349"/>
      <c r="H33" s="349"/>
      <c r="I33" s="349" t="s">
        <v>140</v>
      </c>
      <c r="J33" s="349"/>
      <c r="K33" s="350"/>
      <c r="M33" s="136"/>
      <c r="N33" s="165" t="s">
        <v>141</v>
      </c>
      <c r="O33" s="165" t="s">
        <v>142</v>
      </c>
      <c r="P33" s="165" t="s">
        <v>143</v>
      </c>
      <c r="Q33" s="135"/>
      <c r="R33" s="136"/>
      <c r="S33" s="136"/>
      <c r="T33" s="136"/>
      <c r="U33" s="136"/>
    </row>
    <row r="34" spans="2:22" ht="39.6">
      <c r="B34" s="154"/>
      <c r="C34" s="155"/>
      <c r="D34" s="156" t="s">
        <v>144</v>
      </c>
      <c r="E34" s="156" t="s">
        <v>23</v>
      </c>
      <c r="F34" s="156" t="s">
        <v>71</v>
      </c>
      <c r="G34" s="156" t="s">
        <v>110</v>
      </c>
      <c r="H34" s="156" t="s">
        <v>111</v>
      </c>
      <c r="I34" s="156" t="s">
        <v>137</v>
      </c>
      <c r="J34" s="156" t="s">
        <v>138</v>
      </c>
      <c r="K34" s="157" t="s">
        <v>139</v>
      </c>
      <c r="M34" s="144"/>
      <c r="N34" s="166"/>
      <c r="O34" s="166"/>
      <c r="P34" s="166"/>
      <c r="Q34" s="146" t="s">
        <v>64</v>
      </c>
      <c r="R34" s="146" t="s">
        <v>64</v>
      </c>
      <c r="S34" s="146"/>
      <c r="T34" s="146" t="s">
        <v>64</v>
      </c>
      <c r="U34" s="146" t="s">
        <v>64</v>
      </c>
    </row>
    <row r="35" spans="2:22">
      <c r="B35" s="147">
        <v>2011</v>
      </c>
      <c r="C35" s="168">
        <f>+'Tables #1'!E28</f>
        <v>2.0009000000000001</v>
      </c>
      <c r="D35" s="137"/>
      <c r="E35" s="137"/>
      <c r="F35" s="137"/>
      <c r="G35" s="137"/>
      <c r="H35" s="138"/>
      <c r="I35" s="260"/>
      <c r="J35" s="140"/>
      <c r="K35" s="148"/>
      <c r="M35" s="144"/>
      <c r="N35" s="167">
        <f>SUM(E36:H36)*C36</f>
        <v>0</v>
      </c>
      <c r="O35" s="167">
        <f>D36*C36</f>
        <v>0</v>
      </c>
      <c r="P35" s="167">
        <f>+N35-O35</f>
        <v>0</v>
      </c>
      <c r="Q35" s="164">
        <f>+P35-K36</f>
        <v>-18529.334041134385</v>
      </c>
      <c r="R35" s="164">
        <f>(K36/C36)-E36-F36-G36-H36+D36</f>
        <v>8699.8986029271709</v>
      </c>
      <c r="S35" s="164"/>
      <c r="T35" s="164" t="e">
        <f>(I36/D36)-C36</f>
        <v>#DIV/0!</v>
      </c>
      <c r="U35" s="164">
        <f>(J36/C36)-E36-F36-G36-H36</f>
        <v>8699.8986029271709</v>
      </c>
    </row>
    <row r="36" spans="2:22">
      <c r="B36" s="147">
        <v>2012</v>
      </c>
      <c r="C36" s="168">
        <f>+'Tables #1'!K28</f>
        <v>2.129833333333333</v>
      </c>
      <c r="D36" s="137"/>
      <c r="E36" s="137"/>
      <c r="F36" s="137"/>
      <c r="G36" s="137"/>
      <c r="H36" s="138"/>
      <c r="I36" s="261"/>
      <c r="J36" s="139">
        <f>+'1. LRAMVA 2011-2014'!Y492</f>
        <v>18529.334041134385</v>
      </c>
      <c r="K36" s="149">
        <f>+J36-I36</f>
        <v>18529.334041134385</v>
      </c>
      <c r="M36" s="144"/>
      <c r="N36" s="167">
        <f>SUM(E37:H37)*C37</f>
        <v>0</v>
      </c>
      <c r="O36" s="167">
        <f>D37*C37</f>
        <v>0</v>
      </c>
      <c r="P36" s="167">
        <f>+N36-O36</f>
        <v>0</v>
      </c>
      <c r="Q36" s="164">
        <f>+P36-K37</f>
        <v>7645.1360816060969</v>
      </c>
      <c r="R36" s="164">
        <f>(K37/C37)-E37-F37-G37-H37+D37</f>
        <v>-3469.7520831482566</v>
      </c>
      <c r="S36" s="164"/>
      <c r="T36" s="164" t="e">
        <f>(I37/D37)-C37</f>
        <v>#DIV/0!</v>
      </c>
      <c r="U36" s="164">
        <f>(J37/C37)-E37-F37-G37-H37</f>
        <v>5522.6479168517426</v>
      </c>
    </row>
    <row r="37" spans="2:22">
      <c r="B37" s="147">
        <v>2013</v>
      </c>
      <c r="C37" s="168">
        <f>+'Tables #1'!L28</f>
        <v>2.2033666666666667</v>
      </c>
      <c r="D37" s="137"/>
      <c r="E37" s="137"/>
      <c r="F37" s="137"/>
      <c r="G37" s="137"/>
      <c r="H37" s="138"/>
      <c r="I37" s="262">
        <f>+'1. LRAMVA 2011-2014'!AB492</f>
        <v>19813.554413333331</v>
      </c>
      <c r="J37" s="139">
        <f>+'1. LRAMVA 2011-2014'!AA492</f>
        <v>12168.418331727235</v>
      </c>
      <c r="K37" s="149">
        <f>+J37-I37</f>
        <v>-7645.1360816060969</v>
      </c>
      <c r="M37" s="144" t="s">
        <v>64</v>
      </c>
      <c r="N37" s="167">
        <f>SUM(E38:H38)*C38</f>
        <v>0</v>
      </c>
      <c r="O37" s="167">
        <f>D38*C38</f>
        <v>0</v>
      </c>
      <c r="P37" s="167">
        <f>+N37-O37</f>
        <v>0</v>
      </c>
      <c r="Q37" s="164">
        <f>+P37-K38</f>
        <v>-3712.1304898644921</v>
      </c>
      <c r="R37" s="164">
        <f>(K38/C38)-E38-F38-G38-H38+D38</f>
        <v>1665.7529683035639</v>
      </c>
      <c r="S37" s="164"/>
      <c r="T37" s="164" t="e">
        <f>(I38/D38)-C38</f>
        <v>#DIV/0!</v>
      </c>
      <c r="U37" s="164">
        <f>(J38/C38)-E38-F38-G38-H38</f>
        <v>10658.152968303564</v>
      </c>
    </row>
    <row r="38" spans="2:22">
      <c r="B38" s="150">
        <v>2014</v>
      </c>
      <c r="C38" s="168">
        <f>+'Tables #1'!M28</f>
        <v>2.2284999999999999</v>
      </c>
      <c r="D38" s="141"/>
      <c r="E38" s="141"/>
      <c r="F38" s="141"/>
      <c r="G38" s="141"/>
      <c r="H38" s="142"/>
      <c r="I38" s="263">
        <f>+'1. LRAMVA 2011-2014'!AF492</f>
        <v>20039.563399999999</v>
      </c>
      <c r="J38" s="143">
        <f>+'1. LRAMVA 2011-2014'!AE492</f>
        <v>23751.693889864491</v>
      </c>
      <c r="K38" s="151">
        <f>+J38-I38</f>
        <v>3712.1304898644921</v>
      </c>
      <c r="M38" s="145">
        <f>+K39-'1. LRAMVA 2011-2014'!AI492</f>
        <v>0</v>
      </c>
      <c r="N38" s="166"/>
      <c r="O38" s="166"/>
      <c r="P38" s="166"/>
      <c r="Q38" s="144"/>
      <c r="R38" s="144"/>
      <c r="S38" s="144"/>
      <c r="T38" s="144"/>
      <c r="U38" s="144"/>
    </row>
    <row r="39" spans="2:22" ht="14.4" thickBot="1">
      <c r="B39" s="158" t="s">
        <v>3</v>
      </c>
      <c r="C39" s="159"/>
      <c r="D39" s="159"/>
      <c r="E39" s="159"/>
      <c r="F39" s="159"/>
      <c r="G39" s="159"/>
      <c r="H39" s="159"/>
      <c r="I39" s="264">
        <f>SUM(I35:I38)</f>
        <v>39853.117813333331</v>
      </c>
      <c r="J39" s="160">
        <f>SUM(J35:J38)</f>
        <v>54449.446262726109</v>
      </c>
      <c r="K39" s="161">
        <f>SUM(K35:K38)</f>
        <v>14596.32844939278</v>
      </c>
      <c r="M39" s="162">
        <f>SUM(E35:H38)-'1. LRAMVA 2011-2014'!G492-'1. LRAMVA 2011-2014'!J492-'1. LRAMVA 2011-2014'!M492</f>
        <v>-24880.699488082479</v>
      </c>
      <c r="N39" s="163"/>
      <c r="O39" s="163"/>
      <c r="P39" s="163"/>
      <c r="Q39" s="163"/>
      <c r="R39" s="163"/>
      <c r="S39" s="163"/>
      <c r="T39" s="163"/>
      <c r="U39" s="163"/>
      <c r="V39" s="163"/>
    </row>
    <row r="40" spans="2:22" s="306" customFormat="1"/>
    <row r="41" spans="2:22" s="306" customFormat="1" ht="17.399999999999999">
      <c r="B41" s="305" t="s">
        <v>212</v>
      </c>
    </row>
    <row r="42" spans="2:22" s="306" customFormat="1" ht="14.4" thickBot="1"/>
    <row r="43" spans="2:22" ht="27.6">
      <c r="B43" s="152" t="s">
        <v>127</v>
      </c>
      <c r="C43" s="153" t="s">
        <v>135</v>
      </c>
      <c r="D43" s="349" t="s">
        <v>136</v>
      </c>
      <c r="E43" s="349"/>
      <c r="F43" s="349"/>
      <c r="G43" s="349"/>
      <c r="H43" s="349"/>
      <c r="I43" s="349" t="s">
        <v>140</v>
      </c>
      <c r="J43" s="349"/>
      <c r="K43" s="350"/>
      <c r="M43" s="136"/>
      <c r="N43" s="165" t="s">
        <v>141</v>
      </c>
      <c r="O43" s="165" t="s">
        <v>142</v>
      </c>
      <c r="P43" s="165" t="s">
        <v>143</v>
      </c>
      <c r="Q43" s="135"/>
      <c r="R43" s="136"/>
      <c r="S43" s="136"/>
      <c r="T43" s="136"/>
      <c r="U43" s="136"/>
    </row>
    <row r="44" spans="2:22" ht="39.6">
      <c r="B44" s="154"/>
      <c r="C44" s="155"/>
      <c r="D44" s="156" t="s">
        <v>144</v>
      </c>
      <c r="E44" s="156" t="s">
        <v>23</v>
      </c>
      <c r="F44" s="156" t="s">
        <v>71</v>
      </c>
      <c r="G44" s="156" t="s">
        <v>110</v>
      </c>
      <c r="H44" s="156" t="s">
        <v>111</v>
      </c>
      <c r="I44" s="156" t="s">
        <v>137</v>
      </c>
      <c r="J44" s="156" t="s">
        <v>138</v>
      </c>
      <c r="K44" s="157" t="s">
        <v>139</v>
      </c>
      <c r="M44" s="144"/>
      <c r="N44" s="166"/>
      <c r="O44" s="166"/>
      <c r="P44" s="166"/>
      <c r="Q44" s="146" t="s">
        <v>64</v>
      </c>
      <c r="R44" s="146" t="s">
        <v>64</v>
      </c>
      <c r="S44" s="146"/>
      <c r="T44" s="146" t="s">
        <v>64</v>
      </c>
      <c r="U44" s="146" t="s">
        <v>64</v>
      </c>
    </row>
    <row r="45" spans="2:22">
      <c r="B45" s="147">
        <v>2011</v>
      </c>
      <c r="C45" s="168">
        <f>+'Tables #1'!E31</f>
        <v>12.692600000000001</v>
      </c>
      <c r="D45" s="137"/>
      <c r="E45" s="137"/>
      <c r="F45" s="137"/>
      <c r="G45" s="137"/>
      <c r="H45" s="138"/>
      <c r="I45" s="260"/>
      <c r="J45" s="140"/>
      <c r="K45" s="148"/>
      <c r="M45" s="144"/>
      <c r="N45" s="167">
        <f>SUM(E46:H46)*C46</f>
        <v>0</v>
      </c>
      <c r="O45" s="167">
        <f>D46*C46</f>
        <v>0</v>
      </c>
      <c r="P45" s="167">
        <f>+N45-O45</f>
        <v>0</v>
      </c>
      <c r="Q45" s="164">
        <f>+P45-K46</f>
        <v>0</v>
      </c>
      <c r="R45" s="164">
        <f>(K46/C46)-E46-F46-G46-H46+D46</f>
        <v>0</v>
      </c>
      <c r="S45" s="164"/>
      <c r="T45" s="164" t="e">
        <f>(I46/D46)-C46</f>
        <v>#DIV/0!</v>
      </c>
      <c r="U45" s="164">
        <f>(J46/C46)-E46-F46-G46-H46</f>
        <v>0</v>
      </c>
    </row>
    <row r="46" spans="2:22">
      <c r="B46" s="147">
        <v>2012</v>
      </c>
      <c r="C46" s="168">
        <f>+'Tables #1'!K31</f>
        <v>12.747333333333334</v>
      </c>
      <c r="D46" s="137"/>
      <c r="E46" s="137"/>
      <c r="F46" s="137"/>
      <c r="G46" s="137"/>
      <c r="H46" s="138"/>
      <c r="I46" s="261"/>
      <c r="J46" s="139">
        <f>+'1. LRAMVA 2011-2014'!Y584</f>
        <v>0</v>
      </c>
      <c r="K46" s="149">
        <f>+J46-I46</f>
        <v>0</v>
      </c>
      <c r="M46" s="144"/>
      <c r="N46" s="167">
        <f>SUM(E47:H47)*C47</f>
        <v>0</v>
      </c>
      <c r="O46" s="167">
        <f>D47*C47</f>
        <v>0</v>
      </c>
      <c r="P46" s="167">
        <f>+N46-O46</f>
        <v>0</v>
      </c>
      <c r="Q46" s="164">
        <f>+P46-K47</f>
        <v>4343.6389999999992</v>
      </c>
      <c r="R46" s="164">
        <f>(K47/C47)-E47-F47-G47-H47+D47</f>
        <v>-497.99999999999994</v>
      </c>
      <c r="S46" s="164"/>
      <c r="T46" s="164" t="e">
        <f>(I47/D47)-C47</f>
        <v>#DIV/0!</v>
      </c>
      <c r="U46" s="164">
        <f>(J47/C47)-E47-F47-G47-H47</f>
        <v>0</v>
      </c>
    </row>
    <row r="47" spans="2:22">
      <c r="B47" s="147">
        <v>2013</v>
      </c>
      <c r="C47" s="168">
        <f>+'Tables #1'!L31</f>
        <v>8.7221666666666664</v>
      </c>
      <c r="D47" s="137"/>
      <c r="E47" s="137"/>
      <c r="F47" s="137"/>
      <c r="G47" s="137"/>
      <c r="H47" s="138"/>
      <c r="I47" s="262">
        <f>+'1. LRAMVA 2011-2014'!AB584</f>
        <v>4343.6389999999992</v>
      </c>
      <c r="J47" s="139">
        <f>+'1. LRAMVA 2011-2014'!AA584</f>
        <v>0</v>
      </c>
      <c r="K47" s="149">
        <f>+J47-I47</f>
        <v>-4343.6389999999992</v>
      </c>
      <c r="M47" s="144" t="s">
        <v>64</v>
      </c>
      <c r="N47" s="167">
        <f>SUM(E48:H48)*C48</f>
        <v>0</v>
      </c>
      <c r="O47" s="167">
        <f>D48*C48</f>
        <v>0</v>
      </c>
      <c r="P47" s="167">
        <f>+N47-O47</f>
        <v>0</v>
      </c>
      <c r="Q47" s="164">
        <f>+P47-K48</f>
        <v>-407.36013938793349</v>
      </c>
      <c r="R47" s="164">
        <f>(K48/C48)-E48-F48-G48-H48+D48</f>
        <v>60.27493912058636</v>
      </c>
      <c r="S47" s="164"/>
      <c r="T47" s="164" t="e">
        <f>(I48/D48)-C48</f>
        <v>#DIV/0!</v>
      </c>
      <c r="U47" s="164">
        <f>(J48/C48)-E48-F48-G48-H48</f>
        <v>558.27493912058628</v>
      </c>
    </row>
    <row r="48" spans="2:22">
      <c r="B48" s="150">
        <v>2014</v>
      </c>
      <c r="C48" s="168">
        <f>+'Tables #1'!M31</f>
        <v>6.7583666666666664</v>
      </c>
      <c r="D48" s="141"/>
      <c r="E48" s="141"/>
      <c r="F48" s="141"/>
      <c r="G48" s="141"/>
      <c r="H48" s="142"/>
      <c r="I48" s="263">
        <f>+'1. LRAMVA 2011-2014'!AF584</f>
        <v>3365.6665999999996</v>
      </c>
      <c r="J48" s="143">
        <f>+'1. LRAMVA 2011-2014'!AE584</f>
        <v>3773.026739387933</v>
      </c>
      <c r="K48" s="151">
        <f>+J48-I48</f>
        <v>407.36013938793349</v>
      </c>
      <c r="M48" s="145">
        <f>+K49-'1. LRAMVA 2011-2014'!AI584</f>
        <v>0</v>
      </c>
      <c r="N48" s="166"/>
      <c r="O48" s="166"/>
      <c r="P48" s="166"/>
      <c r="Q48" s="144"/>
      <c r="R48" s="144"/>
      <c r="S48" s="144"/>
      <c r="T48" s="144"/>
      <c r="U48" s="144"/>
    </row>
    <row r="49" spans="2:22" ht="14.4" thickBot="1">
      <c r="B49" s="158" t="s">
        <v>3</v>
      </c>
      <c r="C49" s="159"/>
      <c r="D49" s="159"/>
      <c r="E49" s="159"/>
      <c r="F49" s="159"/>
      <c r="G49" s="159"/>
      <c r="H49" s="159"/>
      <c r="I49" s="264">
        <f>SUM(I45:I48)</f>
        <v>7709.3055999999988</v>
      </c>
      <c r="J49" s="160">
        <f>SUM(J45:J48)</f>
        <v>3773.026739387933</v>
      </c>
      <c r="K49" s="161">
        <f>SUM(K45:K48)</f>
        <v>-3936.2788606120657</v>
      </c>
      <c r="M49" s="162">
        <f>SUM(E45:H48)-'1. LRAMVA 2011-2014'!G584-'1. LRAMVA 2011-2014'!J584-'1. LRAMVA 2011-2014'!M584</f>
        <v>-558.27493912058628</v>
      </c>
      <c r="N49" s="163"/>
      <c r="O49" s="163"/>
      <c r="P49" s="163"/>
      <c r="Q49" s="163"/>
      <c r="R49" s="163"/>
      <c r="S49" s="163"/>
      <c r="T49" s="163"/>
      <c r="U49" s="163"/>
      <c r="V49" s="163"/>
    </row>
    <row r="50" spans="2:22" s="306" customFormat="1"/>
    <row r="51" spans="2:22" s="306" customFormat="1" ht="17.399999999999999">
      <c r="B51" s="305" t="s">
        <v>213</v>
      </c>
    </row>
    <row r="52" spans="2:22" s="306" customFormat="1" ht="14.4" thickBot="1"/>
    <row r="53" spans="2:22" ht="27.6">
      <c r="B53" s="152" t="s">
        <v>127</v>
      </c>
      <c r="C53" s="153" t="s">
        <v>135</v>
      </c>
      <c r="D53" s="349" t="s">
        <v>145</v>
      </c>
      <c r="E53" s="349"/>
      <c r="F53" s="349"/>
      <c r="G53" s="349"/>
      <c r="H53" s="349"/>
      <c r="I53" s="349" t="s">
        <v>140</v>
      </c>
      <c r="J53" s="349"/>
      <c r="K53" s="350"/>
      <c r="M53" s="136"/>
      <c r="N53" s="165" t="s">
        <v>141</v>
      </c>
      <c r="O53" s="165" t="s">
        <v>142</v>
      </c>
      <c r="P53" s="165" t="s">
        <v>143</v>
      </c>
      <c r="Q53" s="135"/>
      <c r="R53" s="136"/>
      <c r="S53" s="136"/>
      <c r="T53" s="136"/>
      <c r="U53" s="136"/>
    </row>
    <row r="54" spans="2:22" ht="39.6">
      <c r="B54" s="154"/>
      <c r="C54" s="155"/>
      <c r="D54" s="156" t="s">
        <v>144</v>
      </c>
      <c r="E54" s="156" t="s">
        <v>23</v>
      </c>
      <c r="F54" s="156" t="s">
        <v>71</v>
      </c>
      <c r="G54" s="156" t="s">
        <v>110</v>
      </c>
      <c r="H54" s="156" t="s">
        <v>111</v>
      </c>
      <c r="I54" s="156" t="s">
        <v>137</v>
      </c>
      <c r="J54" s="156" t="s">
        <v>138</v>
      </c>
      <c r="K54" s="157" t="s">
        <v>139</v>
      </c>
      <c r="M54" s="144"/>
      <c r="N54" s="166"/>
      <c r="O54" s="166"/>
      <c r="P54" s="166"/>
      <c r="Q54" s="146" t="s">
        <v>64</v>
      </c>
      <c r="R54" s="146" t="s">
        <v>64</v>
      </c>
      <c r="S54" s="146"/>
      <c r="T54" s="146" t="s">
        <v>64</v>
      </c>
      <c r="U54" s="146" t="s">
        <v>64</v>
      </c>
    </row>
    <row r="55" spans="2:22">
      <c r="B55" s="147">
        <v>2011</v>
      </c>
      <c r="C55" s="168">
        <f>+'Tables #1'!E29</f>
        <v>1.26E-2</v>
      </c>
      <c r="D55" s="137"/>
      <c r="E55" s="137"/>
      <c r="F55" s="137"/>
      <c r="G55" s="137"/>
      <c r="H55" s="138"/>
      <c r="I55" s="260"/>
      <c r="J55" s="140"/>
      <c r="K55" s="148"/>
      <c r="M55" s="144"/>
      <c r="N55" s="167">
        <f>SUM(E56:H56)*C56</f>
        <v>0</v>
      </c>
      <c r="O55" s="167">
        <f>D56*C56</f>
        <v>0</v>
      </c>
      <c r="P55" s="167">
        <f>+N55-O55</f>
        <v>0</v>
      </c>
      <c r="Q55" s="164">
        <f>+P55-K56</f>
        <v>0</v>
      </c>
      <c r="R55" s="164">
        <f>(K56/C56)-E56-F56-G56-H56+D56</f>
        <v>0</v>
      </c>
      <c r="S55" s="164"/>
      <c r="T55" s="164" t="e">
        <f>(I56/D56)-C56</f>
        <v>#DIV/0!</v>
      </c>
      <c r="U55" s="164">
        <f>(J56/C56)-E56-F56-G56-H56</f>
        <v>0</v>
      </c>
    </row>
    <row r="56" spans="2:22">
      <c r="B56" s="147">
        <v>2012</v>
      </c>
      <c r="C56" s="168">
        <f>+'Tables #1'!K29</f>
        <v>1.2533333333333334E-2</v>
      </c>
      <c r="D56" s="137"/>
      <c r="E56" s="137"/>
      <c r="F56" s="137"/>
      <c r="G56" s="137"/>
      <c r="H56" s="138"/>
      <c r="I56" s="261"/>
      <c r="J56" s="139">
        <f>+'1. LRAMVA 2011-2014'!Y588</f>
        <v>0</v>
      </c>
      <c r="K56" s="149">
        <f>+J56-I56</f>
        <v>0</v>
      </c>
      <c r="M56" s="144"/>
      <c r="N56" s="167">
        <f>SUM(E57:H57)*C57</f>
        <v>0</v>
      </c>
      <c r="O56" s="167">
        <f>D57*C57</f>
        <v>0</v>
      </c>
      <c r="P56" s="167">
        <f>+N56-O56</f>
        <v>0</v>
      </c>
      <c r="Q56" s="164">
        <f>+P56-K57</f>
        <v>344.58716666666669</v>
      </c>
      <c r="R56" s="164">
        <f>(K57/C57)-E57-F57-G57-H57+D57</f>
        <v>-32005</v>
      </c>
      <c r="S56" s="164"/>
      <c r="T56" s="164" t="e">
        <f>(I57/D57)-C57</f>
        <v>#DIV/0!</v>
      </c>
      <c r="U56" s="164">
        <f>(J57/C57)-E57-F57-G57-H57</f>
        <v>0</v>
      </c>
    </row>
    <row r="57" spans="2:22">
      <c r="B57" s="147">
        <v>2013</v>
      </c>
      <c r="C57" s="168">
        <f>+'Tables #1'!L29</f>
        <v>1.0766666666666667E-2</v>
      </c>
      <c r="D57" s="137"/>
      <c r="E57" s="137"/>
      <c r="F57" s="137"/>
      <c r="G57" s="137"/>
      <c r="H57" s="138"/>
      <c r="I57" s="262">
        <f>+'1. LRAMVA 2011-2014'!AB588</f>
        <v>344.58716666666669</v>
      </c>
      <c r="J57" s="139">
        <f>+'1. LRAMVA 2011-2014'!AA588</f>
        <v>0</v>
      </c>
      <c r="K57" s="149">
        <f>+J57-I57</f>
        <v>-344.58716666666669</v>
      </c>
      <c r="M57" s="144" t="s">
        <v>64</v>
      </c>
      <c r="N57" s="167">
        <f>SUM(E58:H58)*C58</f>
        <v>0</v>
      </c>
      <c r="O57" s="167">
        <f>D58*C58</f>
        <v>0</v>
      </c>
      <c r="P57" s="167">
        <f>+N57-O57</f>
        <v>0</v>
      </c>
      <c r="Q57" s="164">
        <f>+P57-K58</f>
        <v>318.9831666666667</v>
      </c>
      <c r="R57" s="164">
        <f>(K58/C58)-E58-F58-G58-H58+D58</f>
        <v>-32005.000000000004</v>
      </c>
      <c r="S57" s="164"/>
      <c r="T57" s="164" t="e">
        <f>(I58/D58)-C58</f>
        <v>#DIV/0!</v>
      </c>
      <c r="U57" s="164">
        <f>(J58/C58)-E58-F58-G58-H58</f>
        <v>0</v>
      </c>
    </row>
    <row r="58" spans="2:22">
      <c r="B58" s="150">
        <v>2014</v>
      </c>
      <c r="C58" s="168">
        <f>+'Tables #1'!M29</f>
        <v>9.9666666666666671E-3</v>
      </c>
      <c r="D58" s="141"/>
      <c r="E58" s="141"/>
      <c r="F58" s="141"/>
      <c r="G58" s="141"/>
      <c r="H58" s="142"/>
      <c r="I58" s="263">
        <f>+'1. LRAMVA 2011-2014'!AF588</f>
        <v>318.9831666666667</v>
      </c>
      <c r="J58" s="143">
        <f>+'1. LRAMVA 2011-2014'!AE588</f>
        <v>0</v>
      </c>
      <c r="K58" s="151">
        <f>+J58-I58</f>
        <v>-318.9831666666667</v>
      </c>
      <c r="M58" s="145">
        <f>+K59-'1. LRAMVA 2011-2014'!AI588</f>
        <v>0</v>
      </c>
      <c r="N58" s="166"/>
      <c r="O58" s="166"/>
      <c r="P58" s="166"/>
      <c r="Q58" s="144"/>
      <c r="R58" s="144"/>
      <c r="S58" s="144"/>
      <c r="T58" s="144"/>
      <c r="U58" s="144"/>
    </row>
    <row r="59" spans="2:22" ht="14.4" thickBot="1">
      <c r="B59" s="158" t="s">
        <v>3</v>
      </c>
      <c r="C59" s="159"/>
      <c r="D59" s="159"/>
      <c r="E59" s="159"/>
      <c r="F59" s="159"/>
      <c r="G59" s="159"/>
      <c r="H59" s="159"/>
      <c r="I59" s="264">
        <f>SUM(I55:I58)</f>
        <v>663.57033333333334</v>
      </c>
      <c r="J59" s="160">
        <f>SUM(J55:J58)</f>
        <v>0</v>
      </c>
      <c r="K59" s="161">
        <f>SUM(K55:K58)</f>
        <v>-663.57033333333334</v>
      </c>
      <c r="M59" s="162"/>
      <c r="N59" s="163"/>
      <c r="O59" s="163"/>
      <c r="P59" s="163"/>
      <c r="Q59" s="163"/>
      <c r="R59" s="163"/>
      <c r="S59" s="163"/>
      <c r="T59" s="163"/>
      <c r="U59" s="163"/>
      <c r="V59" s="163"/>
    </row>
    <row r="60" spans="2:22" s="306" customFormat="1"/>
    <row r="61" spans="2:22" s="306" customFormat="1" ht="17.399999999999999">
      <c r="B61" s="305" t="s">
        <v>214</v>
      </c>
    </row>
    <row r="62" spans="2:22" s="306" customFormat="1" ht="14.4" thickBot="1"/>
    <row r="63" spans="2:22" ht="27.6">
      <c r="B63" s="152" t="s">
        <v>127</v>
      </c>
      <c r="C63" s="153" t="s">
        <v>135</v>
      </c>
      <c r="D63" s="349" t="s">
        <v>136</v>
      </c>
      <c r="E63" s="349"/>
      <c r="F63" s="349"/>
      <c r="G63" s="349"/>
      <c r="H63" s="349"/>
      <c r="I63" s="349" t="s">
        <v>140</v>
      </c>
      <c r="J63" s="349"/>
      <c r="K63" s="350"/>
      <c r="M63" s="136"/>
      <c r="N63" s="165" t="s">
        <v>141</v>
      </c>
      <c r="O63" s="165" t="s">
        <v>142</v>
      </c>
      <c r="P63" s="165" t="s">
        <v>143</v>
      </c>
      <c r="Q63" s="135"/>
      <c r="R63" s="136"/>
      <c r="S63" s="136"/>
      <c r="T63" s="136"/>
      <c r="U63" s="136"/>
    </row>
    <row r="64" spans="2:22" ht="39.6">
      <c r="B64" s="154"/>
      <c r="C64" s="155"/>
      <c r="D64" s="156" t="s">
        <v>144</v>
      </c>
      <c r="E64" s="156" t="s">
        <v>23</v>
      </c>
      <c r="F64" s="156" t="s">
        <v>71</v>
      </c>
      <c r="G64" s="156" t="s">
        <v>110</v>
      </c>
      <c r="H64" s="156" t="s">
        <v>111</v>
      </c>
      <c r="I64" s="156" t="s">
        <v>137</v>
      </c>
      <c r="J64" s="156" t="s">
        <v>138</v>
      </c>
      <c r="K64" s="157" t="s">
        <v>139</v>
      </c>
      <c r="M64" s="144"/>
      <c r="N64" s="166"/>
      <c r="O64" s="166"/>
      <c r="P64" s="166"/>
      <c r="Q64" s="146" t="s">
        <v>64</v>
      </c>
      <c r="R64" s="146" t="s">
        <v>64</v>
      </c>
      <c r="S64" s="146"/>
      <c r="T64" s="146" t="s">
        <v>64</v>
      </c>
      <c r="U64" s="146" t="s">
        <v>64</v>
      </c>
    </row>
    <row r="65" spans="2:22">
      <c r="B65" s="147">
        <v>2011</v>
      </c>
      <c r="C65" s="168">
        <f>+'Tables #1'!E30</f>
        <v>4.7333999999999996</v>
      </c>
      <c r="D65" s="137"/>
      <c r="E65" s="137"/>
      <c r="F65" s="137"/>
      <c r="G65" s="137"/>
      <c r="H65" s="138"/>
      <c r="I65" s="260"/>
      <c r="J65" s="140"/>
      <c r="K65" s="148"/>
      <c r="M65" s="144"/>
      <c r="N65" s="167">
        <f>SUM(E66:H66)*C66</f>
        <v>0</v>
      </c>
      <c r="O65" s="167">
        <f>D66*C66</f>
        <v>0</v>
      </c>
      <c r="P65" s="167">
        <f>+N65-O65</f>
        <v>0</v>
      </c>
      <c r="Q65" s="164">
        <f>+P65-K66</f>
        <v>0</v>
      </c>
      <c r="R65" s="164">
        <f>(K66/C66)-E66-F66-G66-H66+D66</f>
        <v>0</v>
      </c>
      <c r="S65" s="164"/>
      <c r="T65" s="164" t="e">
        <f>(I66/D66)-C66</f>
        <v>#DIV/0!</v>
      </c>
      <c r="U65" s="164">
        <f>(J66/C66)-E66-F66-G66-H66</f>
        <v>0</v>
      </c>
    </row>
    <row r="66" spans="2:22">
      <c r="B66" s="147">
        <v>2012</v>
      </c>
      <c r="C66" s="168">
        <f>+'Tables #1'!K30</f>
        <v>4.6879333333333335</v>
      </c>
      <c r="D66" s="137"/>
      <c r="E66" s="137"/>
      <c r="F66" s="137"/>
      <c r="G66" s="137"/>
      <c r="H66" s="138"/>
      <c r="I66" s="261"/>
      <c r="J66" s="139">
        <f>+'1. LRAMVA 2011-2014'!Y590</f>
        <v>0</v>
      </c>
      <c r="K66" s="149">
        <f>+J66-I66</f>
        <v>0</v>
      </c>
      <c r="M66" s="144"/>
      <c r="N66" s="167">
        <f>SUM(E67:H67)*C67</f>
        <v>0</v>
      </c>
      <c r="O66" s="167">
        <f>D67*C67</f>
        <v>0</v>
      </c>
      <c r="P66" s="167">
        <f>+N66-O66</f>
        <v>0</v>
      </c>
      <c r="Q66" s="164">
        <f>+P66-K67</f>
        <v>25.575000000000003</v>
      </c>
      <c r="R66" s="164">
        <f>(K67/C67)-E67-F67-G67-H67+D67</f>
        <v>-5</v>
      </c>
      <c r="S66" s="164"/>
      <c r="T66" s="164" t="e">
        <f>(I67/D67)-C67</f>
        <v>#DIV/0!</v>
      </c>
      <c r="U66" s="164">
        <f>(J67/C67)-E67-F67-G67-H67</f>
        <v>0</v>
      </c>
    </row>
    <row r="67" spans="2:22">
      <c r="B67" s="147">
        <v>2013</v>
      </c>
      <c r="C67" s="168">
        <f>+'Tables #1'!L30</f>
        <v>5.1150000000000002</v>
      </c>
      <c r="D67" s="137"/>
      <c r="E67" s="137"/>
      <c r="F67" s="137"/>
      <c r="G67" s="137"/>
      <c r="H67" s="138"/>
      <c r="I67" s="262">
        <f>+'1. LRAMVA 2011-2014'!AB590</f>
        <v>25.575000000000003</v>
      </c>
      <c r="J67" s="139">
        <f>+'1. LRAMVA 2011-2014'!AA590</f>
        <v>0</v>
      </c>
      <c r="K67" s="149">
        <f>+J67-I67</f>
        <v>-25.575000000000003</v>
      </c>
      <c r="M67" s="144" t="s">
        <v>64</v>
      </c>
      <c r="N67" s="167">
        <f>SUM(E68:H68)*C68</f>
        <v>0</v>
      </c>
      <c r="O67" s="167">
        <f>D68*C68</f>
        <v>0</v>
      </c>
      <c r="P67" s="167">
        <f>+N67-O67</f>
        <v>0</v>
      </c>
      <c r="Q67" s="164">
        <f>+P67-K68</f>
        <v>26.948833333333333</v>
      </c>
      <c r="R67" s="164">
        <f>(K68/C68)-E68-F68-G68-H68+D68</f>
        <v>-5</v>
      </c>
      <c r="S67" s="164"/>
      <c r="T67" s="164" t="e">
        <f>(I68/D68)-C68</f>
        <v>#DIV/0!</v>
      </c>
      <c r="U67" s="164">
        <f>(J68/C68)-E68-F68-G68-H68</f>
        <v>0</v>
      </c>
    </row>
    <row r="68" spans="2:22">
      <c r="B68" s="150">
        <v>2014</v>
      </c>
      <c r="C68" s="168">
        <f>+'Tables #1'!M30</f>
        <v>5.3897666666666666</v>
      </c>
      <c r="D68" s="141"/>
      <c r="E68" s="137"/>
      <c r="F68" s="137"/>
      <c r="G68" s="137"/>
      <c r="H68" s="138"/>
      <c r="I68" s="263">
        <f>+'1. LRAMVA 2011-2014'!AF590</f>
        <v>26.948833333333333</v>
      </c>
      <c r="J68" s="143">
        <f>+'1. LRAMVA 2011-2014'!AE590</f>
        <v>0</v>
      </c>
      <c r="K68" s="151">
        <f>+J68-I68</f>
        <v>-26.948833333333333</v>
      </c>
      <c r="M68" s="145">
        <f>+K69-'1. LRAMVA 2011-2014'!AI590</f>
        <v>0</v>
      </c>
      <c r="N68" s="166"/>
      <c r="O68" s="166"/>
      <c r="P68" s="166"/>
      <c r="Q68" s="144"/>
      <c r="R68" s="144"/>
      <c r="S68" s="144"/>
      <c r="T68" s="144"/>
      <c r="U68" s="144"/>
    </row>
    <row r="69" spans="2:22" ht="14.4" thickBot="1">
      <c r="B69" s="158" t="s">
        <v>3</v>
      </c>
      <c r="C69" s="159"/>
      <c r="D69" s="159"/>
      <c r="E69" s="159"/>
      <c r="F69" s="159"/>
      <c r="G69" s="159"/>
      <c r="H69" s="159"/>
      <c r="I69" s="264">
        <f>SUM(I65:I68)</f>
        <v>52.523833333333336</v>
      </c>
      <c r="J69" s="160">
        <f>SUM(J65:J68)</f>
        <v>0</v>
      </c>
      <c r="K69" s="161">
        <f>SUM(K65:K68)</f>
        <v>-52.523833333333336</v>
      </c>
      <c r="M69" s="162"/>
      <c r="N69" s="163"/>
      <c r="O69" s="163"/>
      <c r="P69" s="163"/>
      <c r="Q69" s="163"/>
      <c r="R69" s="163"/>
      <c r="S69" s="163"/>
      <c r="T69" s="163"/>
      <c r="U69" s="163"/>
      <c r="V69" s="163"/>
    </row>
    <row r="70" spans="2:22" s="306" customFormat="1"/>
    <row r="71" spans="2:22" s="306" customFormat="1" ht="14.4" thickBot="1">
      <c r="B71" s="310" t="s">
        <v>188</v>
      </c>
      <c r="C71" s="310"/>
      <c r="D71" s="310"/>
      <c r="E71" s="310"/>
      <c r="F71" s="310"/>
      <c r="G71" s="310"/>
      <c r="H71" s="310"/>
      <c r="I71" s="311">
        <f>+I69+I59+I49+I39+I29+I19+I9</f>
        <v>292399.51093333331</v>
      </c>
      <c r="J71" s="311">
        <f>+J69+J59+J49+J39+J29+J19+J9</f>
        <v>348093.06935417413</v>
      </c>
      <c r="K71" s="311">
        <f>+K69+K59+K49+K39+K29+K19+K9</f>
        <v>55693.558420840789</v>
      </c>
    </row>
    <row r="72" spans="2:22" s="306" customFormat="1" ht="14.4" thickTop="1"/>
    <row r="73" spans="2:22" s="306" customFormat="1"/>
    <row r="74" spans="2:22" s="306" customFormat="1" ht="17.399999999999999">
      <c r="M74" s="305" t="s">
        <v>216</v>
      </c>
    </row>
    <row r="75" spans="2:22" s="306" customFormat="1" ht="14.4" thickBot="1"/>
    <row r="76" spans="2:22" s="306" customFormat="1" ht="21" customHeight="1">
      <c r="M76" s="152"/>
      <c r="N76" s="349" t="s">
        <v>217</v>
      </c>
      <c r="O76" s="349"/>
      <c r="P76" s="350"/>
    </row>
    <row r="77" spans="2:22" s="306" customFormat="1" ht="37.5" customHeight="1">
      <c r="M77" s="154"/>
      <c r="N77" s="156" t="s">
        <v>137</v>
      </c>
      <c r="O77" s="156" t="s">
        <v>138</v>
      </c>
      <c r="P77" s="157" t="s">
        <v>139</v>
      </c>
    </row>
    <row r="78" spans="2:22" s="306" customFormat="1" ht="18.75" customHeight="1">
      <c r="M78" s="316" t="s">
        <v>4</v>
      </c>
      <c r="N78" s="139">
        <f>+I9</f>
        <v>131553.02930000002</v>
      </c>
      <c r="O78" s="139">
        <f>+J9</f>
        <v>97406.528371668071</v>
      </c>
      <c r="P78" s="149">
        <f>+O78-N78</f>
        <v>-34146.500928331952</v>
      </c>
    </row>
    <row r="79" spans="2:22" s="306" customFormat="1" ht="18.75" customHeight="1">
      <c r="M79" s="316" t="s">
        <v>115</v>
      </c>
      <c r="N79" s="139">
        <f>+I19</f>
        <v>55523.288733333335</v>
      </c>
      <c r="O79" s="139">
        <f>+J19</f>
        <v>125058.02339727197</v>
      </c>
      <c r="P79" s="149">
        <f t="shared" ref="P79:P84" si="0">+O79-N79</f>
        <v>69534.734663938638</v>
      </c>
    </row>
    <row r="80" spans="2:22" s="306" customFormat="1" ht="18.75" customHeight="1">
      <c r="M80" s="316" t="s">
        <v>116</v>
      </c>
      <c r="N80" s="139">
        <f>+I29</f>
        <v>57044.675320000002</v>
      </c>
      <c r="O80" s="139">
        <f>+J29</f>
        <v>67406.044583120063</v>
      </c>
      <c r="P80" s="149">
        <f t="shared" si="0"/>
        <v>10361.369263120061</v>
      </c>
    </row>
    <row r="81" spans="2:16" s="306" customFormat="1" ht="18.75" customHeight="1">
      <c r="M81" s="316" t="s">
        <v>117</v>
      </c>
      <c r="N81" s="139">
        <f>+I39</f>
        <v>39853.117813333331</v>
      </c>
      <c r="O81" s="139">
        <f>+J39</f>
        <v>54449.446262726109</v>
      </c>
      <c r="P81" s="149">
        <f t="shared" si="0"/>
        <v>14596.328449392779</v>
      </c>
    </row>
    <row r="82" spans="2:16" s="306" customFormat="1" ht="18.75" customHeight="1">
      <c r="M82" s="316" t="s">
        <v>118</v>
      </c>
      <c r="N82" s="139">
        <f>+I59</f>
        <v>663.57033333333334</v>
      </c>
      <c r="O82" s="139">
        <f>+J59</f>
        <v>0</v>
      </c>
      <c r="P82" s="149">
        <f t="shared" si="0"/>
        <v>-663.57033333333334</v>
      </c>
    </row>
    <row r="83" spans="2:16" s="306" customFormat="1" ht="18.75" customHeight="1">
      <c r="M83" s="316" t="s">
        <v>10</v>
      </c>
      <c r="N83" s="139">
        <f>+I69</f>
        <v>52.523833333333336</v>
      </c>
      <c r="O83" s="139">
        <f>+J69</f>
        <v>0</v>
      </c>
      <c r="P83" s="149">
        <f t="shared" si="0"/>
        <v>-52.523833333333336</v>
      </c>
    </row>
    <row r="84" spans="2:16" s="306" customFormat="1" ht="18.75" customHeight="1">
      <c r="M84" s="316" t="s">
        <v>147</v>
      </c>
      <c r="N84" s="139">
        <f>+I49</f>
        <v>7709.3055999999988</v>
      </c>
      <c r="O84" s="139">
        <f>+J49</f>
        <v>3773.026739387933</v>
      </c>
      <c r="P84" s="149">
        <f t="shared" si="0"/>
        <v>-3936.2788606120657</v>
      </c>
    </row>
    <row r="85" spans="2:16" s="306" customFormat="1" ht="21.75" customHeight="1" thickBot="1">
      <c r="M85" s="158" t="s">
        <v>3</v>
      </c>
      <c r="N85" s="264">
        <f>SUM(N78:N84)</f>
        <v>292399.51093333337</v>
      </c>
      <c r="O85" s="264">
        <f>SUM(O78:O84)</f>
        <v>348093.06935417413</v>
      </c>
      <c r="P85" s="161">
        <f>SUM(P78:P84)</f>
        <v>55693.558420840789</v>
      </c>
    </row>
    <row r="86" spans="2:16" s="306" customFormat="1"/>
    <row r="87" spans="2:16" s="306" customFormat="1"/>
    <row r="88" spans="2:16" s="306" customFormat="1">
      <c r="P88" s="315">
        <f>+P85-K71</f>
        <v>0</v>
      </c>
    </row>
    <row r="89" spans="2:16" s="306" customFormat="1">
      <c r="P89" s="315">
        <f>+N85-O85</f>
        <v>-55693.558420840767</v>
      </c>
    </row>
    <row r="90" spans="2:16" s="306" customFormat="1"/>
    <row r="91" spans="2:16" s="306" customFormat="1"/>
    <row r="92" spans="2:16" s="306" customFormat="1"/>
    <row r="93" spans="2:16" s="306" customFormat="1" ht="17.399999999999999">
      <c r="B93" s="305" t="s">
        <v>218</v>
      </c>
    </row>
    <row r="94" spans="2:16" s="306" customFormat="1"/>
    <row r="95" spans="2:16" ht="39.6">
      <c r="B95" s="306"/>
      <c r="C95" s="306"/>
      <c r="D95" s="156" t="s">
        <v>4</v>
      </c>
      <c r="E95" s="156" t="s">
        <v>6</v>
      </c>
      <c r="F95" s="156" t="s">
        <v>7</v>
      </c>
      <c r="G95" s="156" t="s">
        <v>9</v>
      </c>
      <c r="H95" s="156" t="s">
        <v>147</v>
      </c>
      <c r="I95" s="156" t="s">
        <v>148</v>
      </c>
      <c r="J95" s="156" t="s">
        <v>10</v>
      </c>
      <c r="K95" s="156" t="s">
        <v>3</v>
      </c>
    </row>
    <row r="96" spans="2:16" s="306" customFormat="1" ht="14.4" thickBot="1"/>
    <row r="97" spans="1:14">
      <c r="B97" s="317" t="s">
        <v>151</v>
      </c>
      <c r="C97" s="185"/>
      <c r="D97" s="186">
        <v>0</v>
      </c>
      <c r="E97" s="187">
        <v>0</v>
      </c>
      <c r="F97" s="187">
        <v>0</v>
      </c>
      <c r="G97" s="187">
        <v>0</v>
      </c>
      <c r="H97" s="187">
        <v>0</v>
      </c>
      <c r="I97" s="187">
        <v>0</v>
      </c>
      <c r="J97" s="188">
        <v>0</v>
      </c>
      <c r="K97" s="174">
        <f>SUM(D97:J97)</f>
        <v>0</v>
      </c>
    </row>
    <row r="98" spans="1:14">
      <c r="A98" s="309" t="s">
        <v>187</v>
      </c>
      <c r="B98" s="15" t="s">
        <v>152</v>
      </c>
      <c r="C98" s="190"/>
      <c r="D98" s="181">
        <v>13346</v>
      </c>
      <c r="E98" s="131">
        <v>6221.7</v>
      </c>
      <c r="F98" s="131">
        <v>138.22999999999999</v>
      </c>
      <c r="G98" s="131">
        <v>35.020000000000003</v>
      </c>
      <c r="H98" s="131">
        <v>0</v>
      </c>
      <c r="I98" s="131">
        <v>0</v>
      </c>
      <c r="J98" s="173">
        <v>0</v>
      </c>
      <c r="K98" s="175">
        <f t="shared" ref="K98:K108" si="1">SUM(D98:J98)</f>
        <v>19740.95</v>
      </c>
    </row>
    <row r="99" spans="1:14">
      <c r="A99" s="309" t="s">
        <v>186</v>
      </c>
      <c r="B99" s="318" t="s">
        <v>153</v>
      </c>
      <c r="C99" s="116"/>
      <c r="D99" s="181">
        <f>-D98</f>
        <v>-13346</v>
      </c>
      <c r="E99" s="181">
        <f t="shared" ref="E99:J99" si="2">-E98</f>
        <v>-6221.7</v>
      </c>
      <c r="F99" s="181">
        <f t="shared" si="2"/>
        <v>-138.22999999999999</v>
      </c>
      <c r="G99" s="181">
        <f t="shared" si="2"/>
        <v>-35.020000000000003</v>
      </c>
      <c r="H99" s="181">
        <f t="shared" si="2"/>
        <v>0</v>
      </c>
      <c r="I99" s="181">
        <f t="shared" si="2"/>
        <v>0</v>
      </c>
      <c r="J99" s="181">
        <f t="shared" si="2"/>
        <v>0</v>
      </c>
      <c r="K99" s="175">
        <f t="shared" si="1"/>
        <v>-19740.95</v>
      </c>
    </row>
    <row r="100" spans="1:14">
      <c r="B100" s="319" t="s">
        <v>154</v>
      </c>
      <c r="C100" s="190"/>
      <c r="D100" s="181">
        <f>+I6</f>
        <v>0</v>
      </c>
      <c r="E100" s="131">
        <f>+I16</f>
        <v>0</v>
      </c>
      <c r="F100" s="131">
        <f>+I26</f>
        <v>0</v>
      </c>
      <c r="G100" s="131">
        <f>+I36</f>
        <v>0</v>
      </c>
      <c r="H100" s="131">
        <f>+I46</f>
        <v>0</v>
      </c>
      <c r="I100" s="131">
        <f>+I56</f>
        <v>0</v>
      </c>
      <c r="J100" s="173">
        <f>+I66</f>
        <v>0</v>
      </c>
      <c r="K100" s="175">
        <f t="shared" si="1"/>
        <v>0</v>
      </c>
      <c r="M100" s="3" t="s">
        <v>149</v>
      </c>
      <c r="N100" s="6">
        <f>+K69+K59+K49+K39+K29+K19+K9</f>
        <v>55693.558420840789</v>
      </c>
    </row>
    <row r="101" spans="1:14">
      <c r="B101" s="15" t="s">
        <v>155</v>
      </c>
      <c r="C101" s="116"/>
      <c r="D101" s="181">
        <f>+J6</f>
        <v>19684.688157199998</v>
      </c>
      <c r="E101" s="131">
        <f>+J16</f>
        <v>21464.69165835304</v>
      </c>
      <c r="F101" s="131">
        <f>+J26</f>
        <v>6608.3590714775528</v>
      </c>
      <c r="G101" s="131">
        <f>+J36</f>
        <v>18529.334041134385</v>
      </c>
      <c r="H101" s="131">
        <f>+J46</f>
        <v>0</v>
      </c>
      <c r="I101" s="131">
        <f>+J56</f>
        <v>0</v>
      </c>
      <c r="J101" s="173">
        <f>+J66</f>
        <v>0</v>
      </c>
      <c r="K101" s="175">
        <f t="shared" si="1"/>
        <v>66287.072928164969</v>
      </c>
      <c r="N101" s="6">
        <f>+N100-'1. LRAMVA 2011-2014'!AI592</f>
        <v>0</v>
      </c>
    </row>
    <row r="102" spans="1:14">
      <c r="B102" s="319" t="s">
        <v>156</v>
      </c>
      <c r="C102" s="189"/>
      <c r="D102" s="181">
        <v>0</v>
      </c>
      <c r="E102" s="131">
        <v>0</v>
      </c>
      <c r="F102" s="131">
        <v>0</v>
      </c>
      <c r="G102" s="131">
        <v>0</v>
      </c>
      <c r="H102" s="131">
        <v>0</v>
      </c>
      <c r="I102" s="131">
        <v>0</v>
      </c>
      <c r="J102" s="173">
        <v>0</v>
      </c>
      <c r="K102" s="175">
        <f t="shared" si="1"/>
        <v>0</v>
      </c>
      <c r="N102" s="6"/>
    </row>
    <row r="103" spans="1:14">
      <c r="B103" s="15" t="s">
        <v>157</v>
      </c>
      <c r="C103" s="189"/>
      <c r="D103" s="181">
        <f>-+I7</f>
        <v>-65329.055366666682</v>
      </c>
      <c r="E103" s="131">
        <f>-+I17</f>
        <v>-27415.4892</v>
      </c>
      <c r="F103" s="131">
        <f>-+I27</f>
        <v>-25970.94526</v>
      </c>
      <c r="G103" s="131">
        <f>-+I37</f>
        <v>-19813.554413333331</v>
      </c>
      <c r="H103" s="131">
        <f>-+I47</f>
        <v>-4343.6389999999992</v>
      </c>
      <c r="I103" s="131">
        <f>-+I57</f>
        <v>-344.58716666666669</v>
      </c>
      <c r="J103" s="173">
        <f>+-I67</f>
        <v>-25.575000000000003</v>
      </c>
      <c r="K103" s="175">
        <f t="shared" si="1"/>
        <v>-143242.84540666669</v>
      </c>
    </row>
    <row r="104" spans="1:14">
      <c r="B104" s="319" t="s">
        <v>158</v>
      </c>
      <c r="C104" s="190"/>
      <c r="D104" s="181">
        <f>+J7</f>
        <v>27661.236592295932</v>
      </c>
      <c r="E104" s="131">
        <f>+J17</f>
        <v>41586.610308964591</v>
      </c>
      <c r="F104" s="131">
        <f>+J27</f>
        <v>20089.650623063379</v>
      </c>
      <c r="G104" s="131">
        <f>+J37</f>
        <v>12168.418331727235</v>
      </c>
      <c r="H104" s="131">
        <f>+J47</f>
        <v>0</v>
      </c>
      <c r="I104" s="131">
        <f>+J57</f>
        <v>0</v>
      </c>
      <c r="J104" s="173">
        <f>+J67</f>
        <v>0</v>
      </c>
      <c r="K104" s="175">
        <f t="shared" si="1"/>
        <v>101505.91585605114</v>
      </c>
    </row>
    <row r="105" spans="1:14">
      <c r="B105" s="15" t="s">
        <v>159</v>
      </c>
      <c r="C105" s="116"/>
      <c r="D105" s="181">
        <v>0</v>
      </c>
      <c r="E105" s="131">
        <v>0</v>
      </c>
      <c r="F105" s="131">
        <v>0</v>
      </c>
      <c r="G105" s="131">
        <v>0</v>
      </c>
      <c r="H105" s="131">
        <v>0</v>
      </c>
      <c r="I105" s="131">
        <v>0</v>
      </c>
      <c r="J105" s="173">
        <v>0</v>
      </c>
      <c r="K105" s="175">
        <f t="shared" si="1"/>
        <v>0</v>
      </c>
    </row>
    <row r="106" spans="1:14">
      <c r="B106" s="319" t="s">
        <v>160</v>
      </c>
      <c r="C106" s="189"/>
      <c r="D106" s="181">
        <f>+-I8</f>
        <v>-66223.973933333342</v>
      </c>
      <c r="E106" s="131">
        <f>+-I18</f>
        <v>-28107.799533333335</v>
      </c>
      <c r="F106" s="131">
        <f>+-I28</f>
        <v>-31073.730060000002</v>
      </c>
      <c r="G106" s="131">
        <f>+-I38</f>
        <v>-20039.563399999999</v>
      </c>
      <c r="H106" s="131">
        <f>-+I48</f>
        <v>-3365.6665999999996</v>
      </c>
      <c r="I106" s="131">
        <f>+-I58</f>
        <v>-318.9831666666667</v>
      </c>
      <c r="J106" s="173">
        <f>-+I68</f>
        <v>-26.948833333333333</v>
      </c>
      <c r="K106" s="175">
        <f t="shared" si="1"/>
        <v>-149156.66552666668</v>
      </c>
    </row>
    <row r="107" spans="1:14">
      <c r="B107" s="15" t="s">
        <v>161</v>
      </c>
      <c r="C107" s="189"/>
      <c r="D107" s="181">
        <f>+J8</f>
        <v>50060.603622172137</v>
      </c>
      <c r="E107" s="131">
        <f>+J18</f>
        <v>62006.721429954341</v>
      </c>
      <c r="F107" s="131">
        <f>+J28</f>
        <v>40708.034888579132</v>
      </c>
      <c r="G107" s="131">
        <f>+J38</f>
        <v>23751.693889864491</v>
      </c>
      <c r="H107" s="131">
        <f>+J48</f>
        <v>3773.026739387933</v>
      </c>
      <c r="I107" s="131">
        <f>+J58</f>
        <v>0</v>
      </c>
      <c r="J107" s="173">
        <f>+J68</f>
        <v>0</v>
      </c>
      <c r="K107" s="175">
        <f t="shared" si="1"/>
        <v>180300.08056995802</v>
      </c>
    </row>
    <row r="108" spans="1:14" ht="14.4" thickBot="1">
      <c r="B108" s="320" t="s">
        <v>162</v>
      </c>
      <c r="C108" s="321"/>
      <c r="D108" s="182">
        <v>0</v>
      </c>
      <c r="E108" s="176">
        <v>0</v>
      </c>
      <c r="F108" s="176">
        <v>0</v>
      </c>
      <c r="G108" s="176">
        <v>0</v>
      </c>
      <c r="H108" s="176">
        <v>0</v>
      </c>
      <c r="I108" s="176">
        <v>0</v>
      </c>
      <c r="J108" s="177">
        <v>0</v>
      </c>
      <c r="K108" s="178">
        <f t="shared" si="1"/>
        <v>0</v>
      </c>
    </row>
    <row r="109" spans="1:14" ht="24" customHeight="1" thickBot="1">
      <c r="B109" s="312"/>
      <c r="C109" s="313"/>
      <c r="D109" s="183">
        <f t="shared" ref="D109:J109" si="3">SUM(D97:D108)</f>
        <v>-34146.50092833196</v>
      </c>
      <c r="E109" s="179">
        <f t="shared" si="3"/>
        <v>69534.734663938638</v>
      </c>
      <c r="F109" s="179">
        <f t="shared" si="3"/>
        <v>10361.369263120061</v>
      </c>
      <c r="G109" s="179">
        <f t="shared" si="3"/>
        <v>14596.32844939278</v>
      </c>
      <c r="H109" s="179">
        <f t="shared" si="3"/>
        <v>-3936.2788606120657</v>
      </c>
      <c r="I109" s="179">
        <f t="shared" si="3"/>
        <v>-663.57033333333334</v>
      </c>
      <c r="J109" s="184">
        <f t="shared" si="3"/>
        <v>-52.523833333333336</v>
      </c>
      <c r="K109" s="180">
        <f>SUM(K97:K108)</f>
        <v>55693.558420840767</v>
      </c>
      <c r="M109" s="6">
        <f>+K109-'1. LRAMVA 2011-2014'!AI592</f>
        <v>0</v>
      </c>
    </row>
    <row r="110" spans="1:14" s="306" customFormat="1">
      <c r="B110" s="314"/>
      <c r="C110" s="314"/>
      <c r="M110" s="315">
        <f>+K109-K69-K59-K49-K39-K29-K19-K9</f>
        <v>0</v>
      </c>
    </row>
    <row r="111" spans="1:14" s="306" customFormat="1"/>
    <row r="112" spans="1:14" s="306" customFormat="1"/>
    <row r="113" s="306" customFormat="1"/>
    <row r="114" s="306" customFormat="1"/>
    <row r="115" s="306" customFormat="1"/>
    <row r="116" s="306" customFormat="1"/>
    <row r="117" s="306" customFormat="1"/>
    <row r="118" s="306" customFormat="1"/>
    <row r="119" s="306" customFormat="1"/>
    <row r="120" s="306" customFormat="1"/>
    <row r="121" s="306" customFormat="1"/>
    <row r="122" s="306" customFormat="1"/>
    <row r="123" s="306" customFormat="1"/>
    <row r="124" s="306" customFormat="1"/>
    <row r="125" s="306" customFormat="1"/>
    <row r="134" spans="3:3">
      <c r="C134" s="189"/>
    </row>
  </sheetData>
  <mergeCells count="15">
    <mergeCell ref="N76:P76"/>
    <mergeCell ref="D43:H43"/>
    <mergeCell ref="I43:K43"/>
    <mergeCell ref="D53:H53"/>
    <mergeCell ref="I53:K53"/>
    <mergeCell ref="D63:H63"/>
    <mergeCell ref="I63:K63"/>
    <mergeCell ref="D33:H33"/>
    <mergeCell ref="I33:K33"/>
    <mergeCell ref="D3:H3"/>
    <mergeCell ref="I3:K3"/>
    <mergeCell ref="D13:H13"/>
    <mergeCell ref="I13:K13"/>
    <mergeCell ref="D23:H23"/>
    <mergeCell ref="I23:K23"/>
  </mergeCells>
  <printOptions horizontalCentered="1" headings="1"/>
  <pageMargins left="0.45" right="0.45" top="0.25" bottom="0.25" header="0.3" footer="0.3"/>
  <pageSetup scale="38" orientation="portrait" r:id="rId1"/>
  <headerFooter>
    <oddFooter>&amp;L&amp;Z&amp;F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BL83"/>
  <sheetViews>
    <sheetView topLeftCell="A58" zoomScale="85" zoomScaleNormal="85" workbookViewId="0">
      <selection activeCell="E86" sqref="E86"/>
    </sheetView>
  </sheetViews>
  <sheetFormatPr defaultColWidth="9.109375" defaultRowHeight="14.4"/>
  <cols>
    <col min="1" max="1" width="25.109375" style="3" customWidth="1"/>
    <col min="2" max="8" width="12" style="3" customWidth="1"/>
    <col min="9" max="9" width="15.44140625" style="3" customWidth="1"/>
    <col min="10" max="10" width="3.6640625" style="3" customWidth="1"/>
    <col min="11" max="11" width="8.33203125" style="3" customWidth="1"/>
    <col min="12" max="12" width="11.109375" style="3" customWidth="1"/>
    <col min="13" max="19" width="11.6640625" style="3" customWidth="1"/>
    <col min="20" max="20" width="13.44140625" style="3" customWidth="1"/>
    <col min="21" max="21" width="10.5546875" style="3" bestFit="1" customWidth="1"/>
    <col min="22" max="24" width="10.5546875" style="3" customWidth="1"/>
    <col min="25" max="25" width="12.88671875" style="3" bestFit="1" customWidth="1"/>
    <col min="26" max="26" width="13.5546875" style="3" customWidth="1"/>
    <col min="27" max="27" width="12.5546875" style="3" customWidth="1"/>
    <col min="28" max="28" width="12.33203125" style="3" customWidth="1"/>
    <col min="29" max="29" width="12.44140625" style="3" customWidth="1"/>
    <col min="30" max="30" width="11.33203125" style="3" customWidth="1"/>
    <col min="31" max="31" width="13.88671875" style="3" customWidth="1"/>
    <col min="32" max="32" width="13.109375" style="3" customWidth="1"/>
    <col min="33" max="34" width="9.109375" style="3"/>
    <col min="35" max="35" width="9.109375" style="18"/>
    <col min="36" max="37" width="9.109375" style="3"/>
    <col min="38" max="38" width="15.33203125" style="3" customWidth="1"/>
    <col min="39" max="39" width="13.109375" style="3" customWidth="1"/>
    <col min="40" max="40" width="12.109375" style="3" customWidth="1"/>
    <col min="41" max="41" width="13.44140625" style="3" customWidth="1"/>
    <col min="42" max="42" width="14.33203125" style="3" customWidth="1"/>
    <col min="43" max="44" width="12.109375" style="3" customWidth="1"/>
    <col min="45" max="45" width="14.6640625" style="3" customWidth="1"/>
    <col min="46" max="46" width="13.6640625" style="3" customWidth="1"/>
    <col min="47" max="58" width="9.109375" style="3"/>
    <col min="59" max="59" width="6.33203125" customWidth="1"/>
    <col min="60" max="60" width="14.6640625" style="3" customWidth="1"/>
    <col min="61" max="61" width="9.109375" style="3"/>
    <col min="62" max="62" width="11.6640625" style="3" bestFit="1" customWidth="1"/>
    <col min="63" max="63" width="9.109375" style="3"/>
    <col min="64" max="64" width="8.88671875" customWidth="1"/>
    <col min="65" max="16384" width="9.109375" style="3"/>
  </cols>
  <sheetData>
    <row r="1" spans="1:54">
      <c r="L1" s="18">
        <v>2012</v>
      </c>
      <c r="M1" s="3" t="s">
        <v>120</v>
      </c>
      <c r="O1" s="18">
        <v>2013</v>
      </c>
      <c r="P1" s="3" t="s">
        <v>120</v>
      </c>
      <c r="R1" s="18">
        <v>2014</v>
      </c>
      <c r="S1" s="3" t="s">
        <v>120</v>
      </c>
      <c r="U1" s="18">
        <v>2015</v>
      </c>
      <c r="V1" s="3" t="s">
        <v>120</v>
      </c>
      <c r="W1" s="3">
        <v>2016</v>
      </c>
      <c r="X1" s="3" t="s">
        <v>120</v>
      </c>
    </row>
    <row r="2" spans="1:54">
      <c r="L2" s="34" t="s">
        <v>121</v>
      </c>
      <c r="M2" s="266">
        <v>1.47E-2</v>
      </c>
      <c r="O2" s="34" t="s">
        <v>121</v>
      </c>
      <c r="P2" s="266">
        <v>1.47E-2</v>
      </c>
      <c r="R2" s="34" t="s">
        <v>121</v>
      </c>
      <c r="S2" s="266">
        <v>1.47E-2</v>
      </c>
      <c r="U2" s="34" t="s">
        <v>121</v>
      </c>
      <c r="V2" s="266">
        <v>1.47E-2</v>
      </c>
      <c r="W2" s="34" t="s">
        <v>121</v>
      </c>
      <c r="X2" s="267">
        <v>1.0999999999999999E-2</v>
      </c>
      <c r="AD2" s="267"/>
    </row>
    <row r="3" spans="1:54" ht="21">
      <c r="J3" s="259"/>
      <c r="L3" s="34" t="s">
        <v>122</v>
      </c>
      <c r="M3" s="266">
        <v>1.47E-2</v>
      </c>
      <c r="O3" s="34" t="s">
        <v>122</v>
      </c>
      <c r="P3" s="266">
        <v>1.47E-2</v>
      </c>
      <c r="R3" s="34" t="s">
        <v>122</v>
      </c>
      <c r="S3" s="266">
        <v>1.47E-2</v>
      </c>
      <c r="U3" s="34" t="s">
        <v>122</v>
      </c>
      <c r="V3" s="266">
        <v>1.0999999999999999E-2</v>
      </c>
      <c r="W3" s="34" t="s">
        <v>122</v>
      </c>
      <c r="X3" s="267">
        <v>1.0999999999999999E-2</v>
      </c>
      <c r="AD3" s="267"/>
    </row>
    <row r="4" spans="1:54">
      <c r="L4" s="34" t="s">
        <v>123</v>
      </c>
      <c r="M4" s="266">
        <v>1.47E-2</v>
      </c>
      <c r="O4" s="34" t="s">
        <v>123</v>
      </c>
      <c r="P4" s="266">
        <v>1.47E-2</v>
      </c>
      <c r="R4" s="34" t="s">
        <v>123</v>
      </c>
      <c r="S4" s="266">
        <v>1.47E-2</v>
      </c>
      <c r="U4" s="34" t="s">
        <v>123</v>
      </c>
      <c r="V4" s="266">
        <v>1.0999999999999999E-2</v>
      </c>
      <c r="X4" s="267"/>
    </row>
    <row r="5" spans="1:54">
      <c r="L5" s="34" t="s">
        <v>124</v>
      </c>
      <c r="M5" s="266">
        <v>1.47E-2</v>
      </c>
      <c r="O5" s="34" t="s">
        <v>124</v>
      </c>
      <c r="P5" s="266">
        <v>1.47E-2</v>
      </c>
      <c r="R5" s="34" t="s">
        <v>124</v>
      </c>
      <c r="S5" s="266">
        <v>1.47E-2</v>
      </c>
      <c r="U5" s="34" t="s">
        <v>124</v>
      </c>
      <c r="V5" s="266">
        <v>1.0999999999999999E-2</v>
      </c>
      <c r="X5" s="267"/>
    </row>
    <row r="6" spans="1:54">
      <c r="U6" s="34"/>
      <c r="V6" s="34"/>
      <c r="W6" s="34"/>
      <c r="X6" s="34"/>
      <c r="Y6" s="266"/>
    </row>
    <row r="7" spans="1:54">
      <c r="U7" s="34"/>
      <c r="V7" s="34"/>
      <c r="W7" s="34"/>
      <c r="X7" s="34"/>
      <c r="Y7" s="266"/>
    </row>
    <row r="8" spans="1:54" ht="17.399999999999999">
      <c r="A8" s="31" t="s">
        <v>206</v>
      </c>
      <c r="Y8" s="108"/>
    </row>
    <row r="9" spans="1:54" ht="18" thickBot="1">
      <c r="A9" s="32"/>
      <c r="B9" s="32"/>
      <c r="C9" s="32"/>
      <c r="D9" s="32"/>
      <c r="E9" s="32"/>
      <c r="F9" s="32"/>
      <c r="G9" s="32"/>
      <c r="H9" s="32"/>
      <c r="I9" s="32"/>
      <c r="U9" s="102">
        <f>+T11-'1. LRAMVA 2011-2014'!$Y$592</f>
        <v>0</v>
      </c>
      <c r="V9" s="102"/>
      <c r="W9" s="102" t="s">
        <v>207</v>
      </c>
      <c r="X9" s="102"/>
      <c r="AI9" s="277"/>
      <c r="AJ9" s="274" t="s">
        <v>205</v>
      </c>
      <c r="AK9" s="102"/>
    </row>
    <row r="10" spans="1:54" ht="35.25" customHeight="1">
      <c r="A10" s="106" t="s">
        <v>114</v>
      </c>
      <c r="B10" s="107" t="s">
        <v>4</v>
      </c>
      <c r="C10" s="107" t="s">
        <v>115</v>
      </c>
      <c r="D10" s="107" t="s">
        <v>116</v>
      </c>
      <c r="E10" s="107" t="s">
        <v>117</v>
      </c>
      <c r="F10" s="107" t="s">
        <v>118</v>
      </c>
      <c r="G10" s="107" t="s">
        <v>10</v>
      </c>
      <c r="H10" s="107" t="s">
        <v>22</v>
      </c>
      <c r="I10" s="107" t="s">
        <v>3</v>
      </c>
      <c r="M10" s="99" t="s">
        <v>4</v>
      </c>
      <c r="N10" s="99" t="s">
        <v>115</v>
      </c>
      <c r="O10" s="99" t="s">
        <v>116</v>
      </c>
      <c r="P10" s="99" t="s">
        <v>117</v>
      </c>
      <c r="Q10" s="99" t="s">
        <v>118</v>
      </c>
      <c r="R10" s="99" t="s">
        <v>10</v>
      </c>
      <c r="S10" s="99" t="s">
        <v>22</v>
      </c>
      <c r="Y10" s="99" t="s">
        <v>4</v>
      </c>
      <c r="Z10" s="99" t="s">
        <v>115</v>
      </c>
      <c r="AA10" s="99" t="s">
        <v>116</v>
      </c>
      <c r="AB10" s="99" t="s">
        <v>117</v>
      </c>
      <c r="AC10" s="99" t="s">
        <v>118</v>
      </c>
      <c r="AD10" s="99" t="s">
        <v>10</v>
      </c>
      <c r="AE10" s="99" t="s">
        <v>22</v>
      </c>
      <c r="AL10" s="99" t="s">
        <v>4</v>
      </c>
      <c r="AM10" s="99" t="s">
        <v>115</v>
      </c>
      <c r="AN10" s="99" t="s">
        <v>116</v>
      </c>
      <c r="AO10" s="99" t="s">
        <v>117</v>
      </c>
      <c r="AP10" s="99" t="s">
        <v>118</v>
      </c>
      <c r="AQ10" s="99" t="s">
        <v>10</v>
      </c>
      <c r="AR10" s="99" t="s">
        <v>22</v>
      </c>
      <c r="AV10" s="99" t="s">
        <v>4</v>
      </c>
      <c r="AW10" s="99" t="s">
        <v>115</v>
      </c>
      <c r="AX10" s="99" t="s">
        <v>116</v>
      </c>
      <c r="AY10" s="99" t="s">
        <v>117</v>
      </c>
      <c r="AZ10" s="99" t="s">
        <v>118</v>
      </c>
      <c r="BA10" s="99" t="s">
        <v>10</v>
      </c>
      <c r="BB10" s="99" t="s">
        <v>22</v>
      </c>
    </row>
    <row r="11" spans="1:54">
      <c r="A11" s="100">
        <v>40920</v>
      </c>
      <c r="B11" s="7"/>
      <c r="C11" s="7"/>
      <c r="D11" s="7"/>
      <c r="E11" s="7"/>
      <c r="F11" s="7"/>
      <c r="G11" s="7"/>
      <c r="H11" s="7"/>
      <c r="I11" s="7"/>
      <c r="K11" s="103"/>
      <c r="L11" s="109">
        <v>2012</v>
      </c>
      <c r="M11" s="104">
        <f>+'1. LRAMVA 2011-2014'!Y105</f>
        <v>19684.688157199998</v>
      </c>
      <c r="N11" s="104">
        <f>+'1. LRAMVA 2011-2014'!Y197</f>
        <v>21464.69165835304</v>
      </c>
      <c r="O11" s="104">
        <f>+'1. LRAMVA 2011-2014'!$Y$360</f>
        <v>6608.3590714775528</v>
      </c>
      <c r="P11" s="104">
        <f>+'1. LRAMVA 2011-2014'!$Y$492</f>
        <v>18529.334041134385</v>
      </c>
      <c r="Q11" s="104">
        <f>+'1. LRAMVA 2011-2014'!$Y$588</f>
        <v>0</v>
      </c>
      <c r="R11" s="104">
        <f>+'1. LRAMVA 2011-2014'!$Y$590</f>
        <v>0</v>
      </c>
      <c r="S11" s="104">
        <f>+'1. LRAMVA 2011-2014'!$Y$584</f>
        <v>0</v>
      </c>
      <c r="T11" s="105">
        <f>SUM(M11:S11)</f>
        <v>66287.072928164969</v>
      </c>
      <c r="X11" s="3" t="s">
        <v>114</v>
      </c>
      <c r="AK11" s="3" t="s">
        <v>114</v>
      </c>
    </row>
    <row r="12" spans="1:54">
      <c r="A12" s="100">
        <v>40951</v>
      </c>
      <c r="B12" s="7">
        <f>AL12*AV12</f>
        <v>2.0094785827141664</v>
      </c>
      <c r="C12" s="7">
        <f t="shared" ref="C12:H22" si="0">AM12*AW12</f>
        <v>2.1911872734568729</v>
      </c>
      <c r="D12" s="7">
        <f t="shared" si="0"/>
        <v>0.67460332188000016</v>
      </c>
      <c r="E12" s="7">
        <f t="shared" si="0"/>
        <v>1.8915361833658018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ref="I12:I61" si="1">SUM(B12:H12)</f>
        <v>6.7668053614168411</v>
      </c>
      <c r="M12" s="7"/>
      <c r="N12" s="7"/>
      <c r="O12" s="7"/>
      <c r="P12" s="7"/>
      <c r="Q12" s="7"/>
      <c r="R12" s="7"/>
      <c r="S12" s="7"/>
      <c r="V12" s="3">
        <v>2012</v>
      </c>
      <c r="W12" s="268" t="s">
        <v>194</v>
      </c>
      <c r="X12" s="269">
        <v>1</v>
      </c>
      <c r="Y12" s="271">
        <f>(M11/12)*X12</f>
        <v>1640.3906797666666</v>
      </c>
      <c r="Z12" s="271">
        <f>(N11/12)*X12</f>
        <v>1788.7243048627533</v>
      </c>
      <c r="AA12" s="271">
        <f>(O11/12)*X12</f>
        <v>550.69658928979607</v>
      </c>
      <c r="AB12" s="271">
        <f>(P11/12)*X12</f>
        <v>1544.1111700945321</v>
      </c>
      <c r="AC12" s="271">
        <f>(Q11/12)*X12</f>
        <v>0</v>
      </c>
      <c r="AD12" s="271">
        <f>(R11/12)*X12</f>
        <v>0</v>
      </c>
      <c r="AE12" s="271">
        <f>(S11/12)*X12</f>
        <v>0</v>
      </c>
      <c r="AI12" s="18">
        <v>2012</v>
      </c>
      <c r="AJ12" s="268" t="s">
        <v>194</v>
      </c>
      <c r="AK12" s="269">
        <v>1</v>
      </c>
      <c r="AL12" s="271">
        <f t="shared" ref="AL12:AL23" si="2">+Y12</f>
        <v>1640.3906797666666</v>
      </c>
      <c r="AM12" s="271">
        <f t="shared" ref="AM12:AM23" si="3">+Z12</f>
        <v>1788.7243048627533</v>
      </c>
      <c r="AN12" s="271">
        <f t="shared" ref="AN12:AN23" si="4">+AA12</f>
        <v>550.69658928979607</v>
      </c>
      <c r="AO12" s="271">
        <f t="shared" ref="AO12:AO23" si="5">+AB12</f>
        <v>1544.1111700945321</v>
      </c>
      <c r="AP12" s="271">
        <f t="shared" ref="AP12:AP23" si="6">+AC12</f>
        <v>0</v>
      </c>
      <c r="AQ12" s="271">
        <f t="shared" ref="AQ12:AQ23" si="7">+AD12</f>
        <v>0</v>
      </c>
      <c r="AR12" s="271">
        <f t="shared" ref="AR12:AR23" si="8">+AE12</f>
        <v>0</v>
      </c>
      <c r="AV12" s="3">
        <f>0.0147/12</f>
        <v>1.225E-3</v>
      </c>
      <c r="AW12" s="3">
        <f t="shared" ref="AW12:BB27" si="9">0.0147/12</f>
        <v>1.225E-3</v>
      </c>
      <c r="AX12" s="3">
        <f t="shared" si="9"/>
        <v>1.225E-3</v>
      </c>
      <c r="AY12" s="3">
        <f t="shared" si="9"/>
        <v>1.225E-3</v>
      </c>
      <c r="AZ12" s="3">
        <f t="shared" si="9"/>
        <v>1.225E-3</v>
      </c>
      <c r="BA12" s="3">
        <f t="shared" si="9"/>
        <v>1.225E-3</v>
      </c>
      <c r="BB12" s="3">
        <f t="shared" si="9"/>
        <v>1.225E-3</v>
      </c>
    </row>
    <row r="13" spans="1:54">
      <c r="A13" s="100">
        <v>40980</v>
      </c>
      <c r="B13" s="7">
        <f t="shared" ref="B13:B22" si="10">AL13*AV13</f>
        <v>4.0189571654283327</v>
      </c>
      <c r="C13" s="7">
        <f t="shared" si="0"/>
        <v>4.3823745469137458</v>
      </c>
      <c r="D13" s="7">
        <f t="shared" si="0"/>
        <v>1.3492066437600003</v>
      </c>
      <c r="E13" s="7">
        <f t="shared" si="0"/>
        <v>3.7830723667316035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1"/>
        <v>13.533610722833682</v>
      </c>
      <c r="M13" s="7"/>
      <c r="N13" s="7"/>
      <c r="O13" s="7"/>
      <c r="P13" s="7"/>
      <c r="Q13" s="7"/>
      <c r="R13" s="7"/>
      <c r="S13" s="7"/>
      <c r="V13" s="3">
        <v>2012</v>
      </c>
      <c r="W13" s="268" t="s">
        <v>195</v>
      </c>
      <c r="X13" s="269">
        <v>2</v>
      </c>
      <c r="Y13" s="271">
        <f>(M11/12)*X13</f>
        <v>3280.7813595333332</v>
      </c>
      <c r="Z13" s="271">
        <f t="shared" ref="Z13:Z23" si="11">($N$11/12)*X13</f>
        <v>3577.4486097255067</v>
      </c>
      <c r="AA13" s="271">
        <f t="shared" ref="AA13:AA23" si="12">($O$11/12)*X13</f>
        <v>1101.3931785795921</v>
      </c>
      <c r="AB13" s="271">
        <f t="shared" ref="AB13:AB23" si="13">($P$11/12)*X13</f>
        <v>3088.2223401890642</v>
      </c>
      <c r="AC13" s="271">
        <f t="shared" ref="AC13:AC23" si="14">($Q$11/12)*X13</f>
        <v>0</v>
      </c>
      <c r="AD13" s="271">
        <f t="shared" ref="AD13:AD23" si="15">($R$11/12)*X13</f>
        <v>0</v>
      </c>
      <c r="AE13" s="271">
        <f t="shared" ref="AE13:AE23" si="16">($S$11/12)*X13</f>
        <v>0</v>
      </c>
      <c r="AI13" s="18">
        <v>2012</v>
      </c>
      <c r="AJ13" s="268" t="s">
        <v>195</v>
      </c>
      <c r="AK13" s="269">
        <v>2</v>
      </c>
      <c r="AL13" s="271">
        <f t="shared" si="2"/>
        <v>3280.7813595333332</v>
      </c>
      <c r="AM13" s="271">
        <f t="shared" si="3"/>
        <v>3577.4486097255067</v>
      </c>
      <c r="AN13" s="271">
        <f t="shared" si="4"/>
        <v>1101.3931785795921</v>
      </c>
      <c r="AO13" s="271">
        <f t="shared" si="5"/>
        <v>3088.2223401890642</v>
      </c>
      <c r="AP13" s="271">
        <f t="shared" si="6"/>
        <v>0</v>
      </c>
      <c r="AQ13" s="271">
        <f t="shared" si="7"/>
        <v>0</v>
      </c>
      <c r="AR13" s="271">
        <f t="shared" si="8"/>
        <v>0</v>
      </c>
      <c r="AV13" s="3">
        <f t="shared" ref="AV13:BB49" si="17">0.0147/12</f>
        <v>1.225E-3</v>
      </c>
      <c r="AW13" s="3">
        <f t="shared" si="9"/>
        <v>1.225E-3</v>
      </c>
      <c r="AX13" s="3">
        <f t="shared" si="9"/>
        <v>1.225E-3</v>
      </c>
      <c r="AY13" s="3">
        <f t="shared" si="9"/>
        <v>1.225E-3</v>
      </c>
      <c r="AZ13" s="3">
        <f t="shared" si="9"/>
        <v>1.225E-3</v>
      </c>
      <c r="BA13" s="3">
        <f t="shared" si="9"/>
        <v>1.225E-3</v>
      </c>
      <c r="BB13" s="3">
        <f t="shared" si="9"/>
        <v>1.225E-3</v>
      </c>
    </row>
    <row r="14" spans="1:54">
      <c r="A14" s="100">
        <v>41011</v>
      </c>
      <c r="B14" s="7">
        <f t="shared" si="10"/>
        <v>6.0284357481424991</v>
      </c>
      <c r="C14" s="7">
        <f t="shared" si="0"/>
        <v>6.5735618203706183</v>
      </c>
      <c r="D14" s="7">
        <f t="shared" si="0"/>
        <v>2.0238099656400004</v>
      </c>
      <c r="E14" s="7">
        <f t="shared" si="0"/>
        <v>5.6746085500974051</v>
      </c>
      <c r="F14" s="7">
        <f t="shared" si="0"/>
        <v>0</v>
      </c>
      <c r="G14" s="7">
        <f t="shared" si="0"/>
        <v>0</v>
      </c>
      <c r="H14" s="7">
        <f t="shared" si="0"/>
        <v>0</v>
      </c>
      <c r="I14" s="7">
        <f t="shared" si="1"/>
        <v>20.300416084250521</v>
      </c>
      <c r="M14" s="7"/>
      <c r="N14" s="7"/>
      <c r="O14" s="7"/>
      <c r="P14" s="7"/>
      <c r="Q14" s="7"/>
      <c r="R14" s="7"/>
      <c r="S14" s="7"/>
      <c r="V14" s="3">
        <v>2012</v>
      </c>
      <c r="W14" s="268" t="s">
        <v>196</v>
      </c>
      <c r="X14" s="269">
        <v>3</v>
      </c>
      <c r="Y14" s="271">
        <f>(M11/12)*X14</f>
        <v>4921.1720392999996</v>
      </c>
      <c r="Z14" s="271">
        <f t="shared" si="11"/>
        <v>5366.17291458826</v>
      </c>
      <c r="AA14" s="271">
        <f t="shared" si="12"/>
        <v>1652.0897678693882</v>
      </c>
      <c r="AB14" s="271">
        <f t="shared" si="13"/>
        <v>4632.3335102835963</v>
      </c>
      <c r="AC14" s="271">
        <f t="shared" si="14"/>
        <v>0</v>
      </c>
      <c r="AD14" s="271">
        <f t="shared" si="15"/>
        <v>0</v>
      </c>
      <c r="AE14" s="271">
        <f t="shared" si="16"/>
        <v>0</v>
      </c>
      <c r="AI14" s="18">
        <v>2012</v>
      </c>
      <c r="AJ14" s="268" t="s">
        <v>196</v>
      </c>
      <c r="AK14" s="269">
        <v>3</v>
      </c>
      <c r="AL14" s="271">
        <f t="shared" si="2"/>
        <v>4921.1720392999996</v>
      </c>
      <c r="AM14" s="271">
        <f t="shared" si="3"/>
        <v>5366.17291458826</v>
      </c>
      <c r="AN14" s="271">
        <f t="shared" si="4"/>
        <v>1652.0897678693882</v>
      </c>
      <c r="AO14" s="271">
        <f t="shared" si="5"/>
        <v>4632.3335102835963</v>
      </c>
      <c r="AP14" s="271">
        <f t="shared" si="6"/>
        <v>0</v>
      </c>
      <c r="AQ14" s="271">
        <f t="shared" si="7"/>
        <v>0</v>
      </c>
      <c r="AR14" s="271">
        <f t="shared" si="8"/>
        <v>0</v>
      </c>
      <c r="AV14" s="3">
        <f t="shared" si="17"/>
        <v>1.225E-3</v>
      </c>
      <c r="AW14" s="3">
        <f t="shared" si="9"/>
        <v>1.225E-3</v>
      </c>
      <c r="AX14" s="3">
        <f t="shared" si="9"/>
        <v>1.225E-3</v>
      </c>
      <c r="AY14" s="3">
        <f t="shared" si="9"/>
        <v>1.225E-3</v>
      </c>
      <c r="AZ14" s="3">
        <f t="shared" si="9"/>
        <v>1.225E-3</v>
      </c>
      <c r="BA14" s="3">
        <f t="shared" si="9"/>
        <v>1.225E-3</v>
      </c>
      <c r="BB14" s="3">
        <f t="shared" si="9"/>
        <v>1.225E-3</v>
      </c>
    </row>
    <row r="15" spans="1:54">
      <c r="A15" s="100">
        <v>41041</v>
      </c>
      <c r="B15" s="7">
        <f t="shared" si="10"/>
        <v>8.0379143308566654</v>
      </c>
      <c r="C15" s="7">
        <f t="shared" si="0"/>
        <v>8.7647490938274917</v>
      </c>
      <c r="D15" s="7">
        <f t="shared" si="0"/>
        <v>2.6984132875200006</v>
      </c>
      <c r="E15" s="7">
        <f t="shared" si="0"/>
        <v>7.566144733463207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1"/>
        <v>27.067221445667364</v>
      </c>
      <c r="M15" s="7"/>
      <c r="N15" s="7"/>
      <c r="O15" s="7"/>
      <c r="P15" s="7"/>
      <c r="Q15" s="7"/>
      <c r="R15" s="7"/>
      <c r="S15" s="7"/>
      <c r="V15" s="3">
        <v>2012</v>
      </c>
      <c r="W15" s="268" t="s">
        <v>197</v>
      </c>
      <c r="X15" s="269">
        <v>4</v>
      </c>
      <c r="Y15" s="271">
        <f>(M11/12)*X15</f>
        <v>6561.5627190666664</v>
      </c>
      <c r="Z15" s="271">
        <f t="shared" si="11"/>
        <v>7154.8972194510134</v>
      </c>
      <c r="AA15" s="271">
        <f t="shared" si="12"/>
        <v>2202.7863571591843</v>
      </c>
      <c r="AB15" s="271">
        <f t="shared" si="13"/>
        <v>6176.4446803781284</v>
      </c>
      <c r="AC15" s="271">
        <f t="shared" si="14"/>
        <v>0</v>
      </c>
      <c r="AD15" s="271">
        <f t="shared" si="15"/>
        <v>0</v>
      </c>
      <c r="AE15" s="271">
        <f t="shared" si="16"/>
        <v>0</v>
      </c>
      <c r="AI15" s="18">
        <v>2012</v>
      </c>
      <c r="AJ15" s="268" t="s">
        <v>197</v>
      </c>
      <c r="AK15" s="269">
        <v>4</v>
      </c>
      <c r="AL15" s="271">
        <f t="shared" si="2"/>
        <v>6561.5627190666664</v>
      </c>
      <c r="AM15" s="271">
        <f t="shared" si="3"/>
        <v>7154.8972194510134</v>
      </c>
      <c r="AN15" s="271">
        <f t="shared" si="4"/>
        <v>2202.7863571591843</v>
      </c>
      <c r="AO15" s="271">
        <f t="shared" si="5"/>
        <v>6176.4446803781284</v>
      </c>
      <c r="AP15" s="271">
        <f t="shared" si="6"/>
        <v>0</v>
      </c>
      <c r="AQ15" s="271">
        <f t="shared" si="7"/>
        <v>0</v>
      </c>
      <c r="AR15" s="271">
        <f t="shared" si="8"/>
        <v>0</v>
      </c>
      <c r="AV15" s="3">
        <f t="shared" si="17"/>
        <v>1.225E-3</v>
      </c>
      <c r="AW15" s="3">
        <f t="shared" si="9"/>
        <v>1.225E-3</v>
      </c>
      <c r="AX15" s="3">
        <f t="shared" si="9"/>
        <v>1.225E-3</v>
      </c>
      <c r="AY15" s="3">
        <f t="shared" si="9"/>
        <v>1.225E-3</v>
      </c>
      <c r="AZ15" s="3">
        <f t="shared" si="9"/>
        <v>1.225E-3</v>
      </c>
      <c r="BA15" s="3">
        <f t="shared" si="9"/>
        <v>1.225E-3</v>
      </c>
      <c r="BB15" s="3">
        <f t="shared" si="9"/>
        <v>1.225E-3</v>
      </c>
    </row>
    <row r="16" spans="1:54">
      <c r="A16" s="100">
        <v>41072</v>
      </c>
      <c r="B16" s="7">
        <f t="shared" si="10"/>
        <v>10.047392913570834</v>
      </c>
      <c r="C16" s="7">
        <f t="shared" si="0"/>
        <v>10.955936367284364</v>
      </c>
      <c r="D16" s="7">
        <f t="shared" si="0"/>
        <v>3.3730166094000009</v>
      </c>
      <c r="E16" s="7">
        <f t="shared" si="0"/>
        <v>9.457680916829009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1"/>
        <v>33.834026807084207</v>
      </c>
      <c r="M16" s="7"/>
      <c r="N16" s="7"/>
      <c r="O16" s="7"/>
      <c r="P16" s="7"/>
      <c r="Q16" s="7"/>
      <c r="R16" s="7"/>
      <c r="S16" s="7"/>
      <c r="V16" s="3">
        <v>2012</v>
      </c>
      <c r="W16" s="268" t="s">
        <v>24</v>
      </c>
      <c r="X16" s="269">
        <v>5</v>
      </c>
      <c r="Y16" s="271">
        <f>(M11/12)*X16</f>
        <v>8201.9533988333333</v>
      </c>
      <c r="Z16" s="271">
        <f t="shared" si="11"/>
        <v>8943.6215243137667</v>
      </c>
      <c r="AA16" s="271">
        <f t="shared" si="12"/>
        <v>2753.4829464489803</v>
      </c>
      <c r="AB16" s="271">
        <f t="shared" si="13"/>
        <v>7720.5558504726605</v>
      </c>
      <c r="AC16" s="271">
        <f t="shared" si="14"/>
        <v>0</v>
      </c>
      <c r="AD16" s="271">
        <f t="shared" si="15"/>
        <v>0</v>
      </c>
      <c r="AE16" s="271">
        <f t="shared" si="16"/>
        <v>0</v>
      </c>
      <c r="AI16" s="18">
        <v>2012</v>
      </c>
      <c r="AJ16" s="268" t="s">
        <v>24</v>
      </c>
      <c r="AK16" s="269">
        <v>5</v>
      </c>
      <c r="AL16" s="271">
        <f t="shared" si="2"/>
        <v>8201.9533988333333</v>
      </c>
      <c r="AM16" s="271">
        <f t="shared" si="3"/>
        <v>8943.6215243137667</v>
      </c>
      <c r="AN16" s="271">
        <f t="shared" si="4"/>
        <v>2753.4829464489803</v>
      </c>
      <c r="AO16" s="271">
        <f t="shared" si="5"/>
        <v>7720.5558504726605</v>
      </c>
      <c r="AP16" s="271">
        <f t="shared" si="6"/>
        <v>0</v>
      </c>
      <c r="AQ16" s="271">
        <f t="shared" si="7"/>
        <v>0</v>
      </c>
      <c r="AR16" s="271">
        <f t="shared" si="8"/>
        <v>0</v>
      </c>
      <c r="AV16" s="3">
        <f t="shared" si="17"/>
        <v>1.225E-3</v>
      </c>
      <c r="AW16" s="3">
        <f t="shared" si="9"/>
        <v>1.225E-3</v>
      </c>
      <c r="AX16" s="3">
        <f t="shared" si="9"/>
        <v>1.225E-3</v>
      </c>
      <c r="AY16" s="3">
        <f t="shared" si="9"/>
        <v>1.225E-3</v>
      </c>
      <c r="AZ16" s="3">
        <f t="shared" si="9"/>
        <v>1.225E-3</v>
      </c>
      <c r="BA16" s="3">
        <f t="shared" si="9"/>
        <v>1.225E-3</v>
      </c>
      <c r="BB16" s="3">
        <f t="shared" si="9"/>
        <v>1.225E-3</v>
      </c>
    </row>
    <row r="17" spans="1:54">
      <c r="A17" s="100">
        <v>0</v>
      </c>
      <c r="B17" s="7">
        <f t="shared" si="10"/>
        <v>12.056871496284998</v>
      </c>
      <c r="C17" s="7">
        <f t="shared" si="0"/>
        <v>13.147123640741237</v>
      </c>
      <c r="D17" s="7">
        <f t="shared" si="0"/>
        <v>4.0476199312800007</v>
      </c>
      <c r="E17" s="7">
        <f t="shared" si="0"/>
        <v>11.34921710019481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1"/>
        <v>40.600832168501043</v>
      </c>
      <c r="M17" s="7"/>
      <c r="N17" s="7"/>
      <c r="O17" s="7"/>
      <c r="P17" s="7"/>
      <c r="Q17" s="7"/>
      <c r="R17" s="7"/>
      <c r="S17" s="7"/>
      <c r="V17" s="3">
        <v>2012</v>
      </c>
      <c r="W17" s="268" t="s">
        <v>198</v>
      </c>
      <c r="X17" s="269">
        <v>6</v>
      </c>
      <c r="Y17" s="271">
        <f>(M11/12)*X17</f>
        <v>9842.3440785999992</v>
      </c>
      <c r="Z17" s="271">
        <f t="shared" si="11"/>
        <v>10732.34582917652</v>
      </c>
      <c r="AA17" s="271">
        <f t="shared" si="12"/>
        <v>3304.1795357387764</v>
      </c>
      <c r="AB17" s="271">
        <f t="shared" si="13"/>
        <v>9264.6670205671926</v>
      </c>
      <c r="AC17" s="271">
        <f t="shared" si="14"/>
        <v>0</v>
      </c>
      <c r="AD17" s="271">
        <f t="shared" si="15"/>
        <v>0</v>
      </c>
      <c r="AE17" s="271">
        <f t="shared" si="16"/>
        <v>0</v>
      </c>
      <c r="AI17" s="18">
        <v>2012</v>
      </c>
      <c r="AJ17" s="268" t="s">
        <v>198</v>
      </c>
      <c r="AK17" s="269">
        <v>6</v>
      </c>
      <c r="AL17" s="271">
        <f t="shared" si="2"/>
        <v>9842.3440785999992</v>
      </c>
      <c r="AM17" s="271">
        <f t="shared" si="3"/>
        <v>10732.34582917652</v>
      </c>
      <c r="AN17" s="271">
        <f t="shared" si="4"/>
        <v>3304.1795357387764</v>
      </c>
      <c r="AO17" s="271">
        <f t="shared" si="5"/>
        <v>9264.6670205671926</v>
      </c>
      <c r="AP17" s="271">
        <f t="shared" si="6"/>
        <v>0</v>
      </c>
      <c r="AQ17" s="271">
        <f t="shared" si="7"/>
        <v>0</v>
      </c>
      <c r="AR17" s="271">
        <f t="shared" si="8"/>
        <v>0</v>
      </c>
      <c r="AV17" s="3">
        <f t="shared" si="17"/>
        <v>1.225E-3</v>
      </c>
      <c r="AW17" s="3">
        <f t="shared" si="9"/>
        <v>1.225E-3</v>
      </c>
      <c r="AX17" s="3">
        <f t="shared" si="9"/>
        <v>1.225E-3</v>
      </c>
      <c r="AY17" s="3">
        <f t="shared" si="9"/>
        <v>1.225E-3</v>
      </c>
      <c r="AZ17" s="3">
        <f t="shared" si="9"/>
        <v>1.225E-3</v>
      </c>
      <c r="BA17" s="3">
        <f t="shared" si="9"/>
        <v>1.225E-3</v>
      </c>
      <c r="BB17" s="3">
        <f t="shared" si="9"/>
        <v>1.225E-3</v>
      </c>
    </row>
    <row r="18" spans="1:54">
      <c r="A18" s="100">
        <v>41133</v>
      </c>
      <c r="B18" s="7">
        <f t="shared" si="10"/>
        <v>14.066350078999166</v>
      </c>
      <c r="C18" s="7">
        <f t="shared" si="0"/>
        <v>15.338310914198109</v>
      </c>
      <c r="D18" s="7">
        <f t="shared" si="0"/>
        <v>4.722223253160001</v>
      </c>
      <c r="E18" s="7">
        <f t="shared" si="0"/>
        <v>13.240753283560611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1"/>
        <v>47.367637529917886</v>
      </c>
      <c r="M18" s="7"/>
      <c r="N18" s="7"/>
      <c r="O18" s="7"/>
      <c r="P18" s="7"/>
      <c r="Q18" s="7"/>
      <c r="R18" s="7"/>
      <c r="S18" s="7"/>
      <c r="V18" s="3">
        <v>2012</v>
      </c>
      <c r="W18" s="268" t="s">
        <v>199</v>
      </c>
      <c r="X18" s="269">
        <v>7</v>
      </c>
      <c r="Y18" s="271">
        <f>(M11/12)*X18</f>
        <v>11482.734758366667</v>
      </c>
      <c r="Z18" s="271">
        <f t="shared" si="11"/>
        <v>12521.070134039273</v>
      </c>
      <c r="AA18" s="271">
        <f t="shared" si="12"/>
        <v>3854.8761250285725</v>
      </c>
      <c r="AB18" s="271">
        <f t="shared" si="13"/>
        <v>10808.778190661724</v>
      </c>
      <c r="AC18" s="271">
        <f t="shared" si="14"/>
        <v>0</v>
      </c>
      <c r="AD18" s="271">
        <f t="shared" si="15"/>
        <v>0</v>
      </c>
      <c r="AE18" s="271">
        <f t="shared" si="16"/>
        <v>0</v>
      </c>
      <c r="AI18" s="18">
        <v>2012</v>
      </c>
      <c r="AJ18" s="268" t="s">
        <v>199</v>
      </c>
      <c r="AK18" s="269">
        <v>7</v>
      </c>
      <c r="AL18" s="271">
        <f t="shared" si="2"/>
        <v>11482.734758366667</v>
      </c>
      <c r="AM18" s="271">
        <f t="shared" si="3"/>
        <v>12521.070134039273</v>
      </c>
      <c r="AN18" s="271">
        <f t="shared" si="4"/>
        <v>3854.8761250285725</v>
      </c>
      <c r="AO18" s="271">
        <f t="shared" si="5"/>
        <v>10808.778190661724</v>
      </c>
      <c r="AP18" s="271">
        <f t="shared" si="6"/>
        <v>0</v>
      </c>
      <c r="AQ18" s="271">
        <f t="shared" si="7"/>
        <v>0</v>
      </c>
      <c r="AR18" s="271">
        <f t="shared" si="8"/>
        <v>0</v>
      </c>
      <c r="AV18" s="3">
        <f t="shared" si="17"/>
        <v>1.225E-3</v>
      </c>
      <c r="AW18" s="3">
        <f t="shared" si="9"/>
        <v>1.225E-3</v>
      </c>
      <c r="AX18" s="3">
        <f t="shared" si="9"/>
        <v>1.225E-3</v>
      </c>
      <c r="AY18" s="3">
        <f t="shared" si="9"/>
        <v>1.225E-3</v>
      </c>
      <c r="AZ18" s="3">
        <f t="shared" si="9"/>
        <v>1.225E-3</v>
      </c>
      <c r="BA18" s="3">
        <f t="shared" si="9"/>
        <v>1.225E-3</v>
      </c>
      <c r="BB18" s="3">
        <f t="shared" si="9"/>
        <v>1.225E-3</v>
      </c>
    </row>
    <row r="19" spans="1:54">
      <c r="A19" s="100">
        <v>41164</v>
      </c>
      <c r="B19" s="7">
        <f t="shared" si="10"/>
        <v>16.075828661713331</v>
      </c>
      <c r="C19" s="7">
        <f t="shared" si="0"/>
        <v>17.529498187654983</v>
      </c>
      <c r="D19" s="7">
        <f t="shared" si="0"/>
        <v>5.3968265750400013</v>
      </c>
      <c r="E19" s="7">
        <f t="shared" si="0"/>
        <v>15.132289466926414</v>
      </c>
      <c r="F19" s="7">
        <f t="shared" si="0"/>
        <v>0</v>
      </c>
      <c r="G19" s="7">
        <f t="shared" si="0"/>
        <v>0</v>
      </c>
      <c r="H19" s="7">
        <f t="shared" si="0"/>
        <v>0</v>
      </c>
      <c r="I19" s="7">
        <f t="shared" si="1"/>
        <v>54.134442891334729</v>
      </c>
      <c r="M19" s="7"/>
      <c r="N19" s="7"/>
      <c r="O19" s="7"/>
      <c r="P19" s="7"/>
      <c r="Q19" s="7"/>
      <c r="R19" s="7"/>
      <c r="S19" s="7"/>
      <c r="V19" s="3">
        <v>2012</v>
      </c>
      <c r="W19" s="268" t="s">
        <v>200</v>
      </c>
      <c r="X19" s="269">
        <v>8</v>
      </c>
      <c r="Y19" s="271">
        <f>(M11/12)*X19</f>
        <v>13123.125438133333</v>
      </c>
      <c r="Z19" s="271">
        <f t="shared" si="11"/>
        <v>14309.794438902027</v>
      </c>
      <c r="AA19" s="271">
        <f t="shared" si="12"/>
        <v>4405.5727143183685</v>
      </c>
      <c r="AB19" s="271">
        <f t="shared" si="13"/>
        <v>12352.889360756257</v>
      </c>
      <c r="AC19" s="271">
        <f t="shared" si="14"/>
        <v>0</v>
      </c>
      <c r="AD19" s="271">
        <f t="shared" si="15"/>
        <v>0</v>
      </c>
      <c r="AE19" s="271">
        <f t="shared" si="16"/>
        <v>0</v>
      </c>
      <c r="AI19" s="18">
        <v>2012</v>
      </c>
      <c r="AJ19" s="268" t="s">
        <v>200</v>
      </c>
      <c r="AK19" s="269">
        <v>8</v>
      </c>
      <c r="AL19" s="271">
        <f t="shared" si="2"/>
        <v>13123.125438133333</v>
      </c>
      <c r="AM19" s="271">
        <f t="shared" si="3"/>
        <v>14309.794438902027</v>
      </c>
      <c r="AN19" s="271">
        <f t="shared" si="4"/>
        <v>4405.5727143183685</v>
      </c>
      <c r="AO19" s="271">
        <f t="shared" si="5"/>
        <v>12352.889360756257</v>
      </c>
      <c r="AP19" s="271">
        <f t="shared" si="6"/>
        <v>0</v>
      </c>
      <c r="AQ19" s="271">
        <f t="shared" si="7"/>
        <v>0</v>
      </c>
      <c r="AR19" s="271">
        <f t="shared" si="8"/>
        <v>0</v>
      </c>
      <c r="AV19" s="3">
        <f t="shared" si="17"/>
        <v>1.225E-3</v>
      </c>
      <c r="AW19" s="3">
        <f t="shared" si="9"/>
        <v>1.225E-3</v>
      </c>
      <c r="AX19" s="3">
        <f t="shared" si="9"/>
        <v>1.225E-3</v>
      </c>
      <c r="AY19" s="3">
        <f t="shared" si="9"/>
        <v>1.225E-3</v>
      </c>
      <c r="AZ19" s="3">
        <f t="shared" si="9"/>
        <v>1.225E-3</v>
      </c>
      <c r="BA19" s="3">
        <f t="shared" si="9"/>
        <v>1.225E-3</v>
      </c>
      <c r="BB19" s="3">
        <f t="shared" si="9"/>
        <v>1.225E-3</v>
      </c>
    </row>
    <row r="20" spans="1:54">
      <c r="A20" s="100">
        <v>41194</v>
      </c>
      <c r="B20" s="7">
        <f t="shared" si="10"/>
        <v>18.085307244427497</v>
      </c>
      <c r="C20" s="7">
        <f t="shared" si="0"/>
        <v>19.720685461111856</v>
      </c>
      <c r="D20" s="7">
        <f t="shared" si="0"/>
        <v>6.0714298969200016</v>
      </c>
      <c r="E20" s="7">
        <f t="shared" si="0"/>
        <v>17.023825650292217</v>
      </c>
      <c r="F20" s="7">
        <f t="shared" si="0"/>
        <v>0</v>
      </c>
      <c r="G20" s="7">
        <f t="shared" si="0"/>
        <v>0</v>
      </c>
      <c r="H20" s="7">
        <f t="shared" si="0"/>
        <v>0</v>
      </c>
      <c r="I20" s="7">
        <f t="shared" si="1"/>
        <v>60.901248252751571</v>
      </c>
      <c r="M20" s="7"/>
      <c r="N20" s="7"/>
      <c r="O20" s="7"/>
      <c r="P20" s="7"/>
      <c r="Q20" s="7"/>
      <c r="R20" s="7"/>
      <c r="S20" s="7"/>
      <c r="V20" s="3">
        <v>2012</v>
      </c>
      <c r="W20" s="268" t="s">
        <v>201</v>
      </c>
      <c r="X20" s="269">
        <v>9</v>
      </c>
      <c r="Y20" s="271">
        <f>(M11/12)*X20</f>
        <v>14763.516117899999</v>
      </c>
      <c r="Z20" s="271">
        <f t="shared" si="11"/>
        <v>16098.51874376478</v>
      </c>
      <c r="AA20" s="271">
        <f t="shared" si="12"/>
        <v>4956.2693036081646</v>
      </c>
      <c r="AB20" s="271">
        <f t="shared" si="13"/>
        <v>13897.00053085079</v>
      </c>
      <c r="AC20" s="271">
        <f t="shared" si="14"/>
        <v>0</v>
      </c>
      <c r="AD20" s="271">
        <f t="shared" si="15"/>
        <v>0</v>
      </c>
      <c r="AE20" s="271">
        <f t="shared" si="16"/>
        <v>0</v>
      </c>
      <c r="AI20" s="18">
        <v>2012</v>
      </c>
      <c r="AJ20" s="268" t="s">
        <v>201</v>
      </c>
      <c r="AK20" s="269">
        <v>9</v>
      </c>
      <c r="AL20" s="271">
        <f t="shared" si="2"/>
        <v>14763.516117899999</v>
      </c>
      <c r="AM20" s="271">
        <f t="shared" si="3"/>
        <v>16098.51874376478</v>
      </c>
      <c r="AN20" s="271">
        <f t="shared" si="4"/>
        <v>4956.2693036081646</v>
      </c>
      <c r="AO20" s="271">
        <f t="shared" si="5"/>
        <v>13897.00053085079</v>
      </c>
      <c r="AP20" s="271">
        <f t="shared" si="6"/>
        <v>0</v>
      </c>
      <c r="AQ20" s="271">
        <f t="shared" si="7"/>
        <v>0</v>
      </c>
      <c r="AR20" s="271">
        <f t="shared" si="8"/>
        <v>0</v>
      </c>
      <c r="AV20" s="3">
        <f t="shared" si="17"/>
        <v>1.225E-3</v>
      </c>
      <c r="AW20" s="3">
        <f t="shared" si="9"/>
        <v>1.225E-3</v>
      </c>
      <c r="AX20" s="3">
        <f t="shared" si="9"/>
        <v>1.225E-3</v>
      </c>
      <c r="AY20" s="3">
        <f t="shared" si="9"/>
        <v>1.225E-3</v>
      </c>
      <c r="AZ20" s="3">
        <f t="shared" si="9"/>
        <v>1.225E-3</v>
      </c>
      <c r="BA20" s="3">
        <f t="shared" si="9"/>
        <v>1.225E-3</v>
      </c>
      <c r="BB20" s="3">
        <f t="shared" si="9"/>
        <v>1.225E-3</v>
      </c>
    </row>
    <row r="21" spans="1:54">
      <c r="A21" s="100">
        <v>41225</v>
      </c>
      <c r="B21" s="7">
        <f t="shared" si="10"/>
        <v>20.094785827141667</v>
      </c>
      <c r="C21" s="7">
        <f t="shared" si="0"/>
        <v>21.911872734568728</v>
      </c>
      <c r="D21" s="7">
        <f t="shared" si="0"/>
        <v>6.7460332188000018</v>
      </c>
      <c r="E21" s="7">
        <f t="shared" si="0"/>
        <v>18.915361833658018</v>
      </c>
      <c r="F21" s="7">
        <f t="shared" si="0"/>
        <v>0</v>
      </c>
      <c r="G21" s="7">
        <f t="shared" si="0"/>
        <v>0</v>
      </c>
      <c r="H21" s="7">
        <f t="shared" si="0"/>
        <v>0</v>
      </c>
      <c r="I21" s="7">
        <f t="shared" si="1"/>
        <v>67.668053614168414</v>
      </c>
      <c r="M21" s="7"/>
      <c r="N21" s="7"/>
      <c r="O21" s="7"/>
      <c r="P21" s="7"/>
      <c r="Q21" s="7"/>
      <c r="R21" s="7"/>
      <c r="S21" s="7"/>
      <c r="V21" s="3">
        <v>2012</v>
      </c>
      <c r="W21" s="268" t="s">
        <v>202</v>
      </c>
      <c r="X21" s="269">
        <v>10</v>
      </c>
      <c r="Y21" s="271">
        <f>(M11/12)*X21</f>
        <v>16403.906797666667</v>
      </c>
      <c r="Z21" s="271">
        <f t="shared" si="11"/>
        <v>17887.243048627533</v>
      </c>
      <c r="AA21" s="271">
        <f t="shared" si="12"/>
        <v>5506.9658928979607</v>
      </c>
      <c r="AB21" s="271">
        <f t="shared" si="13"/>
        <v>15441.111700945321</v>
      </c>
      <c r="AC21" s="271">
        <f t="shared" si="14"/>
        <v>0</v>
      </c>
      <c r="AD21" s="271">
        <f t="shared" si="15"/>
        <v>0</v>
      </c>
      <c r="AE21" s="271">
        <f t="shared" si="16"/>
        <v>0</v>
      </c>
      <c r="AI21" s="18">
        <v>2012</v>
      </c>
      <c r="AJ21" s="268" t="s">
        <v>202</v>
      </c>
      <c r="AK21" s="269">
        <v>10</v>
      </c>
      <c r="AL21" s="271">
        <f t="shared" si="2"/>
        <v>16403.906797666667</v>
      </c>
      <c r="AM21" s="271">
        <f t="shared" si="3"/>
        <v>17887.243048627533</v>
      </c>
      <c r="AN21" s="271">
        <f t="shared" si="4"/>
        <v>5506.9658928979607</v>
      </c>
      <c r="AO21" s="271">
        <f t="shared" si="5"/>
        <v>15441.111700945321</v>
      </c>
      <c r="AP21" s="271">
        <f t="shared" si="6"/>
        <v>0</v>
      </c>
      <c r="AQ21" s="271">
        <f t="shared" si="7"/>
        <v>0</v>
      </c>
      <c r="AR21" s="271">
        <f t="shared" si="8"/>
        <v>0</v>
      </c>
      <c r="AV21" s="3">
        <f t="shared" si="17"/>
        <v>1.225E-3</v>
      </c>
      <c r="AW21" s="3">
        <f t="shared" si="9"/>
        <v>1.225E-3</v>
      </c>
      <c r="AX21" s="3">
        <f t="shared" si="9"/>
        <v>1.225E-3</v>
      </c>
      <c r="AY21" s="3">
        <f t="shared" si="9"/>
        <v>1.225E-3</v>
      </c>
      <c r="AZ21" s="3">
        <f t="shared" si="9"/>
        <v>1.225E-3</v>
      </c>
      <c r="BA21" s="3">
        <f t="shared" si="9"/>
        <v>1.225E-3</v>
      </c>
      <c r="BB21" s="3">
        <f t="shared" si="9"/>
        <v>1.225E-3</v>
      </c>
    </row>
    <row r="22" spans="1:54">
      <c r="A22" s="101">
        <v>41255</v>
      </c>
      <c r="B22" s="7">
        <f t="shared" si="10"/>
        <v>22.104264409855833</v>
      </c>
      <c r="C22" s="7">
        <f t="shared" si="0"/>
        <v>24.103060008025601</v>
      </c>
      <c r="D22" s="7">
        <f t="shared" si="0"/>
        <v>7.4206365406800021</v>
      </c>
      <c r="E22" s="7">
        <f t="shared" si="0"/>
        <v>20.806898017023819</v>
      </c>
      <c r="F22" s="7">
        <f t="shared" si="0"/>
        <v>0</v>
      </c>
      <c r="G22" s="7">
        <f t="shared" si="0"/>
        <v>0</v>
      </c>
      <c r="H22" s="7">
        <f t="shared" si="0"/>
        <v>0</v>
      </c>
      <c r="I22" s="7">
        <f t="shared" si="1"/>
        <v>74.434858975585257</v>
      </c>
      <c r="M22" s="7"/>
      <c r="N22" s="7"/>
      <c r="O22" s="7"/>
      <c r="P22" s="7"/>
      <c r="Q22" s="7"/>
      <c r="R22" s="7"/>
      <c r="S22" s="7"/>
      <c r="V22" s="3">
        <v>2012</v>
      </c>
      <c r="W22" s="268" t="s">
        <v>203</v>
      </c>
      <c r="X22" s="269">
        <v>11</v>
      </c>
      <c r="Y22" s="271">
        <f>(M11/12)*X22</f>
        <v>18044.297477433334</v>
      </c>
      <c r="Z22" s="271">
        <f t="shared" si="11"/>
        <v>19675.967353490287</v>
      </c>
      <c r="AA22" s="271">
        <f t="shared" si="12"/>
        <v>6057.6624821877567</v>
      </c>
      <c r="AB22" s="271">
        <f t="shared" si="13"/>
        <v>16985.222871039852</v>
      </c>
      <c r="AC22" s="271">
        <f t="shared" si="14"/>
        <v>0</v>
      </c>
      <c r="AD22" s="271">
        <f t="shared" si="15"/>
        <v>0</v>
      </c>
      <c r="AE22" s="271">
        <f t="shared" si="16"/>
        <v>0</v>
      </c>
      <c r="AI22" s="18">
        <v>2012</v>
      </c>
      <c r="AJ22" s="268" t="s">
        <v>203</v>
      </c>
      <c r="AK22" s="269">
        <v>11</v>
      </c>
      <c r="AL22" s="271">
        <f t="shared" si="2"/>
        <v>18044.297477433334</v>
      </c>
      <c r="AM22" s="271">
        <f t="shared" si="3"/>
        <v>19675.967353490287</v>
      </c>
      <c r="AN22" s="271">
        <f t="shared" si="4"/>
        <v>6057.6624821877567</v>
      </c>
      <c r="AO22" s="271">
        <f t="shared" si="5"/>
        <v>16985.222871039852</v>
      </c>
      <c r="AP22" s="271">
        <f t="shared" si="6"/>
        <v>0</v>
      </c>
      <c r="AQ22" s="271">
        <f t="shared" si="7"/>
        <v>0</v>
      </c>
      <c r="AR22" s="271">
        <f t="shared" si="8"/>
        <v>0</v>
      </c>
      <c r="AV22" s="3">
        <f t="shared" si="17"/>
        <v>1.225E-3</v>
      </c>
      <c r="AW22" s="3">
        <f t="shared" si="9"/>
        <v>1.225E-3</v>
      </c>
      <c r="AX22" s="3">
        <f t="shared" si="9"/>
        <v>1.225E-3</v>
      </c>
      <c r="AY22" s="3">
        <f t="shared" si="9"/>
        <v>1.225E-3</v>
      </c>
      <c r="AZ22" s="3">
        <f t="shared" si="9"/>
        <v>1.225E-3</v>
      </c>
      <c r="BA22" s="3">
        <f t="shared" si="9"/>
        <v>1.225E-3</v>
      </c>
      <c r="BB22" s="3">
        <f t="shared" si="9"/>
        <v>1.225E-3</v>
      </c>
    </row>
    <row r="23" spans="1:54" ht="18.75" customHeight="1" thickBot="1">
      <c r="A23" s="111" t="s">
        <v>220</v>
      </c>
      <c r="B23" s="110">
        <f t="shared" ref="B23:I23" si="18">SUM(B11:B22)</f>
        <v>132.62558645913498</v>
      </c>
      <c r="C23" s="110">
        <f t="shared" si="18"/>
        <v>144.61836004815362</v>
      </c>
      <c r="D23" s="110">
        <f t="shared" si="18"/>
        <v>44.523819244080009</v>
      </c>
      <c r="E23" s="110">
        <f t="shared" si="18"/>
        <v>124.8413881021429</v>
      </c>
      <c r="F23" s="110">
        <f t="shared" si="18"/>
        <v>0</v>
      </c>
      <c r="G23" s="110">
        <f t="shared" si="18"/>
        <v>0</v>
      </c>
      <c r="H23" s="110">
        <f t="shared" si="18"/>
        <v>0</v>
      </c>
      <c r="I23" s="110">
        <f t="shared" si="18"/>
        <v>446.60915385351149</v>
      </c>
      <c r="V23" s="3">
        <v>2012</v>
      </c>
      <c r="W23" s="268" t="s">
        <v>204</v>
      </c>
      <c r="X23" s="269">
        <v>12</v>
      </c>
      <c r="Y23" s="271">
        <f>(M11/12)*X23</f>
        <v>19684.688157199998</v>
      </c>
      <c r="Z23" s="271">
        <f t="shared" si="11"/>
        <v>21464.69165835304</v>
      </c>
      <c r="AA23" s="271">
        <f t="shared" si="12"/>
        <v>6608.3590714775528</v>
      </c>
      <c r="AB23" s="271">
        <f t="shared" si="13"/>
        <v>18529.334041134385</v>
      </c>
      <c r="AC23" s="271">
        <f t="shared" si="14"/>
        <v>0</v>
      </c>
      <c r="AD23" s="271">
        <f t="shared" si="15"/>
        <v>0</v>
      </c>
      <c r="AE23" s="271">
        <f t="shared" si="16"/>
        <v>0</v>
      </c>
      <c r="AF23" s="7">
        <f>SUM(Y23:AE23)</f>
        <v>66287.072928164969</v>
      </c>
      <c r="AG23" s="272">
        <f>SUM(Y23:AE23)-T11</f>
        <v>0</v>
      </c>
      <c r="AH23" s="3" t="s">
        <v>149</v>
      </c>
      <c r="AI23" s="18">
        <v>2012</v>
      </c>
      <c r="AJ23" s="268" t="s">
        <v>204</v>
      </c>
      <c r="AK23" s="269">
        <v>12</v>
      </c>
      <c r="AL23" s="271">
        <f t="shared" si="2"/>
        <v>19684.688157199998</v>
      </c>
      <c r="AM23" s="271">
        <f t="shared" si="3"/>
        <v>21464.69165835304</v>
      </c>
      <c r="AN23" s="271">
        <f t="shared" si="4"/>
        <v>6608.3590714775528</v>
      </c>
      <c r="AO23" s="271">
        <f t="shared" si="5"/>
        <v>18529.334041134385</v>
      </c>
      <c r="AP23" s="271">
        <f t="shared" si="6"/>
        <v>0</v>
      </c>
      <c r="AQ23" s="271">
        <f t="shared" si="7"/>
        <v>0</v>
      </c>
      <c r="AR23" s="271">
        <f t="shared" si="8"/>
        <v>0</v>
      </c>
      <c r="AS23" s="7">
        <f>SUM(AL23:AR23)</f>
        <v>66287.072928164969</v>
      </c>
      <c r="AT23" s="272">
        <f>+AS23-AF23</f>
        <v>0</v>
      </c>
      <c r="AU23" s="3" t="s">
        <v>149</v>
      </c>
      <c r="AV23" s="3">
        <f t="shared" si="17"/>
        <v>1.225E-3</v>
      </c>
      <c r="AW23" s="3">
        <f t="shared" si="9"/>
        <v>1.225E-3</v>
      </c>
      <c r="AX23" s="3">
        <f t="shared" si="9"/>
        <v>1.225E-3</v>
      </c>
      <c r="AY23" s="3">
        <f t="shared" si="9"/>
        <v>1.225E-3</v>
      </c>
      <c r="AZ23" s="3">
        <f t="shared" si="9"/>
        <v>1.225E-3</v>
      </c>
      <c r="BA23" s="3">
        <f t="shared" si="9"/>
        <v>1.225E-3</v>
      </c>
      <c r="BB23" s="3">
        <f t="shared" si="9"/>
        <v>1.225E-3</v>
      </c>
    </row>
    <row r="24" spans="1:54">
      <c r="A24" s="100">
        <v>41287</v>
      </c>
      <c r="B24" s="7">
        <f>AL23*AV23</f>
        <v>24.113742992569996</v>
      </c>
      <c r="C24" s="7">
        <f t="shared" ref="C24:H24" si="19">AM23*AW23</f>
        <v>26.294247281482473</v>
      </c>
      <c r="D24" s="7">
        <f t="shared" si="19"/>
        <v>8.0952398625600015</v>
      </c>
      <c r="E24" s="7">
        <f t="shared" si="19"/>
        <v>22.69843420038962</v>
      </c>
      <c r="F24" s="7">
        <f t="shared" si="19"/>
        <v>0</v>
      </c>
      <c r="G24" s="7">
        <f t="shared" si="19"/>
        <v>0</v>
      </c>
      <c r="H24" s="7">
        <f t="shared" si="19"/>
        <v>0</v>
      </c>
      <c r="I24" s="7">
        <f t="shared" si="1"/>
        <v>81.201664337002086</v>
      </c>
      <c r="K24" s="103"/>
      <c r="L24" s="109">
        <v>2013</v>
      </c>
      <c r="M24" s="104">
        <f>+'Tables #3'!D103+'Tables #3'!D104</f>
        <v>-37667.818774370753</v>
      </c>
      <c r="N24" s="104">
        <f>+'Tables #3'!E103+'Tables #3'!E104</f>
        <v>14171.121108964591</v>
      </c>
      <c r="O24" s="104">
        <f>+'Tables #3'!F103+'Tables #3'!F104</f>
        <v>-5881.2946369366218</v>
      </c>
      <c r="P24" s="104">
        <f>+'Tables #3'!G103+'Tables #3'!G104</f>
        <v>-7645.1360816060969</v>
      </c>
      <c r="Q24" s="104">
        <f>+'Tables #3'!I103+'Tables #3'!I104</f>
        <v>-344.58716666666669</v>
      </c>
      <c r="R24" s="104">
        <f>+'Tables #3'!J103+'Tables #3'!J104</f>
        <v>-25.575000000000003</v>
      </c>
      <c r="S24" s="104">
        <f>+'Tables #3'!H103+'Tables #3'!H104</f>
        <v>-4343.6389999999992</v>
      </c>
      <c r="T24" s="105">
        <f>SUM(M24:S24)</f>
        <v>-41736.929550615547</v>
      </c>
      <c r="U24" s="102">
        <f>+T24-'1. LRAMVA 2011-2014'!$AC$592</f>
        <v>0</v>
      </c>
      <c r="V24" s="3">
        <v>2013</v>
      </c>
      <c r="W24" s="270" t="s">
        <v>194</v>
      </c>
      <c r="X24" s="191">
        <v>1</v>
      </c>
      <c r="Y24" s="273">
        <f t="shared" ref="Y24:Y35" si="20">($M$24/12)*X24</f>
        <v>-3138.9848978642294</v>
      </c>
      <c r="Z24" s="273">
        <f t="shared" ref="Z24:Z35" si="21">($N$24/12)*X24</f>
        <v>1180.9267590803827</v>
      </c>
      <c r="AA24" s="273">
        <f t="shared" ref="AA24:AA35" si="22">($O$24/12)*X24</f>
        <v>-490.10788641138515</v>
      </c>
      <c r="AB24" s="273">
        <f t="shared" ref="AB24:AB35" si="23">($P$24/12)*X24</f>
        <v>-637.09467346717474</v>
      </c>
      <c r="AC24" s="273">
        <f t="shared" ref="AC24:AC35" si="24">($Q$24/12)*X24</f>
        <v>-28.715597222222225</v>
      </c>
      <c r="AD24" s="273">
        <f t="shared" ref="AD24:AD35" si="25">($R$24/12)*X24</f>
        <v>-2.1312500000000001</v>
      </c>
      <c r="AE24" s="273">
        <f t="shared" ref="AE24:AE35" si="26">($S$24/12)*X24</f>
        <v>-361.96991666666662</v>
      </c>
      <c r="AI24" s="18">
        <v>2013</v>
      </c>
      <c r="AJ24" s="270" t="s">
        <v>194</v>
      </c>
      <c r="AK24" s="191">
        <v>1</v>
      </c>
      <c r="AL24" s="273">
        <f>+AL23+Y24</f>
        <v>16545.703259335769</v>
      </c>
      <c r="AM24" s="273">
        <f t="shared" ref="AM24:AR24" si="27">+AM23+Z24</f>
        <v>22645.618417433423</v>
      </c>
      <c r="AN24" s="273">
        <f t="shared" si="27"/>
        <v>6118.2511850661676</v>
      </c>
      <c r="AO24" s="273">
        <f t="shared" si="27"/>
        <v>17892.239367667211</v>
      </c>
      <c r="AP24" s="273">
        <f t="shared" si="27"/>
        <v>-28.715597222222225</v>
      </c>
      <c r="AQ24" s="273">
        <f t="shared" si="27"/>
        <v>-2.1312500000000001</v>
      </c>
      <c r="AR24" s="273">
        <f t="shared" si="27"/>
        <v>-361.96991666666662</v>
      </c>
      <c r="AS24" s="7">
        <f>SUM(AL24:AR24)</f>
        <v>62808.995465613676</v>
      </c>
      <c r="AT24" s="7">
        <f>+AS24-AS23</f>
        <v>-3478.0774625512931</v>
      </c>
      <c r="AV24" s="3">
        <f t="shared" si="17"/>
        <v>1.225E-3</v>
      </c>
      <c r="AW24" s="3">
        <f t="shared" si="9"/>
        <v>1.225E-3</v>
      </c>
      <c r="AX24" s="3">
        <f t="shared" si="9"/>
        <v>1.225E-3</v>
      </c>
      <c r="AY24" s="3">
        <f t="shared" si="9"/>
        <v>1.225E-3</v>
      </c>
      <c r="AZ24" s="3">
        <f t="shared" si="9"/>
        <v>1.225E-3</v>
      </c>
      <c r="BA24" s="3">
        <f t="shared" si="9"/>
        <v>1.225E-3</v>
      </c>
      <c r="BB24" s="3">
        <f t="shared" si="9"/>
        <v>1.225E-3</v>
      </c>
    </row>
    <row r="25" spans="1:54">
      <c r="A25" s="100">
        <v>41318</v>
      </c>
      <c r="B25" s="7">
        <f t="shared" ref="B25:B35" si="28">AL24*AV24</f>
        <v>20.268486492686318</v>
      </c>
      <c r="C25" s="7">
        <f t="shared" ref="C25:C35" si="29">AM24*AW24</f>
        <v>27.740882561355942</v>
      </c>
      <c r="D25" s="7">
        <f t="shared" ref="D25:D35" si="30">AN24*AX24</f>
        <v>7.4948577017060547</v>
      </c>
      <c r="E25" s="7">
        <f t="shared" ref="E25:E35" si="31">AO24*AY24</f>
        <v>21.917993225392333</v>
      </c>
      <c r="F25" s="7">
        <f t="shared" ref="F25:F35" si="32">AP24*AZ24</f>
        <v>-3.5176606597222222E-2</v>
      </c>
      <c r="G25" s="7">
        <f t="shared" ref="G25:G35" si="33">AQ24*BA24</f>
        <v>-2.6107812499999998E-3</v>
      </c>
      <c r="H25" s="7">
        <f t="shared" ref="H25:H35" si="34">AR24*BB24</f>
        <v>-0.44341314791666658</v>
      </c>
      <c r="I25" s="7">
        <f t="shared" si="1"/>
        <v>76.941019445376753</v>
      </c>
      <c r="M25" s="7"/>
      <c r="N25" s="7"/>
      <c r="O25" s="7"/>
      <c r="P25" s="7"/>
      <c r="Q25" s="7"/>
      <c r="R25" s="7"/>
      <c r="S25" s="7"/>
      <c r="V25" s="3">
        <v>2013</v>
      </c>
      <c r="W25" s="270" t="s">
        <v>195</v>
      </c>
      <c r="X25" s="191">
        <v>2</v>
      </c>
      <c r="Y25" s="273">
        <f t="shared" si="20"/>
        <v>-6277.9697957284588</v>
      </c>
      <c r="Z25" s="273">
        <f t="shared" si="21"/>
        <v>2361.8535181607654</v>
      </c>
      <c r="AA25" s="273">
        <f t="shared" si="22"/>
        <v>-980.2157728227703</v>
      </c>
      <c r="AB25" s="273">
        <f t="shared" si="23"/>
        <v>-1274.1893469343495</v>
      </c>
      <c r="AC25" s="273">
        <f t="shared" si="24"/>
        <v>-57.431194444444451</v>
      </c>
      <c r="AD25" s="273">
        <f t="shared" si="25"/>
        <v>-4.2625000000000002</v>
      </c>
      <c r="AE25" s="273">
        <f t="shared" si="26"/>
        <v>-723.93983333333324</v>
      </c>
      <c r="AI25" s="18">
        <v>2013</v>
      </c>
      <c r="AJ25" s="270" t="s">
        <v>195</v>
      </c>
      <c r="AK25" s="191">
        <v>2</v>
      </c>
      <c r="AL25" s="273">
        <f>+Y25+AL23</f>
        <v>13406.71836147154</v>
      </c>
      <c r="AM25" s="273">
        <f t="shared" ref="AM25:AR25" si="35">+Z25+AM23</f>
        <v>23826.545176513806</v>
      </c>
      <c r="AN25" s="273">
        <f t="shared" si="35"/>
        <v>5628.1432986547825</v>
      </c>
      <c r="AO25" s="273">
        <f t="shared" si="35"/>
        <v>17255.144694200037</v>
      </c>
      <c r="AP25" s="273">
        <f t="shared" si="35"/>
        <v>-57.431194444444451</v>
      </c>
      <c r="AQ25" s="273">
        <f t="shared" si="35"/>
        <v>-4.2625000000000002</v>
      </c>
      <c r="AR25" s="273">
        <f t="shared" si="35"/>
        <v>-723.93983333333324</v>
      </c>
      <c r="AS25" s="7">
        <f t="shared" ref="AS25:AS50" si="36">SUM(AL25:AR25)</f>
        <v>59330.918003062397</v>
      </c>
      <c r="AT25" s="7">
        <f t="shared" ref="AT25:AT47" si="37">+AS25-AS24</f>
        <v>-3478.0774625512786</v>
      </c>
      <c r="AV25" s="3">
        <f t="shared" si="17"/>
        <v>1.225E-3</v>
      </c>
      <c r="AW25" s="3">
        <f t="shared" si="9"/>
        <v>1.225E-3</v>
      </c>
      <c r="AX25" s="3">
        <f t="shared" si="9"/>
        <v>1.225E-3</v>
      </c>
      <c r="AY25" s="3">
        <f t="shared" si="9"/>
        <v>1.225E-3</v>
      </c>
      <c r="AZ25" s="3">
        <f t="shared" si="9"/>
        <v>1.225E-3</v>
      </c>
      <c r="BA25" s="3">
        <f t="shared" si="9"/>
        <v>1.225E-3</v>
      </c>
      <c r="BB25" s="3">
        <f t="shared" si="9"/>
        <v>1.225E-3</v>
      </c>
    </row>
    <row r="26" spans="1:54">
      <c r="A26" s="100">
        <v>41346</v>
      </c>
      <c r="B26" s="7">
        <f t="shared" si="28"/>
        <v>16.423229992802636</v>
      </c>
      <c r="C26" s="7">
        <f t="shared" si="29"/>
        <v>29.187517841229411</v>
      </c>
      <c r="D26" s="7">
        <f t="shared" si="30"/>
        <v>6.8944755408521079</v>
      </c>
      <c r="E26" s="7">
        <f t="shared" si="31"/>
        <v>21.137552250395043</v>
      </c>
      <c r="F26" s="7">
        <f t="shared" si="32"/>
        <v>-7.0353213194444444E-2</v>
      </c>
      <c r="G26" s="7">
        <f t="shared" si="33"/>
        <v>-5.2215624999999996E-3</v>
      </c>
      <c r="H26" s="7">
        <f t="shared" si="34"/>
        <v>-0.88682629583333317</v>
      </c>
      <c r="I26" s="7">
        <f t="shared" si="1"/>
        <v>72.68037455375142</v>
      </c>
      <c r="M26" s="7"/>
      <c r="N26" s="7"/>
      <c r="O26" s="7"/>
      <c r="P26" s="7"/>
      <c r="Q26" s="7"/>
      <c r="R26" s="7"/>
      <c r="S26" s="7"/>
      <c r="V26" s="3">
        <v>2013</v>
      </c>
      <c r="W26" s="270" t="s">
        <v>196</v>
      </c>
      <c r="X26" s="191">
        <v>3</v>
      </c>
      <c r="Y26" s="273">
        <f t="shared" si="20"/>
        <v>-9416.9546935926883</v>
      </c>
      <c r="Z26" s="273">
        <f t="shared" si="21"/>
        <v>3542.7802772411478</v>
      </c>
      <c r="AA26" s="273">
        <f t="shared" si="22"/>
        <v>-1470.3236592341555</v>
      </c>
      <c r="AB26" s="273">
        <f t="shared" si="23"/>
        <v>-1911.2840204015242</v>
      </c>
      <c r="AC26" s="273">
        <f t="shared" si="24"/>
        <v>-86.146791666666672</v>
      </c>
      <c r="AD26" s="273">
        <f t="shared" si="25"/>
        <v>-6.3937500000000007</v>
      </c>
      <c r="AE26" s="273">
        <f t="shared" si="26"/>
        <v>-1085.9097499999998</v>
      </c>
      <c r="AI26" s="18">
        <v>2013</v>
      </c>
      <c r="AJ26" s="270" t="s">
        <v>196</v>
      </c>
      <c r="AK26" s="191">
        <v>3</v>
      </c>
      <c r="AL26" s="273">
        <f>+Y26+AL23</f>
        <v>10267.73346360731</v>
      </c>
      <c r="AM26" s="273">
        <f t="shared" ref="AM26:AR26" si="38">+Z26+AM23</f>
        <v>25007.471935594189</v>
      </c>
      <c r="AN26" s="273">
        <f t="shared" si="38"/>
        <v>5138.0354122433973</v>
      </c>
      <c r="AO26" s="273">
        <f t="shared" si="38"/>
        <v>16618.050020732862</v>
      </c>
      <c r="AP26" s="273">
        <f t="shared" si="38"/>
        <v>-86.146791666666672</v>
      </c>
      <c r="AQ26" s="273">
        <f t="shared" si="38"/>
        <v>-6.3937500000000007</v>
      </c>
      <c r="AR26" s="273">
        <f t="shared" si="38"/>
        <v>-1085.9097499999998</v>
      </c>
      <c r="AS26" s="7">
        <f t="shared" si="36"/>
        <v>55852.840540511097</v>
      </c>
      <c r="AT26" s="7">
        <f t="shared" si="37"/>
        <v>-3478.0774625513004</v>
      </c>
      <c r="AV26" s="3">
        <f t="shared" si="17"/>
        <v>1.225E-3</v>
      </c>
      <c r="AW26" s="3">
        <f t="shared" si="9"/>
        <v>1.225E-3</v>
      </c>
      <c r="AX26" s="3">
        <f t="shared" si="9"/>
        <v>1.225E-3</v>
      </c>
      <c r="AY26" s="3">
        <f t="shared" si="9"/>
        <v>1.225E-3</v>
      </c>
      <c r="AZ26" s="3">
        <f t="shared" si="9"/>
        <v>1.225E-3</v>
      </c>
      <c r="BA26" s="3">
        <f t="shared" si="9"/>
        <v>1.225E-3</v>
      </c>
      <c r="BB26" s="3">
        <f t="shared" si="9"/>
        <v>1.225E-3</v>
      </c>
    </row>
    <row r="27" spans="1:54">
      <c r="A27" s="100">
        <v>41377</v>
      </c>
      <c r="B27" s="7">
        <f t="shared" si="28"/>
        <v>12.577973492918954</v>
      </c>
      <c r="C27" s="7">
        <f t="shared" si="29"/>
        <v>30.63415312110288</v>
      </c>
      <c r="D27" s="7">
        <f t="shared" si="30"/>
        <v>6.2940933799981611</v>
      </c>
      <c r="E27" s="7">
        <f t="shared" si="31"/>
        <v>20.357111275397756</v>
      </c>
      <c r="F27" s="7">
        <f t="shared" si="32"/>
        <v>-0.10552981979166667</v>
      </c>
      <c r="G27" s="7">
        <f t="shared" si="33"/>
        <v>-7.8323437499999999E-3</v>
      </c>
      <c r="H27" s="7">
        <f t="shared" si="34"/>
        <v>-1.3302394437499998</v>
      </c>
      <c r="I27" s="7">
        <f t="shared" si="1"/>
        <v>68.419729662126088</v>
      </c>
      <c r="M27" s="7"/>
      <c r="N27" s="7"/>
      <c r="O27" s="7"/>
      <c r="P27" s="7"/>
      <c r="Q27" s="7"/>
      <c r="R27" s="7"/>
      <c r="S27" s="7"/>
      <c r="V27" s="3">
        <v>2013</v>
      </c>
      <c r="W27" s="270" t="s">
        <v>197</v>
      </c>
      <c r="X27" s="191">
        <v>4</v>
      </c>
      <c r="Y27" s="273">
        <f t="shared" si="20"/>
        <v>-12555.939591456918</v>
      </c>
      <c r="Z27" s="273">
        <f t="shared" si="21"/>
        <v>4723.7070363215307</v>
      </c>
      <c r="AA27" s="273">
        <f t="shared" si="22"/>
        <v>-1960.4315456455406</v>
      </c>
      <c r="AB27" s="273">
        <f t="shared" si="23"/>
        <v>-2548.378693868699</v>
      </c>
      <c r="AC27" s="273">
        <f t="shared" si="24"/>
        <v>-114.8623888888889</v>
      </c>
      <c r="AD27" s="273">
        <f t="shared" si="25"/>
        <v>-8.5250000000000004</v>
      </c>
      <c r="AE27" s="273">
        <f t="shared" si="26"/>
        <v>-1447.8796666666665</v>
      </c>
      <c r="AI27" s="18">
        <v>2013</v>
      </c>
      <c r="AJ27" s="270" t="s">
        <v>197</v>
      </c>
      <c r="AK27" s="191">
        <v>4</v>
      </c>
      <c r="AL27" s="273">
        <f>+Y27+AL23</f>
        <v>7128.7485657430807</v>
      </c>
      <c r="AM27" s="273">
        <f t="shared" ref="AM27:AR27" si="39">+Z27+AM23</f>
        <v>26188.398694674572</v>
      </c>
      <c r="AN27" s="273">
        <f t="shared" si="39"/>
        <v>4647.9275258320122</v>
      </c>
      <c r="AO27" s="273">
        <f t="shared" si="39"/>
        <v>15980.955347265686</v>
      </c>
      <c r="AP27" s="273">
        <f t="shared" si="39"/>
        <v>-114.8623888888889</v>
      </c>
      <c r="AQ27" s="273">
        <f t="shared" si="39"/>
        <v>-8.5250000000000004</v>
      </c>
      <c r="AR27" s="273">
        <f t="shared" si="39"/>
        <v>-1447.8796666666665</v>
      </c>
      <c r="AS27" s="7">
        <f t="shared" si="36"/>
        <v>52374.763077959789</v>
      </c>
      <c r="AT27" s="7">
        <f t="shared" si="37"/>
        <v>-3478.0774625513077</v>
      </c>
      <c r="AV27" s="3">
        <f t="shared" si="17"/>
        <v>1.225E-3</v>
      </c>
      <c r="AW27" s="3">
        <f t="shared" si="9"/>
        <v>1.225E-3</v>
      </c>
      <c r="AX27" s="3">
        <f t="shared" si="9"/>
        <v>1.225E-3</v>
      </c>
      <c r="AY27" s="3">
        <f t="shared" si="9"/>
        <v>1.225E-3</v>
      </c>
      <c r="AZ27" s="3">
        <f t="shared" si="9"/>
        <v>1.225E-3</v>
      </c>
      <c r="BA27" s="3">
        <f t="shared" si="9"/>
        <v>1.225E-3</v>
      </c>
      <c r="BB27" s="3">
        <f t="shared" si="9"/>
        <v>1.225E-3</v>
      </c>
    </row>
    <row r="28" spans="1:54">
      <c r="A28" s="100">
        <v>41407</v>
      </c>
      <c r="B28" s="7">
        <f t="shared" si="28"/>
        <v>8.7327169930352735</v>
      </c>
      <c r="C28" s="7">
        <f t="shared" si="29"/>
        <v>32.080788400976353</v>
      </c>
      <c r="D28" s="7">
        <f t="shared" si="30"/>
        <v>5.6937112191442143</v>
      </c>
      <c r="E28" s="7">
        <f t="shared" si="31"/>
        <v>19.576670300400465</v>
      </c>
      <c r="F28" s="7">
        <f t="shared" si="32"/>
        <v>-0.14070642638888889</v>
      </c>
      <c r="G28" s="7">
        <f t="shared" si="33"/>
        <v>-1.0443124999999999E-2</v>
      </c>
      <c r="H28" s="7">
        <f t="shared" si="34"/>
        <v>-1.7736525916666663</v>
      </c>
      <c r="I28" s="7">
        <f t="shared" si="1"/>
        <v>64.159084770500769</v>
      </c>
      <c r="M28" s="7"/>
      <c r="N28" s="7"/>
      <c r="O28" s="7"/>
      <c r="P28" s="7"/>
      <c r="Q28" s="7"/>
      <c r="R28" s="7"/>
      <c r="S28" s="7"/>
      <c r="V28" s="3">
        <v>2013</v>
      </c>
      <c r="W28" s="270" t="s">
        <v>24</v>
      </c>
      <c r="X28" s="191">
        <v>5</v>
      </c>
      <c r="Y28" s="273">
        <f t="shared" si="20"/>
        <v>-15694.924489321147</v>
      </c>
      <c r="Z28" s="273">
        <f t="shared" si="21"/>
        <v>5904.6337954019136</v>
      </c>
      <c r="AA28" s="273">
        <f t="shared" si="22"/>
        <v>-2450.5394320569258</v>
      </c>
      <c r="AB28" s="273">
        <f t="shared" si="23"/>
        <v>-3185.4733673358737</v>
      </c>
      <c r="AC28" s="273">
        <f t="shared" si="24"/>
        <v>-143.57798611111113</v>
      </c>
      <c r="AD28" s="273">
        <f t="shared" si="25"/>
        <v>-10.65625</v>
      </c>
      <c r="AE28" s="273">
        <f t="shared" si="26"/>
        <v>-1809.8495833333332</v>
      </c>
      <c r="AI28" s="18">
        <v>2013</v>
      </c>
      <c r="AJ28" s="270" t="s">
        <v>24</v>
      </c>
      <c r="AK28" s="191">
        <v>5</v>
      </c>
      <c r="AL28" s="273">
        <f>+Y28+AL23</f>
        <v>3989.7636678788513</v>
      </c>
      <c r="AM28" s="273">
        <f t="shared" ref="AM28:AR28" si="40">+Z28+AM23</f>
        <v>27369.325453754955</v>
      </c>
      <c r="AN28" s="273">
        <f t="shared" si="40"/>
        <v>4157.819639420627</v>
      </c>
      <c r="AO28" s="273">
        <f t="shared" si="40"/>
        <v>15343.860673798512</v>
      </c>
      <c r="AP28" s="273">
        <f t="shared" si="40"/>
        <v>-143.57798611111113</v>
      </c>
      <c r="AQ28" s="273">
        <f t="shared" si="40"/>
        <v>-10.65625</v>
      </c>
      <c r="AR28" s="273">
        <f t="shared" si="40"/>
        <v>-1809.8495833333332</v>
      </c>
      <c r="AS28" s="7">
        <f t="shared" si="36"/>
        <v>48896.685615408496</v>
      </c>
      <c r="AT28" s="7">
        <f t="shared" si="37"/>
        <v>-3478.0774625512931</v>
      </c>
      <c r="AV28" s="3">
        <f t="shared" si="17"/>
        <v>1.225E-3</v>
      </c>
      <c r="AW28" s="3">
        <f t="shared" si="17"/>
        <v>1.225E-3</v>
      </c>
      <c r="AX28" s="3">
        <f t="shared" si="17"/>
        <v>1.225E-3</v>
      </c>
      <c r="AY28" s="3">
        <f t="shared" si="17"/>
        <v>1.225E-3</v>
      </c>
      <c r="AZ28" s="3">
        <f t="shared" si="17"/>
        <v>1.225E-3</v>
      </c>
      <c r="BA28" s="3">
        <f t="shared" si="17"/>
        <v>1.225E-3</v>
      </c>
      <c r="BB28" s="3">
        <f t="shared" si="17"/>
        <v>1.225E-3</v>
      </c>
    </row>
    <row r="29" spans="1:54">
      <c r="A29" s="100">
        <v>41438</v>
      </c>
      <c r="B29" s="7">
        <f t="shared" si="28"/>
        <v>4.8874604931515924</v>
      </c>
      <c r="C29" s="7">
        <f t="shared" si="29"/>
        <v>33.527423680849822</v>
      </c>
      <c r="D29" s="7">
        <f t="shared" si="30"/>
        <v>5.0933290582902684</v>
      </c>
      <c r="E29" s="7">
        <f t="shared" si="31"/>
        <v>18.796229325403175</v>
      </c>
      <c r="F29" s="7">
        <f t="shared" si="32"/>
        <v>-0.17588303298611113</v>
      </c>
      <c r="G29" s="7">
        <f t="shared" si="33"/>
        <v>-1.305390625E-2</v>
      </c>
      <c r="H29" s="7">
        <f t="shared" si="34"/>
        <v>-2.2170657395833331</v>
      </c>
      <c r="I29" s="7">
        <f t="shared" si="1"/>
        <v>59.898439878875408</v>
      </c>
      <c r="M29" s="7"/>
      <c r="N29" s="7"/>
      <c r="O29" s="7"/>
      <c r="P29" s="7"/>
      <c r="Q29" s="7"/>
      <c r="R29" s="7"/>
      <c r="S29" s="7"/>
      <c r="V29" s="3">
        <v>2013</v>
      </c>
      <c r="W29" s="270" t="s">
        <v>198</v>
      </c>
      <c r="X29" s="191">
        <v>6</v>
      </c>
      <c r="Y29" s="273">
        <f t="shared" si="20"/>
        <v>-18833.909387185377</v>
      </c>
      <c r="Z29" s="273">
        <f t="shared" si="21"/>
        <v>7085.5605544822956</v>
      </c>
      <c r="AA29" s="273">
        <f t="shared" si="22"/>
        <v>-2940.6473184683109</v>
      </c>
      <c r="AB29" s="273">
        <f t="shared" si="23"/>
        <v>-3822.5680408030485</v>
      </c>
      <c r="AC29" s="273">
        <f t="shared" si="24"/>
        <v>-172.29358333333334</v>
      </c>
      <c r="AD29" s="273">
        <f t="shared" si="25"/>
        <v>-12.787500000000001</v>
      </c>
      <c r="AE29" s="273">
        <f t="shared" si="26"/>
        <v>-2171.8194999999996</v>
      </c>
      <c r="AI29" s="18">
        <v>2013</v>
      </c>
      <c r="AJ29" s="270" t="s">
        <v>198</v>
      </c>
      <c r="AK29" s="191">
        <v>6</v>
      </c>
      <c r="AL29" s="273">
        <f>+Y29+AL23</f>
        <v>850.77877001462184</v>
      </c>
      <c r="AM29" s="273">
        <f t="shared" ref="AM29:AR29" si="41">+Z29+AM23</f>
        <v>28550.252212835338</v>
      </c>
      <c r="AN29" s="273">
        <f t="shared" si="41"/>
        <v>3667.7117530092419</v>
      </c>
      <c r="AO29" s="273">
        <f t="shared" si="41"/>
        <v>14706.766000331336</v>
      </c>
      <c r="AP29" s="273">
        <f t="shared" si="41"/>
        <v>-172.29358333333334</v>
      </c>
      <c r="AQ29" s="273">
        <f t="shared" si="41"/>
        <v>-12.787500000000001</v>
      </c>
      <c r="AR29" s="273">
        <f t="shared" si="41"/>
        <v>-2171.8194999999996</v>
      </c>
      <c r="AS29" s="7">
        <f t="shared" si="36"/>
        <v>45418.60815285721</v>
      </c>
      <c r="AT29" s="7">
        <f t="shared" si="37"/>
        <v>-3478.0774625512859</v>
      </c>
      <c r="AV29" s="3">
        <f t="shared" si="17"/>
        <v>1.225E-3</v>
      </c>
      <c r="AW29" s="3">
        <f t="shared" si="17"/>
        <v>1.225E-3</v>
      </c>
      <c r="AX29" s="3">
        <f t="shared" si="17"/>
        <v>1.225E-3</v>
      </c>
      <c r="AY29" s="3">
        <f t="shared" si="17"/>
        <v>1.225E-3</v>
      </c>
      <c r="AZ29" s="3">
        <f t="shared" si="17"/>
        <v>1.225E-3</v>
      </c>
      <c r="BA29" s="3">
        <f t="shared" si="17"/>
        <v>1.225E-3</v>
      </c>
      <c r="BB29" s="3">
        <f t="shared" si="17"/>
        <v>1.225E-3</v>
      </c>
    </row>
    <row r="30" spans="1:54">
      <c r="A30" s="100">
        <v>41468</v>
      </c>
      <c r="B30" s="7">
        <f t="shared" si="28"/>
        <v>1.0422039932679117</v>
      </c>
      <c r="C30" s="7">
        <f t="shared" si="29"/>
        <v>34.974058960723291</v>
      </c>
      <c r="D30" s="7">
        <f t="shared" si="30"/>
        <v>4.4929468974363216</v>
      </c>
      <c r="E30" s="7">
        <f t="shared" si="31"/>
        <v>18.015788350405884</v>
      </c>
      <c r="F30" s="7">
        <f t="shared" si="32"/>
        <v>-0.21105963958333335</v>
      </c>
      <c r="G30" s="7">
        <f t="shared" si="33"/>
        <v>-1.56646875E-2</v>
      </c>
      <c r="H30" s="7">
        <f t="shared" si="34"/>
        <v>-2.6604788874999996</v>
      </c>
      <c r="I30" s="7">
        <f t="shared" si="1"/>
        <v>55.637794987250075</v>
      </c>
      <c r="M30" s="7"/>
      <c r="N30" s="7"/>
      <c r="O30" s="7"/>
      <c r="P30" s="7"/>
      <c r="Q30" s="7"/>
      <c r="R30" s="7"/>
      <c r="S30" s="7"/>
      <c r="V30" s="3">
        <v>2013</v>
      </c>
      <c r="W30" s="270" t="s">
        <v>199</v>
      </c>
      <c r="X30" s="191">
        <v>7</v>
      </c>
      <c r="Y30" s="273">
        <f t="shared" si="20"/>
        <v>-21972.894285049606</v>
      </c>
      <c r="Z30" s="273">
        <f t="shared" si="21"/>
        <v>8266.4873135626785</v>
      </c>
      <c r="AA30" s="273">
        <f t="shared" si="22"/>
        <v>-3430.7552048796961</v>
      </c>
      <c r="AB30" s="273">
        <f t="shared" si="23"/>
        <v>-4459.6627142702237</v>
      </c>
      <c r="AC30" s="273">
        <f t="shared" si="24"/>
        <v>-201.00918055555559</v>
      </c>
      <c r="AD30" s="273">
        <f t="shared" si="25"/>
        <v>-14.918750000000001</v>
      </c>
      <c r="AE30" s="273">
        <f t="shared" si="26"/>
        <v>-2533.7894166666665</v>
      </c>
      <c r="AI30" s="18">
        <v>2013</v>
      </c>
      <c r="AJ30" s="270" t="s">
        <v>199</v>
      </c>
      <c r="AK30" s="191">
        <v>7</v>
      </c>
      <c r="AL30" s="273">
        <f>+Y30+AL23</f>
        <v>-2288.2061278496076</v>
      </c>
      <c r="AM30" s="273">
        <f t="shared" ref="AM30:AR30" si="42">+Z30+AM23</f>
        <v>29731.178971915717</v>
      </c>
      <c r="AN30" s="273">
        <f t="shared" si="42"/>
        <v>3177.6038665978567</v>
      </c>
      <c r="AO30" s="273">
        <f t="shared" si="42"/>
        <v>14069.671326864162</v>
      </c>
      <c r="AP30" s="273">
        <f t="shared" si="42"/>
        <v>-201.00918055555559</v>
      </c>
      <c r="AQ30" s="273">
        <f t="shared" si="42"/>
        <v>-14.918750000000001</v>
      </c>
      <c r="AR30" s="273">
        <f t="shared" si="42"/>
        <v>-2533.7894166666665</v>
      </c>
      <c r="AS30" s="7">
        <f t="shared" si="36"/>
        <v>41940.53069030591</v>
      </c>
      <c r="AT30" s="7">
        <f t="shared" si="37"/>
        <v>-3478.0774625513004</v>
      </c>
      <c r="AV30" s="3">
        <f t="shared" si="17"/>
        <v>1.225E-3</v>
      </c>
      <c r="AW30" s="3">
        <f t="shared" si="17"/>
        <v>1.225E-3</v>
      </c>
      <c r="AX30" s="3">
        <f t="shared" si="17"/>
        <v>1.225E-3</v>
      </c>
      <c r="AY30" s="3">
        <f t="shared" si="17"/>
        <v>1.225E-3</v>
      </c>
      <c r="AZ30" s="3">
        <f t="shared" si="17"/>
        <v>1.225E-3</v>
      </c>
      <c r="BA30" s="3">
        <f t="shared" si="17"/>
        <v>1.225E-3</v>
      </c>
      <c r="BB30" s="3">
        <f t="shared" si="17"/>
        <v>1.225E-3</v>
      </c>
    </row>
    <row r="31" spans="1:54">
      <c r="A31" s="100">
        <v>41499</v>
      </c>
      <c r="B31" s="7">
        <f t="shared" si="28"/>
        <v>-2.803052506615769</v>
      </c>
      <c r="C31" s="7">
        <f t="shared" si="29"/>
        <v>36.420694240596752</v>
      </c>
      <c r="D31" s="7">
        <f t="shared" si="30"/>
        <v>3.8925647365823743</v>
      </c>
      <c r="E31" s="7">
        <f t="shared" si="31"/>
        <v>17.235347375408598</v>
      </c>
      <c r="F31" s="7">
        <f t="shared" si="32"/>
        <v>-0.24623624618055559</v>
      </c>
      <c r="G31" s="7">
        <f t="shared" si="33"/>
        <v>-1.8275468749999999E-2</v>
      </c>
      <c r="H31" s="7">
        <f t="shared" si="34"/>
        <v>-3.1038920354166666</v>
      </c>
      <c r="I31" s="7">
        <f t="shared" si="1"/>
        <v>51.377150095624735</v>
      </c>
      <c r="M31" s="7"/>
      <c r="N31" s="7"/>
      <c r="O31" s="7"/>
      <c r="P31" s="7"/>
      <c r="Q31" s="7"/>
      <c r="R31" s="7"/>
      <c r="S31" s="7"/>
      <c r="V31" s="3">
        <v>2013</v>
      </c>
      <c r="W31" s="270" t="s">
        <v>200</v>
      </c>
      <c r="X31" s="191">
        <v>8</v>
      </c>
      <c r="Y31" s="273">
        <f t="shared" si="20"/>
        <v>-25111.879182913835</v>
      </c>
      <c r="Z31" s="273">
        <f t="shared" si="21"/>
        <v>9447.4140726430614</v>
      </c>
      <c r="AA31" s="273">
        <f t="shared" si="22"/>
        <v>-3920.8630912910812</v>
      </c>
      <c r="AB31" s="273">
        <f t="shared" si="23"/>
        <v>-5096.7573877373979</v>
      </c>
      <c r="AC31" s="273">
        <f t="shared" si="24"/>
        <v>-229.7247777777778</v>
      </c>
      <c r="AD31" s="273">
        <f t="shared" si="25"/>
        <v>-17.05</v>
      </c>
      <c r="AE31" s="273">
        <f t="shared" si="26"/>
        <v>-2895.759333333333</v>
      </c>
      <c r="AI31" s="18">
        <v>2013</v>
      </c>
      <c r="AJ31" s="270" t="s">
        <v>200</v>
      </c>
      <c r="AK31" s="191">
        <v>8</v>
      </c>
      <c r="AL31" s="273">
        <f>+Y31+AL23</f>
        <v>-5427.191025713837</v>
      </c>
      <c r="AM31" s="273">
        <f t="shared" ref="AM31:AR31" si="43">+Z31+AM23</f>
        <v>30912.105730996103</v>
      </c>
      <c r="AN31" s="273">
        <f t="shared" si="43"/>
        <v>2687.4959801864716</v>
      </c>
      <c r="AO31" s="273">
        <f t="shared" si="43"/>
        <v>13432.576653396987</v>
      </c>
      <c r="AP31" s="273">
        <f t="shared" si="43"/>
        <v>-229.7247777777778</v>
      </c>
      <c r="AQ31" s="273">
        <f t="shared" si="43"/>
        <v>-17.05</v>
      </c>
      <c r="AR31" s="273">
        <f t="shared" si="43"/>
        <v>-2895.759333333333</v>
      </c>
      <c r="AS31" s="7">
        <f t="shared" si="36"/>
        <v>38462.45322775461</v>
      </c>
      <c r="AT31" s="7">
        <f t="shared" si="37"/>
        <v>-3478.0774625513004</v>
      </c>
      <c r="AV31" s="3">
        <f t="shared" si="17"/>
        <v>1.225E-3</v>
      </c>
      <c r="AW31" s="3">
        <f t="shared" si="17"/>
        <v>1.225E-3</v>
      </c>
      <c r="AX31" s="3">
        <f t="shared" si="17"/>
        <v>1.225E-3</v>
      </c>
      <c r="AY31" s="3">
        <f t="shared" si="17"/>
        <v>1.225E-3</v>
      </c>
      <c r="AZ31" s="3">
        <f t="shared" si="17"/>
        <v>1.225E-3</v>
      </c>
      <c r="BA31" s="3">
        <f t="shared" si="17"/>
        <v>1.225E-3</v>
      </c>
      <c r="BB31" s="3">
        <f t="shared" si="17"/>
        <v>1.225E-3</v>
      </c>
    </row>
    <row r="32" spans="1:54">
      <c r="A32" s="100">
        <v>41530</v>
      </c>
      <c r="B32" s="7">
        <f t="shared" si="28"/>
        <v>-6.6483090064994501</v>
      </c>
      <c r="C32" s="7">
        <f t="shared" si="29"/>
        <v>37.867329520470228</v>
      </c>
      <c r="D32" s="7">
        <f t="shared" si="30"/>
        <v>3.2921825757284275</v>
      </c>
      <c r="E32" s="7">
        <f t="shared" si="31"/>
        <v>16.454906400411311</v>
      </c>
      <c r="F32" s="7">
        <f t="shared" si="32"/>
        <v>-0.28141285277777778</v>
      </c>
      <c r="G32" s="7">
        <f t="shared" si="33"/>
        <v>-2.0886249999999999E-2</v>
      </c>
      <c r="H32" s="7">
        <f t="shared" si="34"/>
        <v>-3.5473051833333327</v>
      </c>
      <c r="I32" s="7">
        <f t="shared" si="1"/>
        <v>47.116505203999409</v>
      </c>
      <c r="M32" s="7"/>
      <c r="N32" s="7"/>
      <c r="O32" s="7"/>
      <c r="P32" s="7"/>
      <c r="Q32" s="7"/>
      <c r="R32" s="7"/>
      <c r="S32" s="7"/>
      <c r="V32" s="3">
        <v>2013</v>
      </c>
      <c r="W32" s="270" t="s">
        <v>201</v>
      </c>
      <c r="X32" s="191">
        <v>9</v>
      </c>
      <c r="Y32" s="273">
        <f t="shared" si="20"/>
        <v>-28250.864080778065</v>
      </c>
      <c r="Z32" s="273">
        <f t="shared" si="21"/>
        <v>10628.340831723444</v>
      </c>
      <c r="AA32" s="273">
        <f t="shared" si="22"/>
        <v>-4410.9709777024664</v>
      </c>
      <c r="AB32" s="273">
        <f t="shared" si="23"/>
        <v>-5733.8520612045722</v>
      </c>
      <c r="AC32" s="273">
        <f t="shared" si="24"/>
        <v>-258.44037500000002</v>
      </c>
      <c r="AD32" s="273">
        <f t="shared" si="25"/>
        <v>-19.181250000000002</v>
      </c>
      <c r="AE32" s="273">
        <f t="shared" si="26"/>
        <v>-3257.7292499999994</v>
      </c>
      <c r="AI32" s="18">
        <v>2013</v>
      </c>
      <c r="AJ32" s="270" t="s">
        <v>201</v>
      </c>
      <c r="AK32" s="191">
        <v>9</v>
      </c>
      <c r="AL32" s="273">
        <f>+Y32+AL23</f>
        <v>-8566.1759235780664</v>
      </c>
      <c r="AM32" s="273">
        <f t="shared" ref="AM32:AR32" si="44">+Z32+AM23</f>
        <v>32093.032490076483</v>
      </c>
      <c r="AN32" s="273">
        <f t="shared" si="44"/>
        <v>2197.3880937750864</v>
      </c>
      <c r="AO32" s="273">
        <f t="shared" si="44"/>
        <v>12795.481979929813</v>
      </c>
      <c r="AP32" s="273">
        <f t="shared" si="44"/>
        <v>-258.44037500000002</v>
      </c>
      <c r="AQ32" s="273">
        <f t="shared" si="44"/>
        <v>-19.181250000000002</v>
      </c>
      <c r="AR32" s="273">
        <f t="shared" si="44"/>
        <v>-3257.7292499999994</v>
      </c>
      <c r="AS32" s="7">
        <f t="shared" si="36"/>
        <v>34984.375765203316</v>
      </c>
      <c r="AT32" s="7">
        <f t="shared" si="37"/>
        <v>-3478.0774625512931</v>
      </c>
      <c r="AV32" s="3">
        <f t="shared" si="17"/>
        <v>1.225E-3</v>
      </c>
      <c r="AW32" s="3">
        <f t="shared" si="17"/>
        <v>1.225E-3</v>
      </c>
      <c r="AX32" s="3">
        <f t="shared" si="17"/>
        <v>1.225E-3</v>
      </c>
      <c r="AY32" s="3">
        <f t="shared" si="17"/>
        <v>1.225E-3</v>
      </c>
      <c r="AZ32" s="3">
        <f t="shared" si="17"/>
        <v>1.225E-3</v>
      </c>
      <c r="BA32" s="3">
        <f t="shared" si="17"/>
        <v>1.225E-3</v>
      </c>
      <c r="BB32" s="3">
        <f t="shared" si="17"/>
        <v>1.225E-3</v>
      </c>
    </row>
    <row r="33" spans="1:54">
      <c r="A33" s="100">
        <v>41560</v>
      </c>
      <c r="B33" s="7">
        <f t="shared" si="28"/>
        <v>-10.493565506383131</v>
      </c>
      <c r="C33" s="7">
        <f t="shared" si="29"/>
        <v>39.31396480034369</v>
      </c>
      <c r="D33" s="7">
        <f t="shared" si="30"/>
        <v>2.6918004148744807</v>
      </c>
      <c r="E33" s="7">
        <f t="shared" si="31"/>
        <v>15.67446542541402</v>
      </c>
      <c r="F33" s="7">
        <f t="shared" si="32"/>
        <v>-0.31658945937499999</v>
      </c>
      <c r="G33" s="7">
        <f t="shared" si="33"/>
        <v>-2.3497031250000001E-2</v>
      </c>
      <c r="H33" s="7">
        <f t="shared" si="34"/>
        <v>-3.9907183312499992</v>
      </c>
      <c r="I33" s="7">
        <f t="shared" si="1"/>
        <v>42.855860312374055</v>
      </c>
      <c r="M33" s="7"/>
      <c r="N33" s="7"/>
      <c r="O33" s="7"/>
      <c r="P33" s="7"/>
      <c r="Q33" s="7"/>
      <c r="R33" s="7"/>
      <c r="S33" s="7"/>
      <c r="V33" s="3">
        <v>2013</v>
      </c>
      <c r="W33" s="270" t="s">
        <v>202</v>
      </c>
      <c r="X33" s="191">
        <v>10</v>
      </c>
      <c r="Y33" s="273">
        <f t="shared" si="20"/>
        <v>-31389.848978642294</v>
      </c>
      <c r="Z33" s="273">
        <f t="shared" si="21"/>
        <v>11809.267590803827</v>
      </c>
      <c r="AA33" s="273">
        <f t="shared" si="22"/>
        <v>-4901.0788641138515</v>
      </c>
      <c r="AB33" s="273">
        <f t="shared" si="23"/>
        <v>-6370.9467346717474</v>
      </c>
      <c r="AC33" s="273">
        <f t="shared" si="24"/>
        <v>-287.15597222222226</v>
      </c>
      <c r="AD33" s="273">
        <f t="shared" si="25"/>
        <v>-21.3125</v>
      </c>
      <c r="AE33" s="273">
        <f t="shared" si="26"/>
        <v>-3619.6991666666663</v>
      </c>
      <c r="AI33" s="18">
        <v>2013</v>
      </c>
      <c r="AJ33" s="270" t="s">
        <v>202</v>
      </c>
      <c r="AK33" s="191">
        <v>10</v>
      </c>
      <c r="AL33" s="273">
        <f>+Y33+AL23</f>
        <v>-11705.160821442296</v>
      </c>
      <c r="AM33" s="273">
        <f t="shared" ref="AM33:AR33" si="45">+Z33+AM23</f>
        <v>33273.959249156869</v>
      </c>
      <c r="AN33" s="273">
        <f t="shared" si="45"/>
        <v>1707.2802073637013</v>
      </c>
      <c r="AO33" s="273">
        <f t="shared" si="45"/>
        <v>12158.387306462639</v>
      </c>
      <c r="AP33" s="273">
        <f t="shared" si="45"/>
        <v>-287.15597222222226</v>
      </c>
      <c r="AQ33" s="273">
        <f t="shared" si="45"/>
        <v>-21.3125</v>
      </c>
      <c r="AR33" s="273">
        <f t="shared" si="45"/>
        <v>-3619.6991666666663</v>
      </c>
      <c r="AS33" s="7">
        <f t="shared" si="36"/>
        <v>31506.298302652023</v>
      </c>
      <c r="AT33" s="7">
        <f t="shared" si="37"/>
        <v>-3478.0774625512931</v>
      </c>
      <c r="AV33" s="3">
        <f t="shared" si="17"/>
        <v>1.225E-3</v>
      </c>
      <c r="AW33" s="3">
        <f t="shared" si="17"/>
        <v>1.225E-3</v>
      </c>
      <c r="AX33" s="3">
        <f t="shared" si="17"/>
        <v>1.225E-3</v>
      </c>
      <c r="AY33" s="3">
        <f t="shared" si="17"/>
        <v>1.225E-3</v>
      </c>
      <c r="AZ33" s="3">
        <f t="shared" si="17"/>
        <v>1.225E-3</v>
      </c>
      <c r="BA33" s="3">
        <f t="shared" si="17"/>
        <v>1.225E-3</v>
      </c>
      <c r="BB33" s="3">
        <f t="shared" si="17"/>
        <v>1.225E-3</v>
      </c>
    </row>
    <row r="34" spans="1:54">
      <c r="A34" s="100">
        <v>41591</v>
      </c>
      <c r="B34" s="7">
        <f t="shared" si="28"/>
        <v>-14.338822006266811</v>
      </c>
      <c r="C34" s="7">
        <f t="shared" si="29"/>
        <v>40.760600080217166</v>
      </c>
      <c r="D34" s="7">
        <f t="shared" si="30"/>
        <v>2.0914182540205339</v>
      </c>
      <c r="E34" s="7">
        <f t="shared" si="31"/>
        <v>14.894024450416731</v>
      </c>
      <c r="F34" s="7">
        <f t="shared" si="32"/>
        <v>-0.35176606597222226</v>
      </c>
      <c r="G34" s="7">
        <f t="shared" si="33"/>
        <v>-2.6107812500000001E-2</v>
      </c>
      <c r="H34" s="7">
        <f t="shared" si="34"/>
        <v>-4.4341314791666662</v>
      </c>
      <c r="I34" s="7">
        <f t="shared" si="1"/>
        <v>38.595215420748737</v>
      </c>
      <c r="M34" s="7"/>
      <c r="N34" s="7"/>
      <c r="O34" s="7"/>
      <c r="P34" s="7"/>
      <c r="Q34" s="7"/>
      <c r="R34" s="7"/>
      <c r="S34" s="7"/>
      <c r="V34" s="3">
        <v>2013</v>
      </c>
      <c r="W34" s="270" t="s">
        <v>203</v>
      </c>
      <c r="X34" s="191">
        <v>11</v>
      </c>
      <c r="Y34" s="273">
        <f t="shared" si="20"/>
        <v>-34528.833876506527</v>
      </c>
      <c r="Z34" s="273">
        <f t="shared" si="21"/>
        <v>12990.19434988421</v>
      </c>
      <c r="AA34" s="273">
        <f t="shared" si="22"/>
        <v>-5391.1867505252367</v>
      </c>
      <c r="AB34" s="273">
        <f t="shared" si="23"/>
        <v>-7008.0414081389226</v>
      </c>
      <c r="AC34" s="273">
        <f t="shared" si="24"/>
        <v>-315.8715694444445</v>
      </c>
      <c r="AD34" s="273">
        <f t="shared" si="25"/>
        <v>-23.443750000000001</v>
      </c>
      <c r="AE34" s="273">
        <f t="shared" si="26"/>
        <v>-3981.6690833333328</v>
      </c>
      <c r="AI34" s="18">
        <v>2013</v>
      </c>
      <c r="AJ34" s="270" t="s">
        <v>203</v>
      </c>
      <c r="AK34" s="191">
        <v>11</v>
      </c>
      <c r="AL34" s="273">
        <f>+Y34+AL23</f>
        <v>-14844.145719306529</v>
      </c>
      <c r="AM34" s="273">
        <f t="shared" ref="AM34:AR34" si="46">+Z34+AM23</f>
        <v>34454.886008237248</v>
      </c>
      <c r="AN34" s="273">
        <f t="shared" si="46"/>
        <v>1217.1723209523161</v>
      </c>
      <c r="AO34" s="273">
        <f t="shared" si="46"/>
        <v>11521.292632995463</v>
      </c>
      <c r="AP34" s="273">
        <f t="shared" si="46"/>
        <v>-315.8715694444445</v>
      </c>
      <c r="AQ34" s="273">
        <f t="shared" si="46"/>
        <v>-23.443750000000001</v>
      </c>
      <c r="AR34" s="273">
        <f t="shared" si="46"/>
        <v>-3981.6690833333328</v>
      </c>
      <c r="AS34" s="7">
        <f t="shared" si="36"/>
        <v>28028.220840100719</v>
      </c>
      <c r="AT34" s="7">
        <f t="shared" si="37"/>
        <v>-3478.0774625513041</v>
      </c>
      <c r="AV34" s="3">
        <f t="shared" si="17"/>
        <v>1.225E-3</v>
      </c>
      <c r="AW34" s="3">
        <f t="shared" si="17"/>
        <v>1.225E-3</v>
      </c>
      <c r="AX34" s="3">
        <f t="shared" si="17"/>
        <v>1.225E-3</v>
      </c>
      <c r="AY34" s="3">
        <f t="shared" si="17"/>
        <v>1.225E-3</v>
      </c>
      <c r="AZ34" s="3">
        <f t="shared" si="17"/>
        <v>1.225E-3</v>
      </c>
      <c r="BA34" s="3">
        <f t="shared" si="17"/>
        <v>1.225E-3</v>
      </c>
      <c r="BB34" s="3">
        <f t="shared" si="17"/>
        <v>1.225E-3</v>
      </c>
    </row>
    <row r="35" spans="1:54">
      <c r="A35" s="101">
        <v>41621</v>
      </c>
      <c r="B35" s="7">
        <f t="shared" si="28"/>
        <v>-18.184078506150499</v>
      </c>
      <c r="C35" s="7">
        <f t="shared" si="29"/>
        <v>42.207235360090628</v>
      </c>
      <c r="D35" s="7">
        <f t="shared" si="30"/>
        <v>1.4910360931665871</v>
      </c>
      <c r="E35" s="7">
        <f t="shared" si="31"/>
        <v>14.113583475419441</v>
      </c>
      <c r="F35" s="7">
        <f t="shared" si="32"/>
        <v>-0.38694267256944448</v>
      </c>
      <c r="G35" s="7">
        <f t="shared" si="33"/>
        <v>-2.871859375E-2</v>
      </c>
      <c r="H35" s="7">
        <f t="shared" si="34"/>
        <v>-4.8775446270833323</v>
      </c>
      <c r="I35" s="7">
        <f t="shared" si="1"/>
        <v>34.334570529123383</v>
      </c>
      <c r="M35" s="7"/>
      <c r="N35" s="7"/>
      <c r="O35" s="7"/>
      <c r="P35" s="7"/>
      <c r="Q35" s="7"/>
      <c r="R35" s="7"/>
      <c r="S35" s="7"/>
      <c r="V35" s="3">
        <v>2013</v>
      </c>
      <c r="W35" s="270" t="s">
        <v>204</v>
      </c>
      <c r="X35" s="191">
        <v>12</v>
      </c>
      <c r="Y35" s="273">
        <f t="shared" si="20"/>
        <v>-37667.818774370753</v>
      </c>
      <c r="Z35" s="273">
        <f t="shared" si="21"/>
        <v>14171.121108964591</v>
      </c>
      <c r="AA35" s="273">
        <f t="shared" si="22"/>
        <v>-5881.2946369366218</v>
      </c>
      <c r="AB35" s="273">
        <f t="shared" si="23"/>
        <v>-7645.1360816060969</v>
      </c>
      <c r="AC35" s="273">
        <f t="shared" si="24"/>
        <v>-344.58716666666669</v>
      </c>
      <c r="AD35" s="273">
        <f t="shared" si="25"/>
        <v>-25.575000000000003</v>
      </c>
      <c r="AE35" s="273">
        <f t="shared" si="26"/>
        <v>-4343.6389999999992</v>
      </c>
      <c r="AF35" s="7">
        <f>SUM(Y35:AE35)</f>
        <v>-41736.929550615547</v>
      </c>
      <c r="AG35" s="272">
        <f>SUM(Y35:AE35)-T24</f>
        <v>0</v>
      </c>
      <c r="AH35" s="3" t="s">
        <v>149</v>
      </c>
      <c r="AI35" s="18">
        <v>2013</v>
      </c>
      <c r="AJ35" s="270" t="s">
        <v>204</v>
      </c>
      <c r="AK35" s="191">
        <v>12</v>
      </c>
      <c r="AL35" s="273">
        <f>+Y35+AL23</f>
        <v>-17983.130617170755</v>
      </c>
      <c r="AM35" s="273">
        <f t="shared" ref="AM35:AR35" si="47">+Z35+AM23</f>
        <v>35635.812767317635</v>
      </c>
      <c r="AN35" s="273">
        <f t="shared" si="47"/>
        <v>727.06443454093096</v>
      </c>
      <c r="AO35" s="273">
        <f t="shared" si="47"/>
        <v>10884.197959528288</v>
      </c>
      <c r="AP35" s="273">
        <f t="shared" si="47"/>
        <v>-344.58716666666669</v>
      </c>
      <c r="AQ35" s="273">
        <f t="shared" si="47"/>
        <v>-25.575000000000003</v>
      </c>
      <c r="AR35" s="273">
        <f t="shared" si="47"/>
        <v>-4343.6389999999992</v>
      </c>
      <c r="AS35" s="7">
        <f t="shared" si="36"/>
        <v>24550.143377549433</v>
      </c>
      <c r="AT35" s="7">
        <f t="shared" si="37"/>
        <v>-3478.0774625512859</v>
      </c>
      <c r="AU35" s="3" t="s">
        <v>149</v>
      </c>
      <c r="AV35" s="3">
        <f t="shared" si="17"/>
        <v>1.225E-3</v>
      </c>
      <c r="AW35" s="3">
        <f t="shared" si="17"/>
        <v>1.225E-3</v>
      </c>
      <c r="AX35" s="3">
        <f t="shared" si="17"/>
        <v>1.225E-3</v>
      </c>
      <c r="AY35" s="3">
        <f t="shared" si="17"/>
        <v>1.225E-3</v>
      </c>
      <c r="AZ35" s="3">
        <f t="shared" si="17"/>
        <v>1.225E-3</v>
      </c>
      <c r="BA35" s="3">
        <f t="shared" si="17"/>
        <v>1.225E-3</v>
      </c>
      <c r="BB35" s="3">
        <f t="shared" si="17"/>
        <v>1.225E-3</v>
      </c>
    </row>
    <row r="36" spans="1:54" ht="18" customHeight="1" thickBot="1">
      <c r="A36" s="275" t="s">
        <v>221</v>
      </c>
      <c r="B36" s="110">
        <f>SUM(B23:B35)</f>
        <v>168.20357337765199</v>
      </c>
      <c r="C36" s="110">
        <f t="shared" ref="C36:I36" si="48">SUM(C23:C35)</f>
        <v>555.62725589759225</v>
      </c>
      <c r="D36" s="110">
        <f t="shared" si="48"/>
        <v>102.04147497843955</v>
      </c>
      <c r="E36" s="110">
        <f t="shared" si="48"/>
        <v>345.71349415699723</v>
      </c>
      <c r="F36" s="110">
        <f t="shared" si="48"/>
        <v>-2.3216560354166669</v>
      </c>
      <c r="G36" s="110">
        <f t="shared" si="48"/>
        <v>-0.17231156249999999</v>
      </c>
      <c r="H36" s="110">
        <f t="shared" si="48"/>
        <v>-29.265267762499995</v>
      </c>
      <c r="I36" s="110">
        <f t="shared" si="48"/>
        <v>1139.8265630502642</v>
      </c>
      <c r="M36" s="7"/>
      <c r="N36" s="7"/>
      <c r="O36" s="7"/>
      <c r="P36" s="7"/>
      <c r="Q36" s="7"/>
      <c r="R36" s="7"/>
      <c r="S36" s="7"/>
      <c r="V36" s="3">
        <v>2014</v>
      </c>
      <c r="W36" s="268" t="s">
        <v>194</v>
      </c>
      <c r="X36" s="269">
        <v>1</v>
      </c>
      <c r="Y36" s="271">
        <f t="shared" ref="Y36:Y47" si="49">($M$37/12)*X36</f>
        <v>-1346.9475259301005</v>
      </c>
      <c r="Z36" s="271">
        <f t="shared" ref="Z36:Z47" si="50">($N$37/12)*X36</f>
        <v>2824.9101580517504</v>
      </c>
      <c r="AA36" s="271">
        <f t="shared" ref="AA36:AA47" si="51">($O$37/12)*X36</f>
        <v>802.85873571492755</v>
      </c>
      <c r="AB36" s="271">
        <f t="shared" ref="AB36:AB47" si="52">($P$37/12)*X36</f>
        <v>309.3442074887077</v>
      </c>
      <c r="AC36" s="271">
        <f t="shared" ref="AC36:AC47" si="53">($Q$37/12)*X36</f>
        <v>-26.581930555555559</v>
      </c>
      <c r="AD36" s="271">
        <f t="shared" ref="AD36:AD47" si="54">($R$37/12)*X36</f>
        <v>-2.2457361111111109</v>
      </c>
      <c r="AE36" s="271">
        <f t="shared" ref="AE36:AE47" si="55">($S$37/12)*X36</f>
        <v>33.946678282327788</v>
      </c>
      <c r="AI36" s="18">
        <v>2014</v>
      </c>
      <c r="AJ36" s="268" t="s">
        <v>194</v>
      </c>
      <c r="AK36" s="269">
        <v>1</v>
      </c>
      <c r="AL36" s="271">
        <f>+AL35+Y36</f>
        <v>-19330.078143100855</v>
      </c>
      <c r="AM36" s="271">
        <f t="shared" ref="AM36:AR36" si="56">+AM35+Z36</f>
        <v>38460.722925369388</v>
      </c>
      <c r="AN36" s="271">
        <f t="shared" si="56"/>
        <v>1529.9231702558586</v>
      </c>
      <c r="AO36" s="271">
        <f t="shared" si="56"/>
        <v>11193.542167016996</v>
      </c>
      <c r="AP36" s="271">
        <f t="shared" si="56"/>
        <v>-371.16909722222226</v>
      </c>
      <c r="AQ36" s="271">
        <f t="shared" si="56"/>
        <v>-27.820736111111113</v>
      </c>
      <c r="AR36" s="271">
        <f t="shared" si="56"/>
        <v>-4309.6923217176718</v>
      </c>
      <c r="AS36" s="7">
        <f t="shared" si="36"/>
        <v>27145.42796449038</v>
      </c>
      <c r="AT36" s="279">
        <f t="shared" si="37"/>
        <v>2595.2845869409466</v>
      </c>
      <c r="AV36" s="3">
        <f t="shared" si="17"/>
        <v>1.225E-3</v>
      </c>
      <c r="AW36" s="3">
        <f t="shared" si="17"/>
        <v>1.225E-3</v>
      </c>
      <c r="AX36" s="3">
        <f t="shared" si="17"/>
        <v>1.225E-3</v>
      </c>
      <c r="AY36" s="3">
        <f t="shared" si="17"/>
        <v>1.225E-3</v>
      </c>
      <c r="AZ36" s="3">
        <f t="shared" si="17"/>
        <v>1.225E-3</v>
      </c>
      <c r="BA36" s="3">
        <f t="shared" si="17"/>
        <v>1.225E-3</v>
      </c>
      <c r="BB36" s="3">
        <f t="shared" si="17"/>
        <v>1.225E-3</v>
      </c>
    </row>
    <row r="37" spans="1:54">
      <c r="A37" s="100">
        <v>41653</v>
      </c>
      <c r="B37" s="7">
        <f>AL35*AV35</f>
        <v>-22.029335006034174</v>
      </c>
      <c r="C37" s="7">
        <f t="shared" ref="C37:H48" si="57">AM35*AW35</f>
        <v>43.653870639964104</v>
      </c>
      <c r="D37" s="7">
        <f t="shared" si="57"/>
        <v>0.89065393231264045</v>
      </c>
      <c r="E37" s="7">
        <f t="shared" si="57"/>
        <v>13.333142500422152</v>
      </c>
      <c r="F37" s="7">
        <f t="shared" si="57"/>
        <v>-0.42211927916666669</v>
      </c>
      <c r="G37" s="7">
        <f t="shared" si="57"/>
        <v>-3.1329375E-2</v>
      </c>
      <c r="H37" s="7">
        <f t="shared" si="57"/>
        <v>-5.3209577749999992</v>
      </c>
      <c r="I37" s="7">
        <f t="shared" si="1"/>
        <v>30.073925637498061</v>
      </c>
      <c r="K37" s="103"/>
      <c r="L37" s="109">
        <v>2014</v>
      </c>
      <c r="M37" s="104">
        <f>+'1. LRAMVA 2011-2014'!AG105</f>
        <v>-16163.370311161205</v>
      </c>
      <c r="N37" s="104">
        <f>+'1. LRAMVA 2011-2014'!$AG$197</f>
        <v>33898.921896621003</v>
      </c>
      <c r="O37" s="104">
        <f>+'1. LRAMVA 2011-2014'!$AG$360</f>
        <v>9634.3048285791301</v>
      </c>
      <c r="P37" s="104">
        <f>+'1. LRAMVA 2011-2014'!$AG$492</f>
        <v>3712.1304898644921</v>
      </c>
      <c r="Q37" s="104">
        <f>+'1. LRAMVA 2011-2014'!$AG$588</f>
        <v>-318.9831666666667</v>
      </c>
      <c r="R37" s="104">
        <f>+'1. LRAMVA 2011-2014'!$AG$590</f>
        <v>-26.948833333333333</v>
      </c>
      <c r="S37" s="104">
        <f>+'1. LRAMVA 2011-2014'!$AG$584</f>
        <v>407.36013938793349</v>
      </c>
      <c r="T37" s="105">
        <f>SUM(M37:S37)</f>
        <v>31143.415043291356</v>
      </c>
      <c r="U37" s="102">
        <f>+T37-'1. LRAMVA 2011-2014'!$AG$592</f>
        <v>0</v>
      </c>
      <c r="V37" s="3">
        <v>2014</v>
      </c>
      <c r="W37" s="268" t="s">
        <v>195</v>
      </c>
      <c r="X37" s="269">
        <v>2</v>
      </c>
      <c r="Y37" s="271">
        <f t="shared" si="49"/>
        <v>-2693.895051860201</v>
      </c>
      <c r="Z37" s="271">
        <f t="shared" si="50"/>
        <v>5649.8203161035008</v>
      </c>
      <c r="AA37" s="271">
        <f t="shared" si="51"/>
        <v>1605.7174714298551</v>
      </c>
      <c r="AB37" s="271">
        <f t="shared" si="52"/>
        <v>618.68841497741539</v>
      </c>
      <c r="AC37" s="271">
        <f t="shared" si="53"/>
        <v>-53.163861111111117</v>
      </c>
      <c r="AD37" s="271">
        <f t="shared" si="54"/>
        <v>-4.4914722222222219</v>
      </c>
      <c r="AE37" s="271">
        <f t="shared" si="55"/>
        <v>67.893356564655576</v>
      </c>
      <c r="AI37" s="18">
        <v>2014</v>
      </c>
      <c r="AJ37" s="268" t="s">
        <v>195</v>
      </c>
      <c r="AK37" s="269">
        <v>2</v>
      </c>
      <c r="AL37" s="271">
        <f>+AL35+Y37</f>
        <v>-20677.025669030954</v>
      </c>
      <c r="AM37" s="271">
        <f t="shared" ref="AM37:AR37" si="58">+AM35+Z37</f>
        <v>41285.633083421133</v>
      </c>
      <c r="AN37" s="271">
        <f t="shared" si="58"/>
        <v>2332.7819059707863</v>
      </c>
      <c r="AO37" s="271">
        <f t="shared" si="58"/>
        <v>11502.886374505704</v>
      </c>
      <c r="AP37" s="271">
        <f t="shared" si="58"/>
        <v>-397.75102777777784</v>
      </c>
      <c r="AQ37" s="271">
        <f t="shared" si="58"/>
        <v>-30.066472222222224</v>
      </c>
      <c r="AR37" s="271">
        <f t="shared" si="58"/>
        <v>-4275.7456434353435</v>
      </c>
      <c r="AS37" s="7">
        <f t="shared" si="36"/>
        <v>29740.71255143133</v>
      </c>
      <c r="AT37" s="279">
        <f t="shared" si="37"/>
        <v>2595.2845869409502</v>
      </c>
      <c r="AV37" s="3">
        <f t="shared" si="17"/>
        <v>1.225E-3</v>
      </c>
      <c r="AW37" s="3">
        <f t="shared" si="17"/>
        <v>1.225E-3</v>
      </c>
      <c r="AX37" s="3">
        <f t="shared" si="17"/>
        <v>1.225E-3</v>
      </c>
      <c r="AY37" s="3">
        <f t="shared" si="17"/>
        <v>1.225E-3</v>
      </c>
      <c r="AZ37" s="3">
        <f t="shared" si="17"/>
        <v>1.225E-3</v>
      </c>
      <c r="BA37" s="3">
        <f t="shared" si="17"/>
        <v>1.225E-3</v>
      </c>
      <c r="BB37" s="3">
        <f t="shared" si="17"/>
        <v>1.225E-3</v>
      </c>
    </row>
    <row r="38" spans="1:54">
      <c r="A38" s="100">
        <v>41684</v>
      </c>
      <c r="B38" s="7">
        <f t="shared" ref="B38:B48" si="59">AL36*AV36</f>
        <v>-23.679345725298546</v>
      </c>
      <c r="C38" s="7">
        <f t="shared" si="57"/>
        <v>47.114385583577501</v>
      </c>
      <c r="D38" s="7">
        <f t="shared" si="57"/>
        <v>1.8741558835634267</v>
      </c>
      <c r="E38" s="7">
        <f t="shared" si="57"/>
        <v>13.712089154595819</v>
      </c>
      <c r="F38" s="7">
        <f t="shared" si="57"/>
        <v>-0.45468214409722224</v>
      </c>
      <c r="G38" s="7">
        <f t="shared" si="57"/>
        <v>-3.4080401736111113E-2</v>
      </c>
      <c r="H38" s="7">
        <f t="shared" si="57"/>
        <v>-5.2793730941041481</v>
      </c>
      <c r="I38" s="7">
        <f t="shared" si="1"/>
        <v>33.25314925650072</v>
      </c>
      <c r="M38" s="7"/>
      <c r="N38" s="7"/>
      <c r="O38" s="7"/>
      <c r="P38" s="7"/>
      <c r="Q38" s="7"/>
      <c r="R38" s="7"/>
      <c r="S38" s="7"/>
      <c r="V38" s="3">
        <v>2014</v>
      </c>
      <c r="W38" s="268" t="s">
        <v>196</v>
      </c>
      <c r="X38" s="269">
        <v>3</v>
      </c>
      <c r="Y38" s="271">
        <f t="shared" si="49"/>
        <v>-4040.8425777903012</v>
      </c>
      <c r="Z38" s="271">
        <f t="shared" si="50"/>
        <v>8474.7304741552507</v>
      </c>
      <c r="AA38" s="271">
        <f t="shared" si="51"/>
        <v>2408.5762071447825</v>
      </c>
      <c r="AB38" s="271">
        <f t="shared" si="52"/>
        <v>928.03262246612303</v>
      </c>
      <c r="AC38" s="271">
        <f t="shared" si="53"/>
        <v>-79.745791666666676</v>
      </c>
      <c r="AD38" s="271">
        <f t="shared" si="54"/>
        <v>-6.7372083333333332</v>
      </c>
      <c r="AE38" s="271">
        <f t="shared" si="55"/>
        <v>101.84003484698337</v>
      </c>
      <c r="AI38" s="18">
        <v>2014</v>
      </c>
      <c r="AJ38" s="268" t="s">
        <v>196</v>
      </c>
      <c r="AK38" s="269">
        <v>3</v>
      </c>
      <c r="AL38" s="271">
        <f>+AL35+Y38</f>
        <v>-22023.973194961058</v>
      </c>
      <c r="AM38" s="271">
        <f t="shared" ref="AM38:AR38" si="60">+AM35+Z38</f>
        <v>44110.543241472886</v>
      </c>
      <c r="AN38" s="271">
        <f t="shared" si="60"/>
        <v>3135.6406416857135</v>
      </c>
      <c r="AO38" s="271">
        <f t="shared" si="60"/>
        <v>11812.230581994412</v>
      </c>
      <c r="AP38" s="271">
        <f t="shared" si="60"/>
        <v>-424.33295833333335</v>
      </c>
      <c r="AQ38" s="271">
        <f t="shared" si="60"/>
        <v>-32.312208333333338</v>
      </c>
      <c r="AR38" s="271">
        <f t="shared" si="60"/>
        <v>-4241.7989651530161</v>
      </c>
      <c r="AS38" s="7">
        <f t="shared" si="36"/>
        <v>32335.997138372266</v>
      </c>
      <c r="AT38" s="279">
        <f t="shared" si="37"/>
        <v>2595.2845869409357</v>
      </c>
      <c r="AV38" s="3">
        <f t="shared" si="17"/>
        <v>1.225E-3</v>
      </c>
      <c r="AW38" s="3">
        <f t="shared" si="17"/>
        <v>1.225E-3</v>
      </c>
      <c r="AX38" s="3">
        <f t="shared" si="17"/>
        <v>1.225E-3</v>
      </c>
      <c r="AY38" s="3">
        <f t="shared" si="17"/>
        <v>1.225E-3</v>
      </c>
      <c r="AZ38" s="3">
        <f t="shared" si="17"/>
        <v>1.225E-3</v>
      </c>
      <c r="BA38" s="3">
        <f t="shared" si="17"/>
        <v>1.225E-3</v>
      </c>
      <c r="BB38" s="3">
        <f t="shared" si="17"/>
        <v>1.225E-3</v>
      </c>
    </row>
    <row r="39" spans="1:54">
      <c r="A39" s="100">
        <v>41712</v>
      </c>
      <c r="B39" s="7">
        <f t="shared" si="59"/>
        <v>-25.329356444562919</v>
      </c>
      <c r="C39" s="7">
        <f t="shared" si="57"/>
        <v>50.574900527190884</v>
      </c>
      <c r="D39" s="7">
        <f t="shared" si="57"/>
        <v>2.857657834814213</v>
      </c>
      <c r="E39" s="7">
        <f t="shared" si="57"/>
        <v>14.091035808769487</v>
      </c>
      <c r="F39" s="7">
        <f t="shared" si="57"/>
        <v>-0.48724500902777784</v>
      </c>
      <c r="G39" s="7">
        <f t="shared" si="57"/>
        <v>-3.6831428472222226E-2</v>
      </c>
      <c r="H39" s="7">
        <f t="shared" si="57"/>
        <v>-5.2377884132082952</v>
      </c>
      <c r="I39" s="7">
        <f t="shared" si="1"/>
        <v>36.432372875503376</v>
      </c>
      <c r="M39" s="7"/>
      <c r="N39" s="7"/>
      <c r="O39" s="7"/>
      <c r="P39" s="7"/>
      <c r="Q39" s="7"/>
      <c r="R39" s="7"/>
      <c r="S39" s="7"/>
      <c r="V39" s="3">
        <v>2014</v>
      </c>
      <c r="W39" s="268" t="s">
        <v>197</v>
      </c>
      <c r="X39" s="269">
        <v>4</v>
      </c>
      <c r="Y39" s="271">
        <f t="shared" si="49"/>
        <v>-5387.7901037204019</v>
      </c>
      <c r="Z39" s="271">
        <f t="shared" si="50"/>
        <v>11299.640632207002</v>
      </c>
      <c r="AA39" s="271">
        <f t="shared" si="51"/>
        <v>3211.4349428597102</v>
      </c>
      <c r="AB39" s="271">
        <f t="shared" si="52"/>
        <v>1237.3768299548308</v>
      </c>
      <c r="AC39" s="271">
        <f t="shared" si="53"/>
        <v>-106.32772222222223</v>
      </c>
      <c r="AD39" s="271">
        <f t="shared" si="54"/>
        <v>-8.9829444444444437</v>
      </c>
      <c r="AE39" s="271">
        <f t="shared" si="55"/>
        <v>135.78671312931115</v>
      </c>
      <c r="AI39" s="18">
        <v>2014</v>
      </c>
      <c r="AJ39" s="268" t="s">
        <v>197</v>
      </c>
      <c r="AK39" s="269">
        <v>4</v>
      </c>
      <c r="AL39" s="271">
        <f>+AL35+Y39</f>
        <v>-23370.920720891158</v>
      </c>
      <c r="AM39" s="271">
        <f t="shared" ref="AM39:AR39" si="61">+AM35+Z39</f>
        <v>46935.453399524638</v>
      </c>
      <c r="AN39" s="271">
        <f t="shared" si="61"/>
        <v>3938.4993774006412</v>
      </c>
      <c r="AO39" s="271">
        <f t="shared" si="61"/>
        <v>12121.574789483118</v>
      </c>
      <c r="AP39" s="271">
        <f t="shared" si="61"/>
        <v>-450.91488888888892</v>
      </c>
      <c r="AQ39" s="271">
        <f t="shared" si="61"/>
        <v>-34.557944444444445</v>
      </c>
      <c r="AR39" s="271">
        <f t="shared" si="61"/>
        <v>-4207.8522868706877</v>
      </c>
      <c r="AS39" s="7">
        <f t="shared" si="36"/>
        <v>34931.281725313216</v>
      </c>
      <c r="AT39" s="279">
        <f t="shared" si="37"/>
        <v>2595.2845869409502</v>
      </c>
      <c r="AV39" s="3">
        <f t="shared" si="17"/>
        <v>1.225E-3</v>
      </c>
      <c r="AW39" s="3">
        <f t="shared" si="17"/>
        <v>1.225E-3</v>
      </c>
      <c r="AX39" s="3">
        <f t="shared" si="17"/>
        <v>1.225E-3</v>
      </c>
      <c r="AY39" s="3">
        <f t="shared" si="17"/>
        <v>1.225E-3</v>
      </c>
      <c r="AZ39" s="3">
        <f t="shared" si="17"/>
        <v>1.225E-3</v>
      </c>
      <c r="BA39" s="3">
        <f t="shared" si="17"/>
        <v>1.225E-3</v>
      </c>
      <c r="BB39" s="3">
        <f t="shared" si="17"/>
        <v>1.225E-3</v>
      </c>
    </row>
    <row r="40" spans="1:54">
      <c r="A40" s="100">
        <v>41743</v>
      </c>
      <c r="B40" s="7">
        <f t="shared" si="59"/>
        <v>-26.979367163827295</v>
      </c>
      <c r="C40" s="7">
        <f t="shared" si="57"/>
        <v>54.035415470804281</v>
      </c>
      <c r="D40" s="7">
        <f t="shared" si="57"/>
        <v>3.8411597860649991</v>
      </c>
      <c r="E40" s="7">
        <f t="shared" si="57"/>
        <v>14.469982462943154</v>
      </c>
      <c r="F40" s="7">
        <f t="shared" si="57"/>
        <v>-0.51980787395833339</v>
      </c>
      <c r="G40" s="7">
        <f t="shared" si="57"/>
        <v>-3.9582455208333339E-2</v>
      </c>
      <c r="H40" s="7">
        <f t="shared" si="57"/>
        <v>-5.1962037323124441</v>
      </c>
      <c r="I40" s="7">
        <f t="shared" si="1"/>
        <v>39.611596494506031</v>
      </c>
      <c r="M40" s="7"/>
      <c r="N40" s="7"/>
      <c r="O40" s="7"/>
      <c r="P40" s="7"/>
      <c r="Q40" s="7"/>
      <c r="R40" s="7"/>
      <c r="S40" s="7"/>
      <c r="V40" s="3">
        <v>2014</v>
      </c>
      <c r="W40" s="268" t="s">
        <v>24</v>
      </c>
      <c r="X40" s="269">
        <v>5</v>
      </c>
      <c r="Y40" s="271">
        <f t="shared" si="49"/>
        <v>-6734.7376296505026</v>
      </c>
      <c r="Z40" s="271">
        <f t="shared" si="50"/>
        <v>14124.550790258752</v>
      </c>
      <c r="AA40" s="271">
        <f t="shared" si="51"/>
        <v>4014.2936785746379</v>
      </c>
      <c r="AB40" s="271">
        <f t="shared" si="52"/>
        <v>1546.7210374435385</v>
      </c>
      <c r="AC40" s="271">
        <f t="shared" si="53"/>
        <v>-132.90965277777781</v>
      </c>
      <c r="AD40" s="271">
        <f t="shared" si="54"/>
        <v>-11.228680555555554</v>
      </c>
      <c r="AE40" s="271">
        <f t="shared" si="55"/>
        <v>169.73339141163893</v>
      </c>
      <c r="AI40" s="18">
        <v>2014</v>
      </c>
      <c r="AJ40" s="268" t="s">
        <v>24</v>
      </c>
      <c r="AK40" s="269">
        <v>5</v>
      </c>
      <c r="AL40" s="271">
        <f>+AL35+Y40</f>
        <v>-24717.868246821257</v>
      </c>
      <c r="AM40" s="271">
        <f t="shared" ref="AM40:AR40" si="62">+AM35+Z40</f>
        <v>49760.363557576391</v>
      </c>
      <c r="AN40" s="271">
        <f t="shared" si="62"/>
        <v>4741.3581131155688</v>
      </c>
      <c r="AO40" s="271">
        <f t="shared" si="62"/>
        <v>12430.918996971826</v>
      </c>
      <c r="AP40" s="271">
        <f t="shared" si="62"/>
        <v>-477.4968194444445</v>
      </c>
      <c r="AQ40" s="271">
        <f t="shared" si="62"/>
        <v>-36.803680555555559</v>
      </c>
      <c r="AR40" s="271">
        <f t="shared" si="62"/>
        <v>-4173.9056085883603</v>
      </c>
      <c r="AS40" s="7">
        <f t="shared" si="36"/>
        <v>37526.566312254174</v>
      </c>
      <c r="AT40" s="279">
        <f t="shared" si="37"/>
        <v>2595.2845869409575</v>
      </c>
      <c r="AV40" s="3">
        <f t="shared" si="17"/>
        <v>1.225E-3</v>
      </c>
      <c r="AW40" s="3">
        <f t="shared" si="17"/>
        <v>1.225E-3</v>
      </c>
      <c r="AX40" s="3">
        <f t="shared" si="17"/>
        <v>1.225E-3</v>
      </c>
      <c r="AY40" s="3">
        <f t="shared" si="17"/>
        <v>1.225E-3</v>
      </c>
      <c r="AZ40" s="3">
        <f t="shared" si="17"/>
        <v>1.225E-3</v>
      </c>
      <c r="BA40" s="3">
        <f t="shared" si="17"/>
        <v>1.225E-3</v>
      </c>
      <c r="BB40" s="3">
        <f t="shared" si="17"/>
        <v>1.225E-3</v>
      </c>
    </row>
    <row r="41" spans="1:54">
      <c r="A41" s="100">
        <v>41773</v>
      </c>
      <c r="B41" s="7">
        <f t="shared" si="59"/>
        <v>-28.629377883091667</v>
      </c>
      <c r="C41" s="7">
        <f t="shared" si="57"/>
        <v>57.495930414417678</v>
      </c>
      <c r="D41" s="7">
        <f t="shared" si="57"/>
        <v>4.8246617373157852</v>
      </c>
      <c r="E41" s="7">
        <f t="shared" si="57"/>
        <v>14.848929117116819</v>
      </c>
      <c r="F41" s="7">
        <f t="shared" si="57"/>
        <v>-0.55237073888888888</v>
      </c>
      <c r="G41" s="7">
        <f t="shared" si="57"/>
        <v>-4.2333481944444445E-2</v>
      </c>
      <c r="H41" s="7">
        <f t="shared" si="57"/>
        <v>-5.1546190514165922</v>
      </c>
      <c r="I41" s="7">
        <f t="shared" si="1"/>
        <v>42.790820113508687</v>
      </c>
      <c r="M41" s="7"/>
      <c r="N41" s="7"/>
      <c r="O41" s="7"/>
      <c r="P41" s="7"/>
      <c r="Q41" s="7"/>
      <c r="R41" s="7"/>
      <c r="S41" s="7"/>
      <c r="V41" s="3">
        <v>2014</v>
      </c>
      <c r="W41" s="268" t="s">
        <v>198</v>
      </c>
      <c r="X41" s="269">
        <v>6</v>
      </c>
      <c r="Y41" s="271">
        <f t="shared" si="49"/>
        <v>-8081.6851555806024</v>
      </c>
      <c r="Z41" s="271">
        <f t="shared" si="50"/>
        <v>16949.460948310501</v>
      </c>
      <c r="AA41" s="271">
        <f t="shared" si="51"/>
        <v>4817.1524142895651</v>
      </c>
      <c r="AB41" s="271">
        <f t="shared" si="52"/>
        <v>1856.0652449322461</v>
      </c>
      <c r="AC41" s="271">
        <f t="shared" si="53"/>
        <v>-159.49158333333335</v>
      </c>
      <c r="AD41" s="271">
        <f t="shared" si="54"/>
        <v>-13.474416666666666</v>
      </c>
      <c r="AE41" s="271">
        <f t="shared" si="55"/>
        <v>203.68006969396674</v>
      </c>
      <c r="AI41" s="18">
        <v>2014</v>
      </c>
      <c r="AJ41" s="268" t="s">
        <v>198</v>
      </c>
      <c r="AK41" s="269">
        <v>6</v>
      </c>
      <c r="AL41" s="271">
        <f>+AL35+Y41</f>
        <v>-26064.815772751357</v>
      </c>
      <c r="AM41" s="271">
        <f t="shared" ref="AM41:AR41" si="63">+AM35+Z41</f>
        <v>52585.273715628136</v>
      </c>
      <c r="AN41" s="271">
        <f t="shared" si="63"/>
        <v>5544.216848830496</v>
      </c>
      <c r="AO41" s="271">
        <f t="shared" si="63"/>
        <v>12740.263204460534</v>
      </c>
      <c r="AP41" s="271">
        <f t="shared" si="63"/>
        <v>-504.07875000000001</v>
      </c>
      <c r="AQ41" s="271">
        <f t="shared" si="63"/>
        <v>-39.049416666666673</v>
      </c>
      <c r="AR41" s="271">
        <f t="shared" si="63"/>
        <v>-4139.9589303060329</v>
      </c>
      <c r="AS41" s="7">
        <f t="shared" si="36"/>
        <v>40121.850899195102</v>
      </c>
      <c r="AT41" s="279">
        <f t="shared" si="37"/>
        <v>2595.2845869409284</v>
      </c>
      <c r="AV41" s="3">
        <f t="shared" si="17"/>
        <v>1.225E-3</v>
      </c>
      <c r="AW41" s="3">
        <f t="shared" si="17"/>
        <v>1.225E-3</v>
      </c>
      <c r="AX41" s="3">
        <f t="shared" si="17"/>
        <v>1.225E-3</v>
      </c>
      <c r="AY41" s="3">
        <f t="shared" si="17"/>
        <v>1.225E-3</v>
      </c>
      <c r="AZ41" s="3">
        <f t="shared" si="17"/>
        <v>1.225E-3</v>
      </c>
      <c r="BA41" s="3">
        <f t="shared" si="17"/>
        <v>1.225E-3</v>
      </c>
      <c r="BB41" s="3">
        <f t="shared" si="17"/>
        <v>1.225E-3</v>
      </c>
    </row>
    <row r="42" spans="1:54">
      <c r="A42" s="100">
        <v>41804</v>
      </c>
      <c r="B42" s="7">
        <f t="shared" si="59"/>
        <v>-30.27938860235604</v>
      </c>
      <c r="C42" s="7">
        <f t="shared" si="57"/>
        <v>60.956445358031075</v>
      </c>
      <c r="D42" s="7">
        <f t="shared" si="57"/>
        <v>5.8081636885665713</v>
      </c>
      <c r="E42" s="7">
        <f t="shared" si="57"/>
        <v>15.227875771290487</v>
      </c>
      <c r="F42" s="7">
        <f t="shared" si="57"/>
        <v>-0.58493360381944448</v>
      </c>
      <c r="G42" s="7">
        <f t="shared" si="57"/>
        <v>-4.5084508680555559E-2</v>
      </c>
      <c r="H42" s="7">
        <f t="shared" si="57"/>
        <v>-5.1130343705207411</v>
      </c>
      <c r="I42" s="7">
        <f t="shared" si="1"/>
        <v>45.97004373251135</v>
      </c>
      <c r="M42" s="7"/>
      <c r="N42" s="7"/>
      <c r="O42" s="7"/>
      <c r="P42" s="7"/>
      <c r="Q42" s="7"/>
      <c r="R42" s="7"/>
      <c r="S42" s="7"/>
      <c r="V42" s="3">
        <v>2014</v>
      </c>
      <c r="W42" s="268" t="s">
        <v>199</v>
      </c>
      <c r="X42" s="269">
        <v>7</v>
      </c>
      <c r="Y42" s="271">
        <f t="shared" si="49"/>
        <v>-9428.6326815107041</v>
      </c>
      <c r="Z42" s="271">
        <f t="shared" si="50"/>
        <v>19774.371106362254</v>
      </c>
      <c r="AA42" s="271">
        <f t="shared" si="51"/>
        <v>5620.0111500044932</v>
      </c>
      <c r="AB42" s="271">
        <f t="shared" si="52"/>
        <v>2165.409452420954</v>
      </c>
      <c r="AC42" s="271">
        <f t="shared" si="53"/>
        <v>-186.0735138888889</v>
      </c>
      <c r="AD42" s="271">
        <f t="shared" si="54"/>
        <v>-15.720152777777777</v>
      </c>
      <c r="AE42" s="271">
        <f t="shared" si="55"/>
        <v>237.62674797629452</v>
      </c>
      <c r="AI42" s="18">
        <v>2014</v>
      </c>
      <c r="AJ42" s="268" t="s">
        <v>199</v>
      </c>
      <c r="AK42" s="269">
        <v>7</v>
      </c>
      <c r="AL42" s="271">
        <f>+AL35+Y42</f>
        <v>-27411.763298681457</v>
      </c>
      <c r="AM42" s="271">
        <f t="shared" ref="AM42:AR42" si="64">+AM35+Z42</f>
        <v>55410.183873679889</v>
      </c>
      <c r="AN42" s="271">
        <f t="shared" si="64"/>
        <v>6347.0755845454241</v>
      </c>
      <c r="AO42" s="271">
        <f t="shared" si="64"/>
        <v>13049.607411949242</v>
      </c>
      <c r="AP42" s="271">
        <f t="shared" si="64"/>
        <v>-530.66068055555559</v>
      </c>
      <c r="AQ42" s="271">
        <f t="shared" si="64"/>
        <v>-41.29515277777778</v>
      </c>
      <c r="AR42" s="271">
        <f t="shared" si="64"/>
        <v>-4106.0122520237046</v>
      </c>
      <c r="AS42" s="7">
        <f t="shared" si="36"/>
        <v>42717.13548613606</v>
      </c>
      <c r="AT42" s="279">
        <f t="shared" si="37"/>
        <v>2595.2845869409575</v>
      </c>
      <c r="AV42" s="3">
        <f t="shared" si="17"/>
        <v>1.225E-3</v>
      </c>
      <c r="AW42" s="3">
        <f t="shared" si="17"/>
        <v>1.225E-3</v>
      </c>
      <c r="AX42" s="3">
        <f t="shared" si="17"/>
        <v>1.225E-3</v>
      </c>
      <c r="AY42" s="3">
        <f t="shared" si="17"/>
        <v>1.225E-3</v>
      </c>
      <c r="AZ42" s="3">
        <f t="shared" si="17"/>
        <v>1.225E-3</v>
      </c>
      <c r="BA42" s="3">
        <f t="shared" si="17"/>
        <v>1.225E-3</v>
      </c>
      <c r="BB42" s="3">
        <f t="shared" si="17"/>
        <v>1.225E-3</v>
      </c>
    </row>
    <row r="43" spans="1:54">
      <c r="A43" s="100">
        <v>41834</v>
      </c>
      <c r="B43" s="7">
        <f t="shared" si="59"/>
        <v>-31.929399321620412</v>
      </c>
      <c r="C43" s="7">
        <f t="shared" si="57"/>
        <v>64.416960301644465</v>
      </c>
      <c r="D43" s="7">
        <f t="shared" si="57"/>
        <v>6.7916656398173574</v>
      </c>
      <c r="E43" s="7">
        <f t="shared" si="57"/>
        <v>15.606822425464154</v>
      </c>
      <c r="F43" s="7">
        <f t="shared" si="57"/>
        <v>-0.61749646874999997</v>
      </c>
      <c r="G43" s="7">
        <f t="shared" si="57"/>
        <v>-4.7835535416666672E-2</v>
      </c>
      <c r="H43" s="7">
        <f t="shared" si="57"/>
        <v>-5.07144968962489</v>
      </c>
      <c r="I43" s="7">
        <f t="shared" si="1"/>
        <v>49.149267351514013</v>
      </c>
      <c r="M43" s="7"/>
      <c r="N43" s="7"/>
      <c r="O43" s="7"/>
      <c r="P43" s="7"/>
      <c r="Q43" s="7"/>
      <c r="R43" s="7"/>
      <c r="S43" s="7"/>
      <c r="V43" s="3">
        <v>2014</v>
      </c>
      <c r="W43" s="268" t="s">
        <v>200</v>
      </c>
      <c r="X43" s="269">
        <v>8</v>
      </c>
      <c r="Y43" s="271">
        <f t="shared" si="49"/>
        <v>-10775.580207440804</v>
      </c>
      <c r="Z43" s="271">
        <f t="shared" si="50"/>
        <v>22599.281264414003</v>
      </c>
      <c r="AA43" s="271">
        <f t="shared" si="51"/>
        <v>6422.8698857194204</v>
      </c>
      <c r="AB43" s="271">
        <f t="shared" si="52"/>
        <v>2474.7536599096616</v>
      </c>
      <c r="AC43" s="271">
        <f t="shared" si="53"/>
        <v>-212.65544444444447</v>
      </c>
      <c r="AD43" s="271">
        <f t="shared" si="54"/>
        <v>-17.965888888888887</v>
      </c>
      <c r="AE43" s="271">
        <f t="shared" si="55"/>
        <v>271.57342625862231</v>
      </c>
      <c r="AI43" s="18">
        <v>2014</v>
      </c>
      <c r="AJ43" s="268" t="s">
        <v>200</v>
      </c>
      <c r="AK43" s="269">
        <v>8</v>
      </c>
      <c r="AL43" s="271">
        <f>+AL35+Y43</f>
        <v>-28758.71082461156</v>
      </c>
      <c r="AM43" s="271">
        <f t="shared" ref="AM43:AR43" si="65">+AM35+Z43</f>
        <v>58235.094031731642</v>
      </c>
      <c r="AN43" s="271">
        <f t="shared" si="65"/>
        <v>7149.9343202603513</v>
      </c>
      <c r="AO43" s="271">
        <f t="shared" si="65"/>
        <v>13358.95161943795</v>
      </c>
      <c r="AP43" s="271">
        <f t="shared" si="65"/>
        <v>-557.24261111111116</v>
      </c>
      <c r="AQ43" s="271">
        <f t="shared" si="65"/>
        <v>-43.540888888888887</v>
      </c>
      <c r="AR43" s="271">
        <f t="shared" si="65"/>
        <v>-4072.0655737413767</v>
      </c>
      <c r="AS43" s="7">
        <f t="shared" si="36"/>
        <v>45312.420073076995</v>
      </c>
      <c r="AT43" s="279">
        <f t="shared" si="37"/>
        <v>2595.2845869409357</v>
      </c>
      <c r="AV43" s="3">
        <f t="shared" si="17"/>
        <v>1.225E-3</v>
      </c>
      <c r="AW43" s="3">
        <f t="shared" si="17"/>
        <v>1.225E-3</v>
      </c>
      <c r="AX43" s="3">
        <f t="shared" si="17"/>
        <v>1.225E-3</v>
      </c>
      <c r="AY43" s="3">
        <f t="shared" si="17"/>
        <v>1.225E-3</v>
      </c>
      <c r="AZ43" s="3">
        <f t="shared" si="17"/>
        <v>1.225E-3</v>
      </c>
      <c r="BA43" s="3">
        <f t="shared" si="17"/>
        <v>1.225E-3</v>
      </c>
      <c r="BB43" s="3">
        <f t="shared" si="17"/>
        <v>1.225E-3</v>
      </c>
    </row>
    <row r="44" spans="1:54">
      <c r="A44" s="100">
        <v>41865</v>
      </c>
      <c r="B44" s="7">
        <f t="shared" si="59"/>
        <v>-33.579410040884781</v>
      </c>
      <c r="C44" s="7">
        <f t="shared" si="57"/>
        <v>67.877475245257855</v>
      </c>
      <c r="D44" s="7">
        <f t="shared" si="57"/>
        <v>7.7751675910681444</v>
      </c>
      <c r="E44" s="7">
        <f t="shared" si="57"/>
        <v>15.985769079637821</v>
      </c>
      <c r="F44" s="7">
        <f t="shared" si="57"/>
        <v>-0.65005933368055557</v>
      </c>
      <c r="G44" s="7">
        <f t="shared" si="57"/>
        <v>-5.0586562152777778E-2</v>
      </c>
      <c r="H44" s="7">
        <f t="shared" si="57"/>
        <v>-5.029865008729038</v>
      </c>
      <c r="I44" s="7">
        <f t="shared" si="1"/>
        <v>52.328490970516668</v>
      </c>
      <c r="M44" s="7"/>
      <c r="N44" s="7"/>
      <c r="O44" s="7"/>
      <c r="P44" s="7"/>
      <c r="Q44" s="7"/>
      <c r="R44" s="7"/>
      <c r="S44" s="7"/>
      <c r="V44" s="3">
        <v>2014</v>
      </c>
      <c r="W44" s="268" t="s">
        <v>201</v>
      </c>
      <c r="X44" s="269">
        <v>9</v>
      </c>
      <c r="Y44" s="271">
        <f t="shared" si="49"/>
        <v>-12122.527733370904</v>
      </c>
      <c r="Z44" s="271">
        <f t="shared" si="50"/>
        <v>25424.191422465752</v>
      </c>
      <c r="AA44" s="271">
        <f t="shared" si="51"/>
        <v>7225.7286214343476</v>
      </c>
      <c r="AB44" s="271">
        <f t="shared" si="52"/>
        <v>2784.0978673983691</v>
      </c>
      <c r="AC44" s="271">
        <f t="shared" si="53"/>
        <v>-239.23737500000004</v>
      </c>
      <c r="AD44" s="271">
        <f t="shared" si="54"/>
        <v>-20.211624999999998</v>
      </c>
      <c r="AE44" s="271">
        <f t="shared" si="55"/>
        <v>305.52010454095011</v>
      </c>
      <c r="AI44" s="18">
        <v>2014</v>
      </c>
      <c r="AJ44" s="268" t="s">
        <v>201</v>
      </c>
      <c r="AK44" s="269">
        <v>9</v>
      </c>
      <c r="AL44" s="271">
        <f>+AL35+Y44</f>
        <v>-30105.658350541657</v>
      </c>
      <c r="AM44" s="271">
        <f t="shared" ref="AM44:AR44" si="66">+AM35+Z44</f>
        <v>61060.004189783387</v>
      </c>
      <c r="AN44" s="271">
        <f t="shared" si="66"/>
        <v>7952.7930559752785</v>
      </c>
      <c r="AO44" s="271">
        <f t="shared" si="66"/>
        <v>13668.295826926656</v>
      </c>
      <c r="AP44" s="271">
        <f t="shared" si="66"/>
        <v>-583.82454166666673</v>
      </c>
      <c r="AQ44" s="271">
        <f t="shared" si="66"/>
        <v>-45.786625000000001</v>
      </c>
      <c r="AR44" s="271">
        <f t="shared" si="66"/>
        <v>-4038.1188954590489</v>
      </c>
      <c r="AS44" s="7">
        <f t="shared" si="36"/>
        <v>47907.704660017946</v>
      </c>
      <c r="AT44" s="279">
        <f t="shared" si="37"/>
        <v>2595.2845869409502</v>
      </c>
      <c r="AV44" s="3">
        <f t="shared" si="17"/>
        <v>1.225E-3</v>
      </c>
      <c r="AW44" s="3">
        <f t="shared" si="17"/>
        <v>1.225E-3</v>
      </c>
      <c r="AX44" s="3">
        <f t="shared" si="17"/>
        <v>1.225E-3</v>
      </c>
      <c r="AY44" s="3">
        <f t="shared" si="17"/>
        <v>1.225E-3</v>
      </c>
      <c r="AZ44" s="3">
        <f t="shared" si="17"/>
        <v>1.225E-3</v>
      </c>
      <c r="BA44" s="3">
        <f t="shared" si="17"/>
        <v>1.225E-3</v>
      </c>
      <c r="BB44" s="3">
        <f t="shared" si="17"/>
        <v>1.225E-3</v>
      </c>
    </row>
    <row r="45" spans="1:54">
      <c r="A45" s="100">
        <v>41896</v>
      </c>
      <c r="B45" s="7">
        <f t="shared" si="59"/>
        <v>-35.229420760149161</v>
      </c>
      <c r="C45" s="7">
        <f t="shared" si="57"/>
        <v>71.33799018887126</v>
      </c>
      <c r="D45" s="7">
        <f t="shared" si="57"/>
        <v>8.7586695423189305</v>
      </c>
      <c r="E45" s="7">
        <f t="shared" si="57"/>
        <v>16.36471573381149</v>
      </c>
      <c r="F45" s="7">
        <f t="shared" si="57"/>
        <v>-0.68262219861111118</v>
      </c>
      <c r="G45" s="7">
        <f t="shared" si="57"/>
        <v>-5.3337588888888884E-2</v>
      </c>
      <c r="H45" s="7">
        <f t="shared" si="57"/>
        <v>-4.988280327833186</v>
      </c>
      <c r="I45" s="7">
        <f t="shared" si="1"/>
        <v>55.507714589519338</v>
      </c>
      <c r="M45" s="7"/>
      <c r="N45" s="7"/>
      <c r="O45" s="7"/>
      <c r="P45" s="7"/>
      <c r="Q45" s="7"/>
      <c r="R45" s="7"/>
      <c r="S45" s="7"/>
      <c r="V45" s="3">
        <v>2014</v>
      </c>
      <c r="W45" s="268" t="s">
        <v>202</v>
      </c>
      <c r="X45" s="269">
        <v>10</v>
      </c>
      <c r="Y45" s="271">
        <f t="shared" si="49"/>
        <v>-13469.475259301005</v>
      </c>
      <c r="Z45" s="271">
        <f t="shared" si="50"/>
        <v>28249.101580517505</v>
      </c>
      <c r="AA45" s="271">
        <f t="shared" si="51"/>
        <v>8028.5873571492757</v>
      </c>
      <c r="AB45" s="271">
        <f t="shared" si="52"/>
        <v>3093.4420748870771</v>
      </c>
      <c r="AC45" s="271">
        <f t="shared" si="53"/>
        <v>-265.81930555555562</v>
      </c>
      <c r="AD45" s="271">
        <f t="shared" si="54"/>
        <v>-22.457361111111108</v>
      </c>
      <c r="AE45" s="271">
        <f t="shared" si="55"/>
        <v>339.46678282327787</v>
      </c>
      <c r="AI45" s="18">
        <v>2014</v>
      </c>
      <c r="AJ45" s="268" t="s">
        <v>202</v>
      </c>
      <c r="AK45" s="269">
        <v>10</v>
      </c>
      <c r="AL45" s="271">
        <f>+AL35+Y45</f>
        <v>-31452.60587647176</v>
      </c>
      <c r="AM45" s="271">
        <f t="shared" ref="AM45:AR45" si="67">+AM35+Z45</f>
        <v>63884.91434783514</v>
      </c>
      <c r="AN45" s="271">
        <f t="shared" si="67"/>
        <v>8755.6517916902067</v>
      </c>
      <c r="AO45" s="271">
        <f t="shared" si="67"/>
        <v>13977.640034415366</v>
      </c>
      <c r="AP45" s="271">
        <f t="shared" si="67"/>
        <v>-610.40647222222231</v>
      </c>
      <c r="AQ45" s="271">
        <f t="shared" si="67"/>
        <v>-48.032361111111115</v>
      </c>
      <c r="AR45" s="271">
        <f t="shared" si="67"/>
        <v>-4004.1722171767215</v>
      </c>
      <c r="AS45" s="7">
        <f t="shared" si="36"/>
        <v>50502.989246958896</v>
      </c>
      <c r="AT45" s="279">
        <f t="shared" si="37"/>
        <v>2595.2845869409502</v>
      </c>
      <c r="AV45" s="3">
        <f t="shared" si="17"/>
        <v>1.225E-3</v>
      </c>
      <c r="AW45" s="3">
        <f t="shared" si="17"/>
        <v>1.225E-3</v>
      </c>
      <c r="AX45" s="3">
        <f t="shared" si="17"/>
        <v>1.225E-3</v>
      </c>
      <c r="AY45" s="3">
        <f t="shared" si="17"/>
        <v>1.225E-3</v>
      </c>
      <c r="AZ45" s="3">
        <f t="shared" si="17"/>
        <v>1.225E-3</v>
      </c>
      <c r="BA45" s="3">
        <f t="shared" si="17"/>
        <v>1.225E-3</v>
      </c>
      <c r="BB45" s="3">
        <f t="shared" si="17"/>
        <v>1.225E-3</v>
      </c>
    </row>
    <row r="46" spans="1:54">
      <c r="A46" s="100">
        <v>41926</v>
      </c>
      <c r="B46" s="7">
        <f t="shared" si="59"/>
        <v>-36.879431479413526</v>
      </c>
      <c r="C46" s="7">
        <f t="shared" si="57"/>
        <v>74.798505132484649</v>
      </c>
      <c r="D46" s="7">
        <f t="shared" si="57"/>
        <v>9.7421714935697157</v>
      </c>
      <c r="E46" s="7">
        <f t="shared" si="57"/>
        <v>16.743662387985154</v>
      </c>
      <c r="F46" s="7">
        <f t="shared" si="57"/>
        <v>-0.71518506354166678</v>
      </c>
      <c r="G46" s="7">
        <f t="shared" si="57"/>
        <v>-5.6088615624999998E-2</v>
      </c>
      <c r="H46" s="7">
        <f t="shared" si="57"/>
        <v>-4.9466956469373349</v>
      </c>
      <c r="I46" s="7">
        <f t="shared" si="1"/>
        <v>58.686938208521987</v>
      </c>
      <c r="M46" s="7"/>
      <c r="N46" s="7"/>
      <c r="O46" s="7"/>
      <c r="P46" s="7"/>
      <c r="Q46" s="7"/>
      <c r="R46" s="7"/>
      <c r="S46" s="7"/>
      <c r="V46" s="3">
        <v>2014</v>
      </c>
      <c r="W46" s="268" t="s">
        <v>203</v>
      </c>
      <c r="X46" s="269">
        <v>11</v>
      </c>
      <c r="Y46" s="271">
        <f t="shared" si="49"/>
        <v>-14816.422785231105</v>
      </c>
      <c r="Z46" s="271">
        <f t="shared" si="50"/>
        <v>31074.011738569254</v>
      </c>
      <c r="AA46" s="271">
        <f t="shared" si="51"/>
        <v>8831.4460928642038</v>
      </c>
      <c r="AB46" s="271">
        <f t="shared" si="52"/>
        <v>3402.7862823757846</v>
      </c>
      <c r="AC46" s="271">
        <f t="shared" si="53"/>
        <v>-292.40123611111113</v>
      </c>
      <c r="AD46" s="271">
        <f t="shared" si="54"/>
        <v>-24.703097222222219</v>
      </c>
      <c r="AE46" s="271">
        <f t="shared" si="55"/>
        <v>373.41346110560568</v>
      </c>
      <c r="AI46" s="18">
        <v>2014</v>
      </c>
      <c r="AJ46" s="268" t="s">
        <v>203</v>
      </c>
      <c r="AK46" s="269">
        <v>11</v>
      </c>
      <c r="AL46" s="271">
        <f>+AL35+Y46</f>
        <v>-32799.553402401856</v>
      </c>
      <c r="AM46" s="271">
        <f t="shared" ref="AM46:AR46" si="68">+AM35+Z46</f>
        <v>66709.824505886892</v>
      </c>
      <c r="AN46" s="271">
        <f t="shared" si="68"/>
        <v>9558.5105274051348</v>
      </c>
      <c r="AO46" s="271">
        <f t="shared" si="68"/>
        <v>14286.984241904072</v>
      </c>
      <c r="AP46" s="271">
        <f t="shared" si="68"/>
        <v>-636.98840277777776</v>
      </c>
      <c r="AQ46" s="271">
        <f t="shared" si="68"/>
        <v>-50.278097222222222</v>
      </c>
      <c r="AR46" s="271">
        <f t="shared" si="68"/>
        <v>-3970.2255388943936</v>
      </c>
      <c r="AS46" s="7">
        <f t="shared" si="36"/>
        <v>53098.273833899839</v>
      </c>
      <c r="AT46" s="279">
        <f t="shared" si="37"/>
        <v>2595.284586940943</v>
      </c>
      <c r="AV46" s="3">
        <f t="shared" si="17"/>
        <v>1.225E-3</v>
      </c>
      <c r="AW46" s="3">
        <f t="shared" si="17"/>
        <v>1.225E-3</v>
      </c>
      <c r="AX46" s="3">
        <f t="shared" si="17"/>
        <v>1.225E-3</v>
      </c>
      <c r="AY46" s="3">
        <f t="shared" si="17"/>
        <v>1.225E-3</v>
      </c>
      <c r="AZ46" s="3">
        <f t="shared" si="17"/>
        <v>1.225E-3</v>
      </c>
      <c r="BA46" s="3">
        <f t="shared" si="17"/>
        <v>1.225E-3</v>
      </c>
      <c r="BB46" s="3">
        <f t="shared" si="17"/>
        <v>1.225E-3</v>
      </c>
    </row>
    <row r="47" spans="1:54">
      <c r="A47" s="100">
        <v>41957</v>
      </c>
      <c r="B47" s="7">
        <f t="shared" si="59"/>
        <v>-38.529442198677906</v>
      </c>
      <c r="C47" s="7">
        <f t="shared" si="57"/>
        <v>78.259020076098039</v>
      </c>
      <c r="D47" s="7">
        <f t="shared" si="57"/>
        <v>10.725673444820503</v>
      </c>
      <c r="E47" s="7">
        <f t="shared" si="57"/>
        <v>17.122609042158825</v>
      </c>
      <c r="F47" s="7">
        <f t="shared" si="57"/>
        <v>-0.74774792847222227</v>
      </c>
      <c r="G47" s="7">
        <f t="shared" si="57"/>
        <v>-5.8839642361111111E-2</v>
      </c>
      <c r="H47" s="7">
        <f t="shared" si="57"/>
        <v>-4.9051109660414838</v>
      </c>
      <c r="I47" s="7">
        <f t="shared" si="1"/>
        <v>61.866161827524643</v>
      </c>
      <c r="M47" s="7"/>
      <c r="N47" s="7"/>
      <c r="O47" s="7"/>
      <c r="P47" s="7"/>
      <c r="Q47" s="7"/>
      <c r="R47" s="7"/>
      <c r="S47" s="7"/>
      <c r="V47" s="3">
        <v>2014</v>
      </c>
      <c r="W47" s="268" t="s">
        <v>204</v>
      </c>
      <c r="X47" s="269">
        <v>12</v>
      </c>
      <c r="Y47" s="271">
        <f t="shared" si="49"/>
        <v>-16163.370311161205</v>
      </c>
      <c r="Z47" s="271">
        <f t="shared" si="50"/>
        <v>33898.921896621003</v>
      </c>
      <c r="AA47" s="271">
        <f t="shared" si="51"/>
        <v>9634.3048285791301</v>
      </c>
      <c r="AB47" s="271">
        <f t="shared" si="52"/>
        <v>3712.1304898644921</v>
      </c>
      <c r="AC47" s="271">
        <f t="shared" si="53"/>
        <v>-318.9831666666667</v>
      </c>
      <c r="AD47" s="271">
        <f t="shared" si="54"/>
        <v>-26.948833333333333</v>
      </c>
      <c r="AE47" s="271">
        <f t="shared" si="55"/>
        <v>407.36013938793349</v>
      </c>
      <c r="AF47" s="7">
        <f>SUM(Y47:AE47)</f>
        <v>31143.415043291356</v>
      </c>
      <c r="AG47" s="272">
        <f>SUM(Y47:AE47)-T37</f>
        <v>0</v>
      </c>
      <c r="AH47" s="3" t="s">
        <v>149</v>
      </c>
      <c r="AI47" s="18">
        <v>2014</v>
      </c>
      <c r="AJ47" s="268" t="s">
        <v>204</v>
      </c>
      <c r="AK47" s="269">
        <v>12</v>
      </c>
      <c r="AL47" s="271">
        <f>+AL35+Y47</f>
        <v>-34146.50092833196</v>
      </c>
      <c r="AM47" s="271">
        <f t="shared" ref="AM47:AR47" si="69">+AM35+Z47</f>
        <v>69534.734663938638</v>
      </c>
      <c r="AN47" s="271">
        <f t="shared" si="69"/>
        <v>10361.369263120061</v>
      </c>
      <c r="AO47" s="271">
        <f t="shared" si="69"/>
        <v>14596.32844939278</v>
      </c>
      <c r="AP47" s="271">
        <f t="shared" si="69"/>
        <v>-663.57033333333334</v>
      </c>
      <c r="AQ47" s="271">
        <f t="shared" si="69"/>
        <v>-52.523833333333336</v>
      </c>
      <c r="AR47" s="271">
        <f t="shared" si="69"/>
        <v>-3936.2788606120657</v>
      </c>
      <c r="AS47" s="7">
        <f t="shared" si="36"/>
        <v>55693.558420840782</v>
      </c>
      <c r="AT47" s="279">
        <f t="shared" si="37"/>
        <v>2595.284586940943</v>
      </c>
      <c r="AU47" s="3" t="s">
        <v>149</v>
      </c>
      <c r="AV47" s="3">
        <f t="shared" si="17"/>
        <v>1.225E-3</v>
      </c>
      <c r="AW47" s="3">
        <f t="shared" si="17"/>
        <v>1.225E-3</v>
      </c>
      <c r="AX47" s="3">
        <f t="shared" si="17"/>
        <v>1.225E-3</v>
      </c>
      <c r="AY47" s="3">
        <f t="shared" si="17"/>
        <v>1.225E-3</v>
      </c>
      <c r="AZ47" s="3">
        <f t="shared" si="17"/>
        <v>1.225E-3</v>
      </c>
      <c r="BA47" s="3">
        <f t="shared" si="17"/>
        <v>1.225E-3</v>
      </c>
      <c r="BB47" s="3">
        <f t="shared" si="17"/>
        <v>1.225E-3</v>
      </c>
    </row>
    <row r="48" spans="1:54">
      <c r="A48" s="101">
        <v>41987</v>
      </c>
      <c r="B48" s="7">
        <f t="shared" si="59"/>
        <v>-40.179452917942271</v>
      </c>
      <c r="C48" s="7">
        <f t="shared" si="57"/>
        <v>81.719535019711444</v>
      </c>
      <c r="D48" s="7">
        <f t="shared" si="57"/>
        <v>11.70917539607129</v>
      </c>
      <c r="E48" s="7">
        <f t="shared" si="57"/>
        <v>17.501555696332488</v>
      </c>
      <c r="F48" s="7">
        <f t="shared" si="57"/>
        <v>-0.78031079340277776</v>
      </c>
      <c r="G48" s="7">
        <f t="shared" si="57"/>
        <v>-6.1590669097222217E-2</v>
      </c>
      <c r="H48" s="7">
        <f t="shared" si="57"/>
        <v>-4.8635262851456318</v>
      </c>
      <c r="I48" s="7">
        <f t="shared" si="1"/>
        <v>65.04538544652732</v>
      </c>
      <c r="M48" s="7"/>
      <c r="N48" s="7"/>
      <c r="O48" s="7"/>
      <c r="P48" s="7"/>
      <c r="Q48" s="7"/>
      <c r="R48" s="7"/>
      <c r="S48" s="7"/>
      <c r="V48" s="3">
        <v>2015</v>
      </c>
      <c r="W48" s="270" t="s">
        <v>194</v>
      </c>
      <c r="X48" s="191">
        <v>1</v>
      </c>
      <c r="AI48" s="18">
        <v>2015</v>
      </c>
      <c r="AJ48" s="270" t="s">
        <v>194</v>
      </c>
      <c r="AK48" s="191">
        <v>1</v>
      </c>
      <c r="AL48" s="273">
        <f>+AL47</f>
        <v>-34146.50092833196</v>
      </c>
      <c r="AM48" s="273">
        <f>+AM47</f>
        <v>69534.734663938638</v>
      </c>
      <c r="AN48" s="273">
        <f t="shared" ref="AN48:AR48" si="70">+AN47</f>
        <v>10361.369263120061</v>
      </c>
      <c r="AO48" s="273">
        <f t="shared" si="70"/>
        <v>14596.32844939278</v>
      </c>
      <c r="AP48" s="273">
        <f t="shared" si="70"/>
        <v>-663.57033333333334</v>
      </c>
      <c r="AQ48" s="273">
        <f t="shared" si="70"/>
        <v>-52.523833333333336</v>
      </c>
      <c r="AR48" s="273">
        <f t="shared" si="70"/>
        <v>-3936.2788606120657</v>
      </c>
      <c r="AS48" s="7">
        <f t="shared" si="36"/>
        <v>55693.558420840782</v>
      </c>
      <c r="AV48" s="3">
        <f t="shared" si="17"/>
        <v>1.225E-3</v>
      </c>
      <c r="AW48" s="3">
        <f t="shared" si="17"/>
        <v>1.225E-3</v>
      </c>
      <c r="AX48" s="3">
        <f t="shared" si="17"/>
        <v>1.225E-3</v>
      </c>
      <c r="AY48" s="3">
        <f t="shared" si="17"/>
        <v>1.225E-3</v>
      </c>
      <c r="AZ48" s="3">
        <f t="shared" si="17"/>
        <v>1.225E-3</v>
      </c>
      <c r="BA48" s="3">
        <f t="shared" si="17"/>
        <v>1.225E-3</v>
      </c>
      <c r="BB48" s="3">
        <f t="shared" si="17"/>
        <v>1.225E-3</v>
      </c>
    </row>
    <row r="49" spans="1:54" ht="21.75" customHeight="1" thickBot="1">
      <c r="A49" s="111" t="s">
        <v>222</v>
      </c>
      <c r="B49" s="110">
        <f>SUM(B36:B48)</f>
        <v>-205.04915416620668</v>
      </c>
      <c r="C49" s="110">
        <f t="shared" ref="C49" si="71">SUM(C36:C48)</f>
        <v>1307.8676898556455</v>
      </c>
      <c r="D49" s="110">
        <f t="shared" ref="D49" si="72">SUM(D36:D48)</f>
        <v>177.64045094874311</v>
      </c>
      <c r="E49" s="110">
        <f t="shared" ref="E49" si="73">SUM(E36:E48)</f>
        <v>530.72168333752506</v>
      </c>
      <c r="F49" s="110">
        <f t="shared" ref="F49" si="74">SUM(F36:F48)</f>
        <v>-9.5362364708333338</v>
      </c>
      <c r="G49" s="110">
        <f t="shared" ref="G49" si="75">SUM(G36:G48)</f>
        <v>-0.72983182708333338</v>
      </c>
      <c r="H49" s="110">
        <f t="shared" ref="H49" si="76">SUM(H36:H48)</f>
        <v>-90.372172123373758</v>
      </c>
      <c r="I49" s="110">
        <f t="shared" ref="I49" si="77">SUM(I36:I48)</f>
        <v>1710.5424295544165</v>
      </c>
      <c r="M49" s="7"/>
      <c r="N49" s="7"/>
      <c r="O49" s="7"/>
      <c r="P49" s="7"/>
      <c r="Q49" s="7"/>
      <c r="R49" s="7"/>
      <c r="S49" s="7"/>
      <c r="V49" s="3">
        <v>2015</v>
      </c>
      <c r="W49" s="270" t="s">
        <v>195</v>
      </c>
      <c r="X49" s="191">
        <v>2</v>
      </c>
      <c r="AI49" s="18">
        <v>2015</v>
      </c>
      <c r="AJ49" s="270" t="s">
        <v>195</v>
      </c>
      <c r="AK49" s="191">
        <v>2</v>
      </c>
      <c r="AL49" s="273">
        <f t="shared" ref="AL49:AL63" si="78">+AL48</f>
        <v>-34146.50092833196</v>
      </c>
      <c r="AM49" s="273">
        <f t="shared" ref="AM49:AM63" si="79">+AM48</f>
        <v>69534.734663938638</v>
      </c>
      <c r="AN49" s="273">
        <f t="shared" ref="AN49:AN63" si="80">+AN48</f>
        <v>10361.369263120061</v>
      </c>
      <c r="AO49" s="273">
        <f t="shared" ref="AO49:AO63" si="81">+AO48</f>
        <v>14596.32844939278</v>
      </c>
      <c r="AP49" s="273">
        <f t="shared" ref="AP49:AP63" si="82">+AP48</f>
        <v>-663.57033333333334</v>
      </c>
      <c r="AQ49" s="273">
        <f t="shared" ref="AQ49:AQ63" si="83">+AQ48</f>
        <v>-52.523833333333336</v>
      </c>
      <c r="AR49" s="273">
        <f t="shared" ref="AR49:AR63" si="84">+AR48</f>
        <v>-3936.2788606120657</v>
      </c>
      <c r="AS49" s="7">
        <f t="shared" si="36"/>
        <v>55693.558420840782</v>
      </c>
      <c r="AV49" s="3">
        <f t="shared" si="17"/>
        <v>1.225E-3</v>
      </c>
      <c r="AW49" s="3">
        <f t="shared" si="17"/>
        <v>1.225E-3</v>
      </c>
      <c r="AX49" s="3">
        <f t="shared" si="17"/>
        <v>1.225E-3</v>
      </c>
      <c r="AY49" s="3">
        <f t="shared" si="17"/>
        <v>1.225E-3</v>
      </c>
      <c r="AZ49" s="3">
        <f t="shared" si="17"/>
        <v>1.225E-3</v>
      </c>
      <c r="BA49" s="3">
        <f t="shared" si="17"/>
        <v>1.225E-3</v>
      </c>
      <c r="BB49" s="3">
        <f t="shared" si="17"/>
        <v>1.225E-3</v>
      </c>
    </row>
    <row r="50" spans="1:54">
      <c r="A50" s="100">
        <v>42018</v>
      </c>
      <c r="B50" s="7">
        <f>AL47*AV47</f>
        <v>-41.829463637206651</v>
      </c>
      <c r="C50" s="7">
        <f t="shared" ref="C50:H61" si="85">AM47*AW47</f>
        <v>85.180049963324834</v>
      </c>
      <c r="D50" s="7">
        <f t="shared" si="85"/>
        <v>12.692677347322075</v>
      </c>
      <c r="E50" s="7">
        <f t="shared" si="85"/>
        <v>17.880502350506156</v>
      </c>
      <c r="F50" s="7">
        <f t="shared" si="85"/>
        <v>-0.81287365833333336</v>
      </c>
      <c r="G50" s="7">
        <f t="shared" si="85"/>
        <v>-6.4341695833333337E-2</v>
      </c>
      <c r="H50" s="7">
        <f t="shared" si="85"/>
        <v>-4.8219416042497807</v>
      </c>
      <c r="I50" s="7">
        <f t="shared" si="1"/>
        <v>68.224609065529961</v>
      </c>
      <c r="J50" s="105" t="s">
        <v>70</v>
      </c>
      <c r="K50" s="105"/>
      <c r="L50" s="105"/>
      <c r="M50" s="105">
        <f>SUM(M11:M49)</f>
        <v>-34146.50092833196</v>
      </c>
      <c r="N50" s="105">
        <f t="shared" ref="N50:T50" si="86">SUM(N11:N49)</f>
        <v>69534.734663938638</v>
      </c>
      <c r="O50" s="105">
        <f t="shared" si="86"/>
        <v>10361.369263120061</v>
      </c>
      <c r="P50" s="105">
        <f t="shared" si="86"/>
        <v>14596.32844939278</v>
      </c>
      <c r="Q50" s="105">
        <f t="shared" si="86"/>
        <v>-663.57033333333334</v>
      </c>
      <c r="R50" s="105">
        <f t="shared" si="86"/>
        <v>-52.523833333333336</v>
      </c>
      <c r="S50" s="105">
        <f t="shared" si="86"/>
        <v>-3936.2788606120657</v>
      </c>
      <c r="T50" s="105">
        <f t="shared" si="86"/>
        <v>55693.558420840782</v>
      </c>
      <c r="V50" s="3">
        <v>2015</v>
      </c>
      <c r="W50" s="270" t="s">
        <v>196</v>
      </c>
      <c r="X50" s="191">
        <v>3</v>
      </c>
      <c r="AI50" s="18">
        <v>2015</v>
      </c>
      <c r="AJ50" s="270" t="s">
        <v>196</v>
      </c>
      <c r="AK50" s="191">
        <v>3</v>
      </c>
      <c r="AL50" s="273">
        <f t="shared" si="78"/>
        <v>-34146.50092833196</v>
      </c>
      <c r="AM50" s="273">
        <f t="shared" si="79"/>
        <v>69534.734663938638</v>
      </c>
      <c r="AN50" s="273">
        <f t="shared" si="80"/>
        <v>10361.369263120061</v>
      </c>
      <c r="AO50" s="273">
        <f t="shared" si="81"/>
        <v>14596.32844939278</v>
      </c>
      <c r="AP50" s="273">
        <f t="shared" si="82"/>
        <v>-663.57033333333334</v>
      </c>
      <c r="AQ50" s="273">
        <f t="shared" si="83"/>
        <v>-52.523833333333336</v>
      </c>
      <c r="AR50" s="273">
        <f t="shared" si="84"/>
        <v>-3936.2788606120657</v>
      </c>
      <c r="AS50" s="7">
        <f t="shared" si="36"/>
        <v>55693.558420840782</v>
      </c>
      <c r="AV50" s="3">
        <f>0.011/12</f>
        <v>9.1666666666666665E-4</v>
      </c>
      <c r="AW50" s="3">
        <f t="shared" ref="AW50:BB51" si="87">0.011/12</f>
        <v>9.1666666666666665E-4</v>
      </c>
      <c r="AX50" s="3">
        <f t="shared" si="87"/>
        <v>9.1666666666666665E-4</v>
      </c>
      <c r="AY50" s="3">
        <f t="shared" si="87"/>
        <v>9.1666666666666665E-4</v>
      </c>
      <c r="AZ50" s="3">
        <f t="shared" si="87"/>
        <v>9.1666666666666665E-4</v>
      </c>
      <c r="BA50" s="3">
        <f t="shared" si="87"/>
        <v>9.1666666666666665E-4</v>
      </c>
      <c r="BB50" s="3">
        <f t="shared" si="87"/>
        <v>9.1666666666666665E-4</v>
      </c>
    </row>
    <row r="51" spans="1:54">
      <c r="A51" s="100">
        <v>42049</v>
      </c>
      <c r="B51" s="7">
        <f t="shared" ref="B51:B61" si="88">AL48*AV48</f>
        <v>-41.829463637206651</v>
      </c>
      <c r="C51" s="7">
        <f t="shared" si="85"/>
        <v>85.180049963324834</v>
      </c>
      <c r="D51" s="7">
        <f t="shared" si="85"/>
        <v>12.692677347322075</v>
      </c>
      <c r="E51" s="7">
        <f t="shared" si="85"/>
        <v>17.880502350506156</v>
      </c>
      <c r="F51" s="7">
        <f t="shared" si="85"/>
        <v>-0.81287365833333336</v>
      </c>
      <c r="G51" s="7">
        <f t="shared" si="85"/>
        <v>-6.4341695833333337E-2</v>
      </c>
      <c r="H51" s="7">
        <f t="shared" si="85"/>
        <v>-4.8219416042497807</v>
      </c>
      <c r="I51" s="7">
        <f t="shared" si="1"/>
        <v>68.224609065529961</v>
      </c>
      <c r="V51" s="3">
        <v>2015</v>
      </c>
      <c r="W51" s="278" t="s">
        <v>197</v>
      </c>
      <c r="X51" s="191">
        <v>4</v>
      </c>
      <c r="AI51" s="18">
        <v>2015</v>
      </c>
      <c r="AJ51" s="270" t="s">
        <v>197</v>
      </c>
      <c r="AK51" s="191">
        <v>4</v>
      </c>
      <c r="AL51" s="273">
        <f t="shared" si="78"/>
        <v>-34146.50092833196</v>
      </c>
      <c r="AM51" s="273">
        <f t="shared" si="79"/>
        <v>69534.734663938638</v>
      </c>
      <c r="AN51" s="273">
        <f t="shared" si="80"/>
        <v>10361.369263120061</v>
      </c>
      <c r="AO51" s="273">
        <f t="shared" si="81"/>
        <v>14596.32844939278</v>
      </c>
      <c r="AP51" s="273">
        <f t="shared" si="82"/>
        <v>-663.57033333333334</v>
      </c>
      <c r="AQ51" s="273">
        <f t="shared" si="83"/>
        <v>-52.523833333333336</v>
      </c>
      <c r="AR51" s="273">
        <f t="shared" si="84"/>
        <v>-3936.2788606120657</v>
      </c>
      <c r="AS51" s="7">
        <f t="shared" ref="AS51:AS58" si="89">SUM(AL51:AR51)</f>
        <v>55693.558420840782</v>
      </c>
      <c r="AV51" s="3">
        <f>0.011/12</f>
        <v>9.1666666666666665E-4</v>
      </c>
      <c r="AW51" s="3">
        <f t="shared" si="87"/>
        <v>9.1666666666666665E-4</v>
      </c>
      <c r="AX51" s="3">
        <f t="shared" si="87"/>
        <v>9.1666666666666665E-4</v>
      </c>
      <c r="AY51" s="3">
        <f t="shared" si="87"/>
        <v>9.1666666666666665E-4</v>
      </c>
      <c r="AZ51" s="3">
        <f t="shared" si="87"/>
        <v>9.1666666666666665E-4</v>
      </c>
      <c r="BA51" s="3">
        <f t="shared" si="87"/>
        <v>9.1666666666666665E-4</v>
      </c>
      <c r="BB51" s="3">
        <f t="shared" si="87"/>
        <v>9.1666666666666665E-4</v>
      </c>
    </row>
    <row r="52" spans="1:54">
      <c r="A52" s="100">
        <v>42077</v>
      </c>
      <c r="B52" s="7">
        <f t="shared" si="88"/>
        <v>-41.829463637206651</v>
      </c>
      <c r="C52" s="7">
        <f t="shared" si="85"/>
        <v>85.180049963324834</v>
      </c>
      <c r="D52" s="7">
        <f t="shared" si="85"/>
        <v>12.692677347322075</v>
      </c>
      <c r="E52" s="7">
        <f t="shared" si="85"/>
        <v>17.880502350506156</v>
      </c>
      <c r="F52" s="7">
        <f t="shared" si="85"/>
        <v>-0.81287365833333336</v>
      </c>
      <c r="G52" s="7">
        <f t="shared" si="85"/>
        <v>-6.4341695833333337E-2</v>
      </c>
      <c r="H52" s="7">
        <f t="shared" si="85"/>
        <v>-4.8219416042497807</v>
      </c>
      <c r="I52" s="7">
        <f t="shared" si="1"/>
        <v>68.224609065529961</v>
      </c>
      <c r="M52" s="7"/>
      <c r="N52" s="7"/>
      <c r="O52" s="7"/>
      <c r="P52" s="7"/>
      <c r="Q52" s="7"/>
      <c r="R52" s="7"/>
      <c r="S52" s="7"/>
      <c r="V52" s="3">
        <v>2015</v>
      </c>
      <c r="W52" s="270" t="s">
        <v>24</v>
      </c>
      <c r="X52" s="191">
        <v>5</v>
      </c>
      <c r="AI52" s="18">
        <v>2015</v>
      </c>
      <c r="AJ52" s="270" t="s">
        <v>24</v>
      </c>
      <c r="AK52" s="191">
        <v>5</v>
      </c>
      <c r="AL52" s="273">
        <f t="shared" si="78"/>
        <v>-34146.50092833196</v>
      </c>
      <c r="AM52" s="273">
        <f t="shared" si="79"/>
        <v>69534.734663938638</v>
      </c>
      <c r="AN52" s="273">
        <f t="shared" si="80"/>
        <v>10361.369263120061</v>
      </c>
      <c r="AO52" s="273">
        <f t="shared" si="81"/>
        <v>14596.32844939278</v>
      </c>
      <c r="AP52" s="273">
        <f t="shared" si="82"/>
        <v>-663.57033333333334</v>
      </c>
      <c r="AQ52" s="273">
        <f t="shared" si="83"/>
        <v>-52.523833333333336</v>
      </c>
      <c r="AR52" s="273">
        <f t="shared" si="84"/>
        <v>-3936.2788606120657</v>
      </c>
      <c r="AS52" s="7">
        <f t="shared" si="89"/>
        <v>55693.558420840782</v>
      </c>
      <c r="AV52" s="3">
        <f t="shared" ref="AV52:BB63" si="90">0.011/12</f>
        <v>9.1666666666666665E-4</v>
      </c>
      <c r="AW52" s="3">
        <f t="shared" si="90"/>
        <v>9.1666666666666665E-4</v>
      </c>
      <c r="AX52" s="3">
        <f t="shared" si="90"/>
        <v>9.1666666666666665E-4</v>
      </c>
      <c r="AY52" s="3">
        <f t="shared" si="90"/>
        <v>9.1666666666666665E-4</v>
      </c>
      <c r="AZ52" s="3">
        <f t="shared" si="90"/>
        <v>9.1666666666666665E-4</v>
      </c>
      <c r="BA52" s="3">
        <f t="shared" si="90"/>
        <v>9.1666666666666665E-4</v>
      </c>
      <c r="BB52" s="3">
        <f t="shared" si="90"/>
        <v>9.1666666666666665E-4</v>
      </c>
    </row>
    <row r="53" spans="1:54" ht="14.25" customHeight="1">
      <c r="A53" s="100">
        <v>42108</v>
      </c>
      <c r="B53" s="7">
        <f t="shared" si="88"/>
        <v>-31.300959184304297</v>
      </c>
      <c r="C53" s="7">
        <f t="shared" si="85"/>
        <v>63.740173441943753</v>
      </c>
      <c r="D53" s="7">
        <f t="shared" si="85"/>
        <v>9.4979218245267223</v>
      </c>
      <c r="E53" s="7">
        <f t="shared" si="85"/>
        <v>13.379967745276716</v>
      </c>
      <c r="F53" s="7">
        <f t="shared" si="85"/>
        <v>-0.60827280555555552</v>
      </c>
      <c r="G53" s="7">
        <f t="shared" si="85"/>
        <v>-4.8146847222222226E-2</v>
      </c>
      <c r="H53" s="7">
        <f t="shared" si="85"/>
        <v>-3.6082556222277269</v>
      </c>
      <c r="I53" s="7">
        <f t="shared" si="1"/>
        <v>51.052428552437391</v>
      </c>
      <c r="M53" s="7"/>
      <c r="N53" s="7"/>
      <c r="O53" s="7"/>
      <c r="P53" s="7"/>
      <c r="Q53" s="7"/>
      <c r="R53" s="7"/>
      <c r="S53" s="7"/>
      <c r="V53" s="3">
        <v>2015</v>
      </c>
      <c r="W53" s="270" t="s">
        <v>198</v>
      </c>
      <c r="X53" s="191">
        <v>6</v>
      </c>
      <c r="AI53" s="18">
        <v>2015</v>
      </c>
      <c r="AJ53" s="270" t="s">
        <v>198</v>
      </c>
      <c r="AK53" s="191">
        <v>6</v>
      </c>
      <c r="AL53" s="273">
        <f t="shared" si="78"/>
        <v>-34146.50092833196</v>
      </c>
      <c r="AM53" s="273">
        <f t="shared" si="79"/>
        <v>69534.734663938638</v>
      </c>
      <c r="AN53" s="273">
        <f t="shared" si="80"/>
        <v>10361.369263120061</v>
      </c>
      <c r="AO53" s="273">
        <f t="shared" si="81"/>
        <v>14596.32844939278</v>
      </c>
      <c r="AP53" s="273">
        <f t="shared" si="82"/>
        <v>-663.57033333333334</v>
      </c>
      <c r="AQ53" s="273">
        <f t="shared" si="83"/>
        <v>-52.523833333333336</v>
      </c>
      <c r="AR53" s="273">
        <f t="shared" si="84"/>
        <v>-3936.2788606120657</v>
      </c>
      <c r="AS53" s="7">
        <f t="shared" si="89"/>
        <v>55693.558420840782</v>
      </c>
      <c r="AV53" s="3">
        <f t="shared" si="90"/>
        <v>9.1666666666666665E-4</v>
      </c>
      <c r="AW53" s="3">
        <f t="shared" si="90"/>
        <v>9.1666666666666665E-4</v>
      </c>
      <c r="AX53" s="3">
        <f t="shared" si="90"/>
        <v>9.1666666666666665E-4</v>
      </c>
      <c r="AY53" s="3">
        <f t="shared" si="90"/>
        <v>9.1666666666666665E-4</v>
      </c>
      <c r="AZ53" s="3">
        <f t="shared" si="90"/>
        <v>9.1666666666666665E-4</v>
      </c>
      <c r="BA53" s="3">
        <f t="shared" si="90"/>
        <v>9.1666666666666665E-4</v>
      </c>
      <c r="BB53" s="3">
        <f t="shared" si="90"/>
        <v>9.1666666666666665E-4</v>
      </c>
    </row>
    <row r="54" spans="1:54" ht="14.25" customHeight="1">
      <c r="A54" s="100">
        <v>42138</v>
      </c>
      <c r="B54" s="7">
        <f t="shared" si="88"/>
        <v>-31.300959184304297</v>
      </c>
      <c r="C54" s="7">
        <f t="shared" si="85"/>
        <v>63.740173441943753</v>
      </c>
      <c r="D54" s="7">
        <f t="shared" si="85"/>
        <v>9.4979218245267223</v>
      </c>
      <c r="E54" s="7">
        <f t="shared" si="85"/>
        <v>13.379967745276716</v>
      </c>
      <c r="F54" s="7">
        <f t="shared" si="85"/>
        <v>-0.60827280555555552</v>
      </c>
      <c r="G54" s="7">
        <f t="shared" si="85"/>
        <v>-4.8146847222222226E-2</v>
      </c>
      <c r="H54" s="7">
        <f t="shared" si="85"/>
        <v>-3.6082556222277269</v>
      </c>
      <c r="I54" s="7">
        <f t="shared" si="1"/>
        <v>51.052428552437391</v>
      </c>
      <c r="M54" s="7"/>
      <c r="N54" s="7"/>
      <c r="O54" s="7"/>
      <c r="P54" s="7"/>
      <c r="Q54" s="7"/>
      <c r="R54" s="7"/>
      <c r="S54" s="7"/>
      <c r="V54" s="3">
        <v>2015</v>
      </c>
      <c r="W54" s="270" t="s">
        <v>199</v>
      </c>
      <c r="X54" s="191">
        <v>7</v>
      </c>
      <c r="AI54" s="18">
        <v>2015</v>
      </c>
      <c r="AJ54" s="270" t="s">
        <v>199</v>
      </c>
      <c r="AK54" s="191">
        <v>7</v>
      </c>
      <c r="AL54" s="273">
        <f t="shared" si="78"/>
        <v>-34146.50092833196</v>
      </c>
      <c r="AM54" s="273">
        <f t="shared" si="79"/>
        <v>69534.734663938638</v>
      </c>
      <c r="AN54" s="273">
        <f t="shared" si="80"/>
        <v>10361.369263120061</v>
      </c>
      <c r="AO54" s="273">
        <f t="shared" si="81"/>
        <v>14596.32844939278</v>
      </c>
      <c r="AP54" s="273">
        <f t="shared" si="82"/>
        <v>-663.57033333333334</v>
      </c>
      <c r="AQ54" s="273">
        <f t="shared" si="83"/>
        <v>-52.523833333333336</v>
      </c>
      <c r="AR54" s="273">
        <f t="shared" si="84"/>
        <v>-3936.2788606120657</v>
      </c>
      <c r="AS54" s="7">
        <f t="shared" si="89"/>
        <v>55693.558420840782</v>
      </c>
      <c r="AV54" s="3">
        <f t="shared" si="90"/>
        <v>9.1666666666666665E-4</v>
      </c>
      <c r="AW54" s="3">
        <f t="shared" si="90"/>
        <v>9.1666666666666665E-4</v>
      </c>
      <c r="AX54" s="3">
        <f t="shared" si="90"/>
        <v>9.1666666666666665E-4</v>
      </c>
      <c r="AY54" s="3">
        <f t="shared" si="90"/>
        <v>9.1666666666666665E-4</v>
      </c>
      <c r="AZ54" s="3">
        <f t="shared" si="90"/>
        <v>9.1666666666666665E-4</v>
      </c>
      <c r="BA54" s="3">
        <f t="shared" si="90"/>
        <v>9.1666666666666665E-4</v>
      </c>
      <c r="BB54" s="3">
        <f t="shared" si="90"/>
        <v>9.1666666666666665E-4</v>
      </c>
    </row>
    <row r="55" spans="1:54" ht="14.25" customHeight="1">
      <c r="A55" s="100">
        <v>42169</v>
      </c>
      <c r="B55" s="7">
        <f t="shared" si="88"/>
        <v>-31.300959184304297</v>
      </c>
      <c r="C55" s="7">
        <f t="shared" si="85"/>
        <v>63.740173441943753</v>
      </c>
      <c r="D55" s="7">
        <f t="shared" si="85"/>
        <v>9.4979218245267223</v>
      </c>
      <c r="E55" s="7">
        <f t="shared" si="85"/>
        <v>13.379967745276716</v>
      </c>
      <c r="F55" s="7">
        <f t="shared" si="85"/>
        <v>-0.60827280555555552</v>
      </c>
      <c r="G55" s="7">
        <f t="shared" si="85"/>
        <v>-4.8146847222222226E-2</v>
      </c>
      <c r="H55" s="7">
        <f t="shared" si="85"/>
        <v>-3.6082556222277269</v>
      </c>
      <c r="I55" s="7">
        <f t="shared" si="1"/>
        <v>51.052428552437391</v>
      </c>
      <c r="M55" s="7"/>
      <c r="N55" s="7"/>
      <c r="O55" s="7"/>
      <c r="P55" s="7"/>
      <c r="Q55" s="7"/>
      <c r="R55" s="7"/>
      <c r="S55" s="7"/>
      <c r="V55" s="3">
        <v>2015</v>
      </c>
      <c r="W55" s="270" t="s">
        <v>200</v>
      </c>
      <c r="X55" s="191">
        <v>8</v>
      </c>
      <c r="AI55" s="18">
        <v>2015</v>
      </c>
      <c r="AJ55" s="270" t="s">
        <v>200</v>
      </c>
      <c r="AK55" s="191">
        <v>8</v>
      </c>
      <c r="AL55" s="273">
        <f t="shared" si="78"/>
        <v>-34146.50092833196</v>
      </c>
      <c r="AM55" s="273">
        <f t="shared" si="79"/>
        <v>69534.734663938638</v>
      </c>
      <c r="AN55" s="273">
        <f t="shared" si="80"/>
        <v>10361.369263120061</v>
      </c>
      <c r="AO55" s="273">
        <f t="shared" si="81"/>
        <v>14596.32844939278</v>
      </c>
      <c r="AP55" s="273">
        <f t="shared" si="82"/>
        <v>-663.57033333333334</v>
      </c>
      <c r="AQ55" s="273">
        <f t="shared" si="83"/>
        <v>-52.523833333333336</v>
      </c>
      <c r="AR55" s="273">
        <f t="shared" si="84"/>
        <v>-3936.2788606120657</v>
      </c>
      <c r="AS55" s="7">
        <f t="shared" si="89"/>
        <v>55693.558420840782</v>
      </c>
      <c r="AV55" s="3">
        <f t="shared" si="90"/>
        <v>9.1666666666666665E-4</v>
      </c>
      <c r="AW55" s="3">
        <f t="shared" si="90"/>
        <v>9.1666666666666665E-4</v>
      </c>
      <c r="AX55" s="3">
        <f t="shared" si="90"/>
        <v>9.1666666666666665E-4</v>
      </c>
      <c r="AY55" s="3">
        <f t="shared" si="90"/>
        <v>9.1666666666666665E-4</v>
      </c>
      <c r="AZ55" s="3">
        <f t="shared" si="90"/>
        <v>9.1666666666666665E-4</v>
      </c>
      <c r="BA55" s="3">
        <f t="shared" si="90"/>
        <v>9.1666666666666665E-4</v>
      </c>
      <c r="BB55" s="3">
        <f t="shared" si="90"/>
        <v>9.1666666666666665E-4</v>
      </c>
    </row>
    <row r="56" spans="1:54" ht="14.25" customHeight="1">
      <c r="A56" s="100">
        <v>42199</v>
      </c>
      <c r="B56" s="7">
        <f t="shared" si="88"/>
        <v>-31.300959184304297</v>
      </c>
      <c r="C56" s="7">
        <f t="shared" si="85"/>
        <v>63.740173441943753</v>
      </c>
      <c r="D56" s="7">
        <f t="shared" si="85"/>
        <v>9.4979218245267223</v>
      </c>
      <c r="E56" s="7">
        <f t="shared" si="85"/>
        <v>13.379967745276716</v>
      </c>
      <c r="F56" s="7">
        <f t="shared" si="85"/>
        <v>-0.60827280555555552</v>
      </c>
      <c r="G56" s="7">
        <f t="shared" si="85"/>
        <v>-4.8146847222222226E-2</v>
      </c>
      <c r="H56" s="7">
        <f t="shared" si="85"/>
        <v>-3.6082556222277269</v>
      </c>
      <c r="I56" s="7">
        <f t="shared" si="1"/>
        <v>51.052428552437391</v>
      </c>
      <c r="M56" s="7"/>
      <c r="N56" s="7"/>
      <c r="O56" s="7"/>
      <c r="P56" s="7"/>
      <c r="Q56" s="7"/>
      <c r="R56" s="7"/>
      <c r="S56" s="7"/>
      <c r="V56" s="3">
        <v>2015</v>
      </c>
      <c r="W56" s="270" t="s">
        <v>201</v>
      </c>
      <c r="X56" s="191">
        <v>9</v>
      </c>
      <c r="AI56" s="18">
        <v>2015</v>
      </c>
      <c r="AJ56" s="270" t="s">
        <v>201</v>
      </c>
      <c r="AK56" s="191">
        <v>9</v>
      </c>
      <c r="AL56" s="273">
        <f t="shared" si="78"/>
        <v>-34146.50092833196</v>
      </c>
      <c r="AM56" s="273">
        <f t="shared" si="79"/>
        <v>69534.734663938638</v>
      </c>
      <c r="AN56" s="273">
        <f t="shared" si="80"/>
        <v>10361.369263120061</v>
      </c>
      <c r="AO56" s="273">
        <f t="shared" si="81"/>
        <v>14596.32844939278</v>
      </c>
      <c r="AP56" s="273">
        <f t="shared" si="82"/>
        <v>-663.57033333333334</v>
      </c>
      <c r="AQ56" s="273">
        <f t="shared" si="83"/>
        <v>-52.523833333333336</v>
      </c>
      <c r="AR56" s="273">
        <f t="shared" si="84"/>
        <v>-3936.2788606120657</v>
      </c>
      <c r="AS56" s="7">
        <f t="shared" si="89"/>
        <v>55693.558420840782</v>
      </c>
      <c r="AV56" s="3">
        <f t="shared" si="90"/>
        <v>9.1666666666666665E-4</v>
      </c>
      <c r="AW56" s="3">
        <f t="shared" si="90"/>
        <v>9.1666666666666665E-4</v>
      </c>
      <c r="AX56" s="3">
        <f t="shared" si="90"/>
        <v>9.1666666666666665E-4</v>
      </c>
      <c r="AY56" s="3">
        <f t="shared" si="90"/>
        <v>9.1666666666666665E-4</v>
      </c>
      <c r="AZ56" s="3">
        <f t="shared" si="90"/>
        <v>9.1666666666666665E-4</v>
      </c>
      <c r="BA56" s="3">
        <f t="shared" si="90"/>
        <v>9.1666666666666665E-4</v>
      </c>
      <c r="BB56" s="3">
        <f t="shared" si="90"/>
        <v>9.1666666666666665E-4</v>
      </c>
    </row>
    <row r="57" spans="1:54" ht="14.25" customHeight="1">
      <c r="A57" s="100">
        <v>42230</v>
      </c>
      <c r="B57" s="7">
        <f t="shared" si="88"/>
        <v>-31.300959184304297</v>
      </c>
      <c r="C57" s="7">
        <f t="shared" si="85"/>
        <v>63.740173441943753</v>
      </c>
      <c r="D57" s="7">
        <f t="shared" si="85"/>
        <v>9.4979218245267223</v>
      </c>
      <c r="E57" s="7">
        <f t="shared" si="85"/>
        <v>13.379967745276716</v>
      </c>
      <c r="F57" s="7">
        <f t="shared" si="85"/>
        <v>-0.60827280555555552</v>
      </c>
      <c r="G57" s="7">
        <f t="shared" si="85"/>
        <v>-4.8146847222222226E-2</v>
      </c>
      <c r="H57" s="7">
        <f t="shared" si="85"/>
        <v>-3.6082556222277269</v>
      </c>
      <c r="I57" s="7">
        <f t="shared" si="1"/>
        <v>51.052428552437391</v>
      </c>
      <c r="M57" s="7"/>
      <c r="N57" s="7"/>
      <c r="O57" s="7"/>
      <c r="P57" s="7"/>
      <c r="Q57" s="7"/>
      <c r="R57" s="7"/>
      <c r="S57" s="7"/>
      <c r="V57" s="3">
        <v>2015</v>
      </c>
      <c r="W57" s="270" t="s">
        <v>202</v>
      </c>
      <c r="X57" s="191">
        <v>10</v>
      </c>
      <c r="AI57" s="18">
        <v>2015</v>
      </c>
      <c r="AJ57" s="270" t="s">
        <v>202</v>
      </c>
      <c r="AK57" s="191">
        <v>10</v>
      </c>
      <c r="AL57" s="273">
        <f t="shared" si="78"/>
        <v>-34146.50092833196</v>
      </c>
      <c r="AM57" s="273">
        <f t="shared" si="79"/>
        <v>69534.734663938638</v>
      </c>
      <c r="AN57" s="273">
        <f t="shared" si="80"/>
        <v>10361.369263120061</v>
      </c>
      <c r="AO57" s="273">
        <f t="shared" si="81"/>
        <v>14596.32844939278</v>
      </c>
      <c r="AP57" s="273">
        <f t="shared" si="82"/>
        <v>-663.57033333333334</v>
      </c>
      <c r="AQ57" s="273">
        <f t="shared" si="83"/>
        <v>-52.523833333333336</v>
      </c>
      <c r="AR57" s="273">
        <f t="shared" si="84"/>
        <v>-3936.2788606120657</v>
      </c>
      <c r="AS57" s="7">
        <f t="shared" si="89"/>
        <v>55693.558420840782</v>
      </c>
      <c r="AV57" s="3">
        <f t="shared" si="90"/>
        <v>9.1666666666666665E-4</v>
      </c>
      <c r="AW57" s="3">
        <f t="shared" si="90"/>
        <v>9.1666666666666665E-4</v>
      </c>
      <c r="AX57" s="3">
        <f t="shared" si="90"/>
        <v>9.1666666666666665E-4</v>
      </c>
      <c r="AY57" s="3">
        <f t="shared" si="90"/>
        <v>9.1666666666666665E-4</v>
      </c>
      <c r="AZ57" s="3">
        <f t="shared" si="90"/>
        <v>9.1666666666666665E-4</v>
      </c>
      <c r="BA57" s="3">
        <f t="shared" si="90"/>
        <v>9.1666666666666665E-4</v>
      </c>
      <c r="BB57" s="3">
        <f t="shared" si="90"/>
        <v>9.1666666666666665E-4</v>
      </c>
    </row>
    <row r="58" spans="1:54" ht="14.25" customHeight="1">
      <c r="A58" s="100">
        <v>42261</v>
      </c>
      <c r="B58" s="7">
        <f t="shared" si="88"/>
        <v>-31.300959184304297</v>
      </c>
      <c r="C58" s="7">
        <f t="shared" si="85"/>
        <v>63.740173441943753</v>
      </c>
      <c r="D58" s="7">
        <f t="shared" si="85"/>
        <v>9.4979218245267223</v>
      </c>
      <c r="E58" s="7">
        <f t="shared" si="85"/>
        <v>13.379967745276716</v>
      </c>
      <c r="F58" s="7">
        <f t="shared" si="85"/>
        <v>-0.60827280555555552</v>
      </c>
      <c r="G58" s="7">
        <f t="shared" si="85"/>
        <v>-4.8146847222222226E-2</v>
      </c>
      <c r="H58" s="7">
        <f t="shared" si="85"/>
        <v>-3.6082556222277269</v>
      </c>
      <c r="I58" s="7">
        <f t="shared" si="1"/>
        <v>51.052428552437391</v>
      </c>
      <c r="M58" s="7"/>
      <c r="N58" s="7"/>
      <c r="O58" s="7"/>
      <c r="P58" s="7"/>
      <c r="Q58" s="7"/>
      <c r="R58" s="7"/>
      <c r="S58" s="7"/>
      <c r="V58" s="3">
        <v>2015</v>
      </c>
      <c r="W58" s="270" t="s">
        <v>203</v>
      </c>
      <c r="X58" s="191">
        <v>11</v>
      </c>
      <c r="AI58" s="18">
        <v>2015</v>
      </c>
      <c r="AJ58" s="270" t="s">
        <v>203</v>
      </c>
      <c r="AK58" s="191">
        <v>11</v>
      </c>
      <c r="AL58" s="273">
        <f t="shared" si="78"/>
        <v>-34146.50092833196</v>
      </c>
      <c r="AM58" s="273">
        <f t="shared" si="79"/>
        <v>69534.734663938638</v>
      </c>
      <c r="AN58" s="273">
        <f t="shared" si="80"/>
        <v>10361.369263120061</v>
      </c>
      <c r="AO58" s="273">
        <f t="shared" si="81"/>
        <v>14596.32844939278</v>
      </c>
      <c r="AP58" s="273">
        <f t="shared" si="82"/>
        <v>-663.57033333333334</v>
      </c>
      <c r="AQ58" s="273">
        <f t="shared" si="83"/>
        <v>-52.523833333333336</v>
      </c>
      <c r="AR58" s="273">
        <f t="shared" si="84"/>
        <v>-3936.2788606120657</v>
      </c>
      <c r="AS58" s="7">
        <f t="shared" si="89"/>
        <v>55693.558420840782</v>
      </c>
      <c r="AV58" s="3">
        <f t="shared" si="90"/>
        <v>9.1666666666666665E-4</v>
      </c>
      <c r="AW58" s="3">
        <f t="shared" si="90"/>
        <v>9.1666666666666665E-4</v>
      </c>
      <c r="AX58" s="3">
        <f t="shared" si="90"/>
        <v>9.1666666666666665E-4</v>
      </c>
      <c r="AY58" s="3">
        <f t="shared" si="90"/>
        <v>9.1666666666666665E-4</v>
      </c>
      <c r="AZ58" s="3">
        <f t="shared" si="90"/>
        <v>9.1666666666666665E-4</v>
      </c>
      <c r="BA58" s="3">
        <f t="shared" si="90"/>
        <v>9.1666666666666665E-4</v>
      </c>
      <c r="BB58" s="3">
        <f t="shared" si="90"/>
        <v>9.1666666666666665E-4</v>
      </c>
    </row>
    <row r="59" spans="1:54" ht="14.25" customHeight="1">
      <c r="A59" s="100">
        <v>42292</v>
      </c>
      <c r="B59" s="7">
        <f t="shared" si="88"/>
        <v>-31.300959184304297</v>
      </c>
      <c r="C59" s="7">
        <f t="shared" si="85"/>
        <v>63.740173441943753</v>
      </c>
      <c r="D59" s="7">
        <f t="shared" si="85"/>
        <v>9.4979218245267223</v>
      </c>
      <c r="E59" s="7">
        <f t="shared" si="85"/>
        <v>13.379967745276716</v>
      </c>
      <c r="F59" s="7">
        <f t="shared" si="85"/>
        <v>-0.60827280555555552</v>
      </c>
      <c r="G59" s="7">
        <f t="shared" si="85"/>
        <v>-4.8146847222222226E-2</v>
      </c>
      <c r="H59" s="7">
        <f t="shared" si="85"/>
        <v>-3.6082556222277269</v>
      </c>
      <c r="I59" s="7">
        <f t="shared" si="1"/>
        <v>51.052428552437391</v>
      </c>
      <c r="M59" s="7"/>
      <c r="N59" s="7"/>
      <c r="O59" s="7"/>
      <c r="P59" s="7"/>
      <c r="Q59" s="7"/>
      <c r="R59" s="7"/>
      <c r="S59" s="7"/>
      <c r="V59" s="3">
        <v>2015</v>
      </c>
      <c r="W59" s="270" t="s">
        <v>204</v>
      </c>
      <c r="X59" s="191">
        <v>12</v>
      </c>
      <c r="AI59" s="18">
        <v>2015</v>
      </c>
      <c r="AJ59" s="270" t="s">
        <v>204</v>
      </c>
      <c r="AK59" s="191">
        <v>12</v>
      </c>
      <c r="AL59" s="273">
        <f t="shared" si="78"/>
        <v>-34146.50092833196</v>
      </c>
      <c r="AM59" s="273">
        <f t="shared" si="79"/>
        <v>69534.734663938638</v>
      </c>
      <c r="AN59" s="273">
        <f t="shared" si="80"/>
        <v>10361.369263120061</v>
      </c>
      <c r="AO59" s="273">
        <f t="shared" si="81"/>
        <v>14596.32844939278</v>
      </c>
      <c r="AP59" s="273">
        <f t="shared" si="82"/>
        <v>-663.57033333333334</v>
      </c>
      <c r="AQ59" s="273">
        <f t="shared" si="83"/>
        <v>-52.523833333333336</v>
      </c>
      <c r="AR59" s="273">
        <f t="shared" si="84"/>
        <v>-3936.2788606120657</v>
      </c>
      <c r="AS59" s="7">
        <f t="shared" ref="AS59:AS62" si="91">SUM(AL59:AR59)</f>
        <v>55693.558420840782</v>
      </c>
      <c r="AV59" s="3">
        <f t="shared" si="90"/>
        <v>9.1666666666666665E-4</v>
      </c>
      <c r="AW59" s="3">
        <f t="shared" si="90"/>
        <v>9.1666666666666665E-4</v>
      </c>
      <c r="AX59" s="3">
        <f t="shared" si="90"/>
        <v>9.1666666666666665E-4</v>
      </c>
      <c r="AY59" s="3">
        <f t="shared" si="90"/>
        <v>9.1666666666666665E-4</v>
      </c>
      <c r="AZ59" s="3">
        <f t="shared" si="90"/>
        <v>9.1666666666666665E-4</v>
      </c>
      <c r="BA59" s="3">
        <f t="shared" si="90"/>
        <v>9.1666666666666665E-4</v>
      </c>
      <c r="BB59" s="3">
        <f t="shared" si="90"/>
        <v>9.1666666666666665E-4</v>
      </c>
    </row>
    <row r="60" spans="1:54" ht="14.25" customHeight="1">
      <c r="A60" s="100">
        <v>42322</v>
      </c>
      <c r="B60" s="7">
        <f t="shared" si="88"/>
        <v>-31.300959184304297</v>
      </c>
      <c r="C60" s="7">
        <f t="shared" si="85"/>
        <v>63.740173441943753</v>
      </c>
      <c r="D60" s="7">
        <f t="shared" si="85"/>
        <v>9.4979218245267223</v>
      </c>
      <c r="E60" s="7">
        <f t="shared" si="85"/>
        <v>13.379967745276716</v>
      </c>
      <c r="F60" s="7">
        <f t="shared" si="85"/>
        <v>-0.60827280555555552</v>
      </c>
      <c r="G60" s="7">
        <f t="shared" si="85"/>
        <v>-4.8146847222222226E-2</v>
      </c>
      <c r="H60" s="7">
        <f t="shared" si="85"/>
        <v>-3.6082556222277269</v>
      </c>
      <c r="I60" s="7">
        <f t="shared" si="1"/>
        <v>51.052428552437391</v>
      </c>
      <c r="M60" s="7"/>
      <c r="N60" s="7"/>
      <c r="O60" s="7"/>
      <c r="P60" s="7"/>
      <c r="Q60" s="7"/>
      <c r="R60" s="7"/>
      <c r="S60" s="7"/>
      <c r="V60" s="3">
        <v>2016</v>
      </c>
      <c r="W60" s="268" t="s">
        <v>194</v>
      </c>
      <c r="X60" s="269">
        <v>1</v>
      </c>
      <c r="AI60" s="18">
        <v>2016</v>
      </c>
      <c r="AJ60" s="268" t="s">
        <v>194</v>
      </c>
      <c r="AK60" s="269">
        <v>1</v>
      </c>
      <c r="AL60" s="271">
        <f t="shared" si="78"/>
        <v>-34146.50092833196</v>
      </c>
      <c r="AM60" s="271">
        <f t="shared" si="79"/>
        <v>69534.734663938638</v>
      </c>
      <c r="AN60" s="271">
        <f t="shared" si="80"/>
        <v>10361.369263120061</v>
      </c>
      <c r="AO60" s="271">
        <f t="shared" si="81"/>
        <v>14596.32844939278</v>
      </c>
      <c r="AP60" s="271">
        <f t="shared" si="82"/>
        <v>-663.57033333333334</v>
      </c>
      <c r="AQ60" s="271">
        <f t="shared" si="83"/>
        <v>-52.523833333333336</v>
      </c>
      <c r="AR60" s="271">
        <f t="shared" si="84"/>
        <v>-3936.2788606120657</v>
      </c>
      <c r="AS60" s="7">
        <f t="shared" si="91"/>
        <v>55693.558420840782</v>
      </c>
      <c r="AV60" s="3">
        <f t="shared" si="90"/>
        <v>9.1666666666666665E-4</v>
      </c>
      <c r="AW60" s="3">
        <f t="shared" si="90"/>
        <v>9.1666666666666665E-4</v>
      </c>
      <c r="AX60" s="3">
        <f t="shared" si="90"/>
        <v>9.1666666666666665E-4</v>
      </c>
      <c r="AY60" s="3">
        <f t="shared" si="90"/>
        <v>9.1666666666666665E-4</v>
      </c>
      <c r="AZ60" s="3">
        <f t="shared" si="90"/>
        <v>9.1666666666666665E-4</v>
      </c>
      <c r="BA60" s="3">
        <f t="shared" si="90"/>
        <v>9.1666666666666665E-4</v>
      </c>
      <c r="BB60" s="3">
        <f t="shared" si="90"/>
        <v>9.1666666666666665E-4</v>
      </c>
    </row>
    <row r="61" spans="1:54" ht="14.25" customHeight="1">
      <c r="A61" s="100">
        <v>42355</v>
      </c>
      <c r="B61" s="7">
        <f t="shared" si="88"/>
        <v>-31.300959184304297</v>
      </c>
      <c r="C61" s="7">
        <f t="shared" si="85"/>
        <v>63.740173441943753</v>
      </c>
      <c r="D61" s="7">
        <f t="shared" si="85"/>
        <v>9.4979218245267223</v>
      </c>
      <c r="E61" s="7">
        <f t="shared" si="85"/>
        <v>13.379967745276716</v>
      </c>
      <c r="F61" s="7">
        <f t="shared" si="85"/>
        <v>-0.60827280555555552</v>
      </c>
      <c r="G61" s="7">
        <f t="shared" si="85"/>
        <v>-4.8146847222222226E-2</v>
      </c>
      <c r="H61" s="7">
        <f t="shared" si="85"/>
        <v>-3.6082556222277269</v>
      </c>
      <c r="I61" s="7">
        <f t="shared" si="1"/>
        <v>51.052428552437391</v>
      </c>
      <c r="V61" s="3">
        <v>2016</v>
      </c>
      <c r="W61" s="268" t="s">
        <v>195</v>
      </c>
      <c r="X61" s="269">
        <v>2</v>
      </c>
      <c r="AI61" s="18">
        <v>2016</v>
      </c>
      <c r="AJ61" s="268" t="s">
        <v>195</v>
      </c>
      <c r="AK61" s="269">
        <v>2</v>
      </c>
      <c r="AL61" s="271">
        <f t="shared" si="78"/>
        <v>-34146.50092833196</v>
      </c>
      <c r="AM61" s="271">
        <f t="shared" si="79"/>
        <v>69534.734663938638</v>
      </c>
      <c r="AN61" s="271">
        <f t="shared" si="80"/>
        <v>10361.369263120061</v>
      </c>
      <c r="AO61" s="271">
        <f t="shared" si="81"/>
        <v>14596.32844939278</v>
      </c>
      <c r="AP61" s="271">
        <f t="shared" si="82"/>
        <v>-663.57033333333334</v>
      </c>
      <c r="AQ61" s="271">
        <f t="shared" si="83"/>
        <v>-52.523833333333336</v>
      </c>
      <c r="AR61" s="271">
        <f t="shared" si="84"/>
        <v>-3936.2788606120657</v>
      </c>
      <c r="AS61" s="7">
        <f t="shared" si="91"/>
        <v>55693.558420840782</v>
      </c>
      <c r="AV61" s="3">
        <f t="shared" si="90"/>
        <v>9.1666666666666665E-4</v>
      </c>
      <c r="AW61" s="3">
        <f t="shared" si="90"/>
        <v>9.1666666666666665E-4</v>
      </c>
      <c r="AX61" s="3">
        <f t="shared" si="90"/>
        <v>9.1666666666666665E-4</v>
      </c>
      <c r="AY61" s="3">
        <f t="shared" si="90"/>
        <v>9.1666666666666665E-4</v>
      </c>
      <c r="AZ61" s="3">
        <f t="shared" si="90"/>
        <v>9.1666666666666665E-4</v>
      </c>
      <c r="BA61" s="3">
        <f t="shared" si="90"/>
        <v>9.1666666666666665E-4</v>
      </c>
      <c r="BB61" s="3">
        <f t="shared" si="90"/>
        <v>9.1666666666666665E-4</v>
      </c>
    </row>
    <row r="62" spans="1:54" ht="16.5" customHeight="1" thickBot="1">
      <c r="A62" s="111" t="s">
        <v>223</v>
      </c>
      <c r="B62" s="110">
        <f t="shared" ref="B62:I62" si="92">SUM(B49:B61)</f>
        <v>-612.24617773656519</v>
      </c>
      <c r="C62" s="110">
        <f t="shared" si="92"/>
        <v>2137.0694007231141</v>
      </c>
      <c r="D62" s="110">
        <f t="shared" si="92"/>
        <v>301.19977941144975</v>
      </c>
      <c r="E62" s="110">
        <f t="shared" si="92"/>
        <v>704.78290009653438</v>
      </c>
      <c r="F62" s="110">
        <f t="shared" si="92"/>
        <v>-17.449312695833335</v>
      </c>
      <c r="G62" s="110">
        <f t="shared" si="92"/>
        <v>-1.3561785395833332</v>
      </c>
      <c r="H62" s="110">
        <f t="shared" si="92"/>
        <v>-137.31229753617265</v>
      </c>
      <c r="I62" s="110">
        <f t="shared" si="92"/>
        <v>2374.6881137229434</v>
      </c>
      <c r="V62" s="3">
        <v>2016</v>
      </c>
      <c r="W62" s="268" t="s">
        <v>196</v>
      </c>
      <c r="X62" s="269">
        <v>3</v>
      </c>
      <c r="AI62" s="18">
        <v>2016</v>
      </c>
      <c r="AJ62" s="268" t="s">
        <v>196</v>
      </c>
      <c r="AK62" s="269">
        <v>3</v>
      </c>
      <c r="AL62" s="271">
        <f t="shared" si="78"/>
        <v>-34146.50092833196</v>
      </c>
      <c r="AM62" s="271">
        <f t="shared" si="79"/>
        <v>69534.734663938638</v>
      </c>
      <c r="AN62" s="271">
        <f t="shared" si="80"/>
        <v>10361.369263120061</v>
      </c>
      <c r="AO62" s="271">
        <f t="shared" si="81"/>
        <v>14596.32844939278</v>
      </c>
      <c r="AP62" s="271">
        <f t="shared" si="82"/>
        <v>-663.57033333333334</v>
      </c>
      <c r="AQ62" s="271">
        <f t="shared" si="83"/>
        <v>-52.523833333333336</v>
      </c>
      <c r="AR62" s="271">
        <f t="shared" si="84"/>
        <v>-3936.2788606120657</v>
      </c>
      <c r="AS62" s="7">
        <f t="shared" si="91"/>
        <v>55693.558420840782</v>
      </c>
      <c r="AV62" s="3">
        <f t="shared" si="90"/>
        <v>9.1666666666666665E-4</v>
      </c>
      <c r="AW62" s="3">
        <f t="shared" si="90"/>
        <v>9.1666666666666665E-4</v>
      </c>
      <c r="AX62" s="3">
        <f t="shared" si="90"/>
        <v>9.1666666666666665E-4</v>
      </c>
      <c r="AY62" s="3">
        <f t="shared" si="90"/>
        <v>9.1666666666666665E-4</v>
      </c>
      <c r="AZ62" s="3">
        <f t="shared" si="90"/>
        <v>9.1666666666666665E-4</v>
      </c>
      <c r="BA62" s="3">
        <f t="shared" si="90"/>
        <v>9.1666666666666665E-4</v>
      </c>
      <c r="BB62" s="3">
        <f t="shared" si="90"/>
        <v>9.1666666666666665E-4</v>
      </c>
    </row>
    <row r="63" spans="1:54" ht="14.25" customHeight="1">
      <c r="A63" s="100">
        <v>42383</v>
      </c>
      <c r="B63" s="7">
        <f>AL59*AV59</f>
        <v>-31.300959184304297</v>
      </c>
      <c r="C63" s="7">
        <f t="shared" ref="C63:H66" si="93">AM59*AW59</f>
        <v>63.740173441943753</v>
      </c>
      <c r="D63" s="7">
        <f t="shared" si="93"/>
        <v>9.4979218245267223</v>
      </c>
      <c r="E63" s="7">
        <f t="shared" si="93"/>
        <v>13.379967745276716</v>
      </c>
      <c r="F63" s="7">
        <f t="shared" si="93"/>
        <v>-0.60827280555555552</v>
      </c>
      <c r="G63" s="7">
        <f t="shared" si="93"/>
        <v>-4.8146847222222226E-2</v>
      </c>
      <c r="H63" s="7">
        <f t="shared" si="93"/>
        <v>-3.6082556222277269</v>
      </c>
      <c r="I63" s="7">
        <f t="shared" ref="I63:I66" si="94">SUM(B63:H63)</f>
        <v>51.052428552437391</v>
      </c>
      <c r="V63" s="3">
        <v>2016</v>
      </c>
      <c r="W63" s="268" t="s">
        <v>197</v>
      </c>
      <c r="X63" s="269">
        <v>4</v>
      </c>
      <c r="AF63" s="276">
        <f>SUM(AF12:AF61)</f>
        <v>55693.558420840782</v>
      </c>
      <c r="AI63" s="18">
        <v>2016</v>
      </c>
      <c r="AJ63" s="268" t="s">
        <v>197</v>
      </c>
      <c r="AK63" s="269">
        <v>4</v>
      </c>
      <c r="AL63" s="271">
        <f t="shared" si="78"/>
        <v>-34146.50092833196</v>
      </c>
      <c r="AM63" s="271">
        <f t="shared" si="79"/>
        <v>69534.734663938638</v>
      </c>
      <c r="AN63" s="271">
        <f t="shared" si="80"/>
        <v>10361.369263120061</v>
      </c>
      <c r="AO63" s="271">
        <f t="shared" si="81"/>
        <v>14596.32844939278</v>
      </c>
      <c r="AP63" s="271">
        <f t="shared" si="82"/>
        <v>-663.57033333333334</v>
      </c>
      <c r="AQ63" s="271">
        <f t="shared" si="83"/>
        <v>-52.523833333333336</v>
      </c>
      <c r="AR63" s="271">
        <f t="shared" si="84"/>
        <v>-3936.2788606120657</v>
      </c>
      <c r="AS63" s="7">
        <f t="shared" ref="AS63" si="95">SUM(AL63:AR63)</f>
        <v>55693.558420840782</v>
      </c>
      <c r="AV63" s="3">
        <f t="shared" si="90"/>
        <v>9.1666666666666665E-4</v>
      </c>
      <c r="AW63" s="3">
        <f t="shared" si="90"/>
        <v>9.1666666666666665E-4</v>
      </c>
      <c r="AX63" s="3">
        <f t="shared" si="90"/>
        <v>9.1666666666666665E-4</v>
      </c>
      <c r="AY63" s="3">
        <f t="shared" si="90"/>
        <v>9.1666666666666665E-4</v>
      </c>
      <c r="AZ63" s="3">
        <f t="shared" si="90"/>
        <v>9.1666666666666665E-4</v>
      </c>
      <c r="BA63" s="3">
        <f t="shared" si="90"/>
        <v>9.1666666666666665E-4</v>
      </c>
      <c r="BB63" s="3">
        <f t="shared" si="90"/>
        <v>9.1666666666666665E-4</v>
      </c>
    </row>
    <row r="64" spans="1:54" ht="14.25" customHeight="1">
      <c r="A64" s="100">
        <v>42414</v>
      </c>
      <c r="B64" s="7">
        <f t="shared" ref="B64:B66" si="96">AL60*AV60</f>
        <v>-31.300959184304297</v>
      </c>
      <c r="C64" s="7">
        <f t="shared" si="93"/>
        <v>63.740173441943753</v>
      </c>
      <c r="D64" s="7">
        <f t="shared" si="93"/>
        <v>9.4979218245267223</v>
      </c>
      <c r="E64" s="7">
        <f t="shared" si="93"/>
        <v>13.379967745276716</v>
      </c>
      <c r="F64" s="7">
        <f t="shared" si="93"/>
        <v>-0.60827280555555552</v>
      </c>
      <c r="G64" s="7">
        <f t="shared" si="93"/>
        <v>-4.8146847222222226E-2</v>
      </c>
      <c r="H64" s="7">
        <f t="shared" si="93"/>
        <v>-3.6082556222277269</v>
      </c>
      <c r="I64" s="7">
        <f t="shared" si="94"/>
        <v>51.052428552437391</v>
      </c>
    </row>
    <row r="65" spans="1:64" ht="14.25" customHeight="1">
      <c r="A65" s="100">
        <v>42443</v>
      </c>
      <c r="B65" s="7">
        <f t="shared" si="96"/>
        <v>-31.300959184304297</v>
      </c>
      <c r="C65" s="7">
        <f t="shared" si="93"/>
        <v>63.740173441943753</v>
      </c>
      <c r="D65" s="7">
        <f t="shared" si="93"/>
        <v>9.4979218245267223</v>
      </c>
      <c r="E65" s="7">
        <f t="shared" si="93"/>
        <v>13.379967745276716</v>
      </c>
      <c r="F65" s="7">
        <f t="shared" si="93"/>
        <v>-0.60827280555555552</v>
      </c>
      <c r="G65" s="7">
        <f t="shared" si="93"/>
        <v>-4.8146847222222226E-2</v>
      </c>
      <c r="H65" s="7">
        <f t="shared" si="93"/>
        <v>-3.6082556222277269</v>
      </c>
      <c r="I65" s="7">
        <f t="shared" si="94"/>
        <v>51.052428552437391</v>
      </c>
    </row>
    <row r="66" spans="1:64" ht="14.25" customHeight="1">
      <c r="A66" s="100">
        <v>42474</v>
      </c>
      <c r="B66" s="7">
        <f t="shared" si="96"/>
        <v>-31.300959184304297</v>
      </c>
      <c r="C66" s="7">
        <f t="shared" si="93"/>
        <v>63.740173441943753</v>
      </c>
      <c r="D66" s="7">
        <f t="shared" si="93"/>
        <v>9.4979218245267223</v>
      </c>
      <c r="E66" s="7">
        <f t="shared" si="93"/>
        <v>13.379967745276716</v>
      </c>
      <c r="F66" s="7">
        <f t="shared" si="93"/>
        <v>-0.60827280555555552</v>
      </c>
      <c r="G66" s="7">
        <f t="shared" si="93"/>
        <v>-4.8146847222222226E-2</v>
      </c>
      <c r="H66" s="7">
        <f t="shared" si="93"/>
        <v>-3.6082556222277269</v>
      </c>
      <c r="I66" s="7">
        <f t="shared" si="94"/>
        <v>51.052428552437391</v>
      </c>
    </row>
    <row r="67" spans="1:64" ht="14.25" customHeight="1">
      <c r="A67" s="100">
        <v>42505</v>
      </c>
      <c r="B67" s="7">
        <f t="shared" ref="B67" si="97">AL63*AV63</f>
        <v>-31.300959184304297</v>
      </c>
      <c r="C67" s="7">
        <f t="shared" ref="C67" si="98">AM63*AW63</f>
        <v>63.740173441943753</v>
      </c>
      <c r="D67" s="7">
        <f t="shared" ref="D67" si="99">AN63*AX63</f>
        <v>9.4979218245267223</v>
      </c>
      <c r="E67" s="7">
        <f t="shared" ref="E67" si="100">AO63*AY63</f>
        <v>13.379967745276716</v>
      </c>
      <c r="F67" s="7">
        <f t="shared" ref="F67" si="101">AP63*AZ63</f>
        <v>-0.60827280555555552</v>
      </c>
      <c r="G67" s="7">
        <f t="shared" ref="G67" si="102">AQ63*BA63</f>
        <v>-4.8146847222222226E-2</v>
      </c>
      <c r="H67" s="7">
        <f t="shared" ref="H67" si="103">AR63*BB63</f>
        <v>-3.6082556222277269</v>
      </c>
      <c r="I67" s="7">
        <f t="shared" ref="I67" si="104">SUM(B67:H67)</f>
        <v>51.052428552437391</v>
      </c>
      <c r="BG67" s="3"/>
      <c r="BL67" s="3"/>
    </row>
    <row r="68" spans="1:64" ht="16.5" customHeight="1" thickBot="1">
      <c r="A68" s="111" t="s">
        <v>224</v>
      </c>
      <c r="B68" s="110">
        <f t="shared" ref="B68:H68" si="105">SUM(B62:B67)</f>
        <v>-768.75097365808642</v>
      </c>
      <c r="C68" s="110">
        <f t="shared" si="105"/>
        <v>2455.7702679328322</v>
      </c>
      <c r="D68" s="110">
        <f t="shared" si="105"/>
        <v>348.68938853408332</v>
      </c>
      <c r="E68" s="110">
        <f t="shared" si="105"/>
        <v>771.68273882291817</v>
      </c>
      <c r="F68" s="110">
        <f t="shared" si="105"/>
        <v>-20.490676723611106</v>
      </c>
      <c r="G68" s="110">
        <f t="shared" si="105"/>
        <v>-1.5969127756944441</v>
      </c>
      <c r="H68" s="110">
        <f t="shared" si="105"/>
        <v>-155.35357564731123</v>
      </c>
      <c r="I68" s="110">
        <f>SUM(I62:I67)</f>
        <v>2629.9502564851309</v>
      </c>
      <c r="BG68" s="3"/>
      <c r="BL68" s="3"/>
    </row>
    <row r="69" spans="1:64" ht="14.25" customHeight="1">
      <c r="I69" s="7"/>
      <c r="BG69" s="3"/>
      <c r="BL69" s="3"/>
    </row>
    <row r="70" spans="1:64" ht="14.25" customHeight="1">
      <c r="B70" s="7">
        <f>B67*12</f>
        <v>-375.61151021165153</v>
      </c>
      <c r="C70" s="7">
        <f t="shared" ref="C70:H70" si="106">C67*12</f>
        <v>764.88208130332509</v>
      </c>
      <c r="D70" s="7">
        <f t="shared" si="106"/>
        <v>113.97506189432067</v>
      </c>
      <c r="E70" s="7">
        <f t="shared" si="106"/>
        <v>160.55961294332059</v>
      </c>
      <c r="F70" s="7">
        <f t="shared" si="106"/>
        <v>-7.2992736666666662</v>
      </c>
      <c r="G70" s="7">
        <f t="shared" si="106"/>
        <v>-0.57776216666666669</v>
      </c>
      <c r="H70" s="7">
        <f t="shared" si="106"/>
        <v>-43.299067466732723</v>
      </c>
      <c r="I70" s="7">
        <f t="shared" ref="I70" si="107">SUM(B70:H70)</f>
        <v>612.62914262924892</v>
      </c>
      <c r="BG70" s="3"/>
      <c r="BL70" s="3"/>
    </row>
    <row r="71" spans="1:64" ht="14.25" customHeight="1">
      <c r="I71" s="7"/>
      <c r="BG71" s="3"/>
      <c r="BL71" s="3"/>
    </row>
    <row r="72" spans="1:64" ht="14.25" customHeight="1">
      <c r="I72" s="7"/>
      <c r="BG72" s="3"/>
      <c r="BL72" s="3"/>
    </row>
    <row r="73" spans="1:64" ht="14.25" customHeight="1">
      <c r="I73" s="7"/>
      <c r="BG73" s="3"/>
      <c r="BL73" s="3"/>
    </row>
    <row r="74" spans="1:64" ht="14.25" customHeight="1">
      <c r="I74" s="7"/>
      <c r="BG74" s="3"/>
      <c r="BL74" s="3"/>
    </row>
    <row r="75" spans="1:64" ht="14.25" customHeight="1">
      <c r="I75" s="7"/>
      <c r="BG75" s="3"/>
      <c r="BL75" s="3"/>
    </row>
    <row r="76" spans="1:64" ht="13.8">
      <c r="A76" s="3" t="s">
        <v>125</v>
      </c>
      <c r="AS76" s="7"/>
      <c r="BG76" s="3"/>
      <c r="BL76" s="3"/>
    </row>
    <row r="77" spans="1:64" ht="13.8">
      <c r="B77" s="351" t="s">
        <v>119</v>
      </c>
      <c r="C77" s="352"/>
      <c r="D77" s="352"/>
      <c r="E77" s="352"/>
      <c r="F77" s="352"/>
      <c r="G77" s="352"/>
      <c r="H77" s="352"/>
      <c r="I77" s="352"/>
      <c r="BG77" s="3"/>
      <c r="BL77" s="3"/>
    </row>
    <row r="78" spans="1:64" ht="13.8">
      <c r="B78" s="352"/>
      <c r="C78" s="352"/>
      <c r="D78" s="352"/>
      <c r="E78" s="352"/>
      <c r="F78" s="352"/>
      <c r="G78" s="352"/>
      <c r="H78" s="352"/>
      <c r="I78" s="352"/>
      <c r="BG78" s="3"/>
      <c r="BL78" s="3"/>
    </row>
    <row r="80" spans="1:64" ht="13.8">
      <c r="A80" s="352" t="s">
        <v>126</v>
      </c>
      <c r="B80" s="352"/>
      <c r="C80" s="352"/>
      <c r="D80" s="352"/>
      <c r="E80" s="352"/>
      <c r="F80" s="352"/>
      <c r="G80" s="352"/>
      <c r="H80" s="352"/>
      <c r="I80" s="352"/>
      <c r="BG80" s="3"/>
      <c r="BL80" s="3"/>
    </row>
    <row r="81" spans="1:64" ht="13.8">
      <c r="A81" s="352"/>
      <c r="B81" s="352"/>
      <c r="C81" s="352"/>
      <c r="D81" s="352"/>
      <c r="E81" s="352"/>
      <c r="F81" s="352"/>
      <c r="G81" s="352"/>
      <c r="H81" s="352"/>
      <c r="I81" s="352"/>
      <c r="BG81" s="3"/>
      <c r="BL81" s="3"/>
    </row>
    <row r="83" spans="1:64" ht="13.8">
      <c r="A83" s="3" t="s">
        <v>219</v>
      </c>
      <c r="BG83" s="3"/>
      <c r="BL83" s="3"/>
    </row>
  </sheetData>
  <mergeCells count="2">
    <mergeCell ref="B77:I78"/>
    <mergeCell ref="A80:I81"/>
  </mergeCells>
  <hyperlinks>
    <hyperlink ref="B77" r:id="rId1"/>
  </hyperlinks>
  <printOptions horizontalCentered="1"/>
  <pageMargins left="0.2" right="0.2" top="0.5" bottom="0.5" header="0.3" footer="0.3"/>
  <pageSetup scale="50" fitToHeight="4" orientation="portrait" r:id="rId2"/>
  <headerFooter>
    <oddHeader xml:space="preserve">&amp;R&amp;"-,Bold"&amp;26&amp;KFF0000
</oddHeader>
    <oddFooter>&amp;L&amp;Z&amp;F
&amp;A</oddFooter>
  </headerFooter>
  <colBreaks count="3" manualBreakCount="3">
    <brk id="9" max="1048575" man="1"/>
    <brk id="20" max="79" man="1"/>
    <brk id="34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1. LRAMVA 2011-2014</vt:lpstr>
      <vt:lpstr>Tables #1</vt:lpstr>
      <vt:lpstr>Tables #3</vt:lpstr>
      <vt:lpstr>2. Carry Charges by Rate Class</vt:lpstr>
      <vt:lpstr>'1. LRAMVA 2011-2014'!Print_Area</vt:lpstr>
      <vt:lpstr>'2. Carry Charges by Rate Class'!Print_Area</vt:lpstr>
      <vt:lpstr>'Tables #1'!Print_Area</vt:lpstr>
      <vt:lpstr>'Tables #3'!Print_Area</vt:lpstr>
      <vt:lpstr>'1. LRAMVA 2011-2014'!Print_Titles</vt:lpstr>
      <vt:lpstr>'2. Carry Charges by Rate Class'!Print_Titles</vt:lpstr>
    </vt:vector>
  </TitlesOfParts>
  <Company>Thunder Bay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O'Brien</dc:creator>
  <cp:lastModifiedBy>Georgette Vlahos</cp:lastModifiedBy>
  <cp:lastPrinted>2015-11-09T20:41:09Z</cp:lastPrinted>
  <dcterms:created xsi:type="dcterms:W3CDTF">2012-09-14T13:21:22Z</dcterms:created>
  <dcterms:modified xsi:type="dcterms:W3CDTF">2015-11-10T19:27:31Z</dcterms:modified>
</cp:coreProperties>
</file>