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14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1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16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7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8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30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EB Applications - Horizon\2016 Distribution Rates\Draft Rate Order\Live Excel models for Filing\"/>
    </mc:Choice>
  </mc:AlternateContent>
  <bookViews>
    <workbookView xWindow="240" yWindow="1260" windowWidth="15570" windowHeight="8070" tabRatio="942" firstSheet="1" activeTab="2"/>
  </bookViews>
  <sheets>
    <sheet name="Summary (3)" sheetId="63" r:id="rId1"/>
    <sheet name="Summary (2)" sheetId="64" r:id="rId2"/>
    <sheet name="Summary (1)" sheetId="19" r:id="rId3"/>
    <sheet name="Bill Impacts - Residential 100" sheetId="11" r:id="rId4"/>
    <sheet name="Bill Impacts - Residential 200" sheetId="42" r:id="rId5"/>
    <sheet name="Bill Impacts - Residential 221" sheetId="65" r:id="rId6"/>
    <sheet name="Bill Impacts - Residential 500" sheetId="43" r:id="rId7"/>
    <sheet name="Bill Impacts - Residential 800" sheetId="44" r:id="rId8"/>
    <sheet name="Bill Impacts - Residential 1000" sheetId="45" r:id="rId9"/>
    <sheet name="Bill Impacts - Residential 1500" sheetId="46" r:id="rId10"/>
    <sheet name="Bill Impacts - Residential 2000" sheetId="47" r:id="rId11"/>
    <sheet name="Bill Impacts - GS &lt; 50 1000" sheetId="12" r:id="rId12"/>
    <sheet name="Bill Impacts - GS &lt; 50 2000" sheetId="48" r:id="rId13"/>
    <sheet name="Bill Impacts - GS &lt; 50 5000" sheetId="49" r:id="rId14"/>
    <sheet name="Bill Impacts - GS &lt; 50 10000" sheetId="50" r:id="rId15"/>
    <sheet name="Bill Impacts - GS &lt; 50 15000" sheetId="51" r:id="rId16"/>
    <sheet name="Bill Impacts - GS &gt; 50 100" sheetId="13" r:id="rId17"/>
    <sheet name="Bill Impacts - GS &gt; 50 250" sheetId="52" r:id="rId18"/>
    <sheet name="Bill Impacts - GS &gt; 50 350" sheetId="53" r:id="rId19"/>
    <sheet name="Bill Impacts - GS &gt; 50 2000" sheetId="54" r:id="rId20"/>
    <sheet name="Bill Impacts - GS &gt; 50 4000" sheetId="55" r:id="rId21"/>
    <sheet name="Bill Impacts - Large Use 6500" sheetId="14" r:id="rId22"/>
    <sheet name="Bill Impacts - Large Use 7500" sheetId="56" r:id="rId23"/>
    <sheet name="Bill Impacts - Large Use 10000" sheetId="57" r:id="rId24"/>
    <sheet name="Bill Impacts - Large Use 12500" sheetId="58" r:id="rId25"/>
    <sheet name="Bill Impacts - Large Use2 15000" sheetId="37" r:id="rId26"/>
    <sheet name="Bill Impacts - Large Use2 20000" sheetId="59" r:id="rId27"/>
    <sheet name="Bill Impacts - USL 250" sheetId="15" r:id="rId28"/>
    <sheet name="Bill Impacts - USL 500" sheetId="60" r:id="rId29"/>
    <sheet name="Bill Impacts - Sentinel" sheetId="16" r:id="rId30"/>
    <sheet name="Bill Impacts - Sentinel (2)" sheetId="61" r:id="rId31"/>
    <sheet name="Bill Impacts - Street Light" sheetId="17" r:id="rId32"/>
    <sheet name="Bill Impacts - Street Light (2" sheetId="6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BI_LDCLIST">'[1]3. Rate Class Selection'!$B$19:$B$21</definedName>
    <definedName name="contactf" localSheetId="11">#REF!</definedName>
    <definedName name="contactf" localSheetId="14">#REF!</definedName>
    <definedName name="contactf" localSheetId="15">#REF!</definedName>
    <definedName name="contactf" localSheetId="12">#REF!</definedName>
    <definedName name="contactf" localSheetId="13">#REF!</definedName>
    <definedName name="contactf" localSheetId="16">#REF!</definedName>
    <definedName name="contactf" localSheetId="19">#REF!</definedName>
    <definedName name="contactf" localSheetId="17">#REF!</definedName>
    <definedName name="contactf" localSheetId="18">#REF!</definedName>
    <definedName name="contactf" localSheetId="20">#REF!</definedName>
    <definedName name="contactf" localSheetId="23">#REF!</definedName>
    <definedName name="contactf" localSheetId="24">#REF!</definedName>
    <definedName name="contactf" localSheetId="21">#REF!</definedName>
    <definedName name="contactf" localSheetId="22">#REF!</definedName>
    <definedName name="contactf" localSheetId="25">#REF!</definedName>
    <definedName name="contactf" localSheetId="26">#REF!</definedName>
    <definedName name="contactf" localSheetId="3">#REF!</definedName>
    <definedName name="contactf" localSheetId="8">#REF!</definedName>
    <definedName name="contactf" localSheetId="9">#REF!</definedName>
    <definedName name="contactf" localSheetId="4">#REF!</definedName>
    <definedName name="contactf" localSheetId="10">#REF!</definedName>
    <definedName name="contactf" localSheetId="5">#REF!</definedName>
    <definedName name="contactf" localSheetId="6">#REF!</definedName>
    <definedName name="contactf" localSheetId="7">#REF!</definedName>
    <definedName name="contactf" localSheetId="29">#REF!</definedName>
    <definedName name="contactf" localSheetId="30">#REF!</definedName>
    <definedName name="contactf" localSheetId="31">#REF!</definedName>
    <definedName name="contactf" localSheetId="32">#REF!</definedName>
    <definedName name="contactf" localSheetId="27">#REF!</definedName>
    <definedName name="contactf" localSheetId="28">#REF!</definedName>
    <definedName name="contactf" localSheetId="2">#REF!</definedName>
    <definedName name="contactf" localSheetId="1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11">#REF!</definedName>
    <definedName name="Incr2000" localSheetId="14">#REF!</definedName>
    <definedName name="Incr2000" localSheetId="15">#REF!</definedName>
    <definedName name="Incr2000" localSheetId="12">#REF!</definedName>
    <definedName name="Incr2000" localSheetId="13">#REF!</definedName>
    <definedName name="Incr2000" localSheetId="16">#REF!</definedName>
    <definedName name="Incr2000" localSheetId="19">#REF!</definedName>
    <definedName name="Incr2000" localSheetId="17">#REF!</definedName>
    <definedName name="Incr2000" localSheetId="18">#REF!</definedName>
    <definedName name="Incr2000" localSheetId="20">#REF!</definedName>
    <definedName name="Incr2000" localSheetId="23">#REF!</definedName>
    <definedName name="Incr2000" localSheetId="24">#REF!</definedName>
    <definedName name="Incr2000" localSheetId="21">#REF!</definedName>
    <definedName name="Incr2000" localSheetId="22">#REF!</definedName>
    <definedName name="Incr2000" localSheetId="25">#REF!</definedName>
    <definedName name="Incr2000" localSheetId="26">#REF!</definedName>
    <definedName name="Incr2000" localSheetId="3">#REF!</definedName>
    <definedName name="Incr2000" localSheetId="8">#REF!</definedName>
    <definedName name="Incr2000" localSheetId="9">#REF!</definedName>
    <definedName name="Incr2000" localSheetId="4">#REF!</definedName>
    <definedName name="Incr2000" localSheetId="10">#REF!</definedName>
    <definedName name="Incr2000" localSheetId="5">#REF!</definedName>
    <definedName name="Incr2000" localSheetId="6">#REF!</definedName>
    <definedName name="Incr2000" localSheetId="7">#REF!</definedName>
    <definedName name="Incr2000" localSheetId="29">#REF!</definedName>
    <definedName name="Incr2000" localSheetId="30">#REF!</definedName>
    <definedName name="Incr2000" localSheetId="31">#REF!</definedName>
    <definedName name="Incr2000" localSheetId="32">#REF!</definedName>
    <definedName name="Incr2000" localSheetId="27">#REF!</definedName>
    <definedName name="Incr2000" localSheetId="28">#REF!</definedName>
    <definedName name="Incr2000" localSheetId="2">#REF!</definedName>
    <definedName name="Incr2000" localSheetId="1">#REF!</definedName>
    <definedName name="Incr2000">#REF!</definedName>
    <definedName name="LDC_LIST">[4]lists!$AM$1:$AM$80</definedName>
    <definedName name="LIMIT" localSheetId="11">#REF!</definedName>
    <definedName name="LIMIT" localSheetId="14">#REF!</definedName>
    <definedName name="LIMIT" localSheetId="15">#REF!</definedName>
    <definedName name="LIMIT" localSheetId="12">#REF!</definedName>
    <definedName name="LIMIT" localSheetId="13">#REF!</definedName>
    <definedName name="LIMIT" localSheetId="16">#REF!</definedName>
    <definedName name="LIMIT" localSheetId="19">#REF!</definedName>
    <definedName name="LIMIT" localSheetId="17">#REF!</definedName>
    <definedName name="LIMIT" localSheetId="18">#REF!</definedName>
    <definedName name="LIMIT" localSheetId="20">#REF!</definedName>
    <definedName name="LIMIT" localSheetId="23">#REF!</definedName>
    <definedName name="LIMIT" localSheetId="24">#REF!</definedName>
    <definedName name="LIMIT" localSheetId="21">#REF!</definedName>
    <definedName name="LIMIT" localSheetId="22">#REF!</definedName>
    <definedName name="LIMIT" localSheetId="25">#REF!</definedName>
    <definedName name="LIMIT" localSheetId="26">#REF!</definedName>
    <definedName name="LIMIT" localSheetId="3">#REF!</definedName>
    <definedName name="LIMIT" localSheetId="8">#REF!</definedName>
    <definedName name="LIMIT" localSheetId="9">#REF!</definedName>
    <definedName name="LIMIT" localSheetId="4">#REF!</definedName>
    <definedName name="LIMIT" localSheetId="10">#REF!</definedName>
    <definedName name="LIMIT" localSheetId="5">#REF!</definedName>
    <definedName name="LIMIT" localSheetId="6">#REF!</definedName>
    <definedName name="LIMIT" localSheetId="7">#REF!</definedName>
    <definedName name="LIMIT" localSheetId="29">#REF!</definedName>
    <definedName name="LIMIT" localSheetId="30">#REF!</definedName>
    <definedName name="LIMIT" localSheetId="31">#REF!</definedName>
    <definedName name="LIMIT" localSheetId="32">#REF!</definedName>
    <definedName name="LIMIT" localSheetId="27">#REF!</definedName>
    <definedName name="LIMIT" localSheetId="28">#REF!</definedName>
    <definedName name="LIMIT" localSheetId="2">#REF!</definedName>
    <definedName name="LIMIT" localSheetId="1">#REF!</definedName>
    <definedName name="LIMIT">#REF!</definedName>
    <definedName name="LossFactors">[2]lists!$L$2:$L$15</definedName>
    <definedName name="man_beg_bud" localSheetId="11">#REF!</definedName>
    <definedName name="man_beg_bud" localSheetId="14">#REF!</definedName>
    <definedName name="man_beg_bud" localSheetId="15">#REF!</definedName>
    <definedName name="man_beg_bud" localSheetId="12">#REF!</definedName>
    <definedName name="man_beg_bud" localSheetId="13">#REF!</definedName>
    <definedName name="man_beg_bud" localSheetId="16">#REF!</definedName>
    <definedName name="man_beg_bud" localSheetId="19">#REF!</definedName>
    <definedName name="man_beg_bud" localSheetId="17">#REF!</definedName>
    <definedName name="man_beg_bud" localSheetId="18">#REF!</definedName>
    <definedName name="man_beg_bud" localSheetId="20">#REF!</definedName>
    <definedName name="man_beg_bud" localSheetId="23">#REF!</definedName>
    <definedName name="man_beg_bud" localSheetId="24">#REF!</definedName>
    <definedName name="man_beg_bud" localSheetId="21">#REF!</definedName>
    <definedName name="man_beg_bud" localSheetId="22">#REF!</definedName>
    <definedName name="man_beg_bud" localSheetId="25">#REF!</definedName>
    <definedName name="man_beg_bud" localSheetId="26">#REF!</definedName>
    <definedName name="man_beg_bud" localSheetId="3">#REF!</definedName>
    <definedName name="man_beg_bud" localSheetId="8">#REF!</definedName>
    <definedName name="man_beg_bud" localSheetId="9">#REF!</definedName>
    <definedName name="man_beg_bud" localSheetId="4">#REF!</definedName>
    <definedName name="man_beg_bud" localSheetId="10">#REF!</definedName>
    <definedName name="man_beg_bud" localSheetId="5">#REF!</definedName>
    <definedName name="man_beg_bud" localSheetId="6">#REF!</definedName>
    <definedName name="man_beg_bud" localSheetId="7">#REF!</definedName>
    <definedName name="man_beg_bud" localSheetId="29">#REF!</definedName>
    <definedName name="man_beg_bud" localSheetId="30">#REF!</definedName>
    <definedName name="man_beg_bud" localSheetId="31">#REF!</definedName>
    <definedName name="man_beg_bud" localSheetId="32">#REF!</definedName>
    <definedName name="man_beg_bud" localSheetId="27">#REF!</definedName>
    <definedName name="man_beg_bud" localSheetId="28">#REF!</definedName>
    <definedName name="man_beg_bud" localSheetId="2">#REF!</definedName>
    <definedName name="man_beg_bud" localSheetId="1">#REF!</definedName>
    <definedName name="man_beg_bud">#REF!</definedName>
    <definedName name="man_end_bud" localSheetId="11">#REF!</definedName>
    <definedName name="man_end_bud" localSheetId="14">#REF!</definedName>
    <definedName name="man_end_bud" localSheetId="15">#REF!</definedName>
    <definedName name="man_end_bud" localSheetId="12">#REF!</definedName>
    <definedName name="man_end_bud" localSheetId="13">#REF!</definedName>
    <definedName name="man_end_bud" localSheetId="16">#REF!</definedName>
    <definedName name="man_end_bud" localSheetId="19">#REF!</definedName>
    <definedName name="man_end_bud" localSheetId="17">#REF!</definedName>
    <definedName name="man_end_bud" localSheetId="18">#REF!</definedName>
    <definedName name="man_end_bud" localSheetId="20">#REF!</definedName>
    <definedName name="man_end_bud" localSheetId="23">#REF!</definedName>
    <definedName name="man_end_bud" localSheetId="24">#REF!</definedName>
    <definedName name="man_end_bud" localSheetId="21">#REF!</definedName>
    <definedName name="man_end_bud" localSheetId="22">#REF!</definedName>
    <definedName name="man_end_bud" localSheetId="25">#REF!</definedName>
    <definedName name="man_end_bud" localSheetId="26">#REF!</definedName>
    <definedName name="man_end_bud" localSheetId="3">#REF!</definedName>
    <definedName name="man_end_bud" localSheetId="8">#REF!</definedName>
    <definedName name="man_end_bud" localSheetId="9">#REF!</definedName>
    <definedName name="man_end_bud" localSheetId="4">#REF!</definedName>
    <definedName name="man_end_bud" localSheetId="10">#REF!</definedName>
    <definedName name="man_end_bud" localSheetId="5">#REF!</definedName>
    <definedName name="man_end_bud" localSheetId="6">#REF!</definedName>
    <definedName name="man_end_bud" localSheetId="7">#REF!</definedName>
    <definedName name="man_end_bud" localSheetId="29">#REF!</definedName>
    <definedName name="man_end_bud" localSheetId="30">#REF!</definedName>
    <definedName name="man_end_bud" localSheetId="31">#REF!</definedName>
    <definedName name="man_end_bud" localSheetId="32">#REF!</definedName>
    <definedName name="man_end_bud" localSheetId="27">#REF!</definedName>
    <definedName name="man_end_bud" localSheetId="28">#REF!</definedName>
    <definedName name="man_end_bud" localSheetId="2">#REF!</definedName>
    <definedName name="man_end_bud" localSheetId="1">#REF!</definedName>
    <definedName name="man_end_bud">#REF!</definedName>
    <definedName name="man12ACT" localSheetId="11">#REF!</definedName>
    <definedName name="man12ACT" localSheetId="14">#REF!</definedName>
    <definedName name="man12ACT" localSheetId="15">#REF!</definedName>
    <definedName name="man12ACT" localSheetId="12">#REF!</definedName>
    <definedName name="man12ACT" localSheetId="13">#REF!</definedName>
    <definedName name="man12ACT" localSheetId="16">#REF!</definedName>
    <definedName name="man12ACT" localSheetId="19">#REF!</definedName>
    <definedName name="man12ACT" localSheetId="17">#REF!</definedName>
    <definedName name="man12ACT" localSheetId="18">#REF!</definedName>
    <definedName name="man12ACT" localSheetId="20">#REF!</definedName>
    <definedName name="man12ACT" localSheetId="23">#REF!</definedName>
    <definedName name="man12ACT" localSheetId="24">#REF!</definedName>
    <definedName name="man12ACT" localSheetId="21">#REF!</definedName>
    <definedName name="man12ACT" localSheetId="22">#REF!</definedName>
    <definedName name="man12ACT" localSheetId="25">#REF!</definedName>
    <definedName name="man12ACT" localSheetId="26">#REF!</definedName>
    <definedName name="man12ACT" localSheetId="3">#REF!</definedName>
    <definedName name="man12ACT" localSheetId="8">#REF!</definedName>
    <definedName name="man12ACT" localSheetId="9">#REF!</definedName>
    <definedName name="man12ACT" localSheetId="4">#REF!</definedName>
    <definedName name="man12ACT" localSheetId="10">#REF!</definedName>
    <definedName name="man12ACT" localSheetId="5">#REF!</definedName>
    <definedName name="man12ACT" localSheetId="6">#REF!</definedName>
    <definedName name="man12ACT" localSheetId="7">#REF!</definedName>
    <definedName name="man12ACT" localSheetId="29">#REF!</definedName>
    <definedName name="man12ACT" localSheetId="30">#REF!</definedName>
    <definedName name="man12ACT" localSheetId="31">#REF!</definedName>
    <definedName name="man12ACT" localSheetId="32">#REF!</definedName>
    <definedName name="man12ACT" localSheetId="27">#REF!</definedName>
    <definedName name="man12ACT" localSheetId="28">#REF!</definedName>
    <definedName name="man12ACT" localSheetId="2">#REF!</definedName>
    <definedName name="man12ACT" localSheetId="1">#REF!</definedName>
    <definedName name="man12ACT">#REF!</definedName>
    <definedName name="MANBUD" localSheetId="11">#REF!</definedName>
    <definedName name="MANBUD" localSheetId="14">#REF!</definedName>
    <definedName name="MANBUD" localSheetId="15">#REF!</definedName>
    <definedName name="MANBUD" localSheetId="12">#REF!</definedName>
    <definedName name="MANBUD" localSheetId="13">#REF!</definedName>
    <definedName name="MANBUD" localSheetId="16">#REF!</definedName>
    <definedName name="MANBUD" localSheetId="19">#REF!</definedName>
    <definedName name="MANBUD" localSheetId="17">#REF!</definedName>
    <definedName name="MANBUD" localSheetId="18">#REF!</definedName>
    <definedName name="MANBUD" localSheetId="20">#REF!</definedName>
    <definedName name="MANBUD" localSheetId="23">#REF!</definedName>
    <definedName name="MANBUD" localSheetId="24">#REF!</definedName>
    <definedName name="MANBUD" localSheetId="21">#REF!</definedName>
    <definedName name="MANBUD" localSheetId="22">#REF!</definedName>
    <definedName name="MANBUD" localSheetId="25">#REF!</definedName>
    <definedName name="MANBUD" localSheetId="26">#REF!</definedName>
    <definedName name="MANBUD" localSheetId="3">#REF!</definedName>
    <definedName name="MANBUD" localSheetId="8">#REF!</definedName>
    <definedName name="MANBUD" localSheetId="9">#REF!</definedName>
    <definedName name="MANBUD" localSheetId="4">#REF!</definedName>
    <definedName name="MANBUD" localSheetId="10">#REF!</definedName>
    <definedName name="MANBUD" localSheetId="5">#REF!</definedName>
    <definedName name="MANBUD" localSheetId="6">#REF!</definedName>
    <definedName name="MANBUD" localSheetId="7">#REF!</definedName>
    <definedName name="MANBUD" localSheetId="29">#REF!</definedName>
    <definedName name="MANBUD" localSheetId="30">#REF!</definedName>
    <definedName name="MANBUD" localSheetId="31">#REF!</definedName>
    <definedName name="MANBUD" localSheetId="32">#REF!</definedName>
    <definedName name="MANBUD" localSheetId="27">#REF!</definedName>
    <definedName name="MANBUD" localSheetId="28">#REF!</definedName>
    <definedName name="MANBUD" localSheetId="2">#REF!</definedName>
    <definedName name="MANBUD" localSheetId="1">#REF!</definedName>
    <definedName name="MANBUD">#REF!</definedName>
    <definedName name="manCYACT" localSheetId="11">#REF!</definedName>
    <definedName name="manCYACT" localSheetId="14">#REF!</definedName>
    <definedName name="manCYACT" localSheetId="15">#REF!</definedName>
    <definedName name="manCYACT" localSheetId="12">#REF!</definedName>
    <definedName name="manCYACT" localSheetId="13">#REF!</definedName>
    <definedName name="manCYACT" localSheetId="16">#REF!</definedName>
    <definedName name="manCYACT" localSheetId="19">#REF!</definedName>
    <definedName name="manCYACT" localSheetId="17">#REF!</definedName>
    <definedName name="manCYACT" localSheetId="18">#REF!</definedName>
    <definedName name="manCYACT" localSheetId="20">#REF!</definedName>
    <definedName name="manCYACT" localSheetId="23">#REF!</definedName>
    <definedName name="manCYACT" localSheetId="24">#REF!</definedName>
    <definedName name="manCYACT" localSheetId="21">#REF!</definedName>
    <definedName name="manCYACT" localSheetId="22">#REF!</definedName>
    <definedName name="manCYACT" localSheetId="25">#REF!</definedName>
    <definedName name="manCYACT" localSheetId="26">#REF!</definedName>
    <definedName name="manCYACT" localSheetId="3">#REF!</definedName>
    <definedName name="manCYACT" localSheetId="8">#REF!</definedName>
    <definedName name="manCYACT" localSheetId="9">#REF!</definedName>
    <definedName name="manCYACT" localSheetId="4">#REF!</definedName>
    <definedName name="manCYACT" localSheetId="10">#REF!</definedName>
    <definedName name="manCYACT" localSheetId="5">#REF!</definedName>
    <definedName name="manCYACT" localSheetId="6">#REF!</definedName>
    <definedName name="manCYACT" localSheetId="7">#REF!</definedName>
    <definedName name="manCYACT" localSheetId="29">#REF!</definedName>
    <definedName name="manCYACT" localSheetId="30">#REF!</definedName>
    <definedName name="manCYACT" localSheetId="31">#REF!</definedName>
    <definedName name="manCYACT" localSheetId="32">#REF!</definedName>
    <definedName name="manCYACT" localSheetId="27">#REF!</definedName>
    <definedName name="manCYACT" localSheetId="28">#REF!</definedName>
    <definedName name="manCYACT" localSheetId="2">#REF!</definedName>
    <definedName name="manCYACT" localSheetId="1">#REF!</definedName>
    <definedName name="manCYACT">#REF!</definedName>
    <definedName name="manCYBUD" localSheetId="11">#REF!</definedName>
    <definedName name="manCYBUD" localSheetId="14">#REF!</definedName>
    <definedName name="manCYBUD" localSheetId="15">#REF!</definedName>
    <definedName name="manCYBUD" localSheetId="12">#REF!</definedName>
    <definedName name="manCYBUD" localSheetId="13">#REF!</definedName>
    <definedName name="manCYBUD" localSheetId="16">#REF!</definedName>
    <definedName name="manCYBUD" localSheetId="19">#REF!</definedName>
    <definedName name="manCYBUD" localSheetId="17">#REF!</definedName>
    <definedName name="manCYBUD" localSheetId="18">#REF!</definedName>
    <definedName name="manCYBUD" localSheetId="20">#REF!</definedName>
    <definedName name="manCYBUD" localSheetId="23">#REF!</definedName>
    <definedName name="manCYBUD" localSheetId="24">#REF!</definedName>
    <definedName name="manCYBUD" localSheetId="21">#REF!</definedName>
    <definedName name="manCYBUD" localSheetId="22">#REF!</definedName>
    <definedName name="manCYBUD" localSheetId="25">#REF!</definedName>
    <definedName name="manCYBUD" localSheetId="26">#REF!</definedName>
    <definedName name="manCYBUD" localSheetId="3">#REF!</definedName>
    <definedName name="manCYBUD" localSheetId="8">#REF!</definedName>
    <definedName name="manCYBUD" localSheetId="9">#REF!</definedName>
    <definedName name="manCYBUD" localSheetId="4">#REF!</definedName>
    <definedName name="manCYBUD" localSheetId="10">#REF!</definedName>
    <definedName name="manCYBUD" localSheetId="5">#REF!</definedName>
    <definedName name="manCYBUD" localSheetId="6">#REF!</definedName>
    <definedName name="manCYBUD" localSheetId="7">#REF!</definedName>
    <definedName name="manCYBUD" localSheetId="29">#REF!</definedName>
    <definedName name="manCYBUD" localSheetId="30">#REF!</definedName>
    <definedName name="manCYBUD" localSheetId="31">#REF!</definedName>
    <definedName name="manCYBUD" localSheetId="32">#REF!</definedName>
    <definedName name="manCYBUD" localSheetId="27">#REF!</definedName>
    <definedName name="manCYBUD" localSheetId="28">#REF!</definedName>
    <definedName name="manCYBUD" localSheetId="2">#REF!</definedName>
    <definedName name="manCYBUD" localSheetId="1">#REF!</definedName>
    <definedName name="manCYBUD">#REF!</definedName>
    <definedName name="manCYF" localSheetId="11">#REF!</definedName>
    <definedName name="manCYF" localSheetId="14">#REF!</definedName>
    <definedName name="manCYF" localSheetId="15">#REF!</definedName>
    <definedName name="manCYF" localSheetId="12">#REF!</definedName>
    <definedName name="manCYF" localSheetId="13">#REF!</definedName>
    <definedName name="manCYF" localSheetId="16">#REF!</definedName>
    <definedName name="manCYF" localSheetId="19">#REF!</definedName>
    <definedName name="manCYF" localSheetId="17">#REF!</definedName>
    <definedName name="manCYF" localSheetId="18">#REF!</definedName>
    <definedName name="manCYF" localSheetId="20">#REF!</definedName>
    <definedName name="manCYF" localSheetId="23">#REF!</definedName>
    <definedName name="manCYF" localSheetId="24">#REF!</definedName>
    <definedName name="manCYF" localSheetId="21">#REF!</definedName>
    <definedName name="manCYF" localSheetId="22">#REF!</definedName>
    <definedName name="manCYF" localSheetId="25">#REF!</definedName>
    <definedName name="manCYF" localSheetId="26">#REF!</definedName>
    <definedName name="manCYF" localSheetId="3">#REF!</definedName>
    <definedName name="manCYF" localSheetId="8">#REF!</definedName>
    <definedName name="manCYF" localSheetId="9">#REF!</definedName>
    <definedName name="manCYF" localSheetId="4">#REF!</definedName>
    <definedName name="manCYF" localSheetId="10">#REF!</definedName>
    <definedName name="manCYF" localSheetId="5">#REF!</definedName>
    <definedName name="manCYF" localSheetId="6">#REF!</definedName>
    <definedName name="manCYF" localSheetId="7">#REF!</definedName>
    <definedName name="manCYF" localSheetId="29">#REF!</definedName>
    <definedName name="manCYF" localSheetId="30">#REF!</definedName>
    <definedName name="manCYF" localSheetId="31">#REF!</definedName>
    <definedName name="manCYF" localSheetId="32">#REF!</definedName>
    <definedName name="manCYF" localSheetId="27">#REF!</definedName>
    <definedName name="manCYF" localSheetId="28">#REF!</definedName>
    <definedName name="manCYF" localSheetId="2">#REF!</definedName>
    <definedName name="manCYF" localSheetId="1">#REF!</definedName>
    <definedName name="manCYF">#REF!</definedName>
    <definedName name="MANEND" localSheetId="11">#REF!</definedName>
    <definedName name="MANEND" localSheetId="14">#REF!</definedName>
    <definedName name="MANEND" localSheetId="15">#REF!</definedName>
    <definedName name="MANEND" localSheetId="12">#REF!</definedName>
    <definedName name="MANEND" localSheetId="13">#REF!</definedName>
    <definedName name="MANEND" localSheetId="16">#REF!</definedName>
    <definedName name="MANEND" localSheetId="19">#REF!</definedName>
    <definedName name="MANEND" localSheetId="17">#REF!</definedName>
    <definedName name="MANEND" localSheetId="18">#REF!</definedName>
    <definedName name="MANEND" localSheetId="20">#REF!</definedName>
    <definedName name="MANEND" localSheetId="23">#REF!</definedName>
    <definedName name="MANEND" localSheetId="24">#REF!</definedName>
    <definedName name="MANEND" localSheetId="21">#REF!</definedName>
    <definedName name="MANEND" localSheetId="22">#REF!</definedName>
    <definedName name="MANEND" localSheetId="25">#REF!</definedName>
    <definedName name="MANEND" localSheetId="26">#REF!</definedName>
    <definedName name="MANEND" localSheetId="3">#REF!</definedName>
    <definedName name="MANEND" localSheetId="8">#REF!</definedName>
    <definedName name="MANEND" localSheetId="9">#REF!</definedName>
    <definedName name="MANEND" localSheetId="4">#REF!</definedName>
    <definedName name="MANEND" localSheetId="10">#REF!</definedName>
    <definedName name="MANEND" localSheetId="5">#REF!</definedName>
    <definedName name="MANEND" localSheetId="6">#REF!</definedName>
    <definedName name="MANEND" localSheetId="7">#REF!</definedName>
    <definedName name="MANEND" localSheetId="29">#REF!</definedName>
    <definedName name="MANEND" localSheetId="30">#REF!</definedName>
    <definedName name="MANEND" localSheetId="31">#REF!</definedName>
    <definedName name="MANEND" localSheetId="32">#REF!</definedName>
    <definedName name="MANEND" localSheetId="27">#REF!</definedName>
    <definedName name="MANEND" localSheetId="28">#REF!</definedName>
    <definedName name="MANEND" localSheetId="2">#REF!</definedName>
    <definedName name="MANEND" localSheetId="1">#REF!</definedName>
    <definedName name="MANEND">#REF!</definedName>
    <definedName name="manNYbud" localSheetId="11">#REF!</definedName>
    <definedName name="manNYbud" localSheetId="14">#REF!</definedName>
    <definedName name="manNYbud" localSheetId="15">#REF!</definedName>
    <definedName name="manNYbud" localSheetId="12">#REF!</definedName>
    <definedName name="manNYbud" localSheetId="13">#REF!</definedName>
    <definedName name="manNYbud" localSheetId="16">#REF!</definedName>
    <definedName name="manNYbud" localSheetId="19">#REF!</definedName>
    <definedName name="manNYbud" localSheetId="17">#REF!</definedName>
    <definedName name="manNYbud" localSheetId="18">#REF!</definedName>
    <definedName name="manNYbud" localSheetId="20">#REF!</definedName>
    <definedName name="manNYbud" localSheetId="23">#REF!</definedName>
    <definedName name="manNYbud" localSheetId="24">#REF!</definedName>
    <definedName name="manNYbud" localSheetId="21">#REF!</definedName>
    <definedName name="manNYbud" localSheetId="22">#REF!</definedName>
    <definedName name="manNYbud" localSheetId="25">#REF!</definedName>
    <definedName name="manNYbud" localSheetId="26">#REF!</definedName>
    <definedName name="manNYbud" localSheetId="3">#REF!</definedName>
    <definedName name="manNYbud" localSheetId="8">#REF!</definedName>
    <definedName name="manNYbud" localSheetId="9">#REF!</definedName>
    <definedName name="manNYbud" localSheetId="4">#REF!</definedName>
    <definedName name="manNYbud" localSheetId="10">#REF!</definedName>
    <definedName name="manNYbud" localSheetId="5">#REF!</definedName>
    <definedName name="manNYbud" localSheetId="6">#REF!</definedName>
    <definedName name="manNYbud" localSheetId="7">#REF!</definedName>
    <definedName name="manNYbud" localSheetId="29">#REF!</definedName>
    <definedName name="manNYbud" localSheetId="30">#REF!</definedName>
    <definedName name="manNYbud" localSheetId="31">#REF!</definedName>
    <definedName name="manNYbud" localSheetId="32">#REF!</definedName>
    <definedName name="manNYbud" localSheetId="27">#REF!</definedName>
    <definedName name="manNYbud" localSheetId="28">#REF!</definedName>
    <definedName name="manNYbud" localSheetId="2">#REF!</definedName>
    <definedName name="manNYbud" localSheetId="1">#REF!</definedName>
    <definedName name="manNYbud">#REF!</definedName>
    <definedName name="manpower_costs" localSheetId="11">#REF!</definedName>
    <definedName name="manpower_costs" localSheetId="14">#REF!</definedName>
    <definedName name="manpower_costs" localSheetId="15">#REF!</definedName>
    <definedName name="manpower_costs" localSheetId="12">#REF!</definedName>
    <definedName name="manpower_costs" localSheetId="13">#REF!</definedName>
    <definedName name="manpower_costs" localSheetId="16">#REF!</definedName>
    <definedName name="manpower_costs" localSheetId="19">#REF!</definedName>
    <definedName name="manpower_costs" localSheetId="17">#REF!</definedName>
    <definedName name="manpower_costs" localSheetId="18">#REF!</definedName>
    <definedName name="manpower_costs" localSheetId="20">#REF!</definedName>
    <definedName name="manpower_costs" localSheetId="23">#REF!</definedName>
    <definedName name="manpower_costs" localSheetId="24">#REF!</definedName>
    <definedName name="manpower_costs" localSheetId="21">#REF!</definedName>
    <definedName name="manpower_costs" localSheetId="22">#REF!</definedName>
    <definedName name="manpower_costs" localSheetId="25">#REF!</definedName>
    <definedName name="manpower_costs" localSheetId="26">#REF!</definedName>
    <definedName name="manpower_costs" localSheetId="3">#REF!</definedName>
    <definedName name="manpower_costs" localSheetId="8">#REF!</definedName>
    <definedName name="manpower_costs" localSheetId="9">#REF!</definedName>
    <definedName name="manpower_costs" localSheetId="4">#REF!</definedName>
    <definedName name="manpower_costs" localSheetId="10">#REF!</definedName>
    <definedName name="manpower_costs" localSheetId="5">#REF!</definedName>
    <definedName name="manpower_costs" localSheetId="6">#REF!</definedName>
    <definedName name="manpower_costs" localSheetId="7">#REF!</definedName>
    <definedName name="manpower_costs" localSheetId="29">#REF!</definedName>
    <definedName name="manpower_costs" localSheetId="30">#REF!</definedName>
    <definedName name="manpower_costs" localSheetId="31">#REF!</definedName>
    <definedName name="manpower_costs" localSheetId="32">#REF!</definedName>
    <definedName name="manpower_costs" localSheetId="27">#REF!</definedName>
    <definedName name="manpower_costs" localSheetId="28">#REF!</definedName>
    <definedName name="manpower_costs" localSheetId="2">#REF!</definedName>
    <definedName name="manpower_costs" localSheetId="1">#REF!</definedName>
    <definedName name="manpower_costs">#REF!</definedName>
    <definedName name="manPYACT" localSheetId="11">#REF!</definedName>
    <definedName name="manPYACT" localSheetId="14">#REF!</definedName>
    <definedName name="manPYACT" localSheetId="15">#REF!</definedName>
    <definedName name="manPYACT" localSheetId="12">#REF!</definedName>
    <definedName name="manPYACT" localSheetId="13">#REF!</definedName>
    <definedName name="manPYACT" localSheetId="16">#REF!</definedName>
    <definedName name="manPYACT" localSheetId="19">#REF!</definedName>
    <definedName name="manPYACT" localSheetId="17">#REF!</definedName>
    <definedName name="manPYACT" localSheetId="18">#REF!</definedName>
    <definedName name="manPYACT" localSheetId="20">#REF!</definedName>
    <definedName name="manPYACT" localSheetId="23">#REF!</definedName>
    <definedName name="manPYACT" localSheetId="24">#REF!</definedName>
    <definedName name="manPYACT" localSheetId="21">#REF!</definedName>
    <definedName name="manPYACT" localSheetId="22">#REF!</definedName>
    <definedName name="manPYACT" localSheetId="25">#REF!</definedName>
    <definedName name="manPYACT" localSheetId="26">#REF!</definedName>
    <definedName name="manPYACT" localSheetId="3">#REF!</definedName>
    <definedName name="manPYACT" localSheetId="8">#REF!</definedName>
    <definedName name="manPYACT" localSheetId="9">#REF!</definedName>
    <definedName name="manPYACT" localSheetId="4">#REF!</definedName>
    <definedName name="manPYACT" localSheetId="10">#REF!</definedName>
    <definedName name="manPYACT" localSheetId="5">#REF!</definedName>
    <definedName name="manPYACT" localSheetId="6">#REF!</definedName>
    <definedName name="manPYACT" localSheetId="7">#REF!</definedName>
    <definedName name="manPYACT" localSheetId="29">#REF!</definedName>
    <definedName name="manPYACT" localSheetId="30">#REF!</definedName>
    <definedName name="manPYACT" localSheetId="31">#REF!</definedName>
    <definedName name="manPYACT" localSheetId="32">#REF!</definedName>
    <definedName name="manPYACT" localSheetId="27">#REF!</definedName>
    <definedName name="manPYACT" localSheetId="28">#REF!</definedName>
    <definedName name="manPYACT" localSheetId="2">#REF!</definedName>
    <definedName name="manPYACT" localSheetId="1">#REF!</definedName>
    <definedName name="manPYACT">#REF!</definedName>
    <definedName name="MANSTART" localSheetId="11">#REF!</definedName>
    <definedName name="MANSTART" localSheetId="14">#REF!</definedName>
    <definedName name="MANSTART" localSheetId="15">#REF!</definedName>
    <definedName name="MANSTART" localSheetId="12">#REF!</definedName>
    <definedName name="MANSTART" localSheetId="13">#REF!</definedName>
    <definedName name="MANSTART" localSheetId="16">#REF!</definedName>
    <definedName name="MANSTART" localSheetId="19">#REF!</definedName>
    <definedName name="MANSTART" localSheetId="17">#REF!</definedName>
    <definedName name="MANSTART" localSheetId="18">#REF!</definedName>
    <definedName name="MANSTART" localSheetId="20">#REF!</definedName>
    <definedName name="MANSTART" localSheetId="23">#REF!</definedName>
    <definedName name="MANSTART" localSheetId="24">#REF!</definedName>
    <definedName name="MANSTART" localSheetId="21">#REF!</definedName>
    <definedName name="MANSTART" localSheetId="22">#REF!</definedName>
    <definedName name="MANSTART" localSheetId="25">#REF!</definedName>
    <definedName name="MANSTART" localSheetId="26">#REF!</definedName>
    <definedName name="MANSTART" localSheetId="3">#REF!</definedName>
    <definedName name="MANSTART" localSheetId="8">#REF!</definedName>
    <definedName name="MANSTART" localSheetId="9">#REF!</definedName>
    <definedName name="MANSTART" localSheetId="4">#REF!</definedName>
    <definedName name="MANSTART" localSheetId="10">#REF!</definedName>
    <definedName name="MANSTART" localSheetId="5">#REF!</definedName>
    <definedName name="MANSTART" localSheetId="6">#REF!</definedName>
    <definedName name="MANSTART" localSheetId="7">#REF!</definedName>
    <definedName name="MANSTART" localSheetId="29">#REF!</definedName>
    <definedName name="MANSTART" localSheetId="30">#REF!</definedName>
    <definedName name="MANSTART" localSheetId="31">#REF!</definedName>
    <definedName name="MANSTART" localSheetId="32">#REF!</definedName>
    <definedName name="MANSTART" localSheetId="27">#REF!</definedName>
    <definedName name="MANSTART" localSheetId="28">#REF!</definedName>
    <definedName name="MANSTART" localSheetId="2">#REF!</definedName>
    <definedName name="MANSTART" localSheetId="1">#REF!</definedName>
    <definedName name="MANSTART">#REF!</definedName>
    <definedName name="mat_beg_bud" localSheetId="11">#REF!</definedName>
    <definedName name="mat_beg_bud" localSheetId="14">#REF!</definedName>
    <definedName name="mat_beg_bud" localSheetId="15">#REF!</definedName>
    <definedName name="mat_beg_bud" localSheetId="12">#REF!</definedName>
    <definedName name="mat_beg_bud" localSheetId="13">#REF!</definedName>
    <definedName name="mat_beg_bud" localSheetId="16">#REF!</definedName>
    <definedName name="mat_beg_bud" localSheetId="19">#REF!</definedName>
    <definedName name="mat_beg_bud" localSheetId="17">#REF!</definedName>
    <definedName name="mat_beg_bud" localSheetId="18">#REF!</definedName>
    <definedName name="mat_beg_bud" localSheetId="20">#REF!</definedName>
    <definedName name="mat_beg_bud" localSheetId="23">#REF!</definedName>
    <definedName name="mat_beg_bud" localSheetId="24">#REF!</definedName>
    <definedName name="mat_beg_bud" localSheetId="21">#REF!</definedName>
    <definedName name="mat_beg_bud" localSheetId="22">#REF!</definedName>
    <definedName name="mat_beg_bud" localSheetId="25">#REF!</definedName>
    <definedName name="mat_beg_bud" localSheetId="26">#REF!</definedName>
    <definedName name="mat_beg_bud" localSheetId="3">#REF!</definedName>
    <definedName name="mat_beg_bud" localSheetId="8">#REF!</definedName>
    <definedName name="mat_beg_bud" localSheetId="9">#REF!</definedName>
    <definedName name="mat_beg_bud" localSheetId="4">#REF!</definedName>
    <definedName name="mat_beg_bud" localSheetId="10">#REF!</definedName>
    <definedName name="mat_beg_bud" localSheetId="5">#REF!</definedName>
    <definedName name="mat_beg_bud" localSheetId="6">#REF!</definedName>
    <definedName name="mat_beg_bud" localSheetId="7">#REF!</definedName>
    <definedName name="mat_beg_bud" localSheetId="29">#REF!</definedName>
    <definedName name="mat_beg_bud" localSheetId="30">#REF!</definedName>
    <definedName name="mat_beg_bud" localSheetId="31">#REF!</definedName>
    <definedName name="mat_beg_bud" localSheetId="32">#REF!</definedName>
    <definedName name="mat_beg_bud" localSheetId="27">#REF!</definedName>
    <definedName name="mat_beg_bud" localSheetId="28">#REF!</definedName>
    <definedName name="mat_beg_bud" localSheetId="2">#REF!</definedName>
    <definedName name="mat_beg_bud" localSheetId="1">#REF!</definedName>
    <definedName name="mat_beg_bud">#REF!</definedName>
    <definedName name="mat_end_bud" localSheetId="11">#REF!</definedName>
    <definedName name="mat_end_bud" localSheetId="14">#REF!</definedName>
    <definedName name="mat_end_bud" localSheetId="15">#REF!</definedName>
    <definedName name="mat_end_bud" localSheetId="12">#REF!</definedName>
    <definedName name="mat_end_bud" localSheetId="13">#REF!</definedName>
    <definedName name="mat_end_bud" localSheetId="16">#REF!</definedName>
    <definedName name="mat_end_bud" localSheetId="19">#REF!</definedName>
    <definedName name="mat_end_bud" localSheetId="17">#REF!</definedName>
    <definedName name="mat_end_bud" localSheetId="18">#REF!</definedName>
    <definedName name="mat_end_bud" localSheetId="20">#REF!</definedName>
    <definedName name="mat_end_bud" localSheetId="23">#REF!</definedName>
    <definedName name="mat_end_bud" localSheetId="24">#REF!</definedName>
    <definedName name="mat_end_bud" localSheetId="21">#REF!</definedName>
    <definedName name="mat_end_bud" localSheetId="22">#REF!</definedName>
    <definedName name="mat_end_bud" localSheetId="25">#REF!</definedName>
    <definedName name="mat_end_bud" localSheetId="26">#REF!</definedName>
    <definedName name="mat_end_bud" localSheetId="3">#REF!</definedName>
    <definedName name="mat_end_bud" localSheetId="8">#REF!</definedName>
    <definedName name="mat_end_bud" localSheetId="9">#REF!</definedName>
    <definedName name="mat_end_bud" localSheetId="4">#REF!</definedName>
    <definedName name="mat_end_bud" localSheetId="10">#REF!</definedName>
    <definedName name="mat_end_bud" localSheetId="5">#REF!</definedName>
    <definedName name="mat_end_bud" localSheetId="6">#REF!</definedName>
    <definedName name="mat_end_bud" localSheetId="7">#REF!</definedName>
    <definedName name="mat_end_bud" localSheetId="29">#REF!</definedName>
    <definedName name="mat_end_bud" localSheetId="30">#REF!</definedName>
    <definedName name="mat_end_bud" localSheetId="31">#REF!</definedName>
    <definedName name="mat_end_bud" localSheetId="32">#REF!</definedName>
    <definedName name="mat_end_bud" localSheetId="27">#REF!</definedName>
    <definedName name="mat_end_bud" localSheetId="28">#REF!</definedName>
    <definedName name="mat_end_bud" localSheetId="2">#REF!</definedName>
    <definedName name="mat_end_bud" localSheetId="1">#REF!</definedName>
    <definedName name="mat_end_bud">#REF!</definedName>
    <definedName name="mat12ACT" localSheetId="11">#REF!</definedName>
    <definedName name="mat12ACT" localSheetId="14">#REF!</definedName>
    <definedName name="mat12ACT" localSheetId="15">#REF!</definedName>
    <definedName name="mat12ACT" localSheetId="12">#REF!</definedName>
    <definedName name="mat12ACT" localSheetId="13">#REF!</definedName>
    <definedName name="mat12ACT" localSheetId="16">#REF!</definedName>
    <definedName name="mat12ACT" localSheetId="19">#REF!</definedName>
    <definedName name="mat12ACT" localSheetId="17">#REF!</definedName>
    <definedName name="mat12ACT" localSheetId="18">#REF!</definedName>
    <definedName name="mat12ACT" localSheetId="20">#REF!</definedName>
    <definedName name="mat12ACT" localSheetId="23">#REF!</definedName>
    <definedName name="mat12ACT" localSheetId="24">#REF!</definedName>
    <definedName name="mat12ACT" localSheetId="21">#REF!</definedName>
    <definedName name="mat12ACT" localSheetId="22">#REF!</definedName>
    <definedName name="mat12ACT" localSheetId="25">#REF!</definedName>
    <definedName name="mat12ACT" localSheetId="26">#REF!</definedName>
    <definedName name="mat12ACT" localSheetId="3">#REF!</definedName>
    <definedName name="mat12ACT" localSheetId="8">#REF!</definedName>
    <definedName name="mat12ACT" localSheetId="9">#REF!</definedName>
    <definedName name="mat12ACT" localSheetId="4">#REF!</definedName>
    <definedName name="mat12ACT" localSheetId="10">#REF!</definedName>
    <definedName name="mat12ACT" localSheetId="5">#REF!</definedName>
    <definedName name="mat12ACT" localSheetId="6">#REF!</definedName>
    <definedName name="mat12ACT" localSheetId="7">#REF!</definedName>
    <definedName name="mat12ACT" localSheetId="29">#REF!</definedName>
    <definedName name="mat12ACT" localSheetId="30">#REF!</definedName>
    <definedName name="mat12ACT" localSheetId="31">#REF!</definedName>
    <definedName name="mat12ACT" localSheetId="32">#REF!</definedName>
    <definedName name="mat12ACT" localSheetId="27">#REF!</definedName>
    <definedName name="mat12ACT" localSheetId="28">#REF!</definedName>
    <definedName name="mat12ACT" localSheetId="2">#REF!</definedName>
    <definedName name="mat12ACT" localSheetId="1">#REF!</definedName>
    <definedName name="mat12ACT">#REF!</definedName>
    <definedName name="MATBUD" localSheetId="11">#REF!</definedName>
    <definedName name="MATBUD" localSheetId="14">#REF!</definedName>
    <definedName name="MATBUD" localSheetId="15">#REF!</definedName>
    <definedName name="MATBUD" localSheetId="12">#REF!</definedName>
    <definedName name="MATBUD" localSheetId="13">#REF!</definedName>
    <definedName name="MATBUD" localSheetId="16">#REF!</definedName>
    <definedName name="MATBUD" localSheetId="19">#REF!</definedName>
    <definedName name="MATBUD" localSheetId="17">#REF!</definedName>
    <definedName name="MATBUD" localSheetId="18">#REF!</definedName>
    <definedName name="MATBUD" localSheetId="20">#REF!</definedName>
    <definedName name="MATBUD" localSheetId="23">#REF!</definedName>
    <definedName name="MATBUD" localSheetId="24">#REF!</definedName>
    <definedName name="MATBUD" localSheetId="21">#REF!</definedName>
    <definedName name="MATBUD" localSheetId="22">#REF!</definedName>
    <definedName name="MATBUD" localSheetId="25">#REF!</definedName>
    <definedName name="MATBUD" localSheetId="26">#REF!</definedName>
    <definedName name="MATBUD" localSheetId="3">#REF!</definedName>
    <definedName name="MATBUD" localSheetId="8">#REF!</definedName>
    <definedName name="MATBUD" localSheetId="9">#REF!</definedName>
    <definedName name="MATBUD" localSheetId="4">#REF!</definedName>
    <definedName name="MATBUD" localSheetId="10">#REF!</definedName>
    <definedName name="MATBUD" localSheetId="5">#REF!</definedName>
    <definedName name="MATBUD" localSheetId="6">#REF!</definedName>
    <definedName name="MATBUD" localSheetId="7">#REF!</definedName>
    <definedName name="MATBUD" localSheetId="29">#REF!</definedName>
    <definedName name="MATBUD" localSheetId="30">#REF!</definedName>
    <definedName name="MATBUD" localSheetId="31">#REF!</definedName>
    <definedName name="MATBUD" localSheetId="32">#REF!</definedName>
    <definedName name="MATBUD" localSheetId="27">#REF!</definedName>
    <definedName name="MATBUD" localSheetId="28">#REF!</definedName>
    <definedName name="MATBUD" localSheetId="2">#REF!</definedName>
    <definedName name="MATBUD" localSheetId="1">#REF!</definedName>
    <definedName name="MATBUD">#REF!</definedName>
    <definedName name="matCYACT" localSheetId="11">#REF!</definedName>
    <definedName name="matCYACT" localSheetId="14">#REF!</definedName>
    <definedName name="matCYACT" localSheetId="15">#REF!</definedName>
    <definedName name="matCYACT" localSheetId="12">#REF!</definedName>
    <definedName name="matCYACT" localSheetId="13">#REF!</definedName>
    <definedName name="matCYACT" localSheetId="16">#REF!</definedName>
    <definedName name="matCYACT" localSheetId="19">#REF!</definedName>
    <definedName name="matCYACT" localSheetId="17">#REF!</definedName>
    <definedName name="matCYACT" localSheetId="18">#REF!</definedName>
    <definedName name="matCYACT" localSheetId="20">#REF!</definedName>
    <definedName name="matCYACT" localSheetId="23">#REF!</definedName>
    <definedName name="matCYACT" localSheetId="24">#REF!</definedName>
    <definedName name="matCYACT" localSheetId="21">#REF!</definedName>
    <definedName name="matCYACT" localSheetId="22">#REF!</definedName>
    <definedName name="matCYACT" localSheetId="25">#REF!</definedName>
    <definedName name="matCYACT" localSheetId="26">#REF!</definedName>
    <definedName name="matCYACT" localSheetId="3">#REF!</definedName>
    <definedName name="matCYACT" localSheetId="8">#REF!</definedName>
    <definedName name="matCYACT" localSheetId="9">#REF!</definedName>
    <definedName name="matCYACT" localSheetId="4">#REF!</definedName>
    <definedName name="matCYACT" localSheetId="10">#REF!</definedName>
    <definedName name="matCYACT" localSheetId="5">#REF!</definedName>
    <definedName name="matCYACT" localSheetId="6">#REF!</definedName>
    <definedName name="matCYACT" localSheetId="7">#REF!</definedName>
    <definedName name="matCYACT" localSheetId="29">#REF!</definedName>
    <definedName name="matCYACT" localSheetId="30">#REF!</definedName>
    <definedName name="matCYACT" localSheetId="31">#REF!</definedName>
    <definedName name="matCYACT" localSheetId="32">#REF!</definedName>
    <definedName name="matCYACT" localSheetId="27">#REF!</definedName>
    <definedName name="matCYACT" localSheetId="28">#REF!</definedName>
    <definedName name="matCYACT" localSheetId="2">#REF!</definedName>
    <definedName name="matCYACT" localSheetId="1">#REF!</definedName>
    <definedName name="matCYACT">#REF!</definedName>
    <definedName name="matCYBUD" localSheetId="11">#REF!</definedName>
    <definedName name="matCYBUD" localSheetId="14">#REF!</definedName>
    <definedName name="matCYBUD" localSheetId="15">#REF!</definedName>
    <definedName name="matCYBUD" localSheetId="12">#REF!</definedName>
    <definedName name="matCYBUD" localSheetId="13">#REF!</definedName>
    <definedName name="matCYBUD" localSheetId="16">#REF!</definedName>
    <definedName name="matCYBUD" localSheetId="19">#REF!</definedName>
    <definedName name="matCYBUD" localSheetId="17">#REF!</definedName>
    <definedName name="matCYBUD" localSheetId="18">#REF!</definedName>
    <definedName name="matCYBUD" localSheetId="20">#REF!</definedName>
    <definedName name="matCYBUD" localSheetId="23">#REF!</definedName>
    <definedName name="matCYBUD" localSheetId="24">#REF!</definedName>
    <definedName name="matCYBUD" localSheetId="21">#REF!</definedName>
    <definedName name="matCYBUD" localSheetId="22">#REF!</definedName>
    <definedName name="matCYBUD" localSheetId="25">#REF!</definedName>
    <definedName name="matCYBUD" localSheetId="26">#REF!</definedName>
    <definedName name="matCYBUD" localSheetId="3">#REF!</definedName>
    <definedName name="matCYBUD" localSheetId="8">#REF!</definedName>
    <definedName name="matCYBUD" localSheetId="9">#REF!</definedName>
    <definedName name="matCYBUD" localSheetId="4">#REF!</definedName>
    <definedName name="matCYBUD" localSheetId="10">#REF!</definedName>
    <definedName name="matCYBUD" localSheetId="5">#REF!</definedName>
    <definedName name="matCYBUD" localSheetId="6">#REF!</definedName>
    <definedName name="matCYBUD" localSheetId="7">#REF!</definedName>
    <definedName name="matCYBUD" localSheetId="29">#REF!</definedName>
    <definedName name="matCYBUD" localSheetId="30">#REF!</definedName>
    <definedName name="matCYBUD" localSheetId="31">#REF!</definedName>
    <definedName name="matCYBUD" localSheetId="32">#REF!</definedName>
    <definedName name="matCYBUD" localSheetId="27">#REF!</definedName>
    <definedName name="matCYBUD" localSheetId="28">#REF!</definedName>
    <definedName name="matCYBUD" localSheetId="2">#REF!</definedName>
    <definedName name="matCYBUD" localSheetId="1">#REF!</definedName>
    <definedName name="matCYBUD">#REF!</definedName>
    <definedName name="matCYF" localSheetId="11">#REF!</definedName>
    <definedName name="matCYF" localSheetId="14">#REF!</definedName>
    <definedName name="matCYF" localSheetId="15">#REF!</definedName>
    <definedName name="matCYF" localSheetId="12">#REF!</definedName>
    <definedName name="matCYF" localSheetId="13">#REF!</definedName>
    <definedName name="matCYF" localSheetId="16">#REF!</definedName>
    <definedName name="matCYF" localSheetId="19">#REF!</definedName>
    <definedName name="matCYF" localSheetId="17">#REF!</definedName>
    <definedName name="matCYF" localSheetId="18">#REF!</definedName>
    <definedName name="matCYF" localSheetId="20">#REF!</definedName>
    <definedName name="matCYF" localSheetId="23">#REF!</definedName>
    <definedName name="matCYF" localSheetId="24">#REF!</definedName>
    <definedName name="matCYF" localSheetId="21">#REF!</definedName>
    <definedName name="matCYF" localSheetId="22">#REF!</definedName>
    <definedName name="matCYF" localSheetId="25">#REF!</definedName>
    <definedName name="matCYF" localSheetId="26">#REF!</definedName>
    <definedName name="matCYF" localSheetId="3">#REF!</definedName>
    <definedName name="matCYF" localSheetId="8">#REF!</definedName>
    <definedName name="matCYF" localSheetId="9">#REF!</definedName>
    <definedName name="matCYF" localSheetId="4">#REF!</definedName>
    <definedName name="matCYF" localSheetId="10">#REF!</definedName>
    <definedName name="matCYF" localSheetId="5">#REF!</definedName>
    <definedName name="matCYF" localSheetId="6">#REF!</definedName>
    <definedName name="matCYF" localSheetId="7">#REF!</definedName>
    <definedName name="matCYF" localSheetId="29">#REF!</definedName>
    <definedName name="matCYF" localSheetId="30">#REF!</definedName>
    <definedName name="matCYF" localSheetId="31">#REF!</definedName>
    <definedName name="matCYF" localSheetId="32">#REF!</definedName>
    <definedName name="matCYF" localSheetId="27">#REF!</definedName>
    <definedName name="matCYF" localSheetId="28">#REF!</definedName>
    <definedName name="matCYF" localSheetId="2">#REF!</definedName>
    <definedName name="matCYF" localSheetId="1">#REF!</definedName>
    <definedName name="matCYF">#REF!</definedName>
    <definedName name="MATEND" localSheetId="11">#REF!</definedName>
    <definedName name="MATEND" localSheetId="14">#REF!</definedName>
    <definedName name="MATEND" localSheetId="15">#REF!</definedName>
    <definedName name="MATEND" localSheetId="12">#REF!</definedName>
    <definedName name="MATEND" localSheetId="13">#REF!</definedName>
    <definedName name="MATEND" localSheetId="16">#REF!</definedName>
    <definedName name="MATEND" localSheetId="19">#REF!</definedName>
    <definedName name="MATEND" localSheetId="17">#REF!</definedName>
    <definedName name="MATEND" localSheetId="18">#REF!</definedName>
    <definedName name="MATEND" localSheetId="20">#REF!</definedName>
    <definedName name="MATEND" localSheetId="23">#REF!</definedName>
    <definedName name="MATEND" localSheetId="24">#REF!</definedName>
    <definedName name="MATEND" localSheetId="21">#REF!</definedName>
    <definedName name="MATEND" localSheetId="22">#REF!</definedName>
    <definedName name="MATEND" localSheetId="25">#REF!</definedName>
    <definedName name="MATEND" localSheetId="26">#REF!</definedName>
    <definedName name="MATEND" localSheetId="3">#REF!</definedName>
    <definedName name="MATEND" localSheetId="8">#REF!</definedName>
    <definedName name="MATEND" localSheetId="9">#REF!</definedName>
    <definedName name="MATEND" localSheetId="4">#REF!</definedName>
    <definedName name="MATEND" localSheetId="10">#REF!</definedName>
    <definedName name="MATEND" localSheetId="5">#REF!</definedName>
    <definedName name="MATEND" localSheetId="6">#REF!</definedName>
    <definedName name="MATEND" localSheetId="7">#REF!</definedName>
    <definedName name="MATEND" localSheetId="29">#REF!</definedName>
    <definedName name="MATEND" localSheetId="30">#REF!</definedName>
    <definedName name="MATEND" localSheetId="31">#REF!</definedName>
    <definedName name="MATEND" localSheetId="32">#REF!</definedName>
    <definedName name="MATEND" localSheetId="27">#REF!</definedName>
    <definedName name="MATEND" localSheetId="28">#REF!</definedName>
    <definedName name="MATEND" localSheetId="2">#REF!</definedName>
    <definedName name="MATEND" localSheetId="1">#REF!</definedName>
    <definedName name="MATEND">#REF!</definedName>
    <definedName name="material_costs" localSheetId="11">#REF!</definedName>
    <definedName name="material_costs" localSheetId="14">#REF!</definedName>
    <definedName name="material_costs" localSheetId="15">#REF!</definedName>
    <definedName name="material_costs" localSheetId="12">#REF!</definedName>
    <definedName name="material_costs" localSheetId="13">#REF!</definedName>
    <definedName name="material_costs" localSheetId="16">#REF!</definedName>
    <definedName name="material_costs" localSheetId="19">#REF!</definedName>
    <definedName name="material_costs" localSheetId="17">#REF!</definedName>
    <definedName name="material_costs" localSheetId="18">#REF!</definedName>
    <definedName name="material_costs" localSheetId="20">#REF!</definedName>
    <definedName name="material_costs" localSheetId="23">#REF!</definedName>
    <definedName name="material_costs" localSheetId="24">#REF!</definedName>
    <definedName name="material_costs" localSheetId="21">#REF!</definedName>
    <definedName name="material_costs" localSheetId="22">#REF!</definedName>
    <definedName name="material_costs" localSheetId="25">#REF!</definedName>
    <definedName name="material_costs" localSheetId="26">#REF!</definedName>
    <definedName name="material_costs" localSheetId="3">#REF!</definedName>
    <definedName name="material_costs" localSheetId="8">#REF!</definedName>
    <definedName name="material_costs" localSheetId="9">#REF!</definedName>
    <definedName name="material_costs" localSheetId="4">#REF!</definedName>
    <definedName name="material_costs" localSheetId="10">#REF!</definedName>
    <definedName name="material_costs" localSheetId="5">#REF!</definedName>
    <definedName name="material_costs" localSheetId="6">#REF!</definedName>
    <definedName name="material_costs" localSheetId="7">#REF!</definedName>
    <definedName name="material_costs" localSheetId="29">#REF!</definedName>
    <definedName name="material_costs" localSheetId="30">#REF!</definedName>
    <definedName name="material_costs" localSheetId="31">#REF!</definedName>
    <definedName name="material_costs" localSheetId="32">#REF!</definedName>
    <definedName name="material_costs" localSheetId="27">#REF!</definedName>
    <definedName name="material_costs" localSheetId="28">#REF!</definedName>
    <definedName name="material_costs" localSheetId="2">#REF!</definedName>
    <definedName name="material_costs" localSheetId="1">#REF!</definedName>
    <definedName name="material_costs">#REF!</definedName>
    <definedName name="matNYbud" localSheetId="11">#REF!</definedName>
    <definedName name="matNYbud" localSheetId="14">#REF!</definedName>
    <definedName name="matNYbud" localSheetId="15">#REF!</definedName>
    <definedName name="matNYbud" localSheetId="12">#REF!</definedName>
    <definedName name="matNYbud" localSheetId="13">#REF!</definedName>
    <definedName name="matNYbud" localSheetId="16">#REF!</definedName>
    <definedName name="matNYbud" localSheetId="19">#REF!</definedName>
    <definedName name="matNYbud" localSheetId="17">#REF!</definedName>
    <definedName name="matNYbud" localSheetId="18">#REF!</definedName>
    <definedName name="matNYbud" localSheetId="20">#REF!</definedName>
    <definedName name="matNYbud" localSheetId="23">#REF!</definedName>
    <definedName name="matNYbud" localSheetId="24">#REF!</definedName>
    <definedName name="matNYbud" localSheetId="21">#REF!</definedName>
    <definedName name="matNYbud" localSheetId="22">#REF!</definedName>
    <definedName name="matNYbud" localSheetId="25">#REF!</definedName>
    <definedName name="matNYbud" localSheetId="26">#REF!</definedName>
    <definedName name="matNYbud" localSheetId="3">#REF!</definedName>
    <definedName name="matNYbud" localSheetId="8">#REF!</definedName>
    <definedName name="matNYbud" localSheetId="9">#REF!</definedName>
    <definedName name="matNYbud" localSheetId="4">#REF!</definedName>
    <definedName name="matNYbud" localSheetId="10">#REF!</definedName>
    <definedName name="matNYbud" localSheetId="5">#REF!</definedName>
    <definedName name="matNYbud" localSheetId="6">#REF!</definedName>
    <definedName name="matNYbud" localSheetId="7">#REF!</definedName>
    <definedName name="matNYbud" localSheetId="29">#REF!</definedName>
    <definedName name="matNYbud" localSheetId="30">#REF!</definedName>
    <definedName name="matNYbud" localSheetId="31">#REF!</definedName>
    <definedName name="matNYbud" localSheetId="32">#REF!</definedName>
    <definedName name="matNYbud" localSheetId="27">#REF!</definedName>
    <definedName name="matNYbud" localSheetId="28">#REF!</definedName>
    <definedName name="matNYbud" localSheetId="2">#REF!</definedName>
    <definedName name="matNYbud" localSheetId="1">#REF!</definedName>
    <definedName name="matNYbud">#REF!</definedName>
    <definedName name="matPYACT" localSheetId="11">#REF!</definedName>
    <definedName name="matPYACT" localSheetId="14">#REF!</definedName>
    <definedName name="matPYACT" localSheetId="15">#REF!</definedName>
    <definedName name="matPYACT" localSheetId="12">#REF!</definedName>
    <definedName name="matPYACT" localSheetId="13">#REF!</definedName>
    <definedName name="matPYACT" localSheetId="16">#REF!</definedName>
    <definedName name="matPYACT" localSheetId="19">#REF!</definedName>
    <definedName name="matPYACT" localSheetId="17">#REF!</definedName>
    <definedName name="matPYACT" localSheetId="18">#REF!</definedName>
    <definedName name="matPYACT" localSheetId="20">#REF!</definedName>
    <definedName name="matPYACT" localSheetId="23">#REF!</definedName>
    <definedName name="matPYACT" localSheetId="24">#REF!</definedName>
    <definedName name="matPYACT" localSheetId="21">#REF!</definedName>
    <definedName name="matPYACT" localSheetId="22">#REF!</definedName>
    <definedName name="matPYACT" localSheetId="25">#REF!</definedName>
    <definedName name="matPYACT" localSheetId="26">#REF!</definedName>
    <definedName name="matPYACT" localSheetId="3">#REF!</definedName>
    <definedName name="matPYACT" localSheetId="8">#REF!</definedName>
    <definedName name="matPYACT" localSheetId="9">#REF!</definedName>
    <definedName name="matPYACT" localSheetId="4">#REF!</definedName>
    <definedName name="matPYACT" localSheetId="10">#REF!</definedName>
    <definedName name="matPYACT" localSheetId="5">#REF!</definedName>
    <definedName name="matPYACT" localSheetId="6">#REF!</definedName>
    <definedName name="matPYACT" localSheetId="7">#REF!</definedName>
    <definedName name="matPYACT" localSheetId="29">#REF!</definedName>
    <definedName name="matPYACT" localSheetId="30">#REF!</definedName>
    <definedName name="matPYACT" localSheetId="31">#REF!</definedName>
    <definedName name="matPYACT" localSheetId="32">#REF!</definedName>
    <definedName name="matPYACT" localSheetId="27">#REF!</definedName>
    <definedName name="matPYACT" localSheetId="28">#REF!</definedName>
    <definedName name="matPYACT" localSheetId="2">#REF!</definedName>
    <definedName name="matPYACT" localSheetId="1">#REF!</definedName>
    <definedName name="matPYACT">#REF!</definedName>
    <definedName name="MATSTART" localSheetId="11">#REF!</definedName>
    <definedName name="MATSTART" localSheetId="14">#REF!</definedName>
    <definedName name="MATSTART" localSheetId="15">#REF!</definedName>
    <definedName name="MATSTART" localSheetId="12">#REF!</definedName>
    <definedName name="MATSTART" localSheetId="13">#REF!</definedName>
    <definedName name="MATSTART" localSheetId="16">#REF!</definedName>
    <definedName name="MATSTART" localSheetId="19">#REF!</definedName>
    <definedName name="MATSTART" localSheetId="17">#REF!</definedName>
    <definedName name="MATSTART" localSheetId="18">#REF!</definedName>
    <definedName name="MATSTART" localSheetId="20">#REF!</definedName>
    <definedName name="MATSTART" localSheetId="23">#REF!</definedName>
    <definedName name="MATSTART" localSheetId="24">#REF!</definedName>
    <definedName name="MATSTART" localSheetId="21">#REF!</definedName>
    <definedName name="MATSTART" localSheetId="22">#REF!</definedName>
    <definedName name="MATSTART" localSheetId="25">#REF!</definedName>
    <definedName name="MATSTART" localSheetId="26">#REF!</definedName>
    <definedName name="MATSTART" localSheetId="3">#REF!</definedName>
    <definedName name="MATSTART" localSheetId="8">#REF!</definedName>
    <definedName name="MATSTART" localSheetId="9">#REF!</definedName>
    <definedName name="MATSTART" localSheetId="4">#REF!</definedName>
    <definedName name="MATSTART" localSheetId="10">#REF!</definedName>
    <definedName name="MATSTART" localSheetId="5">#REF!</definedName>
    <definedName name="MATSTART" localSheetId="6">#REF!</definedName>
    <definedName name="MATSTART" localSheetId="7">#REF!</definedName>
    <definedName name="MATSTART" localSheetId="29">#REF!</definedName>
    <definedName name="MATSTART" localSheetId="30">#REF!</definedName>
    <definedName name="MATSTART" localSheetId="31">#REF!</definedName>
    <definedName name="MATSTART" localSheetId="32">#REF!</definedName>
    <definedName name="MATSTART" localSheetId="27">#REF!</definedName>
    <definedName name="MATSTART" localSheetId="28">#REF!</definedName>
    <definedName name="MATSTART" localSheetId="2">#REF!</definedName>
    <definedName name="MATSTART" localSheetId="1">#REF!</definedName>
    <definedName name="MATSTART">#REF!</definedName>
    <definedName name="NonPayment">[2]lists!$AA$1:$AA$71</definedName>
    <definedName name="oth_beg_bud" localSheetId="11">#REF!</definedName>
    <definedName name="oth_beg_bud" localSheetId="14">#REF!</definedName>
    <definedName name="oth_beg_bud" localSheetId="15">#REF!</definedName>
    <definedName name="oth_beg_bud" localSheetId="12">#REF!</definedName>
    <definedName name="oth_beg_bud" localSheetId="13">#REF!</definedName>
    <definedName name="oth_beg_bud" localSheetId="16">#REF!</definedName>
    <definedName name="oth_beg_bud" localSheetId="19">#REF!</definedName>
    <definedName name="oth_beg_bud" localSheetId="17">#REF!</definedName>
    <definedName name="oth_beg_bud" localSheetId="18">#REF!</definedName>
    <definedName name="oth_beg_bud" localSheetId="20">#REF!</definedName>
    <definedName name="oth_beg_bud" localSheetId="23">#REF!</definedName>
    <definedName name="oth_beg_bud" localSheetId="24">#REF!</definedName>
    <definedName name="oth_beg_bud" localSheetId="21">#REF!</definedName>
    <definedName name="oth_beg_bud" localSheetId="22">#REF!</definedName>
    <definedName name="oth_beg_bud" localSheetId="25">#REF!</definedName>
    <definedName name="oth_beg_bud" localSheetId="26">#REF!</definedName>
    <definedName name="oth_beg_bud" localSheetId="3">#REF!</definedName>
    <definedName name="oth_beg_bud" localSheetId="8">#REF!</definedName>
    <definedName name="oth_beg_bud" localSheetId="9">#REF!</definedName>
    <definedName name="oth_beg_bud" localSheetId="4">#REF!</definedName>
    <definedName name="oth_beg_bud" localSheetId="10">#REF!</definedName>
    <definedName name="oth_beg_bud" localSheetId="5">#REF!</definedName>
    <definedName name="oth_beg_bud" localSheetId="6">#REF!</definedName>
    <definedName name="oth_beg_bud" localSheetId="7">#REF!</definedName>
    <definedName name="oth_beg_bud" localSheetId="29">#REF!</definedName>
    <definedName name="oth_beg_bud" localSheetId="30">#REF!</definedName>
    <definedName name="oth_beg_bud" localSheetId="31">#REF!</definedName>
    <definedName name="oth_beg_bud" localSheetId="32">#REF!</definedName>
    <definedName name="oth_beg_bud" localSheetId="27">#REF!</definedName>
    <definedName name="oth_beg_bud" localSheetId="28">#REF!</definedName>
    <definedName name="oth_beg_bud" localSheetId="2">#REF!</definedName>
    <definedName name="oth_beg_bud" localSheetId="1">#REF!</definedName>
    <definedName name="oth_beg_bud">#REF!</definedName>
    <definedName name="oth_end_bud" localSheetId="11">#REF!</definedName>
    <definedName name="oth_end_bud" localSheetId="14">#REF!</definedName>
    <definedName name="oth_end_bud" localSheetId="15">#REF!</definedName>
    <definedName name="oth_end_bud" localSheetId="12">#REF!</definedName>
    <definedName name="oth_end_bud" localSheetId="13">#REF!</definedName>
    <definedName name="oth_end_bud" localSheetId="16">#REF!</definedName>
    <definedName name="oth_end_bud" localSheetId="19">#REF!</definedName>
    <definedName name="oth_end_bud" localSheetId="17">#REF!</definedName>
    <definedName name="oth_end_bud" localSheetId="18">#REF!</definedName>
    <definedName name="oth_end_bud" localSheetId="20">#REF!</definedName>
    <definedName name="oth_end_bud" localSheetId="23">#REF!</definedName>
    <definedName name="oth_end_bud" localSheetId="24">#REF!</definedName>
    <definedName name="oth_end_bud" localSheetId="21">#REF!</definedName>
    <definedName name="oth_end_bud" localSheetId="22">#REF!</definedName>
    <definedName name="oth_end_bud" localSheetId="25">#REF!</definedName>
    <definedName name="oth_end_bud" localSheetId="26">#REF!</definedName>
    <definedName name="oth_end_bud" localSheetId="3">#REF!</definedName>
    <definedName name="oth_end_bud" localSheetId="8">#REF!</definedName>
    <definedName name="oth_end_bud" localSheetId="9">#REF!</definedName>
    <definedName name="oth_end_bud" localSheetId="4">#REF!</definedName>
    <definedName name="oth_end_bud" localSheetId="10">#REF!</definedName>
    <definedName name="oth_end_bud" localSheetId="5">#REF!</definedName>
    <definedName name="oth_end_bud" localSheetId="6">#REF!</definedName>
    <definedName name="oth_end_bud" localSheetId="7">#REF!</definedName>
    <definedName name="oth_end_bud" localSheetId="29">#REF!</definedName>
    <definedName name="oth_end_bud" localSheetId="30">#REF!</definedName>
    <definedName name="oth_end_bud" localSheetId="31">#REF!</definedName>
    <definedName name="oth_end_bud" localSheetId="32">#REF!</definedName>
    <definedName name="oth_end_bud" localSheetId="27">#REF!</definedName>
    <definedName name="oth_end_bud" localSheetId="28">#REF!</definedName>
    <definedName name="oth_end_bud" localSheetId="2">#REF!</definedName>
    <definedName name="oth_end_bud" localSheetId="1">#REF!</definedName>
    <definedName name="oth_end_bud">#REF!</definedName>
    <definedName name="oth12ACT" localSheetId="11">#REF!</definedName>
    <definedName name="oth12ACT" localSheetId="14">#REF!</definedName>
    <definedName name="oth12ACT" localSheetId="15">#REF!</definedName>
    <definedName name="oth12ACT" localSheetId="12">#REF!</definedName>
    <definedName name="oth12ACT" localSheetId="13">#REF!</definedName>
    <definedName name="oth12ACT" localSheetId="16">#REF!</definedName>
    <definedName name="oth12ACT" localSheetId="19">#REF!</definedName>
    <definedName name="oth12ACT" localSheetId="17">#REF!</definedName>
    <definedName name="oth12ACT" localSheetId="18">#REF!</definedName>
    <definedName name="oth12ACT" localSheetId="20">#REF!</definedName>
    <definedName name="oth12ACT" localSheetId="23">#REF!</definedName>
    <definedName name="oth12ACT" localSheetId="24">#REF!</definedName>
    <definedName name="oth12ACT" localSheetId="21">#REF!</definedName>
    <definedName name="oth12ACT" localSheetId="22">#REF!</definedName>
    <definedName name="oth12ACT" localSheetId="25">#REF!</definedName>
    <definedName name="oth12ACT" localSheetId="26">#REF!</definedName>
    <definedName name="oth12ACT" localSheetId="3">#REF!</definedName>
    <definedName name="oth12ACT" localSheetId="8">#REF!</definedName>
    <definedName name="oth12ACT" localSheetId="9">#REF!</definedName>
    <definedName name="oth12ACT" localSheetId="4">#REF!</definedName>
    <definedName name="oth12ACT" localSheetId="10">#REF!</definedName>
    <definedName name="oth12ACT" localSheetId="5">#REF!</definedName>
    <definedName name="oth12ACT" localSheetId="6">#REF!</definedName>
    <definedName name="oth12ACT" localSheetId="7">#REF!</definedName>
    <definedName name="oth12ACT" localSheetId="29">#REF!</definedName>
    <definedName name="oth12ACT" localSheetId="30">#REF!</definedName>
    <definedName name="oth12ACT" localSheetId="31">#REF!</definedName>
    <definedName name="oth12ACT" localSheetId="32">#REF!</definedName>
    <definedName name="oth12ACT" localSheetId="27">#REF!</definedName>
    <definedName name="oth12ACT" localSheetId="28">#REF!</definedName>
    <definedName name="oth12ACT" localSheetId="2">#REF!</definedName>
    <definedName name="oth12ACT" localSheetId="1">#REF!</definedName>
    <definedName name="oth12ACT">#REF!</definedName>
    <definedName name="othCYACT" localSheetId="11">#REF!</definedName>
    <definedName name="othCYACT" localSheetId="14">#REF!</definedName>
    <definedName name="othCYACT" localSheetId="15">#REF!</definedName>
    <definedName name="othCYACT" localSheetId="12">#REF!</definedName>
    <definedName name="othCYACT" localSheetId="13">#REF!</definedName>
    <definedName name="othCYACT" localSheetId="16">#REF!</definedName>
    <definedName name="othCYACT" localSheetId="19">#REF!</definedName>
    <definedName name="othCYACT" localSheetId="17">#REF!</definedName>
    <definedName name="othCYACT" localSheetId="18">#REF!</definedName>
    <definedName name="othCYACT" localSheetId="20">#REF!</definedName>
    <definedName name="othCYACT" localSheetId="23">#REF!</definedName>
    <definedName name="othCYACT" localSheetId="24">#REF!</definedName>
    <definedName name="othCYACT" localSheetId="21">#REF!</definedName>
    <definedName name="othCYACT" localSheetId="22">#REF!</definedName>
    <definedName name="othCYACT" localSheetId="25">#REF!</definedName>
    <definedName name="othCYACT" localSheetId="26">#REF!</definedName>
    <definedName name="othCYACT" localSheetId="3">#REF!</definedName>
    <definedName name="othCYACT" localSheetId="8">#REF!</definedName>
    <definedName name="othCYACT" localSheetId="9">#REF!</definedName>
    <definedName name="othCYACT" localSheetId="4">#REF!</definedName>
    <definedName name="othCYACT" localSheetId="10">#REF!</definedName>
    <definedName name="othCYACT" localSheetId="5">#REF!</definedName>
    <definedName name="othCYACT" localSheetId="6">#REF!</definedName>
    <definedName name="othCYACT" localSheetId="7">#REF!</definedName>
    <definedName name="othCYACT" localSheetId="29">#REF!</definedName>
    <definedName name="othCYACT" localSheetId="30">#REF!</definedName>
    <definedName name="othCYACT" localSheetId="31">#REF!</definedName>
    <definedName name="othCYACT" localSheetId="32">#REF!</definedName>
    <definedName name="othCYACT" localSheetId="27">#REF!</definedName>
    <definedName name="othCYACT" localSheetId="28">#REF!</definedName>
    <definedName name="othCYACT" localSheetId="2">#REF!</definedName>
    <definedName name="othCYACT" localSheetId="1">#REF!</definedName>
    <definedName name="othCYACT">#REF!</definedName>
    <definedName name="othCYBUD" localSheetId="11">#REF!</definedName>
    <definedName name="othCYBUD" localSheetId="14">#REF!</definedName>
    <definedName name="othCYBUD" localSheetId="15">#REF!</definedName>
    <definedName name="othCYBUD" localSheetId="12">#REF!</definedName>
    <definedName name="othCYBUD" localSheetId="13">#REF!</definedName>
    <definedName name="othCYBUD" localSheetId="16">#REF!</definedName>
    <definedName name="othCYBUD" localSheetId="19">#REF!</definedName>
    <definedName name="othCYBUD" localSheetId="17">#REF!</definedName>
    <definedName name="othCYBUD" localSheetId="18">#REF!</definedName>
    <definedName name="othCYBUD" localSheetId="20">#REF!</definedName>
    <definedName name="othCYBUD" localSheetId="23">#REF!</definedName>
    <definedName name="othCYBUD" localSheetId="24">#REF!</definedName>
    <definedName name="othCYBUD" localSheetId="21">#REF!</definedName>
    <definedName name="othCYBUD" localSheetId="22">#REF!</definedName>
    <definedName name="othCYBUD" localSheetId="25">#REF!</definedName>
    <definedName name="othCYBUD" localSheetId="26">#REF!</definedName>
    <definedName name="othCYBUD" localSheetId="3">#REF!</definedName>
    <definedName name="othCYBUD" localSheetId="8">#REF!</definedName>
    <definedName name="othCYBUD" localSheetId="9">#REF!</definedName>
    <definedName name="othCYBUD" localSheetId="4">#REF!</definedName>
    <definedName name="othCYBUD" localSheetId="10">#REF!</definedName>
    <definedName name="othCYBUD" localSheetId="5">#REF!</definedName>
    <definedName name="othCYBUD" localSheetId="6">#REF!</definedName>
    <definedName name="othCYBUD" localSheetId="7">#REF!</definedName>
    <definedName name="othCYBUD" localSheetId="29">#REF!</definedName>
    <definedName name="othCYBUD" localSheetId="30">#REF!</definedName>
    <definedName name="othCYBUD" localSheetId="31">#REF!</definedName>
    <definedName name="othCYBUD" localSheetId="32">#REF!</definedName>
    <definedName name="othCYBUD" localSheetId="27">#REF!</definedName>
    <definedName name="othCYBUD" localSheetId="28">#REF!</definedName>
    <definedName name="othCYBUD" localSheetId="2">#REF!</definedName>
    <definedName name="othCYBUD" localSheetId="1">#REF!</definedName>
    <definedName name="othCYBUD">#REF!</definedName>
    <definedName name="othCYF" localSheetId="11">#REF!</definedName>
    <definedName name="othCYF" localSheetId="14">#REF!</definedName>
    <definedName name="othCYF" localSheetId="15">#REF!</definedName>
    <definedName name="othCYF" localSheetId="12">#REF!</definedName>
    <definedName name="othCYF" localSheetId="13">#REF!</definedName>
    <definedName name="othCYF" localSheetId="16">#REF!</definedName>
    <definedName name="othCYF" localSheetId="19">#REF!</definedName>
    <definedName name="othCYF" localSheetId="17">#REF!</definedName>
    <definedName name="othCYF" localSheetId="18">#REF!</definedName>
    <definedName name="othCYF" localSheetId="20">#REF!</definedName>
    <definedName name="othCYF" localSheetId="23">#REF!</definedName>
    <definedName name="othCYF" localSheetId="24">#REF!</definedName>
    <definedName name="othCYF" localSheetId="21">#REF!</definedName>
    <definedName name="othCYF" localSheetId="22">#REF!</definedName>
    <definedName name="othCYF" localSheetId="25">#REF!</definedName>
    <definedName name="othCYF" localSheetId="26">#REF!</definedName>
    <definedName name="othCYF" localSheetId="3">#REF!</definedName>
    <definedName name="othCYF" localSheetId="8">#REF!</definedName>
    <definedName name="othCYF" localSheetId="9">#REF!</definedName>
    <definedName name="othCYF" localSheetId="4">#REF!</definedName>
    <definedName name="othCYF" localSheetId="10">#REF!</definedName>
    <definedName name="othCYF" localSheetId="5">#REF!</definedName>
    <definedName name="othCYF" localSheetId="6">#REF!</definedName>
    <definedName name="othCYF" localSheetId="7">#REF!</definedName>
    <definedName name="othCYF" localSheetId="29">#REF!</definedName>
    <definedName name="othCYF" localSheetId="30">#REF!</definedName>
    <definedName name="othCYF" localSheetId="31">#REF!</definedName>
    <definedName name="othCYF" localSheetId="32">#REF!</definedName>
    <definedName name="othCYF" localSheetId="27">#REF!</definedName>
    <definedName name="othCYF" localSheetId="28">#REF!</definedName>
    <definedName name="othCYF" localSheetId="2">#REF!</definedName>
    <definedName name="othCYF" localSheetId="1">#REF!</definedName>
    <definedName name="othCYF">#REF!</definedName>
    <definedName name="OTHEND" localSheetId="11">#REF!</definedName>
    <definedName name="OTHEND" localSheetId="14">#REF!</definedName>
    <definedName name="OTHEND" localSheetId="15">#REF!</definedName>
    <definedName name="OTHEND" localSheetId="12">#REF!</definedName>
    <definedName name="OTHEND" localSheetId="13">#REF!</definedName>
    <definedName name="OTHEND" localSheetId="16">#REF!</definedName>
    <definedName name="OTHEND" localSheetId="19">#REF!</definedName>
    <definedName name="OTHEND" localSheetId="17">#REF!</definedName>
    <definedName name="OTHEND" localSheetId="18">#REF!</definedName>
    <definedName name="OTHEND" localSheetId="20">#REF!</definedName>
    <definedName name="OTHEND" localSheetId="23">#REF!</definedName>
    <definedName name="OTHEND" localSheetId="24">#REF!</definedName>
    <definedName name="OTHEND" localSheetId="21">#REF!</definedName>
    <definedName name="OTHEND" localSheetId="22">#REF!</definedName>
    <definedName name="OTHEND" localSheetId="25">#REF!</definedName>
    <definedName name="OTHEND" localSheetId="26">#REF!</definedName>
    <definedName name="OTHEND" localSheetId="3">#REF!</definedName>
    <definedName name="OTHEND" localSheetId="8">#REF!</definedName>
    <definedName name="OTHEND" localSheetId="9">#REF!</definedName>
    <definedName name="OTHEND" localSheetId="4">#REF!</definedName>
    <definedName name="OTHEND" localSheetId="10">#REF!</definedName>
    <definedName name="OTHEND" localSheetId="5">#REF!</definedName>
    <definedName name="OTHEND" localSheetId="6">#REF!</definedName>
    <definedName name="OTHEND" localSheetId="7">#REF!</definedName>
    <definedName name="OTHEND" localSheetId="29">#REF!</definedName>
    <definedName name="OTHEND" localSheetId="30">#REF!</definedName>
    <definedName name="OTHEND" localSheetId="31">#REF!</definedName>
    <definedName name="OTHEND" localSheetId="32">#REF!</definedName>
    <definedName name="OTHEND" localSheetId="27">#REF!</definedName>
    <definedName name="OTHEND" localSheetId="28">#REF!</definedName>
    <definedName name="OTHEND" localSheetId="2">#REF!</definedName>
    <definedName name="OTHEND" localSheetId="1">#REF!</definedName>
    <definedName name="OTHEND">#REF!</definedName>
    <definedName name="other_costs" localSheetId="11">#REF!</definedName>
    <definedName name="other_costs" localSheetId="14">#REF!</definedName>
    <definedName name="other_costs" localSheetId="15">#REF!</definedName>
    <definedName name="other_costs" localSheetId="12">#REF!</definedName>
    <definedName name="other_costs" localSheetId="13">#REF!</definedName>
    <definedName name="other_costs" localSheetId="16">#REF!</definedName>
    <definedName name="other_costs" localSheetId="19">#REF!</definedName>
    <definedName name="other_costs" localSheetId="17">#REF!</definedName>
    <definedName name="other_costs" localSheetId="18">#REF!</definedName>
    <definedName name="other_costs" localSheetId="20">#REF!</definedName>
    <definedName name="other_costs" localSheetId="23">#REF!</definedName>
    <definedName name="other_costs" localSheetId="24">#REF!</definedName>
    <definedName name="other_costs" localSheetId="21">#REF!</definedName>
    <definedName name="other_costs" localSheetId="22">#REF!</definedName>
    <definedName name="other_costs" localSheetId="25">#REF!</definedName>
    <definedName name="other_costs" localSheetId="26">#REF!</definedName>
    <definedName name="other_costs" localSheetId="3">#REF!</definedName>
    <definedName name="other_costs" localSheetId="8">#REF!</definedName>
    <definedName name="other_costs" localSheetId="9">#REF!</definedName>
    <definedName name="other_costs" localSheetId="4">#REF!</definedName>
    <definedName name="other_costs" localSheetId="10">#REF!</definedName>
    <definedName name="other_costs" localSheetId="5">#REF!</definedName>
    <definedName name="other_costs" localSheetId="6">#REF!</definedName>
    <definedName name="other_costs" localSheetId="7">#REF!</definedName>
    <definedName name="other_costs" localSheetId="29">#REF!</definedName>
    <definedName name="other_costs" localSheetId="30">#REF!</definedName>
    <definedName name="other_costs" localSheetId="31">#REF!</definedName>
    <definedName name="other_costs" localSheetId="32">#REF!</definedName>
    <definedName name="other_costs" localSheetId="27">#REF!</definedName>
    <definedName name="other_costs" localSheetId="28">#REF!</definedName>
    <definedName name="other_costs" localSheetId="2">#REF!</definedName>
    <definedName name="other_costs" localSheetId="1">#REF!</definedName>
    <definedName name="other_costs">#REF!</definedName>
    <definedName name="OTHERBUD" localSheetId="11">#REF!</definedName>
    <definedName name="OTHERBUD" localSheetId="14">#REF!</definedName>
    <definedName name="OTHERBUD" localSheetId="15">#REF!</definedName>
    <definedName name="OTHERBUD" localSheetId="12">#REF!</definedName>
    <definedName name="OTHERBUD" localSheetId="13">#REF!</definedName>
    <definedName name="OTHERBUD" localSheetId="16">#REF!</definedName>
    <definedName name="OTHERBUD" localSheetId="19">#REF!</definedName>
    <definedName name="OTHERBUD" localSheetId="17">#REF!</definedName>
    <definedName name="OTHERBUD" localSheetId="18">#REF!</definedName>
    <definedName name="OTHERBUD" localSheetId="20">#REF!</definedName>
    <definedName name="OTHERBUD" localSheetId="23">#REF!</definedName>
    <definedName name="OTHERBUD" localSheetId="24">#REF!</definedName>
    <definedName name="OTHERBUD" localSheetId="21">#REF!</definedName>
    <definedName name="OTHERBUD" localSheetId="22">#REF!</definedName>
    <definedName name="OTHERBUD" localSheetId="25">#REF!</definedName>
    <definedName name="OTHERBUD" localSheetId="26">#REF!</definedName>
    <definedName name="OTHERBUD" localSheetId="3">#REF!</definedName>
    <definedName name="OTHERBUD" localSheetId="8">#REF!</definedName>
    <definedName name="OTHERBUD" localSheetId="9">#REF!</definedName>
    <definedName name="OTHERBUD" localSheetId="4">#REF!</definedName>
    <definedName name="OTHERBUD" localSheetId="10">#REF!</definedName>
    <definedName name="OTHERBUD" localSheetId="5">#REF!</definedName>
    <definedName name="OTHERBUD" localSheetId="6">#REF!</definedName>
    <definedName name="OTHERBUD" localSheetId="7">#REF!</definedName>
    <definedName name="OTHERBUD" localSheetId="29">#REF!</definedName>
    <definedName name="OTHERBUD" localSheetId="30">#REF!</definedName>
    <definedName name="OTHERBUD" localSheetId="31">#REF!</definedName>
    <definedName name="OTHERBUD" localSheetId="32">#REF!</definedName>
    <definedName name="OTHERBUD" localSheetId="27">#REF!</definedName>
    <definedName name="OTHERBUD" localSheetId="28">#REF!</definedName>
    <definedName name="OTHERBUD" localSheetId="2">#REF!</definedName>
    <definedName name="OTHERBUD" localSheetId="1">#REF!</definedName>
    <definedName name="OTHERBUD">#REF!</definedName>
    <definedName name="othNYbud" localSheetId="11">#REF!</definedName>
    <definedName name="othNYbud" localSheetId="14">#REF!</definedName>
    <definedName name="othNYbud" localSheetId="15">#REF!</definedName>
    <definedName name="othNYbud" localSheetId="12">#REF!</definedName>
    <definedName name="othNYbud" localSheetId="13">#REF!</definedName>
    <definedName name="othNYbud" localSheetId="16">#REF!</definedName>
    <definedName name="othNYbud" localSheetId="19">#REF!</definedName>
    <definedName name="othNYbud" localSheetId="17">#REF!</definedName>
    <definedName name="othNYbud" localSheetId="18">#REF!</definedName>
    <definedName name="othNYbud" localSheetId="20">#REF!</definedName>
    <definedName name="othNYbud" localSheetId="23">#REF!</definedName>
    <definedName name="othNYbud" localSheetId="24">#REF!</definedName>
    <definedName name="othNYbud" localSheetId="21">#REF!</definedName>
    <definedName name="othNYbud" localSheetId="22">#REF!</definedName>
    <definedName name="othNYbud" localSheetId="25">#REF!</definedName>
    <definedName name="othNYbud" localSheetId="26">#REF!</definedName>
    <definedName name="othNYbud" localSheetId="3">#REF!</definedName>
    <definedName name="othNYbud" localSheetId="8">#REF!</definedName>
    <definedName name="othNYbud" localSheetId="9">#REF!</definedName>
    <definedName name="othNYbud" localSheetId="4">#REF!</definedName>
    <definedName name="othNYbud" localSheetId="10">#REF!</definedName>
    <definedName name="othNYbud" localSheetId="5">#REF!</definedName>
    <definedName name="othNYbud" localSheetId="6">#REF!</definedName>
    <definedName name="othNYbud" localSheetId="7">#REF!</definedName>
    <definedName name="othNYbud" localSheetId="29">#REF!</definedName>
    <definedName name="othNYbud" localSheetId="30">#REF!</definedName>
    <definedName name="othNYbud" localSheetId="31">#REF!</definedName>
    <definedName name="othNYbud" localSheetId="32">#REF!</definedName>
    <definedName name="othNYbud" localSheetId="27">#REF!</definedName>
    <definedName name="othNYbud" localSheetId="28">#REF!</definedName>
    <definedName name="othNYbud" localSheetId="2">#REF!</definedName>
    <definedName name="othNYbud" localSheetId="1">#REF!</definedName>
    <definedName name="othNYbud">#REF!</definedName>
    <definedName name="othPYACT" localSheetId="11">#REF!</definedName>
    <definedName name="othPYACT" localSheetId="14">#REF!</definedName>
    <definedName name="othPYACT" localSheetId="15">#REF!</definedName>
    <definedName name="othPYACT" localSheetId="12">#REF!</definedName>
    <definedName name="othPYACT" localSheetId="13">#REF!</definedName>
    <definedName name="othPYACT" localSheetId="16">#REF!</definedName>
    <definedName name="othPYACT" localSheetId="19">#REF!</definedName>
    <definedName name="othPYACT" localSheetId="17">#REF!</definedName>
    <definedName name="othPYACT" localSheetId="18">#REF!</definedName>
    <definedName name="othPYACT" localSheetId="20">#REF!</definedName>
    <definedName name="othPYACT" localSheetId="23">#REF!</definedName>
    <definedName name="othPYACT" localSheetId="24">#REF!</definedName>
    <definedName name="othPYACT" localSheetId="21">#REF!</definedName>
    <definedName name="othPYACT" localSheetId="22">#REF!</definedName>
    <definedName name="othPYACT" localSheetId="25">#REF!</definedName>
    <definedName name="othPYACT" localSheetId="26">#REF!</definedName>
    <definedName name="othPYACT" localSheetId="3">#REF!</definedName>
    <definedName name="othPYACT" localSheetId="8">#REF!</definedName>
    <definedName name="othPYACT" localSheetId="9">#REF!</definedName>
    <definedName name="othPYACT" localSheetId="4">#REF!</definedName>
    <definedName name="othPYACT" localSheetId="10">#REF!</definedName>
    <definedName name="othPYACT" localSheetId="5">#REF!</definedName>
    <definedName name="othPYACT" localSheetId="6">#REF!</definedName>
    <definedName name="othPYACT" localSheetId="7">#REF!</definedName>
    <definedName name="othPYACT" localSheetId="29">#REF!</definedName>
    <definedName name="othPYACT" localSheetId="30">#REF!</definedName>
    <definedName name="othPYACT" localSheetId="31">#REF!</definedName>
    <definedName name="othPYACT" localSheetId="32">#REF!</definedName>
    <definedName name="othPYACT" localSheetId="27">#REF!</definedName>
    <definedName name="othPYACT" localSheetId="28">#REF!</definedName>
    <definedName name="othPYACT" localSheetId="2">#REF!</definedName>
    <definedName name="othPYACT" localSheetId="1">#REF!</definedName>
    <definedName name="othPYACT">#REF!</definedName>
    <definedName name="OTHSTART" localSheetId="11">#REF!</definedName>
    <definedName name="OTHSTART" localSheetId="14">#REF!</definedName>
    <definedName name="OTHSTART" localSheetId="15">#REF!</definedName>
    <definedName name="OTHSTART" localSheetId="12">#REF!</definedName>
    <definedName name="OTHSTART" localSheetId="13">#REF!</definedName>
    <definedName name="OTHSTART" localSheetId="16">#REF!</definedName>
    <definedName name="OTHSTART" localSheetId="19">#REF!</definedName>
    <definedName name="OTHSTART" localSheetId="17">#REF!</definedName>
    <definedName name="OTHSTART" localSheetId="18">#REF!</definedName>
    <definedName name="OTHSTART" localSheetId="20">#REF!</definedName>
    <definedName name="OTHSTART" localSheetId="23">#REF!</definedName>
    <definedName name="OTHSTART" localSheetId="24">#REF!</definedName>
    <definedName name="OTHSTART" localSheetId="21">#REF!</definedName>
    <definedName name="OTHSTART" localSheetId="22">#REF!</definedName>
    <definedName name="OTHSTART" localSheetId="25">#REF!</definedName>
    <definedName name="OTHSTART" localSheetId="26">#REF!</definedName>
    <definedName name="OTHSTART" localSheetId="3">#REF!</definedName>
    <definedName name="OTHSTART" localSheetId="8">#REF!</definedName>
    <definedName name="OTHSTART" localSheetId="9">#REF!</definedName>
    <definedName name="OTHSTART" localSheetId="4">#REF!</definedName>
    <definedName name="OTHSTART" localSheetId="10">#REF!</definedName>
    <definedName name="OTHSTART" localSheetId="5">#REF!</definedName>
    <definedName name="OTHSTART" localSheetId="6">#REF!</definedName>
    <definedName name="OTHSTART" localSheetId="7">#REF!</definedName>
    <definedName name="OTHSTART" localSheetId="29">#REF!</definedName>
    <definedName name="OTHSTART" localSheetId="30">#REF!</definedName>
    <definedName name="OTHSTART" localSheetId="31">#REF!</definedName>
    <definedName name="OTHSTART" localSheetId="32">#REF!</definedName>
    <definedName name="OTHSTART" localSheetId="27">#REF!</definedName>
    <definedName name="OTHSTART" localSheetId="28">#REF!</definedName>
    <definedName name="OTHSTART" localSheetId="2">#REF!</definedName>
    <definedName name="OTHSTART" localSheetId="1">#REF!</definedName>
    <definedName name="OTHSTART">#REF!</definedName>
    <definedName name="_xlnm.Print_Area" localSheetId="11">'Bill Impacts - GS &lt; 50 1000'!$A$1:$AL$63</definedName>
    <definedName name="_xlnm.Print_Area" localSheetId="14">'Bill Impacts - GS &lt; 50 10000'!$A$1:$AL$63</definedName>
    <definedName name="_xlnm.Print_Area" localSheetId="15">'Bill Impacts - GS &lt; 50 15000'!$A$1:$AL$63</definedName>
    <definedName name="_xlnm.Print_Area" localSheetId="12">'Bill Impacts - GS &lt; 50 2000'!$A$1:$AL$63</definedName>
    <definedName name="_xlnm.Print_Area" localSheetId="13">'Bill Impacts - GS &lt; 50 5000'!$A$1:$AL$63</definedName>
    <definedName name="_xlnm.Print_Area" localSheetId="16">'Bill Impacts - GS &gt; 50 100'!$A$1:$AL$63</definedName>
    <definedName name="_xlnm.Print_Area" localSheetId="19">'Bill Impacts - GS &gt; 50 2000'!$A$1:$AL$63</definedName>
    <definedName name="_xlnm.Print_Area" localSheetId="17">'Bill Impacts - GS &gt; 50 250'!$A$1:$AL$63</definedName>
    <definedName name="_xlnm.Print_Area" localSheetId="18">'Bill Impacts - GS &gt; 50 350'!$A$1:$AL$63</definedName>
    <definedName name="_xlnm.Print_Area" localSheetId="20">'Bill Impacts - GS &gt; 50 4000'!$A$1:$AL$63</definedName>
    <definedName name="_xlnm.Print_Area" localSheetId="23">'Bill Impacts - Large Use 10000'!$A$1:$AL$63</definedName>
    <definedName name="_xlnm.Print_Area" localSheetId="24">'Bill Impacts - Large Use 12500'!$A$1:$AL$63</definedName>
    <definedName name="_xlnm.Print_Area" localSheetId="21">'Bill Impacts - Large Use 6500'!$A$1:$AL$63</definedName>
    <definedName name="_xlnm.Print_Area" localSheetId="22">'Bill Impacts - Large Use 7500'!$A$1:$AL$63</definedName>
    <definedName name="_xlnm.Print_Area" localSheetId="25">'Bill Impacts - Large Use2 15000'!$A$1:$AL$63</definedName>
    <definedName name="_xlnm.Print_Area" localSheetId="26">'Bill Impacts - Large Use2 20000'!$A$1:$AL$63</definedName>
    <definedName name="_xlnm.Print_Area" localSheetId="3">'Bill Impacts - Residential 100'!$A$1:$AI$63</definedName>
    <definedName name="_xlnm.Print_Area" localSheetId="8">'Bill Impacts - Residential 1000'!$A$1:$AL$63</definedName>
    <definedName name="_xlnm.Print_Area" localSheetId="9">'Bill Impacts - Residential 1500'!$A$1:$AL$63</definedName>
    <definedName name="_xlnm.Print_Area" localSheetId="4">'Bill Impacts - Residential 200'!$A$1:$AL$63</definedName>
    <definedName name="_xlnm.Print_Area" localSheetId="10">'Bill Impacts - Residential 2000'!$A$1:$AL$63</definedName>
    <definedName name="_xlnm.Print_Area" localSheetId="5">'Bill Impacts - Residential 221'!$A$1:$AL$63</definedName>
    <definedName name="_xlnm.Print_Area" localSheetId="6">'Bill Impacts - Residential 500'!$A$1:$AL$63</definedName>
    <definedName name="_xlnm.Print_Area" localSheetId="7">'Bill Impacts - Residential 800'!$A$1:$AL$63</definedName>
    <definedName name="_xlnm.Print_Area" localSheetId="29">'Bill Impacts - Sentinel'!$A$1:$AL$63</definedName>
    <definedName name="_xlnm.Print_Area" localSheetId="30">'Bill Impacts - Sentinel (2)'!$A$1:$AL$63</definedName>
    <definedName name="_xlnm.Print_Area" localSheetId="31">'Bill Impacts - Street Light'!$A$1:$AL$63</definedName>
    <definedName name="_xlnm.Print_Area" localSheetId="32">'Bill Impacts - Street Light (2'!$A$1:$AL$63</definedName>
    <definedName name="_xlnm.Print_Area" localSheetId="27">'Bill Impacts - USL 250'!$A$1:$AL$63</definedName>
    <definedName name="_xlnm.Print_Area" localSheetId="28">'Bill Impacts - USL 500'!$A$1:$AL$63</definedName>
    <definedName name="print_end" localSheetId="11">#REF!</definedName>
    <definedName name="print_end" localSheetId="14">#REF!</definedName>
    <definedName name="print_end" localSheetId="15">#REF!</definedName>
    <definedName name="print_end" localSheetId="12">#REF!</definedName>
    <definedName name="print_end" localSheetId="13">#REF!</definedName>
    <definedName name="print_end" localSheetId="16">#REF!</definedName>
    <definedName name="print_end" localSheetId="19">#REF!</definedName>
    <definedName name="print_end" localSheetId="17">#REF!</definedName>
    <definedName name="print_end" localSheetId="18">#REF!</definedName>
    <definedName name="print_end" localSheetId="20">#REF!</definedName>
    <definedName name="print_end" localSheetId="23">#REF!</definedName>
    <definedName name="print_end" localSheetId="24">#REF!</definedName>
    <definedName name="print_end" localSheetId="21">#REF!</definedName>
    <definedName name="print_end" localSheetId="22">#REF!</definedName>
    <definedName name="print_end" localSheetId="25">#REF!</definedName>
    <definedName name="print_end" localSheetId="26">#REF!</definedName>
    <definedName name="print_end" localSheetId="3">#REF!</definedName>
    <definedName name="print_end" localSheetId="8">#REF!</definedName>
    <definedName name="print_end" localSheetId="9">#REF!</definedName>
    <definedName name="print_end" localSheetId="4">#REF!</definedName>
    <definedName name="print_end" localSheetId="10">#REF!</definedName>
    <definedName name="print_end" localSheetId="5">#REF!</definedName>
    <definedName name="print_end" localSheetId="6">#REF!</definedName>
    <definedName name="print_end" localSheetId="7">#REF!</definedName>
    <definedName name="print_end" localSheetId="29">#REF!</definedName>
    <definedName name="print_end" localSheetId="30">#REF!</definedName>
    <definedName name="print_end" localSheetId="31">#REF!</definedName>
    <definedName name="print_end" localSheetId="32">#REF!</definedName>
    <definedName name="print_end" localSheetId="27">#REF!</definedName>
    <definedName name="print_end" localSheetId="28">#REF!</definedName>
    <definedName name="print_end" localSheetId="2">#REF!</definedName>
    <definedName name="print_end" localSheetId="1">#REF!</definedName>
    <definedName name="print_end">#REF!</definedName>
    <definedName name="Rate_Class">[2]lists!$A$1:$A$104</definedName>
    <definedName name="ratedescription">[5]hidden1!$D$1:$D$122</definedName>
    <definedName name="SALBENF" localSheetId="11">#REF!</definedName>
    <definedName name="SALBENF" localSheetId="14">#REF!</definedName>
    <definedName name="SALBENF" localSheetId="15">#REF!</definedName>
    <definedName name="SALBENF" localSheetId="12">#REF!</definedName>
    <definedName name="SALBENF" localSheetId="13">#REF!</definedName>
    <definedName name="SALBENF" localSheetId="16">#REF!</definedName>
    <definedName name="SALBENF" localSheetId="19">#REF!</definedName>
    <definedName name="SALBENF" localSheetId="17">#REF!</definedName>
    <definedName name="SALBENF" localSheetId="18">#REF!</definedName>
    <definedName name="SALBENF" localSheetId="20">#REF!</definedName>
    <definedName name="SALBENF" localSheetId="23">#REF!</definedName>
    <definedName name="SALBENF" localSheetId="24">#REF!</definedName>
    <definedName name="SALBENF" localSheetId="21">#REF!</definedName>
    <definedName name="SALBENF" localSheetId="22">#REF!</definedName>
    <definedName name="SALBENF" localSheetId="25">#REF!</definedName>
    <definedName name="SALBENF" localSheetId="26">#REF!</definedName>
    <definedName name="SALBENF" localSheetId="3">#REF!</definedName>
    <definedName name="SALBENF" localSheetId="8">#REF!</definedName>
    <definedName name="SALBENF" localSheetId="9">#REF!</definedName>
    <definedName name="SALBENF" localSheetId="4">#REF!</definedName>
    <definedName name="SALBENF" localSheetId="10">#REF!</definedName>
    <definedName name="SALBENF" localSheetId="5">#REF!</definedName>
    <definedName name="SALBENF" localSheetId="6">#REF!</definedName>
    <definedName name="SALBENF" localSheetId="7">#REF!</definedName>
    <definedName name="SALBENF" localSheetId="29">#REF!</definedName>
    <definedName name="SALBENF" localSheetId="30">#REF!</definedName>
    <definedName name="SALBENF" localSheetId="31">#REF!</definedName>
    <definedName name="SALBENF" localSheetId="32">#REF!</definedName>
    <definedName name="SALBENF" localSheetId="27">#REF!</definedName>
    <definedName name="SALBENF" localSheetId="28">#REF!</definedName>
    <definedName name="SALBENF" localSheetId="2">#REF!</definedName>
    <definedName name="SALBENF" localSheetId="1">#REF!</definedName>
    <definedName name="SALBENF">#REF!</definedName>
    <definedName name="salreg" localSheetId="11">#REF!</definedName>
    <definedName name="salreg" localSheetId="14">#REF!</definedName>
    <definedName name="salreg" localSheetId="15">#REF!</definedName>
    <definedName name="salreg" localSheetId="12">#REF!</definedName>
    <definedName name="salreg" localSheetId="13">#REF!</definedName>
    <definedName name="salreg" localSheetId="16">#REF!</definedName>
    <definedName name="salreg" localSheetId="19">#REF!</definedName>
    <definedName name="salreg" localSheetId="17">#REF!</definedName>
    <definedName name="salreg" localSheetId="18">#REF!</definedName>
    <definedName name="salreg" localSheetId="20">#REF!</definedName>
    <definedName name="salreg" localSheetId="23">#REF!</definedName>
    <definedName name="salreg" localSheetId="24">#REF!</definedName>
    <definedName name="salreg" localSheetId="21">#REF!</definedName>
    <definedName name="salreg" localSheetId="22">#REF!</definedName>
    <definedName name="salreg" localSheetId="25">#REF!</definedName>
    <definedName name="salreg" localSheetId="26">#REF!</definedName>
    <definedName name="salreg" localSheetId="3">#REF!</definedName>
    <definedName name="salreg" localSheetId="8">#REF!</definedName>
    <definedName name="salreg" localSheetId="9">#REF!</definedName>
    <definedName name="salreg" localSheetId="4">#REF!</definedName>
    <definedName name="salreg" localSheetId="10">#REF!</definedName>
    <definedName name="salreg" localSheetId="5">#REF!</definedName>
    <definedName name="salreg" localSheetId="6">#REF!</definedName>
    <definedName name="salreg" localSheetId="7">#REF!</definedName>
    <definedName name="salreg" localSheetId="29">#REF!</definedName>
    <definedName name="salreg" localSheetId="30">#REF!</definedName>
    <definedName name="salreg" localSheetId="31">#REF!</definedName>
    <definedName name="salreg" localSheetId="32">#REF!</definedName>
    <definedName name="salreg" localSheetId="27">#REF!</definedName>
    <definedName name="salreg" localSheetId="28">#REF!</definedName>
    <definedName name="salreg" localSheetId="2">#REF!</definedName>
    <definedName name="salreg" localSheetId="1">#REF!</definedName>
    <definedName name="salreg">#REF!</definedName>
    <definedName name="SALREGF" localSheetId="11">#REF!</definedName>
    <definedName name="SALREGF" localSheetId="14">#REF!</definedName>
    <definedName name="SALREGF" localSheetId="15">#REF!</definedName>
    <definedName name="SALREGF" localSheetId="12">#REF!</definedName>
    <definedName name="SALREGF" localSheetId="13">#REF!</definedName>
    <definedName name="SALREGF" localSheetId="16">#REF!</definedName>
    <definedName name="SALREGF" localSheetId="19">#REF!</definedName>
    <definedName name="SALREGF" localSheetId="17">#REF!</definedName>
    <definedName name="SALREGF" localSheetId="18">#REF!</definedName>
    <definedName name="SALREGF" localSheetId="20">#REF!</definedName>
    <definedName name="SALREGF" localSheetId="23">#REF!</definedName>
    <definedName name="SALREGF" localSheetId="24">#REF!</definedName>
    <definedName name="SALREGF" localSheetId="21">#REF!</definedName>
    <definedName name="SALREGF" localSheetId="22">#REF!</definedName>
    <definedName name="SALREGF" localSheetId="25">#REF!</definedName>
    <definedName name="SALREGF" localSheetId="26">#REF!</definedName>
    <definedName name="SALREGF" localSheetId="3">#REF!</definedName>
    <definedName name="SALREGF" localSheetId="8">#REF!</definedName>
    <definedName name="SALREGF" localSheetId="9">#REF!</definedName>
    <definedName name="SALREGF" localSheetId="4">#REF!</definedName>
    <definedName name="SALREGF" localSheetId="10">#REF!</definedName>
    <definedName name="SALREGF" localSheetId="5">#REF!</definedName>
    <definedName name="SALREGF" localSheetId="6">#REF!</definedName>
    <definedName name="SALREGF" localSheetId="7">#REF!</definedName>
    <definedName name="SALREGF" localSheetId="29">#REF!</definedName>
    <definedName name="SALREGF" localSheetId="30">#REF!</definedName>
    <definedName name="SALREGF" localSheetId="31">#REF!</definedName>
    <definedName name="SALREGF" localSheetId="32">#REF!</definedName>
    <definedName name="SALREGF" localSheetId="27">#REF!</definedName>
    <definedName name="SALREGF" localSheetId="28">#REF!</definedName>
    <definedName name="SALREGF" localSheetId="2">#REF!</definedName>
    <definedName name="SALREGF" localSheetId="1">#REF!</definedName>
    <definedName name="SALREGF">#REF!</definedName>
    <definedName name="TEMPA" localSheetId="11">#REF!</definedName>
    <definedName name="TEMPA" localSheetId="14">#REF!</definedName>
    <definedName name="TEMPA" localSheetId="15">#REF!</definedName>
    <definedName name="TEMPA" localSheetId="12">#REF!</definedName>
    <definedName name="TEMPA" localSheetId="13">#REF!</definedName>
    <definedName name="TEMPA" localSheetId="16">#REF!</definedName>
    <definedName name="TEMPA" localSheetId="19">#REF!</definedName>
    <definedName name="TEMPA" localSheetId="17">#REF!</definedName>
    <definedName name="TEMPA" localSheetId="18">#REF!</definedName>
    <definedName name="TEMPA" localSheetId="20">#REF!</definedName>
    <definedName name="TEMPA" localSheetId="23">#REF!</definedName>
    <definedName name="TEMPA" localSheetId="24">#REF!</definedName>
    <definedName name="TEMPA" localSheetId="21">#REF!</definedName>
    <definedName name="TEMPA" localSheetId="22">#REF!</definedName>
    <definedName name="TEMPA" localSheetId="25">#REF!</definedName>
    <definedName name="TEMPA" localSheetId="26">#REF!</definedName>
    <definedName name="TEMPA" localSheetId="3">#REF!</definedName>
    <definedName name="TEMPA" localSheetId="8">#REF!</definedName>
    <definedName name="TEMPA" localSheetId="9">#REF!</definedName>
    <definedName name="TEMPA" localSheetId="4">#REF!</definedName>
    <definedName name="TEMPA" localSheetId="10">#REF!</definedName>
    <definedName name="TEMPA" localSheetId="5">#REF!</definedName>
    <definedName name="TEMPA" localSheetId="6">#REF!</definedName>
    <definedName name="TEMPA" localSheetId="7">#REF!</definedName>
    <definedName name="TEMPA" localSheetId="29">#REF!</definedName>
    <definedName name="TEMPA" localSheetId="30">#REF!</definedName>
    <definedName name="TEMPA" localSheetId="31">#REF!</definedName>
    <definedName name="TEMPA" localSheetId="32">#REF!</definedName>
    <definedName name="TEMPA" localSheetId="27">#REF!</definedName>
    <definedName name="TEMPA" localSheetId="28">#REF!</definedName>
    <definedName name="TEMPA" localSheetId="2">#REF!</definedName>
    <definedName name="TEMPA" localSheetId="1">#REF!</definedName>
    <definedName name="TEMPA">#REF!</definedName>
    <definedName name="TestYear">'[2]LDC Info'!$E$24</definedName>
    <definedName name="total_dept" localSheetId="11">#REF!</definedName>
    <definedName name="total_dept" localSheetId="14">#REF!</definedName>
    <definedName name="total_dept" localSheetId="15">#REF!</definedName>
    <definedName name="total_dept" localSheetId="12">#REF!</definedName>
    <definedName name="total_dept" localSheetId="13">#REF!</definedName>
    <definedName name="total_dept" localSheetId="16">#REF!</definedName>
    <definedName name="total_dept" localSheetId="19">#REF!</definedName>
    <definedName name="total_dept" localSheetId="17">#REF!</definedName>
    <definedName name="total_dept" localSheetId="18">#REF!</definedName>
    <definedName name="total_dept" localSheetId="20">#REF!</definedName>
    <definedName name="total_dept" localSheetId="23">#REF!</definedName>
    <definedName name="total_dept" localSheetId="24">#REF!</definedName>
    <definedName name="total_dept" localSheetId="21">#REF!</definedName>
    <definedName name="total_dept" localSheetId="22">#REF!</definedName>
    <definedName name="total_dept" localSheetId="25">#REF!</definedName>
    <definedName name="total_dept" localSheetId="26">#REF!</definedName>
    <definedName name="total_dept" localSheetId="3">#REF!</definedName>
    <definedName name="total_dept" localSheetId="8">#REF!</definedName>
    <definedName name="total_dept" localSheetId="9">#REF!</definedName>
    <definedName name="total_dept" localSheetId="4">#REF!</definedName>
    <definedName name="total_dept" localSheetId="10">#REF!</definedName>
    <definedName name="total_dept" localSheetId="5">#REF!</definedName>
    <definedName name="total_dept" localSheetId="6">#REF!</definedName>
    <definedName name="total_dept" localSheetId="7">#REF!</definedName>
    <definedName name="total_dept" localSheetId="29">#REF!</definedName>
    <definedName name="total_dept" localSheetId="30">#REF!</definedName>
    <definedName name="total_dept" localSheetId="31">#REF!</definedName>
    <definedName name="total_dept" localSheetId="32">#REF!</definedName>
    <definedName name="total_dept" localSheetId="27">#REF!</definedName>
    <definedName name="total_dept" localSheetId="28">#REF!</definedName>
    <definedName name="total_dept" localSheetId="2">#REF!</definedName>
    <definedName name="total_dept" localSheetId="1">#REF!</definedName>
    <definedName name="total_dept">#REF!</definedName>
    <definedName name="total_manpower" localSheetId="11">#REF!</definedName>
    <definedName name="total_manpower" localSheetId="14">#REF!</definedName>
    <definedName name="total_manpower" localSheetId="15">#REF!</definedName>
    <definedName name="total_manpower" localSheetId="12">#REF!</definedName>
    <definedName name="total_manpower" localSheetId="13">#REF!</definedName>
    <definedName name="total_manpower" localSheetId="16">#REF!</definedName>
    <definedName name="total_manpower" localSheetId="19">#REF!</definedName>
    <definedName name="total_manpower" localSheetId="17">#REF!</definedName>
    <definedName name="total_manpower" localSheetId="18">#REF!</definedName>
    <definedName name="total_manpower" localSheetId="20">#REF!</definedName>
    <definedName name="total_manpower" localSheetId="23">#REF!</definedName>
    <definedName name="total_manpower" localSheetId="24">#REF!</definedName>
    <definedName name="total_manpower" localSheetId="21">#REF!</definedName>
    <definedName name="total_manpower" localSheetId="22">#REF!</definedName>
    <definedName name="total_manpower" localSheetId="25">#REF!</definedName>
    <definedName name="total_manpower" localSheetId="26">#REF!</definedName>
    <definedName name="total_manpower" localSheetId="3">#REF!</definedName>
    <definedName name="total_manpower" localSheetId="8">#REF!</definedName>
    <definedName name="total_manpower" localSheetId="9">#REF!</definedName>
    <definedName name="total_manpower" localSheetId="4">#REF!</definedName>
    <definedName name="total_manpower" localSheetId="10">#REF!</definedName>
    <definedName name="total_manpower" localSheetId="5">#REF!</definedName>
    <definedName name="total_manpower" localSheetId="6">#REF!</definedName>
    <definedName name="total_manpower" localSheetId="7">#REF!</definedName>
    <definedName name="total_manpower" localSheetId="29">#REF!</definedName>
    <definedName name="total_manpower" localSheetId="30">#REF!</definedName>
    <definedName name="total_manpower" localSheetId="31">#REF!</definedName>
    <definedName name="total_manpower" localSheetId="32">#REF!</definedName>
    <definedName name="total_manpower" localSheetId="27">#REF!</definedName>
    <definedName name="total_manpower" localSheetId="28">#REF!</definedName>
    <definedName name="total_manpower" localSheetId="2">#REF!</definedName>
    <definedName name="total_manpower" localSheetId="1">#REF!</definedName>
    <definedName name="total_manpower">#REF!</definedName>
    <definedName name="total_material" localSheetId="11">#REF!</definedName>
    <definedName name="total_material" localSheetId="14">#REF!</definedName>
    <definedName name="total_material" localSheetId="15">#REF!</definedName>
    <definedName name="total_material" localSheetId="12">#REF!</definedName>
    <definedName name="total_material" localSheetId="13">#REF!</definedName>
    <definedName name="total_material" localSheetId="16">#REF!</definedName>
    <definedName name="total_material" localSheetId="19">#REF!</definedName>
    <definedName name="total_material" localSheetId="17">#REF!</definedName>
    <definedName name="total_material" localSheetId="18">#REF!</definedName>
    <definedName name="total_material" localSheetId="20">#REF!</definedName>
    <definedName name="total_material" localSheetId="23">#REF!</definedName>
    <definedName name="total_material" localSheetId="24">#REF!</definedName>
    <definedName name="total_material" localSheetId="21">#REF!</definedName>
    <definedName name="total_material" localSheetId="22">#REF!</definedName>
    <definedName name="total_material" localSheetId="25">#REF!</definedName>
    <definedName name="total_material" localSheetId="26">#REF!</definedName>
    <definedName name="total_material" localSheetId="3">#REF!</definedName>
    <definedName name="total_material" localSheetId="8">#REF!</definedName>
    <definedName name="total_material" localSheetId="9">#REF!</definedName>
    <definedName name="total_material" localSheetId="4">#REF!</definedName>
    <definedName name="total_material" localSheetId="10">#REF!</definedName>
    <definedName name="total_material" localSheetId="5">#REF!</definedName>
    <definedName name="total_material" localSheetId="6">#REF!</definedName>
    <definedName name="total_material" localSheetId="7">#REF!</definedName>
    <definedName name="total_material" localSheetId="29">#REF!</definedName>
    <definedName name="total_material" localSheetId="30">#REF!</definedName>
    <definedName name="total_material" localSheetId="31">#REF!</definedName>
    <definedName name="total_material" localSheetId="32">#REF!</definedName>
    <definedName name="total_material" localSheetId="27">#REF!</definedName>
    <definedName name="total_material" localSheetId="28">#REF!</definedName>
    <definedName name="total_material" localSheetId="2">#REF!</definedName>
    <definedName name="total_material" localSheetId="1">#REF!</definedName>
    <definedName name="total_material">#REF!</definedName>
    <definedName name="total_other" localSheetId="11">#REF!</definedName>
    <definedName name="total_other" localSheetId="14">#REF!</definedName>
    <definedName name="total_other" localSheetId="15">#REF!</definedName>
    <definedName name="total_other" localSheetId="12">#REF!</definedName>
    <definedName name="total_other" localSheetId="13">#REF!</definedName>
    <definedName name="total_other" localSheetId="16">#REF!</definedName>
    <definedName name="total_other" localSheetId="19">#REF!</definedName>
    <definedName name="total_other" localSheetId="17">#REF!</definedName>
    <definedName name="total_other" localSheetId="18">#REF!</definedName>
    <definedName name="total_other" localSheetId="20">#REF!</definedName>
    <definedName name="total_other" localSheetId="23">#REF!</definedName>
    <definedName name="total_other" localSheetId="24">#REF!</definedName>
    <definedName name="total_other" localSheetId="21">#REF!</definedName>
    <definedName name="total_other" localSheetId="22">#REF!</definedName>
    <definedName name="total_other" localSheetId="25">#REF!</definedName>
    <definedName name="total_other" localSheetId="26">#REF!</definedName>
    <definedName name="total_other" localSheetId="3">#REF!</definedName>
    <definedName name="total_other" localSheetId="8">#REF!</definedName>
    <definedName name="total_other" localSheetId="9">#REF!</definedName>
    <definedName name="total_other" localSheetId="4">#REF!</definedName>
    <definedName name="total_other" localSheetId="10">#REF!</definedName>
    <definedName name="total_other" localSheetId="5">#REF!</definedName>
    <definedName name="total_other" localSheetId="6">#REF!</definedName>
    <definedName name="total_other" localSheetId="7">#REF!</definedName>
    <definedName name="total_other" localSheetId="29">#REF!</definedName>
    <definedName name="total_other" localSheetId="30">#REF!</definedName>
    <definedName name="total_other" localSheetId="31">#REF!</definedName>
    <definedName name="total_other" localSheetId="32">#REF!</definedName>
    <definedName name="total_other" localSheetId="27">#REF!</definedName>
    <definedName name="total_other" localSheetId="28">#REF!</definedName>
    <definedName name="total_other" localSheetId="2">#REF!</definedName>
    <definedName name="total_other" localSheetId="1">#REF!</definedName>
    <definedName name="total_other">#REF!</definedName>
    <definedName name="total_transportation" localSheetId="11">#REF!</definedName>
    <definedName name="total_transportation" localSheetId="14">#REF!</definedName>
    <definedName name="total_transportation" localSheetId="15">#REF!</definedName>
    <definedName name="total_transportation" localSheetId="12">#REF!</definedName>
    <definedName name="total_transportation" localSheetId="13">#REF!</definedName>
    <definedName name="total_transportation" localSheetId="16">#REF!</definedName>
    <definedName name="total_transportation" localSheetId="19">#REF!</definedName>
    <definedName name="total_transportation" localSheetId="17">#REF!</definedName>
    <definedName name="total_transportation" localSheetId="18">#REF!</definedName>
    <definedName name="total_transportation" localSheetId="20">#REF!</definedName>
    <definedName name="total_transportation" localSheetId="23">#REF!</definedName>
    <definedName name="total_transportation" localSheetId="24">#REF!</definedName>
    <definedName name="total_transportation" localSheetId="21">#REF!</definedName>
    <definedName name="total_transportation" localSheetId="22">#REF!</definedName>
    <definedName name="total_transportation" localSheetId="25">#REF!</definedName>
    <definedName name="total_transportation" localSheetId="26">#REF!</definedName>
    <definedName name="total_transportation" localSheetId="3">#REF!</definedName>
    <definedName name="total_transportation" localSheetId="8">#REF!</definedName>
    <definedName name="total_transportation" localSheetId="9">#REF!</definedName>
    <definedName name="total_transportation" localSheetId="4">#REF!</definedName>
    <definedName name="total_transportation" localSheetId="10">#REF!</definedName>
    <definedName name="total_transportation" localSheetId="5">#REF!</definedName>
    <definedName name="total_transportation" localSheetId="6">#REF!</definedName>
    <definedName name="total_transportation" localSheetId="7">#REF!</definedName>
    <definedName name="total_transportation" localSheetId="29">#REF!</definedName>
    <definedName name="total_transportation" localSheetId="30">#REF!</definedName>
    <definedName name="total_transportation" localSheetId="31">#REF!</definedName>
    <definedName name="total_transportation" localSheetId="32">#REF!</definedName>
    <definedName name="total_transportation" localSheetId="27">#REF!</definedName>
    <definedName name="total_transportation" localSheetId="28">#REF!</definedName>
    <definedName name="total_transportation" localSheetId="2">#REF!</definedName>
    <definedName name="total_transportation" localSheetId="1">#REF!</definedName>
    <definedName name="total_transportation">#REF!</definedName>
    <definedName name="TRANBUD" localSheetId="11">#REF!</definedName>
    <definedName name="TRANBUD" localSheetId="14">#REF!</definedName>
    <definedName name="TRANBUD" localSheetId="15">#REF!</definedName>
    <definedName name="TRANBUD" localSheetId="12">#REF!</definedName>
    <definedName name="TRANBUD" localSheetId="13">#REF!</definedName>
    <definedName name="TRANBUD" localSheetId="16">#REF!</definedName>
    <definedName name="TRANBUD" localSheetId="19">#REF!</definedName>
    <definedName name="TRANBUD" localSheetId="17">#REF!</definedName>
    <definedName name="TRANBUD" localSheetId="18">#REF!</definedName>
    <definedName name="TRANBUD" localSheetId="20">#REF!</definedName>
    <definedName name="TRANBUD" localSheetId="23">#REF!</definedName>
    <definedName name="TRANBUD" localSheetId="24">#REF!</definedName>
    <definedName name="TRANBUD" localSheetId="21">#REF!</definedName>
    <definedName name="TRANBUD" localSheetId="22">#REF!</definedName>
    <definedName name="TRANBUD" localSheetId="25">#REF!</definedName>
    <definedName name="TRANBUD" localSheetId="26">#REF!</definedName>
    <definedName name="TRANBUD" localSheetId="3">#REF!</definedName>
    <definedName name="TRANBUD" localSheetId="8">#REF!</definedName>
    <definedName name="TRANBUD" localSheetId="9">#REF!</definedName>
    <definedName name="TRANBUD" localSheetId="4">#REF!</definedName>
    <definedName name="TRANBUD" localSheetId="10">#REF!</definedName>
    <definedName name="TRANBUD" localSheetId="5">#REF!</definedName>
    <definedName name="TRANBUD" localSheetId="6">#REF!</definedName>
    <definedName name="TRANBUD" localSheetId="7">#REF!</definedName>
    <definedName name="TRANBUD" localSheetId="29">#REF!</definedName>
    <definedName name="TRANBUD" localSheetId="30">#REF!</definedName>
    <definedName name="TRANBUD" localSheetId="31">#REF!</definedName>
    <definedName name="TRANBUD" localSheetId="32">#REF!</definedName>
    <definedName name="TRANBUD" localSheetId="27">#REF!</definedName>
    <definedName name="TRANBUD" localSheetId="28">#REF!</definedName>
    <definedName name="TRANBUD" localSheetId="2">#REF!</definedName>
    <definedName name="TRANBUD" localSheetId="1">#REF!</definedName>
    <definedName name="TRANBUD">#REF!</definedName>
    <definedName name="TRANEND" localSheetId="11">#REF!</definedName>
    <definedName name="TRANEND" localSheetId="14">#REF!</definedName>
    <definedName name="TRANEND" localSheetId="15">#REF!</definedName>
    <definedName name="TRANEND" localSheetId="12">#REF!</definedName>
    <definedName name="TRANEND" localSheetId="13">#REF!</definedName>
    <definedName name="TRANEND" localSheetId="16">#REF!</definedName>
    <definedName name="TRANEND" localSheetId="19">#REF!</definedName>
    <definedName name="TRANEND" localSheetId="17">#REF!</definedName>
    <definedName name="TRANEND" localSheetId="18">#REF!</definedName>
    <definedName name="TRANEND" localSheetId="20">#REF!</definedName>
    <definedName name="TRANEND" localSheetId="23">#REF!</definedName>
    <definedName name="TRANEND" localSheetId="24">#REF!</definedName>
    <definedName name="TRANEND" localSheetId="21">#REF!</definedName>
    <definedName name="TRANEND" localSheetId="22">#REF!</definedName>
    <definedName name="TRANEND" localSheetId="25">#REF!</definedName>
    <definedName name="TRANEND" localSheetId="26">#REF!</definedName>
    <definedName name="TRANEND" localSheetId="3">#REF!</definedName>
    <definedName name="TRANEND" localSheetId="8">#REF!</definedName>
    <definedName name="TRANEND" localSheetId="9">#REF!</definedName>
    <definedName name="TRANEND" localSheetId="4">#REF!</definedName>
    <definedName name="TRANEND" localSheetId="10">#REF!</definedName>
    <definedName name="TRANEND" localSheetId="5">#REF!</definedName>
    <definedName name="TRANEND" localSheetId="6">#REF!</definedName>
    <definedName name="TRANEND" localSheetId="7">#REF!</definedName>
    <definedName name="TRANEND" localSheetId="29">#REF!</definedName>
    <definedName name="TRANEND" localSheetId="30">#REF!</definedName>
    <definedName name="TRANEND" localSheetId="31">#REF!</definedName>
    <definedName name="TRANEND" localSheetId="32">#REF!</definedName>
    <definedName name="TRANEND" localSheetId="27">#REF!</definedName>
    <definedName name="TRANEND" localSheetId="28">#REF!</definedName>
    <definedName name="TRANEND" localSheetId="2">#REF!</definedName>
    <definedName name="TRANEND" localSheetId="1">#REF!</definedName>
    <definedName name="TRANEND">#REF!</definedName>
    <definedName name="transportation_costs" localSheetId="11">#REF!</definedName>
    <definedName name="transportation_costs" localSheetId="14">#REF!</definedName>
    <definedName name="transportation_costs" localSheetId="15">#REF!</definedName>
    <definedName name="transportation_costs" localSheetId="12">#REF!</definedName>
    <definedName name="transportation_costs" localSheetId="13">#REF!</definedName>
    <definedName name="transportation_costs" localSheetId="16">#REF!</definedName>
    <definedName name="transportation_costs" localSheetId="19">#REF!</definedName>
    <definedName name="transportation_costs" localSheetId="17">#REF!</definedName>
    <definedName name="transportation_costs" localSheetId="18">#REF!</definedName>
    <definedName name="transportation_costs" localSheetId="20">#REF!</definedName>
    <definedName name="transportation_costs" localSheetId="23">#REF!</definedName>
    <definedName name="transportation_costs" localSheetId="24">#REF!</definedName>
    <definedName name="transportation_costs" localSheetId="21">#REF!</definedName>
    <definedName name="transportation_costs" localSheetId="22">#REF!</definedName>
    <definedName name="transportation_costs" localSheetId="25">#REF!</definedName>
    <definedName name="transportation_costs" localSheetId="26">#REF!</definedName>
    <definedName name="transportation_costs" localSheetId="3">#REF!</definedName>
    <definedName name="transportation_costs" localSheetId="8">#REF!</definedName>
    <definedName name="transportation_costs" localSheetId="9">#REF!</definedName>
    <definedName name="transportation_costs" localSheetId="4">#REF!</definedName>
    <definedName name="transportation_costs" localSheetId="10">#REF!</definedName>
    <definedName name="transportation_costs" localSheetId="5">#REF!</definedName>
    <definedName name="transportation_costs" localSheetId="6">#REF!</definedName>
    <definedName name="transportation_costs" localSheetId="7">#REF!</definedName>
    <definedName name="transportation_costs" localSheetId="29">#REF!</definedName>
    <definedName name="transportation_costs" localSheetId="30">#REF!</definedName>
    <definedName name="transportation_costs" localSheetId="31">#REF!</definedName>
    <definedName name="transportation_costs" localSheetId="32">#REF!</definedName>
    <definedName name="transportation_costs" localSheetId="27">#REF!</definedName>
    <definedName name="transportation_costs" localSheetId="28">#REF!</definedName>
    <definedName name="transportation_costs" localSheetId="2">#REF!</definedName>
    <definedName name="transportation_costs" localSheetId="1">#REF!</definedName>
    <definedName name="transportation_costs">#REF!</definedName>
    <definedName name="TRANSTART" localSheetId="11">#REF!</definedName>
    <definedName name="TRANSTART" localSheetId="14">#REF!</definedName>
    <definedName name="TRANSTART" localSheetId="15">#REF!</definedName>
    <definedName name="TRANSTART" localSheetId="12">#REF!</definedName>
    <definedName name="TRANSTART" localSheetId="13">#REF!</definedName>
    <definedName name="TRANSTART" localSheetId="16">#REF!</definedName>
    <definedName name="TRANSTART" localSheetId="19">#REF!</definedName>
    <definedName name="TRANSTART" localSheetId="17">#REF!</definedName>
    <definedName name="TRANSTART" localSheetId="18">#REF!</definedName>
    <definedName name="TRANSTART" localSheetId="20">#REF!</definedName>
    <definedName name="TRANSTART" localSheetId="23">#REF!</definedName>
    <definedName name="TRANSTART" localSheetId="24">#REF!</definedName>
    <definedName name="TRANSTART" localSheetId="21">#REF!</definedName>
    <definedName name="TRANSTART" localSheetId="22">#REF!</definedName>
    <definedName name="TRANSTART" localSheetId="25">#REF!</definedName>
    <definedName name="TRANSTART" localSheetId="26">#REF!</definedName>
    <definedName name="TRANSTART" localSheetId="3">#REF!</definedName>
    <definedName name="TRANSTART" localSheetId="8">#REF!</definedName>
    <definedName name="TRANSTART" localSheetId="9">#REF!</definedName>
    <definedName name="TRANSTART" localSheetId="4">#REF!</definedName>
    <definedName name="TRANSTART" localSheetId="10">#REF!</definedName>
    <definedName name="TRANSTART" localSheetId="5">#REF!</definedName>
    <definedName name="TRANSTART" localSheetId="6">#REF!</definedName>
    <definedName name="TRANSTART" localSheetId="7">#REF!</definedName>
    <definedName name="TRANSTART" localSheetId="29">#REF!</definedName>
    <definedName name="TRANSTART" localSheetId="30">#REF!</definedName>
    <definedName name="TRANSTART" localSheetId="31">#REF!</definedName>
    <definedName name="TRANSTART" localSheetId="32">#REF!</definedName>
    <definedName name="TRANSTART" localSheetId="27">#REF!</definedName>
    <definedName name="TRANSTART" localSheetId="28">#REF!</definedName>
    <definedName name="TRANSTART" localSheetId="2">#REF!</definedName>
    <definedName name="TRANSTART" localSheetId="1">#REF!</definedName>
    <definedName name="TRANSTART">#REF!</definedName>
    <definedName name="trn_beg_bud" localSheetId="11">#REF!</definedName>
    <definedName name="trn_beg_bud" localSheetId="14">#REF!</definedName>
    <definedName name="trn_beg_bud" localSheetId="15">#REF!</definedName>
    <definedName name="trn_beg_bud" localSheetId="12">#REF!</definedName>
    <definedName name="trn_beg_bud" localSheetId="13">#REF!</definedName>
    <definedName name="trn_beg_bud" localSheetId="16">#REF!</definedName>
    <definedName name="trn_beg_bud" localSheetId="19">#REF!</definedName>
    <definedName name="trn_beg_bud" localSheetId="17">#REF!</definedName>
    <definedName name="trn_beg_bud" localSheetId="18">#REF!</definedName>
    <definedName name="trn_beg_bud" localSheetId="20">#REF!</definedName>
    <definedName name="trn_beg_bud" localSheetId="23">#REF!</definedName>
    <definedName name="trn_beg_bud" localSheetId="24">#REF!</definedName>
    <definedName name="trn_beg_bud" localSheetId="21">#REF!</definedName>
    <definedName name="trn_beg_bud" localSheetId="22">#REF!</definedName>
    <definedName name="trn_beg_bud" localSheetId="25">#REF!</definedName>
    <definedName name="trn_beg_bud" localSheetId="26">#REF!</definedName>
    <definedName name="trn_beg_bud" localSheetId="3">#REF!</definedName>
    <definedName name="trn_beg_bud" localSheetId="8">#REF!</definedName>
    <definedName name="trn_beg_bud" localSheetId="9">#REF!</definedName>
    <definedName name="trn_beg_bud" localSheetId="4">#REF!</definedName>
    <definedName name="trn_beg_bud" localSheetId="10">#REF!</definedName>
    <definedName name="trn_beg_bud" localSheetId="5">#REF!</definedName>
    <definedName name="trn_beg_bud" localSheetId="6">#REF!</definedName>
    <definedName name="trn_beg_bud" localSheetId="7">#REF!</definedName>
    <definedName name="trn_beg_bud" localSheetId="29">#REF!</definedName>
    <definedName name="trn_beg_bud" localSheetId="30">#REF!</definedName>
    <definedName name="trn_beg_bud" localSheetId="31">#REF!</definedName>
    <definedName name="trn_beg_bud" localSheetId="32">#REF!</definedName>
    <definedName name="trn_beg_bud" localSheetId="27">#REF!</definedName>
    <definedName name="trn_beg_bud" localSheetId="28">#REF!</definedName>
    <definedName name="trn_beg_bud" localSheetId="2">#REF!</definedName>
    <definedName name="trn_beg_bud" localSheetId="1">#REF!</definedName>
    <definedName name="trn_beg_bud">#REF!</definedName>
    <definedName name="trn_end_bud" localSheetId="11">#REF!</definedName>
    <definedName name="trn_end_bud" localSheetId="14">#REF!</definedName>
    <definedName name="trn_end_bud" localSheetId="15">#REF!</definedName>
    <definedName name="trn_end_bud" localSheetId="12">#REF!</definedName>
    <definedName name="trn_end_bud" localSheetId="13">#REF!</definedName>
    <definedName name="trn_end_bud" localSheetId="16">#REF!</definedName>
    <definedName name="trn_end_bud" localSheetId="19">#REF!</definedName>
    <definedName name="trn_end_bud" localSheetId="17">#REF!</definedName>
    <definedName name="trn_end_bud" localSheetId="18">#REF!</definedName>
    <definedName name="trn_end_bud" localSheetId="20">#REF!</definedName>
    <definedName name="trn_end_bud" localSheetId="23">#REF!</definedName>
    <definedName name="trn_end_bud" localSheetId="24">#REF!</definedName>
    <definedName name="trn_end_bud" localSheetId="21">#REF!</definedName>
    <definedName name="trn_end_bud" localSheetId="22">#REF!</definedName>
    <definedName name="trn_end_bud" localSheetId="25">#REF!</definedName>
    <definedName name="trn_end_bud" localSheetId="26">#REF!</definedName>
    <definedName name="trn_end_bud" localSheetId="3">#REF!</definedName>
    <definedName name="trn_end_bud" localSheetId="8">#REF!</definedName>
    <definedName name="trn_end_bud" localSheetId="9">#REF!</definedName>
    <definedName name="trn_end_bud" localSheetId="4">#REF!</definedName>
    <definedName name="trn_end_bud" localSheetId="10">#REF!</definedName>
    <definedName name="trn_end_bud" localSheetId="5">#REF!</definedName>
    <definedName name="trn_end_bud" localSheetId="6">#REF!</definedName>
    <definedName name="trn_end_bud" localSheetId="7">#REF!</definedName>
    <definedName name="trn_end_bud" localSheetId="29">#REF!</definedName>
    <definedName name="trn_end_bud" localSheetId="30">#REF!</definedName>
    <definedName name="trn_end_bud" localSheetId="31">#REF!</definedName>
    <definedName name="trn_end_bud" localSheetId="32">#REF!</definedName>
    <definedName name="trn_end_bud" localSheetId="27">#REF!</definedName>
    <definedName name="trn_end_bud" localSheetId="28">#REF!</definedName>
    <definedName name="trn_end_bud" localSheetId="2">#REF!</definedName>
    <definedName name="trn_end_bud" localSheetId="1">#REF!</definedName>
    <definedName name="trn_end_bud">#REF!</definedName>
    <definedName name="trn12ACT" localSheetId="11">#REF!</definedName>
    <definedName name="trn12ACT" localSheetId="14">#REF!</definedName>
    <definedName name="trn12ACT" localSheetId="15">#REF!</definedName>
    <definedName name="trn12ACT" localSheetId="12">#REF!</definedName>
    <definedName name="trn12ACT" localSheetId="13">#REF!</definedName>
    <definedName name="trn12ACT" localSheetId="16">#REF!</definedName>
    <definedName name="trn12ACT" localSheetId="19">#REF!</definedName>
    <definedName name="trn12ACT" localSheetId="17">#REF!</definedName>
    <definedName name="trn12ACT" localSheetId="18">#REF!</definedName>
    <definedName name="trn12ACT" localSheetId="20">#REF!</definedName>
    <definedName name="trn12ACT" localSheetId="23">#REF!</definedName>
    <definedName name="trn12ACT" localSheetId="24">#REF!</definedName>
    <definedName name="trn12ACT" localSheetId="21">#REF!</definedName>
    <definedName name="trn12ACT" localSheetId="22">#REF!</definedName>
    <definedName name="trn12ACT" localSheetId="25">#REF!</definedName>
    <definedName name="trn12ACT" localSheetId="26">#REF!</definedName>
    <definedName name="trn12ACT" localSheetId="3">#REF!</definedName>
    <definedName name="trn12ACT" localSheetId="8">#REF!</definedName>
    <definedName name="trn12ACT" localSheetId="9">#REF!</definedName>
    <definedName name="trn12ACT" localSheetId="4">#REF!</definedName>
    <definedName name="trn12ACT" localSheetId="10">#REF!</definedName>
    <definedName name="trn12ACT" localSheetId="5">#REF!</definedName>
    <definedName name="trn12ACT" localSheetId="6">#REF!</definedName>
    <definedName name="trn12ACT" localSheetId="7">#REF!</definedName>
    <definedName name="trn12ACT" localSheetId="29">#REF!</definedName>
    <definedName name="trn12ACT" localSheetId="30">#REF!</definedName>
    <definedName name="trn12ACT" localSheetId="31">#REF!</definedName>
    <definedName name="trn12ACT" localSheetId="32">#REF!</definedName>
    <definedName name="trn12ACT" localSheetId="27">#REF!</definedName>
    <definedName name="trn12ACT" localSheetId="28">#REF!</definedName>
    <definedName name="trn12ACT" localSheetId="2">#REF!</definedName>
    <definedName name="trn12ACT" localSheetId="1">#REF!</definedName>
    <definedName name="trn12ACT">#REF!</definedName>
    <definedName name="trnCYACT" localSheetId="11">#REF!</definedName>
    <definedName name="trnCYACT" localSheetId="14">#REF!</definedName>
    <definedName name="trnCYACT" localSheetId="15">#REF!</definedName>
    <definedName name="trnCYACT" localSheetId="12">#REF!</definedName>
    <definedName name="trnCYACT" localSheetId="13">#REF!</definedName>
    <definedName name="trnCYACT" localSheetId="16">#REF!</definedName>
    <definedName name="trnCYACT" localSheetId="19">#REF!</definedName>
    <definedName name="trnCYACT" localSheetId="17">#REF!</definedName>
    <definedName name="trnCYACT" localSheetId="18">#REF!</definedName>
    <definedName name="trnCYACT" localSheetId="20">#REF!</definedName>
    <definedName name="trnCYACT" localSheetId="23">#REF!</definedName>
    <definedName name="trnCYACT" localSheetId="24">#REF!</definedName>
    <definedName name="trnCYACT" localSheetId="21">#REF!</definedName>
    <definedName name="trnCYACT" localSheetId="22">#REF!</definedName>
    <definedName name="trnCYACT" localSheetId="25">#REF!</definedName>
    <definedName name="trnCYACT" localSheetId="26">#REF!</definedName>
    <definedName name="trnCYACT" localSheetId="3">#REF!</definedName>
    <definedName name="trnCYACT" localSheetId="8">#REF!</definedName>
    <definedName name="trnCYACT" localSheetId="9">#REF!</definedName>
    <definedName name="trnCYACT" localSheetId="4">#REF!</definedName>
    <definedName name="trnCYACT" localSheetId="10">#REF!</definedName>
    <definedName name="trnCYACT" localSheetId="5">#REF!</definedName>
    <definedName name="trnCYACT" localSheetId="6">#REF!</definedName>
    <definedName name="trnCYACT" localSheetId="7">#REF!</definedName>
    <definedName name="trnCYACT" localSheetId="29">#REF!</definedName>
    <definedName name="trnCYACT" localSheetId="30">#REF!</definedName>
    <definedName name="trnCYACT" localSheetId="31">#REF!</definedName>
    <definedName name="trnCYACT" localSheetId="32">#REF!</definedName>
    <definedName name="trnCYACT" localSheetId="27">#REF!</definedName>
    <definedName name="trnCYACT" localSheetId="28">#REF!</definedName>
    <definedName name="trnCYACT" localSheetId="2">#REF!</definedName>
    <definedName name="trnCYACT" localSheetId="1">#REF!</definedName>
    <definedName name="trnCYACT">#REF!</definedName>
    <definedName name="trnCYBUD" localSheetId="11">#REF!</definedName>
    <definedName name="trnCYBUD" localSheetId="14">#REF!</definedName>
    <definedName name="trnCYBUD" localSheetId="15">#REF!</definedName>
    <definedName name="trnCYBUD" localSheetId="12">#REF!</definedName>
    <definedName name="trnCYBUD" localSheetId="13">#REF!</definedName>
    <definedName name="trnCYBUD" localSheetId="16">#REF!</definedName>
    <definedName name="trnCYBUD" localSheetId="19">#REF!</definedName>
    <definedName name="trnCYBUD" localSheetId="17">#REF!</definedName>
    <definedName name="trnCYBUD" localSheetId="18">#REF!</definedName>
    <definedName name="trnCYBUD" localSheetId="20">#REF!</definedName>
    <definedName name="trnCYBUD" localSheetId="23">#REF!</definedName>
    <definedName name="trnCYBUD" localSheetId="24">#REF!</definedName>
    <definedName name="trnCYBUD" localSheetId="21">#REF!</definedName>
    <definedName name="trnCYBUD" localSheetId="22">#REF!</definedName>
    <definedName name="trnCYBUD" localSheetId="25">#REF!</definedName>
    <definedName name="trnCYBUD" localSheetId="26">#REF!</definedName>
    <definedName name="trnCYBUD" localSheetId="3">#REF!</definedName>
    <definedName name="trnCYBUD" localSheetId="8">#REF!</definedName>
    <definedName name="trnCYBUD" localSheetId="9">#REF!</definedName>
    <definedName name="trnCYBUD" localSheetId="4">#REF!</definedName>
    <definedName name="trnCYBUD" localSheetId="10">#REF!</definedName>
    <definedName name="trnCYBUD" localSheetId="5">#REF!</definedName>
    <definedName name="trnCYBUD" localSheetId="6">#REF!</definedName>
    <definedName name="trnCYBUD" localSheetId="7">#REF!</definedName>
    <definedName name="trnCYBUD" localSheetId="29">#REF!</definedName>
    <definedName name="trnCYBUD" localSheetId="30">#REF!</definedName>
    <definedName name="trnCYBUD" localSheetId="31">#REF!</definedName>
    <definedName name="trnCYBUD" localSheetId="32">#REF!</definedName>
    <definedName name="trnCYBUD" localSheetId="27">#REF!</definedName>
    <definedName name="trnCYBUD" localSheetId="28">#REF!</definedName>
    <definedName name="trnCYBUD" localSheetId="2">#REF!</definedName>
    <definedName name="trnCYBUD" localSheetId="1">#REF!</definedName>
    <definedName name="trnCYBUD">#REF!</definedName>
    <definedName name="trnCYF" localSheetId="11">#REF!</definedName>
    <definedName name="trnCYF" localSheetId="14">#REF!</definedName>
    <definedName name="trnCYF" localSheetId="15">#REF!</definedName>
    <definedName name="trnCYF" localSheetId="12">#REF!</definedName>
    <definedName name="trnCYF" localSheetId="13">#REF!</definedName>
    <definedName name="trnCYF" localSheetId="16">#REF!</definedName>
    <definedName name="trnCYF" localSheetId="19">#REF!</definedName>
    <definedName name="trnCYF" localSheetId="17">#REF!</definedName>
    <definedName name="trnCYF" localSheetId="18">#REF!</definedName>
    <definedName name="trnCYF" localSheetId="20">#REF!</definedName>
    <definedName name="trnCYF" localSheetId="23">#REF!</definedName>
    <definedName name="trnCYF" localSheetId="24">#REF!</definedName>
    <definedName name="trnCYF" localSheetId="21">#REF!</definedName>
    <definedName name="trnCYF" localSheetId="22">#REF!</definedName>
    <definedName name="trnCYF" localSheetId="25">#REF!</definedName>
    <definedName name="trnCYF" localSheetId="26">#REF!</definedName>
    <definedName name="trnCYF" localSheetId="3">#REF!</definedName>
    <definedName name="trnCYF" localSheetId="8">#REF!</definedName>
    <definedName name="trnCYF" localSheetId="9">#REF!</definedName>
    <definedName name="trnCYF" localSheetId="4">#REF!</definedName>
    <definedName name="trnCYF" localSheetId="10">#REF!</definedName>
    <definedName name="trnCYF" localSheetId="5">#REF!</definedName>
    <definedName name="trnCYF" localSheetId="6">#REF!</definedName>
    <definedName name="trnCYF" localSheetId="7">#REF!</definedName>
    <definedName name="trnCYF" localSheetId="29">#REF!</definedName>
    <definedName name="trnCYF" localSheetId="30">#REF!</definedName>
    <definedName name="trnCYF" localSheetId="31">#REF!</definedName>
    <definedName name="trnCYF" localSheetId="32">#REF!</definedName>
    <definedName name="trnCYF" localSheetId="27">#REF!</definedName>
    <definedName name="trnCYF" localSheetId="28">#REF!</definedName>
    <definedName name="trnCYF" localSheetId="2">#REF!</definedName>
    <definedName name="trnCYF" localSheetId="1">#REF!</definedName>
    <definedName name="trnCYF">#REF!</definedName>
    <definedName name="trnNYbud" localSheetId="11">#REF!</definedName>
    <definedName name="trnNYbud" localSheetId="14">#REF!</definedName>
    <definedName name="trnNYbud" localSheetId="15">#REF!</definedName>
    <definedName name="trnNYbud" localSheetId="12">#REF!</definedName>
    <definedName name="trnNYbud" localSheetId="13">#REF!</definedName>
    <definedName name="trnNYbud" localSheetId="16">#REF!</definedName>
    <definedName name="trnNYbud" localSheetId="19">#REF!</definedName>
    <definedName name="trnNYbud" localSheetId="17">#REF!</definedName>
    <definedName name="trnNYbud" localSheetId="18">#REF!</definedName>
    <definedName name="trnNYbud" localSheetId="20">#REF!</definedName>
    <definedName name="trnNYbud" localSheetId="23">#REF!</definedName>
    <definedName name="trnNYbud" localSheetId="24">#REF!</definedName>
    <definedName name="trnNYbud" localSheetId="21">#REF!</definedName>
    <definedName name="trnNYbud" localSheetId="22">#REF!</definedName>
    <definedName name="trnNYbud" localSheetId="25">#REF!</definedName>
    <definedName name="trnNYbud" localSheetId="26">#REF!</definedName>
    <definedName name="trnNYbud" localSheetId="3">#REF!</definedName>
    <definedName name="trnNYbud" localSheetId="8">#REF!</definedName>
    <definedName name="trnNYbud" localSheetId="9">#REF!</definedName>
    <definedName name="trnNYbud" localSheetId="4">#REF!</definedName>
    <definedName name="trnNYbud" localSheetId="10">#REF!</definedName>
    <definedName name="trnNYbud" localSheetId="5">#REF!</definedName>
    <definedName name="trnNYbud" localSheetId="6">#REF!</definedName>
    <definedName name="trnNYbud" localSheetId="7">#REF!</definedName>
    <definedName name="trnNYbud" localSheetId="29">#REF!</definedName>
    <definedName name="trnNYbud" localSheetId="30">#REF!</definedName>
    <definedName name="trnNYbud" localSheetId="31">#REF!</definedName>
    <definedName name="trnNYbud" localSheetId="32">#REF!</definedName>
    <definedName name="trnNYbud" localSheetId="27">#REF!</definedName>
    <definedName name="trnNYbud" localSheetId="28">#REF!</definedName>
    <definedName name="trnNYbud" localSheetId="2">#REF!</definedName>
    <definedName name="trnNYbud" localSheetId="1">#REF!</definedName>
    <definedName name="trnNYbud">#REF!</definedName>
    <definedName name="trnPYACT" localSheetId="11">#REF!</definedName>
    <definedName name="trnPYACT" localSheetId="14">#REF!</definedName>
    <definedName name="trnPYACT" localSheetId="15">#REF!</definedName>
    <definedName name="trnPYACT" localSheetId="12">#REF!</definedName>
    <definedName name="trnPYACT" localSheetId="13">#REF!</definedName>
    <definedName name="trnPYACT" localSheetId="16">#REF!</definedName>
    <definedName name="trnPYACT" localSheetId="19">#REF!</definedName>
    <definedName name="trnPYACT" localSheetId="17">#REF!</definedName>
    <definedName name="trnPYACT" localSheetId="18">#REF!</definedName>
    <definedName name="trnPYACT" localSheetId="20">#REF!</definedName>
    <definedName name="trnPYACT" localSheetId="23">#REF!</definedName>
    <definedName name="trnPYACT" localSheetId="24">#REF!</definedName>
    <definedName name="trnPYACT" localSheetId="21">#REF!</definedName>
    <definedName name="trnPYACT" localSheetId="22">#REF!</definedName>
    <definedName name="trnPYACT" localSheetId="25">#REF!</definedName>
    <definedName name="trnPYACT" localSheetId="26">#REF!</definedName>
    <definedName name="trnPYACT" localSheetId="3">#REF!</definedName>
    <definedName name="trnPYACT" localSheetId="8">#REF!</definedName>
    <definedName name="trnPYACT" localSheetId="9">#REF!</definedName>
    <definedName name="trnPYACT" localSheetId="4">#REF!</definedName>
    <definedName name="trnPYACT" localSheetId="10">#REF!</definedName>
    <definedName name="trnPYACT" localSheetId="5">#REF!</definedName>
    <definedName name="trnPYACT" localSheetId="6">#REF!</definedName>
    <definedName name="trnPYACT" localSheetId="7">#REF!</definedName>
    <definedName name="trnPYACT" localSheetId="29">#REF!</definedName>
    <definedName name="trnPYACT" localSheetId="30">#REF!</definedName>
    <definedName name="trnPYACT" localSheetId="31">#REF!</definedName>
    <definedName name="trnPYACT" localSheetId="32">#REF!</definedName>
    <definedName name="trnPYACT" localSheetId="27">#REF!</definedName>
    <definedName name="trnPYACT" localSheetId="28">#REF!</definedName>
    <definedName name="trnPYACT" localSheetId="2">#REF!</definedName>
    <definedName name="trnPYACT" localSheetId="1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11">#REF!</definedName>
    <definedName name="WAGBENF" localSheetId="14">#REF!</definedName>
    <definedName name="WAGBENF" localSheetId="15">#REF!</definedName>
    <definedName name="WAGBENF" localSheetId="12">#REF!</definedName>
    <definedName name="WAGBENF" localSheetId="13">#REF!</definedName>
    <definedName name="WAGBENF" localSheetId="16">#REF!</definedName>
    <definedName name="WAGBENF" localSheetId="19">#REF!</definedName>
    <definedName name="WAGBENF" localSheetId="17">#REF!</definedName>
    <definedName name="WAGBENF" localSheetId="18">#REF!</definedName>
    <definedName name="WAGBENF" localSheetId="20">#REF!</definedName>
    <definedName name="WAGBENF" localSheetId="23">#REF!</definedName>
    <definedName name="WAGBENF" localSheetId="24">#REF!</definedName>
    <definedName name="WAGBENF" localSheetId="21">#REF!</definedName>
    <definedName name="WAGBENF" localSheetId="22">#REF!</definedName>
    <definedName name="WAGBENF" localSheetId="25">#REF!</definedName>
    <definedName name="WAGBENF" localSheetId="26">#REF!</definedName>
    <definedName name="WAGBENF" localSheetId="3">#REF!</definedName>
    <definedName name="WAGBENF" localSheetId="8">#REF!</definedName>
    <definedName name="WAGBENF" localSheetId="9">#REF!</definedName>
    <definedName name="WAGBENF" localSheetId="4">#REF!</definedName>
    <definedName name="WAGBENF" localSheetId="10">#REF!</definedName>
    <definedName name="WAGBENF" localSheetId="5">#REF!</definedName>
    <definedName name="WAGBENF" localSheetId="6">#REF!</definedName>
    <definedName name="WAGBENF" localSheetId="7">#REF!</definedName>
    <definedName name="WAGBENF" localSheetId="29">#REF!</definedName>
    <definedName name="WAGBENF" localSheetId="30">#REF!</definedName>
    <definedName name="WAGBENF" localSheetId="31">#REF!</definedName>
    <definedName name="WAGBENF" localSheetId="32">#REF!</definedName>
    <definedName name="WAGBENF" localSheetId="27">#REF!</definedName>
    <definedName name="WAGBENF" localSheetId="28">#REF!</definedName>
    <definedName name="WAGBENF" localSheetId="2">#REF!</definedName>
    <definedName name="WAGBENF" localSheetId="1">#REF!</definedName>
    <definedName name="WAGBENF">#REF!</definedName>
    <definedName name="wagdob" localSheetId="11">#REF!</definedName>
    <definedName name="wagdob" localSheetId="14">#REF!</definedName>
    <definedName name="wagdob" localSheetId="15">#REF!</definedName>
    <definedName name="wagdob" localSheetId="12">#REF!</definedName>
    <definedName name="wagdob" localSheetId="13">#REF!</definedName>
    <definedName name="wagdob" localSheetId="16">#REF!</definedName>
    <definedName name="wagdob" localSheetId="19">#REF!</definedName>
    <definedName name="wagdob" localSheetId="17">#REF!</definedName>
    <definedName name="wagdob" localSheetId="18">#REF!</definedName>
    <definedName name="wagdob" localSheetId="20">#REF!</definedName>
    <definedName name="wagdob" localSheetId="23">#REF!</definedName>
    <definedName name="wagdob" localSheetId="24">#REF!</definedName>
    <definedName name="wagdob" localSheetId="21">#REF!</definedName>
    <definedName name="wagdob" localSheetId="22">#REF!</definedName>
    <definedName name="wagdob" localSheetId="25">#REF!</definedName>
    <definedName name="wagdob" localSheetId="26">#REF!</definedName>
    <definedName name="wagdob" localSheetId="3">#REF!</definedName>
    <definedName name="wagdob" localSheetId="8">#REF!</definedName>
    <definedName name="wagdob" localSheetId="9">#REF!</definedName>
    <definedName name="wagdob" localSheetId="4">#REF!</definedName>
    <definedName name="wagdob" localSheetId="10">#REF!</definedName>
    <definedName name="wagdob" localSheetId="5">#REF!</definedName>
    <definedName name="wagdob" localSheetId="6">#REF!</definedName>
    <definedName name="wagdob" localSheetId="7">#REF!</definedName>
    <definedName name="wagdob" localSheetId="29">#REF!</definedName>
    <definedName name="wagdob" localSheetId="30">#REF!</definedName>
    <definedName name="wagdob" localSheetId="31">#REF!</definedName>
    <definedName name="wagdob" localSheetId="32">#REF!</definedName>
    <definedName name="wagdob" localSheetId="27">#REF!</definedName>
    <definedName name="wagdob" localSheetId="28">#REF!</definedName>
    <definedName name="wagdob" localSheetId="2">#REF!</definedName>
    <definedName name="wagdob" localSheetId="1">#REF!</definedName>
    <definedName name="wagdob">#REF!</definedName>
    <definedName name="wagdobf" localSheetId="11">#REF!</definedName>
    <definedName name="wagdobf" localSheetId="14">#REF!</definedName>
    <definedName name="wagdobf" localSheetId="15">#REF!</definedName>
    <definedName name="wagdobf" localSheetId="12">#REF!</definedName>
    <definedName name="wagdobf" localSheetId="13">#REF!</definedName>
    <definedName name="wagdobf" localSheetId="16">#REF!</definedName>
    <definedName name="wagdobf" localSheetId="19">#REF!</definedName>
    <definedName name="wagdobf" localSheetId="17">#REF!</definedName>
    <definedName name="wagdobf" localSheetId="18">#REF!</definedName>
    <definedName name="wagdobf" localSheetId="20">#REF!</definedName>
    <definedName name="wagdobf" localSheetId="23">#REF!</definedName>
    <definedName name="wagdobf" localSheetId="24">#REF!</definedName>
    <definedName name="wagdobf" localSheetId="21">#REF!</definedName>
    <definedName name="wagdobf" localSheetId="22">#REF!</definedName>
    <definedName name="wagdobf" localSheetId="25">#REF!</definedName>
    <definedName name="wagdobf" localSheetId="26">#REF!</definedName>
    <definedName name="wagdobf" localSheetId="3">#REF!</definedName>
    <definedName name="wagdobf" localSheetId="8">#REF!</definedName>
    <definedName name="wagdobf" localSheetId="9">#REF!</definedName>
    <definedName name="wagdobf" localSheetId="4">#REF!</definedName>
    <definedName name="wagdobf" localSheetId="10">#REF!</definedName>
    <definedName name="wagdobf" localSheetId="5">#REF!</definedName>
    <definedName name="wagdobf" localSheetId="6">#REF!</definedName>
    <definedName name="wagdobf" localSheetId="7">#REF!</definedName>
    <definedName name="wagdobf" localSheetId="29">#REF!</definedName>
    <definedName name="wagdobf" localSheetId="30">#REF!</definedName>
    <definedName name="wagdobf" localSheetId="31">#REF!</definedName>
    <definedName name="wagdobf" localSheetId="32">#REF!</definedName>
    <definedName name="wagdobf" localSheetId="27">#REF!</definedName>
    <definedName name="wagdobf" localSheetId="28">#REF!</definedName>
    <definedName name="wagdobf" localSheetId="2">#REF!</definedName>
    <definedName name="wagdobf" localSheetId="1">#REF!</definedName>
    <definedName name="wagdobf">#REF!</definedName>
    <definedName name="wagreg" localSheetId="11">#REF!</definedName>
    <definedName name="wagreg" localSheetId="14">#REF!</definedName>
    <definedName name="wagreg" localSheetId="15">#REF!</definedName>
    <definedName name="wagreg" localSheetId="12">#REF!</definedName>
    <definedName name="wagreg" localSheetId="13">#REF!</definedName>
    <definedName name="wagreg" localSheetId="16">#REF!</definedName>
    <definedName name="wagreg" localSheetId="19">#REF!</definedName>
    <definedName name="wagreg" localSheetId="17">#REF!</definedName>
    <definedName name="wagreg" localSheetId="18">#REF!</definedName>
    <definedName name="wagreg" localSheetId="20">#REF!</definedName>
    <definedName name="wagreg" localSheetId="23">#REF!</definedName>
    <definedName name="wagreg" localSheetId="24">#REF!</definedName>
    <definedName name="wagreg" localSheetId="21">#REF!</definedName>
    <definedName name="wagreg" localSheetId="22">#REF!</definedName>
    <definedName name="wagreg" localSheetId="25">#REF!</definedName>
    <definedName name="wagreg" localSheetId="26">#REF!</definedName>
    <definedName name="wagreg" localSheetId="3">#REF!</definedName>
    <definedName name="wagreg" localSheetId="8">#REF!</definedName>
    <definedName name="wagreg" localSheetId="9">#REF!</definedName>
    <definedName name="wagreg" localSheetId="4">#REF!</definedName>
    <definedName name="wagreg" localSheetId="10">#REF!</definedName>
    <definedName name="wagreg" localSheetId="5">#REF!</definedName>
    <definedName name="wagreg" localSheetId="6">#REF!</definedName>
    <definedName name="wagreg" localSheetId="7">#REF!</definedName>
    <definedName name="wagreg" localSheetId="29">#REF!</definedName>
    <definedName name="wagreg" localSheetId="30">#REF!</definedName>
    <definedName name="wagreg" localSheetId="31">#REF!</definedName>
    <definedName name="wagreg" localSheetId="32">#REF!</definedName>
    <definedName name="wagreg" localSheetId="27">#REF!</definedName>
    <definedName name="wagreg" localSheetId="28">#REF!</definedName>
    <definedName name="wagreg" localSheetId="2">#REF!</definedName>
    <definedName name="wagreg" localSheetId="1">#REF!</definedName>
    <definedName name="wagreg">#REF!</definedName>
    <definedName name="wagregf" localSheetId="11">#REF!</definedName>
    <definedName name="wagregf" localSheetId="14">#REF!</definedName>
    <definedName name="wagregf" localSheetId="15">#REF!</definedName>
    <definedName name="wagregf" localSheetId="12">#REF!</definedName>
    <definedName name="wagregf" localSheetId="13">#REF!</definedName>
    <definedName name="wagregf" localSheetId="16">#REF!</definedName>
    <definedName name="wagregf" localSheetId="19">#REF!</definedName>
    <definedName name="wagregf" localSheetId="17">#REF!</definedName>
    <definedName name="wagregf" localSheetId="18">#REF!</definedName>
    <definedName name="wagregf" localSheetId="20">#REF!</definedName>
    <definedName name="wagregf" localSheetId="23">#REF!</definedName>
    <definedName name="wagregf" localSheetId="24">#REF!</definedName>
    <definedName name="wagregf" localSheetId="21">#REF!</definedName>
    <definedName name="wagregf" localSheetId="22">#REF!</definedName>
    <definedName name="wagregf" localSheetId="25">#REF!</definedName>
    <definedName name="wagregf" localSheetId="26">#REF!</definedName>
    <definedName name="wagregf" localSheetId="3">#REF!</definedName>
    <definedName name="wagregf" localSheetId="8">#REF!</definedName>
    <definedName name="wagregf" localSheetId="9">#REF!</definedName>
    <definedName name="wagregf" localSheetId="4">#REF!</definedName>
    <definedName name="wagregf" localSheetId="10">#REF!</definedName>
    <definedName name="wagregf" localSheetId="5">#REF!</definedName>
    <definedName name="wagregf" localSheetId="6">#REF!</definedName>
    <definedName name="wagregf" localSheetId="7">#REF!</definedName>
    <definedName name="wagregf" localSheetId="29">#REF!</definedName>
    <definedName name="wagregf" localSheetId="30">#REF!</definedName>
    <definedName name="wagregf" localSheetId="31">#REF!</definedName>
    <definedName name="wagregf" localSheetId="32">#REF!</definedName>
    <definedName name="wagregf" localSheetId="27">#REF!</definedName>
    <definedName name="wagregf" localSheetId="28">#REF!</definedName>
    <definedName name="wagregf" localSheetId="2">#REF!</definedName>
    <definedName name="wagregf" localSheetId="1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AE55" i="65" l="1"/>
  <c r="Y55" i="65"/>
  <c r="S55" i="65"/>
  <c r="AE49" i="65"/>
  <c r="Y49" i="65"/>
  <c r="S49" i="65"/>
  <c r="M49" i="65"/>
  <c r="F48" i="65"/>
  <c r="H48" i="65" s="1"/>
  <c r="F47" i="65"/>
  <c r="Q47" i="65" s="1"/>
  <c r="F46" i="65"/>
  <c r="AC46" i="65" s="1"/>
  <c r="F45" i="65"/>
  <c r="H45" i="65" s="1"/>
  <c r="W44" i="65"/>
  <c r="H44" i="65"/>
  <c r="F44" i="65"/>
  <c r="AC44" i="65" s="1"/>
  <c r="F43" i="65"/>
  <c r="Q43" i="65" s="1"/>
  <c r="Z43" i="65" s="1"/>
  <c r="AC42" i="65"/>
  <c r="W42" i="65"/>
  <c r="Q42" i="65"/>
  <c r="K42" i="65"/>
  <c r="H42" i="65"/>
  <c r="F37" i="65"/>
  <c r="F38" i="65" s="1"/>
  <c r="AC35" i="65"/>
  <c r="W35" i="65"/>
  <c r="Q35" i="65"/>
  <c r="K35" i="65"/>
  <c r="H35" i="65"/>
  <c r="AB34" i="65"/>
  <c r="AC34" i="65" s="1"/>
  <c r="V34" i="65"/>
  <c r="P34" i="65"/>
  <c r="J34" i="65"/>
  <c r="G34" i="65"/>
  <c r="H34" i="65" s="1"/>
  <c r="F34" i="65"/>
  <c r="W33" i="65"/>
  <c r="F33" i="65"/>
  <c r="AC32" i="65"/>
  <c r="F32" i="65"/>
  <c r="W32" i="65" s="1"/>
  <c r="F31" i="65"/>
  <c r="F30" i="65"/>
  <c r="H30" i="65" s="1"/>
  <c r="N30" i="65" s="1"/>
  <c r="AC29" i="65"/>
  <c r="Q29" i="65"/>
  <c r="K29" i="65"/>
  <c r="F29" i="65"/>
  <c r="F27" i="65"/>
  <c r="AC27" i="65" s="1"/>
  <c r="F26" i="65"/>
  <c r="W26" i="65" s="1"/>
  <c r="Q25" i="65"/>
  <c r="Z25" i="65" s="1"/>
  <c r="H25" i="65"/>
  <c r="N25" i="65" s="1"/>
  <c r="F25" i="65"/>
  <c r="K25" i="65" s="1"/>
  <c r="F24" i="65"/>
  <c r="W21" i="65"/>
  <c r="AF21" i="65" s="1"/>
  <c r="F21" i="65"/>
  <c r="Q21" i="65" s="1"/>
  <c r="AC20" i="65"/>
  <c r="W20" i="65"/>
  <c r="AF20" i="65" s="1"/>
  <c r="Q20" i="65"/>
  <c r="Z20" i="65" s="1"/>
  <c r="K20" i="65"/>
  <c r="T20" i="65" s="1"/>
  <c r="H20" i="65"/>
  <c r="M20" i="65" s="1"/>
  <c r="N20" i="65" s="1"/>
  <c r="H19" i="65"/>
  <c r="F19" i="65"/>
  <c r="AC18" i="65"/>
  <c r="AE18" i="65" s="1"/>
  <c r="W18" i="65"/>
  <c r="AF18" i="65" s="1"/>
  <c r="Q18" i="65"/>
  <c r="K18" i="65"/>
  <c r="T18" i="65" s="1"/>
  <c r="H18" i="65"/>
  <c r="N18" i="65" s="1"/>
  <c r="AC17" i="65"/>
  <c r="AE17" i="65" s="1"/>
  <c r="W17" i="65"/>
  <c r="AF17" i="65" s="1"/>
  <c r="Q17" i="65"/>
  <c r="Z17" i="65" s="1"/>
  <c r="K17" i="65"/>
  <c r="H17" i="65"/>
  <c r="N17" i="65" s="1"/>
  <c r="AC16" i="65"/>
  <c r="Y16" i="65"/>
  <c r="W16" i="65"/>
  <c r="AF16" i="65" s="1"/>
  <c r="Q16" i="65"/>
  <c r="Z16" i="65" s="1"/>
  <c r="K16" i="65"/>
  <c r="H16" i="65"/>
  <c r="N16" i="65" s="1"/>
  <c r="AC15" i="65"/>
  <c r="W15" i="65"/>
  <c r="Q15" i="65"/>
  <c r="K15" i="65"/>
  <c r="H15" i="65"/>
  <c r="N15" i="65" s="1"/>
  <c r="AC14" i="65"/>
  <c r="W14" i="65"/>
  <c r="Q14" i="65"/>
  <c r="Z14" i="65" s="1"/>
  <c r="K14" i="65"/>
  <c r="H14" i="65"/>
  <c r="N14" i="65" s="1"/>
  <c r="AC13" i="65"/>
  <c r="W13" i="65"/>
  <c r="Q13" i="65"/>
  <c r="K13" i="65"/>
  <c r="H13" i="65"/>
  <c r="AC12" i="65"/>
  <c r="W12" i="65"/>
  <c r="Q12" i="65"/>
  <c r="K12" i="65"/>
  <c r="H12" i="65"/>
  <c r="AE15" i="65" l="1"/>
  <c r="AE35" i="65"/>
  <c r="AE14" i="65"/>
  <c r="AE13" i="65"/>
  <c r="S20" i="65"/>
  <c r="Y17" i="65"/>
  <c r="AC25" i="65"/>
  <c r="AE20" i="65"/>
  <c r="K30" i="65"/>
  <c r="M30" i="65" s="1"/>
  <c r="H32" i="65"/>
  <c r="N32" i="65" s="1"/>
  <c r="Q46" i="65"/>
  <c r="M18" i="65"/>
  <c r="W19" i="65"/>
  <c r="H33" i="65"/>
  <c r="K31" i="65"/>
  <c r="T31" i="65" s="1"/>
  <c r="K45" i="65"/>
  <c r="M45" i="65" s="1"/>
  <c r="N45" i="65" s="1"/>
  <c r="K33" i="65"/>
  <c r="Q34" i="65"/>
  <c r="K43" i="65"/>
  <c r="S43" i="65" s="1"/>
  <c r="T43" i="65" s="1"/>
  <c r="AC45" i="65"/>
  <c r="M25" i="65"/>
  <c r="H38" i="65"/>
  <c r="H24" i="65"/>
  <c r="N24" i="65" s="1"/>
  <c r="H31" i="65"/>
  <c r="H47" i="65"/>
  <c r="H37" i="65"/>
  <c r="K47" i="65"/>
  <c r="S47" i="65" s="1"/>
  <c r="T47" i="65" s="1"/>
  <c r="H26" i="65"/>
  <c r="N26" i="65" s="1"/>
  <c r="W31" i="65"/>
  <c r="AF31" i="65" s="1"/>
  <c r="H43" i="65"/>
  <c r="Q45" i="65"/>
  <c r="Y12" i="65"/>
  <c r="Z12" i="65" s="1"/>
  <c r="AC33" i="65"/>
  <c r="AE33" i="65" s="1"/>
  <c r="AF33" i="65" s="1"/>
  <c r="M35" i="65"/>
  <c r="S42" i="65"/>
  <c r="T42" i="65" s="1"/>
  <c r="Y14" i="65"/>
  <c r="H29" i="65"/>
  <c r="M29" i="65" s="1"/>
  <c r="S35" i="65"/>
  <c r="W24" i="65"/>
  <c r="AF24" i="65" s="1"/>
  <c r="AE42" i="65"/>
  <c r="AF42" i="65" s="1"/>
  <c r="AF14" i="65"/>
  <c r="AC31" i="65"/>
  <c r="Z15" i="65"/>
  <c r="S15" i="65"/>
  <c r="M14" i="65"/>
  <c r="T14" i="65"/>
  <c r="AE32" i="65"/>
  <c r="M15" i="65"/>
  <c r="T15" i="65"/>
  <c r="M16" i="65"/>
  <c r="T16" i="65"/>
  <c r="S16" i="65"/>
  <c r="Z21" i="65"/>
  <c r="AF26" i="65"/>
  <c r="AF32" i="65"/>
  <c r="M12" i="65"/>
  <c r="N12" i="65" s="1"/>
  <c r="AE12" i="65"/>
  <c r="AF12" i="65" s="1"/>
  <c r="S12" i="65"/>
  <c r="T12" i="65" s="1"/>
  <c r="Z18" i="65"/>
  <c r="S18" i="65"/>
  <c r="W27" i="65"/>
  <c r="S29" i="65"/>
  <c r="T29" i="65" s="1"/>
  <c r="Z29" i="65"/>
  <c r="Y42" i="65"/>
  <c r="Z42" i="65" s="1"/>
  <c r="AC48" i="65"/>
  <c r="M13" i="65"/>
  <c r="N13" i="65" s="1"/>
  <c r="S25" i="65"/>
  <c r="Y18" i="65"/>
  <c r="T25" i="65"/>
  <c r="W29" i="65"/>
  <c r="W34" i="65"/>
  <c r="K34" i="65"/>
  <c r="Y35" i="65"/>
  <c r="Q44" i="65"/>
  <c r="K44" i="65"/>
  <c r="S13" i="65"/>
  <c r="T13" i="65" s="1"/>
  <c r="Q27" i="65"/>
  <c r="H27" i="65"/>
  <c r="N27" i="65" s="1"/>
  <c r="AC26" i="65"/>
  <c r="AE26" i="65" s="1"/>
  <c r="K26" i="65"/>
  <c r="K27" i="65"/>
  <c r="Q32" i="65"/>
  <c r="K32" i="65"/>
  <c r="Q48" i="65"/>
  <c r="K48" i="65"/>
  <c r="T17" i="65"/>
  <c r="M17" i="65"/>
  <c r="AF13" i="65"/>
  <c r="Y13" i="65"/>
  <c r="Z13" i="65" s="1"/>
  <c r="Y15" i="65"/>
  <c r="AF15" i="65"/>
  <c r="W48" i="65"/>
  <c r="M42" i="65"/>
  <c r="N42" i="65" s="1"/>
  <c r="Y21" i="65"/>
  <c r="S17" i="65"/>
  <c r="S14" i="65"/>
  <c r="AC21" i="65"/>
  <c r="AE21" i="65" s="1"/>
  <c r="K21" i="65"/>
  <c r="H21" i="65"/>
  <c r="Q26" i="65"/>
  <c r="AE44" i="65"/>
  <c r="AF44" i="65" s="1"/>
  <c r="Q19" i="65"/>
  <c r="AC19" i="65"/>
  <c r="Q24" i="65"/>
  <c r="AC24" i="65"/>
  <c r="F40" i="65"/>
  <c r="W43" i="65"/>
  <c r="W47" i="65"/>
  <c r="W25" i="65"/>
  <c r="AE25" i="65" s="1"/>
  <c r="Q31" i="65"/>
  <c r="F41" i="65"/>
  <c r="AC43" i="65"/>
  <c r="H46" i="65"/>
  <c r="AC47" i="65"/>
  <c r="AE16" i="65"/>
  <c r="K19" i="65"/>
  <c r="Y20" i="65"/>
  <c r="K24" i="65"/>
  <c r="Q33" i="65"/>
  <c r="W45" i="65"/>
  <c r="K46" i="65"/>
  <c r="W46" i="65"/>
  <c r="H32" i="62"/>
  <c r="F32" i="62"/>
  <c r="H32" i="61"/>
  <c r="F32" i="61"/>
  <c r="F32" i="16"/>
  <c r="H32" i="16" s="1"/>
  <c r="H32" i="60"/>
  <c r="F32" i="60"/>
  <c r="F32" i="15"/>
  <c r="H32" i="15" s="1"/>
  <c r="F30" i="55"/>
  <c r="H30" i="55" s="1"/>
  <c r="F30" i="54"/>
  <c r="H30" i="54" s="1"/>
  <c r="K30" i="53"/>
  <c r="H30" i="53"/>
  <c r="F30" i="53"/>
  <c r="F30" i="52"/>
  <c r="H30" i="52" s="1"/>
  <c r="K30" i="13"/>
  <c r="H30" i="13"/>
  <c r="F30" i="13"/>
  <c r="K30" i="51"/>
  <c r="H30" i="51"/>
  <c r="F30" i="51"/>
  <c r="F30" i="50"/>
  <c r="H30" i="50" s="1"/>
  <c r="F30" i="49"/>
  <c r="K30" i="48"/>
  <c r="H30" i="48"/>
  <c r="F30" i="48"/>
  <c r="F30" i="12"/>
  <c r="H30" i="12" s="1"/>
  <c r="K30" i="47"/>
  <c r="H30" i="47"/>
  <c r="F30" i="47"/>
  <c r="F30" i="46"/>
  <c r="H30" i="46" s="1"/>
  <c r="K30" i="45"/>
  <c r="H30" i="45"/>
  <c r="F30" i="45"/>
  <c r="F30" i="44"/>
  <c r="H30" i="44" s="1"/>
  <c r="H30" i="43"/>
  <c r="F30" i="43"/>
  <c r="F30" i="42"/>
  <c r="H30" i="42" s="1"/>
  <c r="N30" i="11"/>
  <c r="F30" i="11"/>
  <c r="S45" i="65" l="1"/>
  <c r="M31" i="65"/>
  <c r="N31" i="65" s="1"/>
  <c r="AE19" i="65"/>
  <c r="AF19" i="65" s="1"/>
  <c r="Y19" i="65"/>
  <c r="Z19" i="65" s="1"/>
  <c r="M33" i="65"/>
  <c r="N33" i="65" s="1"/>
  <c r="K30" i="44"/>
  <c r="M30" i="44" s="1"/>
  <c r="N30" i="44" s="1"/>
  <c r="K30" i="52"/>
  <c r="M30" i="52" s="1"/>
  <c r="N30" i="52" s="1"/>
  <c r="K32" i="15"/>
  <c r="M32" i="15" s="1"/>
  <c r="N32" i="15" s="1"/>
  <c r="K32" i="16"/>
  <c r="M32" i="16" s="1"/>
  <c r="N32" i="16" s="1"/>
  <c r="S46" i="65"/>
  <c r="T46" i="65" s="1"/>
  <c r="T45" i="65"/>
  <c r="K30" i="46"/>
  <c r="M30" i="46" s="1"/>
  <c r="N30" i="46" s="1"/>
  <c r="K30" i="50"/>
  <c r="M30" i="50" s="1"/>
  <c r="N30" i="50" s="1"/>
  <c r="AE43" i="65"/>
  <c r="K30" i="12"/>
  <c r="M30" i="12" s="1"/>
  <c r="N30" i="12" s="1"/>
  <c r="K30" i="43"/>
  <c r="M30" i="43" s="1"/>
  <c r="N30" i="43" s="1"/>
  <c r="K32" i="60"/>
  <c r="M32" i="60" s="1"/>
  <c r="N32" i="60" s="1"/>
  <c r="K32" i="61"/>
  <c r="M32" i="61" s="1"/>
  <c r="N32" i="61" s="1"/>
  <c r="K32" i="62"/>
  <c r="M32" i="62" s="1"/>
  <c r="N32" i="62" s="1"/>
  <c r="AE45" i="65"/>
  <c r="AF45" i="65" s="1"/>
  <c r="S34" i="65"/>
  <c r="T34" i="65" s="1"/>
  <c r="M47" i="65"/>
  <c r="N47" i="65" s="1"/>
  <c r="M43" i="65"/>
  <c r="N43" i="65" s="1"/>
  <c r="AE24" i="65"/>
  <c r="Y24" i="65"/>
  <c r="H28" i="65"/>
  <c r="H36" i="65" s="1"/>
  <c r="AE31" i="65"/>
  <c r="N29" i="65"/>
  <c r="S31" i="65"/>
  <c r="Z31" i="65"/>
  <c r="M48" i="65"/>
  <c r="N48" i="65" s="1"/>
  <c r="S32" i="65"/>
  <c r="Z32" i="65"/>
  <c r="Y34" i="65"/>
  <c r="Z34" i="65" s="1"/>
  <c r="Y32" i="65"/>
  <c r="M19" i="65"/>
  <c r="N19" i="65" s="1"/>
  <c r="K28" i="65"/>
  <c r="Y47" i="65"/>
  <c r="Z47" i="65" s="1"/>
  <c r="S19" i="65"/>
  <c r="T19" i="65" s="1"/>
  <c r="Y48" i="65"/>
  <c r="Z48" i="65" s="1"/>
  <c r="S48" i="65"/>
  <c r="T48" i="65" s="1"/>
  <c r="S27" i="65"/>
  <c r="Z27" i="65"/>
  <c r="AF29" i="65"/>
  <c r="Y29" i="65"/>
  <c r="AF27" i="65"/>
  <c r="Y27" i="65"/>
  <c r="Y46" i="65"/>
  <c r="Z46" i="65" s="1"/>
  <c r="AE46" i="65"/>
  <c r="AF46" i="65" s="1"/>
  <c r="AF43" i="65"/>
  <c r="Y43" i="65"/>
  <c r="M21" i="65"/>
  <c r="N21" i="65" s="1"/>
  <c r="T21" i="65"/>
  <c r="Q28" i="65"/>
  <c r="AE27" i="65"/>
  <c r="S21" i="65"/>
  <c r="AE29" i="65"/>
  <c r="T32" i="65"/>
  <c r="M32" i="65"/>
  <c r="Y31" i="65"/>
  <c r="Y25" i="65"/>
  <c r="AF25" i="65"/>
  <c r="AE47" i="65"/>
  <c r="AF47" i="65" s="1"/>
  <c r="Y45" i="65"/>
  <c r="Z45" i="65" s="1"/>
  <c r="M26" i="65"/>
  <c r="T26" i="65"/>
  <c r="M44" i="65"/>
  <c r="N44" i="65" s="1"/>
  <c r="AE48" i="65"/>
  <c r="AF48" i="65" s="1"/>
  <c r="M24" i="65"/>
  <c r="T24" i="65"/>
  <c r="Z26" i="65"/>
  <c r="S26" i="65"/>
  <c r="W40" i="65"/>
  <c r="K40" i="65"/>
  <c r="H40" i="65"/>
  <c r="AC40" i="65"/>
  <c r="Q40" i="65"/>
  <c r="AC28" i="65"/>
  <c r="AE34" i="65"/>
  <c r="AF34" i="65" s="1"/>
  <c r="S44" i="65"/>
  <c r="T44" i="65" s="1"/>
  <c r="Y44" i="65"/>
  <c r="Z44" i="65" s="1"/>
  <c r="S24" i="65"/>
  <c r="Z24" i="65"/>
  <c r="M34" i="65"/>
  <c r="N34" i="65" s="1"/>
  <c r="M46" i="65"/>
  <c r="N46" i="65" s="1"/>
  <c r="T27" i="65"/>
  <c r="M27" i="65"/>
  <c r="S33" i="65"/>
  <c r="T33" i="65" s="1"/>
  <c r="Y33" i="65"/>
  <c r="Z33" i="65" s="1"/>
  <c r="H41" i="65"/>
  <c r="AC41" i="65"/>
  <c r="Q41" i="65"/>
  <c r="W41" i="65"/>
  <c r="K41" i="65"/>
  <c r="W28" i="65"/>
  <c r="Y26" i="65"/>
  <c r="K30" i="42"/>
  <c r="M30" i="42" s="1"/>
  <c r="N30" i="42" s="1"/>
  <c r="K30" i="11"/>
  <c r="M30" i="11" s="1"/>
  <c r="K30" i="49"/>
  <c r="K30" i="55"/>
  <c r="M30" i="55" s="1"/>
  <c r="N30" i="55" s="1"/>
  <c r="N30" i="54"/>
  <c r="K30" i="54"/>
  <c r="M30" i="54" s="1"/>
  <c r="M30" i="53"/>
  <c r="N30" i="53" s="1"/>
  <c r="M30" i="13"/>
  <c r="N30" i="13" s="1"/>
  <c r="M30" i="51"/>
  <c r="N30" i="51" s="1"/>
  <c r="H30" i="49"/>
  <c r="M30" i="48"/>
  <c r="N30" i="48" s="1"/>
  <c r="M30" i="47"/>
  <c r="N30" i="47" s="1"/>
  <c r="M30" i="45"/>
  <c r="N30" i="45" s="1"/>
  <c r="Y28" i="65" l="1"/>
  <c r="Z28" i="65" s="1"/>
  <c r="W36" i="65"/>
  <c r="AC36" i="65"/>
  <c r="AE28" i="65"/>
  <c r="AF28" i="65" s="1"/>
  <c r="Y41" i="65"/>
  <c r="Z41" i="65" s="1"/>
  <c r="S40" i="65"/>
  <c r="T40" i="65" s="1"/>
  <c r="M41" i="65"/>
  <c r="N41" i="65" s="1"/>
  <c r="S41" i="65"/>
  <c r="T41" i="65" s="1"/>
  <c r="AE40" i="65"/>
  <c r="AF40" i="65" s="1"/>
  <c r="AE41" i="65"/>
  <c r="AF41" i="65" s="1"/>
  <c r="H39" i="65"/>
  <c r="M40" i="65"/>
  <c r="N40" i="65" s="1"/>
  <c r="Q36" i="65"/>
  <c r="S28" i="65"/>
  <c r="T28" i="65" s="1"/>
  <c r="Y40" i="65"/>
  <c r="Z40" i="65" s="1"/>
  <c r="K36" i="65"/>
  <c r="M28" i="65"/>
  <c r="N28" i="65" s="1"/>
  <c r="M30" i="49"/>
  <c r="N30" i="49" s="1"/>
  <c r="M36" i="65" l="1"/>
  <c r="N36" i="65" s="1"/>
  <c r="H56" i="65"/>
  <c r="AE36" i="65"/>
  <c r="AF36" i="65" s="1"/>
  <c r="Y36" i="65"/>
  <c r="Z36" i="65" s="1"/>
  <c r="S36" i="65"/>
  <c r="T36" i="65" s="1"/>
  <c r="H50" i="65"/>
  <c r="F41" i="62"/>
  <c r="F41" i="61"/>
  <c r="F41" i="16"/>
  <c r="H57" i="65" l="1"/>
  <c r="H58" i="65" s="1"/>
  <c r="H51" i="65"/>
  <c r="H52" i="65" s="1"/>
  <c r="W42" i="62"/>
  <c r="Q42" i="62"/>
  <c r="K42" i="62"/>
  <c r="H42" i="62"/>
  <c r="W41" i="62"/>
  <c r="Q41" i="62"/>
  <c r="K41" i="62"/>
  <c r="H41" i="62"/>
  <c r="W32" i="62"/>
  <c r="Q32" i="62"/>
  <c r="W15" i="62"/>
  <c r="Q15" i="62"/>
  <c r="K15" i="62"/>
  <c r="H15" i="62"/>
  <c r="N15" i="62" s="1"/>
  <c r="W41" i="61"/>
  <c r="Q41" i="61"/>
  <c r="K41" i="61"/>
  <c r="H41" i="61"/>
  <c r="AB34" i="61"/>
  <c r="V34" i="61"/>
  <c r="P34" i="61"/>
  <c r="J34" i="61"/>
  <c r="G34" i="61"/>
  <c r="W32" i="61"/>
  <c r="Q32" i="61"/>
  <c r="W42" i="60"/>
  <c r="Q42" i="60"/>
  <c r="K42" i="60"/>
  <c r="H42" i="60"/>
  <c r="W35" i="60"/>
  <c r="Q35" i="60"/>
  <c r="K35" i="60"/>
  <c r="H35" i="60"/>
  <c r="AB34" i="60"/>
  <c r="V34" i="60"/>
  <c r="P34" i="60"/>
  <c r="J34" i="60"/>
  <c r="G34" i="60"/>
  <c r="W32" i="60"/>
  <c r="Q32" i="60"/>
  <c r="Z32" i="60" s="1"/>
  <c r="W18" i="60"/>
  <c r="Q18" i="60"/>
  <c r="K18" i="60"/>
  <c r="T18" i="60" s="1"/>
  <c r="H18" i="60"/>
  <c r="N18" i="60" s="1"/>
  <c r="W17" i="60"/>
  <c r="Q17" i="60"/>
  <c r="K17" i="60"/>
  <c r="T17" i="60" s="1"/>
  <c r="H17" i="60"/>
  <c r="N17" i="60" s="1"/>
  <c r="W16" i="60"/>
  <c r="Q16" i="60"/>
  <c r="Z16" i="60" s="1"/>
  <c r="K16" i="60"/>
  <c r="T16" i="60" s="1"/>
  <c r="H16" i="60"/>
  <c r="W15" i="60"/>
  <c r="Q15" i="60"/>
  <c r="K15" i="60"/>
  <c r="H15" i="60"/>
  <c r="N15" i="60" s="1"/>
  <c r="W14" i="60"/>
  <c r="T14" i="60"/>
  <c r="Q14" i="60"/>
  <c r="S14" i="60" s="1"/>
  <c r="N14" i="60"/>
  <c r="K14" i="60"/>
  <c r="M14" i="60" s="1"/>
  <c r="H14" i="60"/>
  <c r="W13" i="60"/>
  <c r="Q13" i="60"/>
  <c r="Z13" i="60" s="1"/>
  <c r="K13" i="60"/>
  <c r="H13" i="60"/>
  <c r="N13" i="60" s="1"/>
  <c r="H12" i="60"/>
  <c r="W42" i="59"/>
  <c r="Q42" i="59"/>
  <c r="K42" i="59"/>
  <c r="H42" i="59"/>
  <c r="W35" i="59"/>
  <c r="Q35" i="59"/>
  <c r="K35" i="59"/>
  <c r="H35" i="59"/>
  <c r="W18" i="59"/>
  <c r="T18" i="59"/>
  <c r="Q18" i="59"/>
  <c r="Z18" i="59" s="1"/>
  <c r="N18" i="59"/>
  <c r="K18" i="59"/>
  <c r="M18" i="59" s="1"/>
  <c r="H18" i="59"/>
  <c r="W17" i="59"/>
  <c r="Y17" i="59" s="1"/>
  <c r="Q17" i="59"/>
  <c r="Z17" i="59" s="1"/>
  <c r="K17" i="59"/>
  <c r="H17" i="59"/>
  <c r="N17" i="59" s="1"/>
  <c r="W16" i="59"/>
  <c r="Q16" i="59"/>
  <c r="N16" i="59"/>
  <c r="K16" i="59"/>
  <c r="H16" i="59"/>
  <c r="W15" i="59"/>
  <c r="Q15" i="59"/>
  <c r="K15" i="59"/>
  <c r="T15" i="59" s="1"/>
  <c r="H15" i="59"/>
  <c r="N15" i="59" s="1"/>
  <c r="W14" i="59"/>
  <c r="T14" i="59"/>
  <c r="S14" i="59"/>
  <c r="Q14" i="59"/>
  <c r="Z14" i="59" s="1"/>
  <c r="K14" i="59"/>
  <c r="H14" i="59"/>
  <c r="N14" i="59" s="1"/>
  <c r="W13" i="59"/>
  <c r="Q13" i="59"/>
  <c r="K13" i="59"/>
  <c r="T13" i="59" s="1"/>
  <c r="H13" i="59"/>
  <c r="N13" i="59" s="1"/>
  <c r="H12" i="59"/>
  <c r="W42" i="37"/>
  <c r="Q42" i="37"/>
  <c r="K42" i="37"/>
  <c r="H42" i="37"/>
  <c r="W35" i="37"/>
  <c r="Q35" i="37"/>
  <c r="K35" i="37"/>
  <c r="H35" i="37"/>
  <c r="AC15" i="37"/>
  <c r="W15" i="37"/>
  <c r="Q15" i="37"/>
  <c r="K15" i="37"/>
  <c r="H15" i="37"/>
  <c r="N15" i="37" s="1"/>
  <c r="W42" i="58"/>
  <c r="Q42" i="58"/>
  <c r="K42" i="58"/>
  <c r="H42" i="58"/>
  <c r="W35" i="58"/>
  <c r="Q35" i="58"/>
  <c r="K35" i="58"/>
  <c r="H35" i="58"/>
  <c r="W18" i="58"/>
  <c r="Q18" i="58"/>
  <c r="Z18" i="58" s="1"/>
  <c r="K18" i="58"/>
  <c r="H18" i="58"/>
  <c r="N18" i="58" s="1"/>
  <c r="W17" i="58"/>
  <c r="Y17" i="58" s="1"/>
  <c r="Q17" i="58"/>
  <c r="Z17" i="58" s="1"/>
  <c r="N17" i="58"/>
  <c r="M17" i="58"/>
  <c r="K17" i="58"/>
  <c r="T17" i="58" s="1"/>
  <c r="H17" i="58"/>
  <c r="Z16" i="58"/>
  <c r="W16" i="58"/>
  <c r="Q16" i="58"/>
  <c r="K16" i="58"/>
  <c r="H16" i="58"/>
  <c r="N16" i="58" s="1"/>
  <c r="W15" i="58"/>
  <c r="Q15" i="58"/>
  <c r="K15" i="58"/>
  <c r="H15" i="58"/>
  <c r="N15" i="58" s="1"/>
  <c r="W14" i="58"/>
  <c r="Q14" i="58"/>
  <c r="Z14" i="58" s="1"/>
  <c r="K14" i="58"/>
  <c r="T14" i="58" s="1"/>
  <c r="H14" i="58"/>
  <c r="N14" i="58" s="1"/>
  <c r="Z13" i="58"/>
  <c r="W13" i="58"/>
  <c r="Q13" i="58"/>
  <c r="K13" i="58"/>
  <c r="T13" i="58" s="1"/>
  <c r="H13" i="58"/>
  <c r="N13" i="58" s="1"/>
  <c r="H12" i="58"/>
  <c r="W42" i="57"/>
  <c r="Q42" i="57"/>
  <c r="K42" i="57"/>
  <c r="H42" i="57"/>
  <c r="W35" i="57"/>
  <c r="Q35" i="57"/>
  <c r="K35" i="57"/>
  <c r="H35" i="57"/>
  <c r="W18" i="57"/>
  <c r="Q18" i="57"/>
  <c r="N18" i="57"/>
  <c r="K18" i="57"/>
  <c r="H18" i="57"/>
  <c r="W17" i="57"/>
  <c r="Y17" i="57" s="1"/>
  <c r="Q17" i="57"/>
  <c r="Z17" i="57" s="1"/>
  <c r="K17" i="57"/>
  <c r="H17" i="57"/>
  <c r="N17" i="57" s="1"/>
  <c r="Z16" i="57"/>
  <c r="W16" i="57"/>
  <c r="Y16" i="57" s="1"/>
  <c r="T16" i="57"/>
  <c r="Q16" i="57"/>
  <c r="K16" i="57"/>
  <c r="H16" i="57"/>
  <c r="N16" i="57" s="1"/>
  <c r="W15" i="57"/>
  <c r="Q15" i="57"/>
  <c r="K15" i="57"/>
  <c r="H15" i="57"/>
  <c r="N15" i="57" s="1"/>
  <c r="W14" i="57"/>
  <c r="Q14" i="57"/>
  <c r="S14" i="57" s="1"/>
  <c r="K14" i="57"/>
  <c r="T14" i="57" s="1"/>
  <c r="H14" i="57"/>
  <c r="Z13" i="57"/>
  <c r="W13" i="57"/>
  <c r="Q13" i="57"/>
  <c r="Y13" i="57" s="1"/>
  <c r="K13" i="57"/>
  <c r="T13" i="57" s="1"/>
  <c r="H13" i="57"/>
  <c r="N13" i="57" s="1"/>
  <c r="H12" i="57"/>
  <c r="W42" i="56"/>
  <c r="Q42" i="56"/>
  <c r="K42" i="56"/>
  <c r="H42" i="56"/>
  <c r="W35" i="56"/>
  <c r="Q35" i="56"/>
  <c r="K35" i="56"/>
  <c r="H35" i="56"/>
  <c r="W18" i="56"/>
  <c r="Q18" i="56"/>
  <c r="Z18" i="56" s="1"/>
  <c r="K18" i="56"/>
  <c r="H18" i="56"/>
  <c r="N18" i="56" s="1"/>
  <c r="W17" i="56"/>
  <c r="Y17" i="56" s="1"/>
  <c r="T17" i="56"/>
  <c r="Q17" i="56"/>
  <c r="S17" i="56" s="1"/>
  <c r="N17" i="56"/>
  <c r="K17" i="56"/>
  <c r="H17" i="56"/>
  <c r="M17" i="56" s="1"/>
  <c r="Z16" i="56"/>
  <c r="W16" i="56"/>
  <c r="Y16" i="56" s="1"/>
  <c r="T16" i="56"/>
  <c r="Q16" i="56"/>
  <c r="K16" i="56"/>
  <c r="H16" i="56"/>
  <c r="N16" i="56" s="1"/>
  <c r="W15" i="56"/>
  <c r="Q15" i="56"/>
  <c r="K15" i="56"/>
  <c r="T15" i="56" s="1"/>
  <c r="H15" i="56"/>
  <c r="Z14" i="56"/>
  <c r="W14" i="56"/>
  <c r="Y14" i="56" s="1"/>
  <c r="Q14" i="56"/>
  <c r="K14" i="56"/>
  <c r="T14" i="56" s="1"/>
  <c r="H14" i="56"/>
  <c r="N14" i="56" s="1"/>
  <c r="Z13" i="56"/>
  <c r="W13" i="56"/>
  <c r="Q13" i="56"/>
  <c r="N13" i="56"/>
  <c r="K13" i="56"/>
  <c r="M13" i="56" s="1"/>
  <c r="H13" i="56"/>
  <c r="H12" i="56"/>
  <c r="W42" i="55"/>
  <c r="Q42" i="55"/>
  <c r="K42" i="55"/>
  <c r="H42" i="55"/>
  <c r="Y35" i="55"/>
  <c r="W35" i="55"/>
  <c r="Q35" i="55"/>
  <c r="K35" i="55"/>
  <c r="M35" i="55" s="1"/>
  <c r="H35" i="55"/>
  <c r="Z18" i="55"/>
  <c r="W18" i="55"/>
  <c r="Q18" i="55"/>
  <c r="N18" i="55"/>
  <c r="K18" i="55"/>
  <c r="M18" i="55" s="1"/>
  <c r="H18" i="55"/>
  <c r="W17" i="55"/>
  <c r="T17" i="55"/>
  <c r="Q17" i="55"/>
  <c r="Z17" i="55" s="1"/>
  <c r="N17" i="55"/>
  <c r="K17" i="55"/>
  <c r="H17" i="55"/>
  <c r="M17" i="55" s="1"/>
  <c r="W16" i="55"/>
  <c r="Q16" i="55"/>
  <c r="K16" i="55"/>
  <c r="T16" i="55" s="1"/>
  <c r="H16" i="55"/>
  <c r="N16" i="55" s="1"/>
  <c r="W15" i="55"/>
  <c r="Q15" i="55"/>
  <c r="K15" i="55"/>
  <c r="T15" i="55" s="1"/>
  <c r="H15" i="55"/>
  <c r="N15" i="55" s="1"/>
  <c r="W14" i="55"/>
  <c r="Q14" i="55"/>
  <c r="K14" i="55"/>
  <c r="T14" i="55" s="1"/>
  <c r="H14" i="55"/>
  <c r="N14" i="55" s="1"/>
  <c r="W13" i="55"/>
  <c r="Q13" i="55"/>
  <c r="K13" i="55"/>
  <c r="H13" i="55"/>
  <c r="H12" i="55"/>
  <c r="W42" i="54"/>
  <c r="Q42" i="54"/>
  <c r="K42" i="54"/>
  <c r="H42" i="54"/>
  <c r="Y35" i="54"/>
  <c r="W35" i="54"/>
  <c r="Q35" i="54"/>
  <c r="K35" i="54"/>
  <c r="S35" i="54" s="1"/>
  <c r="H35" i="54"/>
  <c r="W18" i="54"/>
  <c r="Q18" i="54"/>
  <c r="N18" i="54"/>
  <c r="K18" i="54"/>
  <c r="M18" i="54" s="1"/>
  <c r="H18" i="54"/>
  <c r="W17" i="54"/>
  <c r="Q17" i="54"/>
  <c r="K17" i="54"/>
  <c r="H17" i="54"/>
  <c r="N17" i="54" s="1"/>
  <c r="Z16" i="54"/>
  <c r="W16" i="54"/>
  <c r="Y16" i="54" s="1"/>
  <c r="Q16" i="54"/>
  <c r="K16" i="54"/>
  <c r="H16" i="54"/>
  <c r="N16" i="54" s="1"/>
  <c r="W15" i="54"/>
  <c r="Q15" i="54"/>
  <c r="K15" i="54"/>
  <c r="H15" i="54"/>
  <c r="N15" i="54" s="1"/>
  <c r="W14" i="54"/>
  <c r="Q14" i="54"/>
  <c r="K14" i="54"/>
  <c r="H14" i="54"/>
  <c r="N14" i="54" s="1"/>
  <c r="W13" i="54"/>
  <c r="Q13" i="54"/>
  <c r="K13" i="54"/>
  <c r="H13" i="54"/>
  <c r="H12" i="54"/>
  <c r="W42" i="53"/>
  <c r="Q42" i="53"/>
  <c r="K42" i="53"/>
  <c r="H42" i="53"/>
  <c r="W35" i="53"/>
  <c r="Q35" i="53"/>
  <c r="K35" i="53"/>
  <c r="M35" i="53" s="1"/>
  <c r="H35" i="53"/>
  <c r="W18" i="53"/>
  <c r="Q18" i="53"/>
  <c r="K18" i="53"/>
  <c r="T18" i="53" s="1"/>
  <c r="H18" i="53"/>
  <c r="N18" i="53" s="1"/>
  <c r="W17" i="53"/>
  <c r="Y17" i="53" s="1"/>
  <c r="Q17" i="53"/>
  <c r="Z17" i="53" s="1"/>
  <c r="K17" i="53"/>
  <c r="H17" i="53"/>
  <c r="N17" i="53" s="1"/>
  <c r="Z16" i="53"/>
  <c r="Y16" i="53"/>
  <c r="W16" i="53"/>
  <c r="Q16" i="53"/>
  <c r="K16" i="53"/>
  <c r="H16" i="53"/>
  <c r="N16" i="53" s="1"/>
  <c r="W15" i="53"/>
  <c r="Q15" i="53"/>
  <c r="K15" i="53"/>
  <c r="H15" i="53"/>
  <c r="N15" i="53" s="1"/>
  <c r="W14" i="53"/>
  <c r="Q14" i="53"/>
  <c r="K14" i="53"/>
  <c r="T14" i="53" s="1"/>
  <c r="H14" i="53"/>
  <c r="N14" i="53" s="1"/>
  <c r="W13" i="53"/>
  <c r="Q13" i="53"/>
  <c r="K13" i="53"/>
  <c r="H13" i="53"/>
  <c r="H12" i="53"/>
  <c r="W42" i="52"/>
  <c r="Q42" i="52"/>
  <c r="K42" i="52"/>
  <c r="H42" i="52"/>
  <c r="W35" i="52"/>
  <c r="Q35" i="52"/>
  <c r="K35" i="52"/>
  <c r="M35" i="52" s="1"/>
  <c r="H35" i="52"/>
  <c r="Z18" i="52"/>
  <c r="W18" i="52"/>
  <c r="Q18" i="52"/>
  <c r="S18" i="52" s="1"/>
  <c r="K18" i="52"/>
  <c r="T18" i="52" s="1"/>
  <c r="H18" i="52"/>
  <c r="N18" i="52" s="1"/>
  <c r="W17" i="52"/>
  <c r="T17" i="52"/>
  <c r="Q17" i="52"/>
  <c r="Z17" i="52" s="1"/>
  <c r="N17" i="52"/>
  <c r="K17" i="52"/>
  <c r="H17" i="52"/>
  <c r="W16" i="52"/>
  <c r="T16" i="52"/>
  <c r="Q16" i="52"/>
  <c r="Z16" i="52" s="1"/>
  <c r="K16" i="52"/>
  <c r="H16" i="52"/>
  <c r="N16" i="52" s="1"/>
  <c r="W15" i="52"/>
  <c r="Q15" i="52"/>
  <c r="K15" i="52"/>
  <c r="H15" i="52"/>
  <c r="N15" i="52" s="1"/>
  <c r="W14" i="52"/>
  <c r="Q14" i="52"/>
  <c r="K14" i="52"/>
  <c r="T14" i="52" s="1"/>
  <c r="H14" i="52"/>
  <c r="N14" i="52" s="1"/>
  <c r="W13" i="52"/>
  <c r="Q13" i="52"/>
  <c r="K13" i="52"/>
  <c r="H13" i="52"/>
  <c r="H12" i="52"/>
  <c r="W42" i="51"/>
  <c r="Q42" i="51"/>
  <c r="K42" i="51"/>
  <c r="H42" i="51"/>
  <c r="W35" i="51"/>
  <c r="Q35" i="51"/>
  <c r="K35" i="51"/>
  <c r="H35" i="51"/>
  <c r="AB34" i="51"/>
  <c r="V34" i="51"/>
  <c r="P34" i="51"/>
  <c r="J34" i="51"/>
  <c r="G34" i="51"/>
  <c r="Z20" i="51"/>
  <c r="W20" i="51"/>
  <c r="Y20" i="51" s="1"/>
  <c r="Q20" i="51"/>
  <c r="K20" i="51"/>
  <c r="S20" i="51" s="1"/>
  <c r="H20" i="51"/>
  <c r="W18" i="51"/>
  <c r="Q18" i="51"/>
  <c r="K18" i="51"/>
  <c r="T18" i="51" s="1"/>
  <c r="H18" i="51"/>
  <c r="N18" i="51" s="1"/>
  <c r="Z17" i="51"/>
  <c r="W17" i="51"/>
  <c r="Y17" i="51" s="1"/>
  <c r="Q17" i="51"/>
  <c r="K17" i="51"/>
  <c r="T17" i="51" s="1"/>
  <c r="H17" i="51"/>
  <c r="N17" i="51" s="1"/>
  <c r="W16" i="51"/>
  <c r="Y16" i="51" s="1"/>
  <c r="Q16" i="51"/>
  <c r="Z16" i="51" s="1"/>
  <c r="K16" i="51"/>
  <c r="T16" i="51" s="1"/>
  <c r="H16" i="51"/>
  <c r="N16" i="51" s="1"/>
  <c r="W15" i="51"/>
  <c r="Q15" i="51"/>
  <c r="K15" i="51"/>
  <c r="H15" i="51"/>
  <c r="N15" i="51" s="1"/>
  <c r="W14" i="51"/>
  <c r="Q14" i="51"/>
  <c r="K14" i="51"/>
  <c r="H14" i="51"/>
  <c r="N14" i="51" s="1"/>
  <c r="W13" i="51"/>
  <c r="Q13" i="51"/>
  <c r="K13" i="51"/>
  <c r="H13" i="51"/>
  <c r="H12" i="51"/>
  <c r="W42" i="50"/>
  <c r="Q42" i="50"/>
  <c r="K42" i="50"/>
  <c r="H42" i="50"/>
  <c r="W35" i="50"/>
  <c r="Q35" i="50"/>
  <c r="K35" i="50"/>
  <c r="H35" i="50"/>
  <c r="AB34" i="50"/>
  <c r="V34" i="50"/>
  <c r="P34" i="50"/>
  <c r="J34" i="50"/>
  <c r="G34" i="50"/>
  <c r="Z20" i="50"/>
  <c r="W20" i="50"/>
  <c r="Y20" i="50" s="1"/>
  <c r="Q20" i="50"/>
  <c r="S20" i="50" s="1"/>
  <c r="K20" i="50"/>
  <c r="T20" i="50" s="1"/>
  <c r="H20" i="50"/>
  <c r="Z18" i="50"/>
  <c r="W18" i="50"/>
  <c r="Y18" i="50" s="1"/>
  <c r="Q18" i="50"/>
  <c r="K18" i="50"/>
  <c r="T18" i="50" s="1"/>
  <c r="H18" i="50"/>
  <c r="N18" i="50" s="1"/>
  <c r="W17" i="50"/>
  <c r="Q17" i="50"/>
  <c r="K17" i="50"/>
  <c r="H17" i="50"/>
  <c r="N17" i="50" s="1"/>
  <c r="W16" i="50"/>
  <c r="T16" i="50"/>
  <c r="Q16" i="50"/>
  <c r="S16" i="50" s="1"/>
  <c r="K16" i="50"/>
  <c r="H16" i="50"/>
  <c r="N16" i="50" s="1"/>
  <c r="W15" i="50"/>
  <c r="Q15" i="50"/>
  <c r="Z15" i="50" s="1"/>
  <c r="K15" i="50"/>
  <c r="H15" i="50"/>
  <c r="N15" i="50" s="1"/>
  <c r="W14" i="50"/>
  <c r="Q14" i="50"/>
  <c r="K14" i="50"/>
  <c r="H14" i="50"/>
  <c r="N14" i="50" s="1"/>
  <c r="W13" i="50"/>
  <c r="Q13" i="50"/>
  <c r="K13" i="50"/>
  <c r="H13" i="50"/>
  <c r="H12" i="50"/>
  <c r="W42" i="49"/>
  <c r="Q42" i="49"/>
  <c r="K42" i="49"/>
  <c r="H42" i="49"/>
  <c r="W35" i="49"/>
  <c r="Q35" i="49"/>
  <c r="K35" i="49"/>
  <c r="H35" i="49"/>
  <c r="AB34" i="49"/>
  <c r="V34" i="49"/>
  <c r="P34" i="49"/>
  <c r="J34" i="49"/>
  <c r="G34" i="49"/>
  <c r="W20" i="49"/>
  <c r="Q20" i="49"/>
  <c r="S20" i="49" s="1"/>
  <c r="K20" i="49"/>
  <c r="H20" i="49"/>
  <c r="W18" i="49"/>
  <c r="Y18" i="49" s="1"/>
  <c r="S18" i="49"/>
  <c r="Q18" i="49"/>
  <c r="Z18" i="49" s="1"/>
  <c r="K18" i="49"/>
  <c r="T18" i="49" s="1"/>
  <c r="H18" i="49"/>
  <c r="M18" i="49" s="1"/>
  <c r="W17" i="49"/>
  <c r="Q17" i="49"/>
  <c r="K17" i="49"/>
  <c r="T17" i="49" s="1"/>
  <c r="H17" i="49"/>
  <c r="N17" i="49" s="1"/>
  <c r="W16" i="49"/>
  <c r="Q16" i="49"/>
  <c r="Z16" i="49" s="1"/>
  <c r="K16" i="49"/>
  <c r="T16" i="49" s="1"/>
  <c r="H16" i="49"/>
  <c r="N16" i="49" s="1"/>
  <c r="W15" i="49"/>
  <c r="Q15" i="49"/>
  <c r="K15" i="49"/>
  <c r="H15" i="49"/>
  <c r="N15" i="49" s="1"/>
  <c r="W14" i="49"/>
  <c r="Q14" i="49"/>
  <c r="Z14" i="49" s="1"/>
  <c r="K14" i="49"/>
  <c r="H14" i="49"/>
  <c r="N14" i="49" s="1"/>
  <c r="W13" i="49"/>
  <c r="Q13" i="49"/>
  <c r="K13" i="49"/>
  <c r="H13" i="49"/>
  <c r="H12" i="49"/>
  <c r="W42" i="48"/>
  <c r="Q42" i="48"/>
  <c r="K42" i="48"/>
  <c r="H42" i="48"/>
  <c r="W35" i="48"/>
  <c r="Q35" i="48"/>
  <c r="K35" i="48"/>
  <c r="H35" i="48"/>
  <c r="AB34" i="48"/>
  <c r="V34" i="48"/>
  <c r="P34" i="48"/>
  <c r="J34" i="48"/>
  <c r="G34" i="48"/>
  <c r="Z20" i="48"/>
  <c r="W20" i="48"/>
  <c r="Y20" i="48" s="1"/>
  <c r="T20" i="48"/>
  <c r="S20" i="48"/>
  <c r="Q20" i="48"/>
  <c r="K20" i="48"/>
  <c r="H20" i="48"/>
  <c r="W18" i="48"/>
  <c r="Q18" i="48"/>
  <c r="Z18" i="48" s="1"/>
  <c r="K18" i="48"/>
  <c r="T18" i="48" s="1"/>
  <c r="H18" i="48"/>
  <c r="N18" i="48" s="1"/>
  <c r="W17" i="48"/>
  <c r="Y17" i="48" s="1"/>
  <c r="Q17" i="48"/>
  <c r="K17" i="48"/>
  <c r="H17" i="48"/>
  <c r="N17" i="48" s="1"/>
  <c r="W16" i="48"/>
  <c r="Y16" i="48" s="1"/>
  <c r="T16" i="48"/>
  <c r="Q16" i="48"/>
  <c r="Z16" i="48" s="1"/>
  <c r="K16" i="48"/>
  <c r="H16" i="48"/>
  <c r="N16" i="48" s="1"/>
  <c r="W15" i="48"/>
  <c r="Q15" i="48"/>
  <c r="K15" i="48"/>
  <c r="H15" i="48"/>
  <c r="N15" i="48" s="1"/>
  <c r="W14" i="48"/>
  <c r="Q14" i="48"/>
  <c r="K14" i="48"/>
  <c r="H14" i="48"/>
  <c r="N14" i="48" s="1"/>
  <c r="W13" i="48"/>
  <c r="Q13" i="48"/>
  <c r="K13" i="48"/>
  <c r="H13" i="48"/>
  <c r="H12" i="48"/>
  <c r="W42" i="11"/>
  <c r="Q42" i="11"/>
  <c r="K42" i="11"/>
  <c r="W42" i="42"/>
  <c r="Q42" i="42"/>
  <c r="K42" i="42"/>
  <c r="W42" i="43"/>
  <c r="Q42" i="43"/>
  <c r="K42" i="43"/>
  <c r="W42" i="44"/>
  <c r="Q42" i="44"/>
  <c r="K42" i="44"/>
  <c r="W42" i="45"/>
  <c r="Q42" i="45"/>
  <c r="K42" i="45"/>
  <c r="W42" i="46"/>
  <c r="Q42" i="46"/>
  <c r="K42" i="46"/>
  <c r="S18" i="53" l="1"/>
  <c r="Z18" i="53"/>
  <c r="S16" i="52"/>
  <c r="Y17" i="52"/>
  <c r="Y35" i="52"/>
  <c r="S13" i="60"/>
  <c r="T13" i="60"/>
  <c r="S18" i="60"/>
  <c r="Z18" i="60"/>
  <c r="M17" i="53"/>
  <c r="T17" i="53"/>
  <c r="S13" i="59"/>
  <c r="Z13" i="59"/>
  <c r="S16" i="59"/>
  <c r="Z16" i="59"/>
  <c r="Y18" i="60"/>
  <c r="M17" i="54"/>
  <c r="T17" i="54"/>
  <c r="Z18" i="51"/>
  <c r="S18" i="51"/>
  <c r="N14" i="57"/>
  <c r="M14" i="57"/>
  <c r="T18" i="58"/>
  <c r="M18" i="58"/>
  <c r="Y17" i="49"/>
  <c r="Z16" i="55"/>
  <c r="S16" i="55"/>
  <c r="Y18" i="48"/>
  <c r="S17" i="50"/>
  <c r="Z17" i="50"/>
  <c r="Y16" i="52"/>
  <c r="T18" i="56"/>
  <c r="M18" i="56"/>
  <c r="Z20" i="49"/>
  <c r="Y17" i="50"/>
  <c r="S18" i="54"/>
  <c r="Z18" i="54"/>
  <c r="M16" i="58"/>
  <c r="T16" i="58"/>
  <c r="S17" i="49"/>
  <c r="Z17" i="49"/>
  <c r="Y20" i="49"/>
  <c r="M16" i="53"/>
  <c r="S16" i="53"/>
  <c r="T20" i="51"/>
  <c r="T16" i="53"/>
  <c r="Y18" i="54"/>
  <c r="Z18" i="57"/>
  <c r="S18" i="57"/>
  <c r="T17" i="59"/>
  <c r="M17" i="59"/>
  <c r="S17" i="48"/>
  <c r="Y35" i="53"/>
  <c r="S17" i="54"/>
  <c r="Z17" i="48"/>
  <c r="M16" i="54"/>
  <c r="T16" i="54"/>
  <c r="Y14" i="58"/>
  <c r="M16" i="59"/>
  <c r="T16" i="59"/>
  <c r="Y17" i="60"/>
  <c r="Z17" i="60"/>
  <c r="Y16" i="49"/>
  <c r="Y18" i="51"/>
  <c r="Y13" i="56"/>
  <c r="T18" i="57"/>
  <c r="M18" i="57"/>
  <c r="S17" i="51"/>
  <c r="M16" i="52"/>
  <c r="M17" i="52"/>
  <c r="Y18" i="52"/>
  <c r="Y18" i="55"/>
  <c r="Y13" i="59"/>
  <c r="Y18" i="53"/>
  <c r="S16" i="54"/>
  <c r="S16" i="56"/>
  <c r="S18" i="59"/>
  <c r="M16" i="60"/>
  <c r="N16" i="60"/>
  <c r="M17" i="57"/>
  <c r="Y17" i="54"/>
  <c r="Y16" i="55"/>
  <c r="Y18" i="59"/>
  <c r="M16" i="57"/>
  <c r="S16" i="58"/>
  <c r="Y14" i="60"/>
  <c r="Y14" i="57"/>
  <c r="Y18" i="57"/>
  <c r="S13" i="58"/>
  <c r="Y16" i="59"/>
  <c r="Y13" i="60"/>
  <c r="S16" i="57"/>
  <c r="Y13" i="58"/>
  <c r="Y16" i="58"/>
  <c r="H53" i="65"/>
  <c r="H59" i="65"/>
  <c r="M35" i="59"/>
  <c r="Y35" i="37"/>
  <c r="N18" i="49"/>
  <c r="S35" i="59"/>
  <c r="S35" i="53"/>
  <c r="M17" i="48"/>
  <c r="M35" i="60"/>
  <c r="S35" i="37"/>
  <c r="S35" i="52"/>
  <c r="M16" i="48"/>
  <c r="S35" i="55"/>
  <c r="Y35" i="48"/>
  <c r="Y42" i="57"/>
  <c r="Z42" i="57" s="1"/>
  <c r="M16" i="50"/>
  <c r="M18" i="51"/>
  <c r="M35" i="58"/>
  <c r="Y32" i="61"/>
  <c r="S32" i="62"/>
  <c r="T32" i="62" s="1"/>
  <c r="Y42" i="51"/>
  <c r="Z42" i="51" s="1"/>
  <c r="M13" i="53"/>
  <c r="N13" i="53" s="1"/>
  <c r="M35" i="51"/>
  <c r="Y35" i="50"/>
  <c r="S14" i="48"/>
  <c r="M35" i="48"/>
  <c r="M14" i="54"/>
  <c r="Y13" i="55"/>
  <c r="Z13" i="55" s="1"/>
  <c r="M15" i="55"/>
  <c r="Y41" i="62"/>
  <c r="Z41" i="62" s="1"/>
  <c r="Z14" i="48"/>
  <c r="Y15" i="51"/>
  <c r="Y41" i="61"/>
  <c r="Z41" i="61" s="1"/>
  <c r="Y42" i="55"/>
  <c r="Z42" i="55" s="1"/>
  <c r="Y42" i="43"/>
  <c r="Z42" i="43" s="1"/>
  <c r="Y14" i="53"/>
  <c r="Y15" i="52"/>
  <c r="Y42" i="11"/>
  <c r="Z42" i="11" s="1"/>
  <c r="Y42" i="60"/>
  <c r="Z42" i="60" s="1"/>
  <c r="Y13" i="48"/>
  <c r="Z13" i="48" s="1"/>
  <c r="Y15" i="50"/>
  <c r="Y42" i="42"/>
  <c r="Z42" i="42" s="1"/>
  <c r="Y42" i="52"/>
  <c r="Z42" i="52" s="1"/>
  <c r="S35" i="49"/>
  <c r="M20" i="49"/>
  <c r="N20" i="49" s="1"/>
  <c r="Y42" i="44"/>
  <c r="Z42" i="44" s="1"/>
  <c r="Y14" i="51"/>
  <c r="S35" i="60"/>
  <c r="Y42" i="49"/>
  <c r="Z42" i="49" s="1"/>
  <c r="M20" i="51"/>
  <c r="N20" i="51" s="1"/>
  <c r="Y35" i="51"/>
  <c r="Y15" i="53"/>
  <c r="S42" i="50"/>
  <c r="T42" i="50" s="1"/>
  <c r="S14" i="50"/>
  <c r="S35" i="51"/>
  <c r="S15" i="60"/>
  <c r="Z15" i="60"/>
  <c r="Y35" i="60"/>
  <c r="Z32" i="62"/>
  <c r="S14" i="51"/>
  <c r="Z14" i="51"/>
  <c r="Y14" i="48"/>
  <c r="S35" i="48"/>
  <c r="Y42" i="48"/>
  <c r="Z42" i="48" s="1"/>
  <c r="M16" i="51"/>
  <c r="Y42" i="53"/>
  <c r="Z42" i="53" s="1"/>
  <c r="Y35" i="58"/>
  <c r="Y42" i="59"/>
  <c r="Z42" i="59" s="1"/>
  <c r="S32" i="61"/>
  <c r="T32" i="61" s="1"/>
  <c r="Y32" i="62"/>
  <c r="Y42" i="45"/>
  <c r="Z42" i="45" s="1"/>
  <c r="Y14" i="49"/>
  <c r="Y13" i="54"/>
  <c r="Z13" i="54" s="1"/>
  <c r="Y42" i="54"/>
  <c r="Z42" i="54" s="1"/>
  <c r="S32" i="60"/>
  <c r="T32" i="60" s="1"/>
  <c r="Z32" i="61"/>
  <c r="Y15" i="60"/>
  <c r="M16" i="49"/>
  <c r="Y14" i="50"/>
  <c r="M17" i="50"/>
  <c r="Y42" i="50"/>
  <c r="Z42" i="50" s="1"/>
  <c r="M13" i="52"/>
  <c r="N13" i="52" s="1"/>
  <c r="Y14" i="52"/>
  <c r="M35" i="56"/>
  <c r="M35" i="57"/>
  <c r="M35" i="37"/>
  <c r="Y42" i="37"/>
  <c r="Z42" i="37" s="1"/>
  <c r="Y42" i="62"/>
  <c r="Z42" i="62" s="1"/>
  <c r="Y42" i="46"/>
  <c r="Z42" i="46" s="1"/>
  <c r="Y35" i="49"/>
  <c r="S35" i="50"/>
  <c r="Y35" i="56"/>
  <c r="Y35" i="57"/>
  <c r="Y32" i="60"/>
  <c r="T15" i="62"/>
  <c r="M15" i="62"/>
  <c r="S15" i="62"/>
  <c r="Z15" i="62"/>
  <c r="Y15" i="62"/>
  <c r="M42" i="62"/>
  <c r="N42" i="62" s="1"/>
  <c r="M41" i="62"/>
  <c r="N41" i="62" s="1"/>
  <c r="S41" i="62"/>
  <c r="T41" i="62" s="1"/>
  <c r="S42" i="62"/>
  <c r="T42" i="62" s="1"/>
  <c r="M41" i="61"/>
  <c r="N41" i="61" s="1"/>
  <c r="S41" i="61"/>
  <c r="T41" i="61" s="1"/>
  <c r="T15" i="60"/>
  <c r="M15" i="60"/>
  <c r="M42" i="60"/>
  <c r="N42" i="60" s="1"/>
  <c r="M17" i="60"/>
  <c r="M13" i="60"/>
  <c r="S17" i="60"/>
  <c r="Z14" i="60"/>
  <c r="Y16" i="60"/>
  <c r="S42" i="60"/>
  <c r="T42" i="60" s="1"/>
  <c r="S16" i="60"/>
  <c r="M18" i="60"/>
  <c r="Y15" i="59"/>
  <c r="M42" i="59"/>
  <c r="N42" i="59" s="1"/>
  <c r="S15" i="59"/>
  <c r="Z15" i="59"/>
  <c r="Y35" i="59"/>
  <c r="M15" i="59"/>
  <c r="S42" i="59"/>
  <c r="T42" i="59" s="1"/>
  <c r="M13" i="59"/>
  <c r="Y14" i="59"/>
  <c r="S17" i="59"/>
  <c r="M14" i="59"/>
  <c r="M42" i="37"/>
  <c r="N42" i="37" s="1"/>
  <c r="S42" i="37"/>
  <c r="T42" i="37" s="1"/>
  <c r="S15" i="37"/>
  <c r="Z15" i="37"/>
  <c r="Y15" i="37"/>
  <c r="T15" i="37"/>
  <c r="M15" i="37"/>
  <c r="S42" i="58"/>
  <c r="T42" i="58" s="1"/>
  <c r="M15" i="58"/>
  <c r="S15" i="58"/>
  <c r="Z15" i="58"/>
  <c r="Y42" i="58"/>
  <c r="Z42" i="58" s="1"/>
  <c r="Y15" i="58"/>
  <c r="M42" i="58"/>
  <c r="N42" i="58" s="1"/>
  <c r="S17" i="58"/>
  <c r="T15" i="58"/>
  <c r="S35" i="58"/>
  <c r="M13" i="58"/>
  <c r="M14" i="58"/>
  <c r="S18" i="58"/>
  <c r="S14" i="58"/>
  <c r="Y18" i="58"/>
  <c r="M15" i="57"/>
  <c r="T15" i="57"/>
  <c r="S15" i="57"/>
  <c r="Z15" i="57"/>
  <c r="Y15" i="57"/>
  <c r="M42" i="57"/>
  <c r="N42" i="57" s="1"/>
  <c r="S42" i="57"/>
  <c r="T42" i="57" s="1"/>
  <c r="M13" i="57"/>
  <c r="S17" i="57"/>
  <c r="Z14" i="57"/>
  <c r="T17" i="57"/>
  <c r="S13" i="57"/>
  <c r="S35" i="57"/>
  <c r="S42" i="56"/>
  <c r="T42" i="56" s="1"/>
  <c r="Y42" i="56"/>
  <c r="Z42" i="56" s="1"/>
  <c r="M15" i="56"/>
  <c r="N15" i="56"/>
  <c r="Y15" i="56"/>
  <c r="S15" i="56"/>
  <c r="Z15" i="56"/>
  <c r="M42" i="56"/>
  <c r="N42" i="56" s="1"/>
  <c r="S13" i="56"/>
  <c r="M16" i="56"/>
  <c r="S35" i="56"/>
  <c r="T13" i="56"/>
  <c r="Z17" i="56"/>
  <c r="S18" i="56"/>
  <c r="S14" i="56"/>
  <c r="Y18" i="56"/>
  <c r="M14" i="56"/>
  <c r="Z14" i="55"/>
  <c r="S14" i="55"/>
  <c r="M13" i="55"/>
  <c r="N13" i="55" s="1"/>
  <c r="S13" i="55"/>
  <c r="T13" i="55" s="1"/>
  <c r="M42" i="55"/>
  <c r="N42" i="55" s="1"/>
  <c r="Y14" i="55"/>
  <c r="Z15" i="55"/>
  <c r="S15" i="55"/>
  <c r="Y15" i="55"/>
  <c r="S42" i="55"/>
  <c r="T42" i="55" s="1"/>
  <c r="S18" i="55"/>
  <c r="S17" i="55"/>
  <c r="M16" i="55"/>
  <c r="Y17" i="55"/>
  <c r="T18" i="55"/>
  <c r="M14" i="55"/>
  <c r="T15" i="54"/>
  <c r="M15" i="54"/>
  <c r="Y15" i="54"/>
  <c r="M42" i="54"/>
  <c r="N42" i="54" s="1"/>
  <c r="M13" i="54"/>
  <c r="N13" i="54" s="1"/>
  <c r="S14" i="54"/>
  <c r="Z14" i="54"/>
  <c r="S13" i="54"/>
  <c r="T13" i="54" s="1"/>
  <c r="Y14" i="54"/>
  <c r="Z15" i="54"/>
  <c r="S15" i="54"/>
  <c r="S42" i="54"/>
  <c r="T42" i="54" s="1"/>
  <c r="T18" i="54"/>
  <c r="M35" i="54"/>
  <c r="T14" i="54"/>
  <c r="Z17" i="54"/>
  <c r="S13" i="53"/>
  <c r="T13" i="53" s="1"/>
  <c r="Y13" i="53"/>
  <c r="Z13" i="53" s="1"/>
  <c r="M15" i="53"/>
  <c r="T15" i="53"/>
  <c r="M42" i="53"/>
  <c r="N42" i="53" s="1"/>
  <c r="S15" i="53"/>
  <c r="S14" i="53"/>
  <c r="Z14" i="53"/>
  <c r="M14" i="53"/>
  <c r="Z15" i="53"/>
  <c r="M18" i="53"/>
  <c r="S42" i="53"/>
  <c r="T42" i="53" s="1"/>
  <c r="S17" i="53"/>
  <c r="S13" i="52"/>
  <c r="T13" i="52" s="1"/>
  <c r="Y13" i="52"/>
  <c r="Z13" i="52" s="1"/>
  <c r="S15" i="52"/>
  <c r="M42" i="52"/>
  <c r="N42" i="52" s="1"/>
  <c r="T15" i="52"/>
  <c r="M15" i="52"/>
  <c r="S14" i="52"/>
  <c r="Z14" i="52"/>
  <c r="M14" i="52"/>
  <c r="Z15" i="52"/>
  <c r="M18" i="52"/>
  <c r="S42" i="52"/>
  <c r="T42" i="52" s="1"/>
  <c r="S17" i="52"/>
  <c r="S13" i="51"/>
  <c r="T13" i="51" s="1"/>
  <c r="M42" i="51"/>
  <c r="N42" i="51" s="1"/>
  <c r="T15" i="51"/>
  <c r="M15" i="51"/>
  <c r="M14" i="51"/>
  <c r="T14" i="51"/>
  <c r="S15" i="51"/>
  <c r="Z15" i="51"/>
  <c r="M13" i="51"/>
  <c r="N13" i="51" s="1"/>
  <c r="M17" i="51"/>
  <c r="S42" i="51"/>
  <c r="T42" i="51" s="1"/>
  <c r="S16" i="51"/>
  <c r="Y13" i="51"/>
  <c r="Z13" i="51" s="1"/>
  <c r="T15" i="50"/>
  <c r="S15" i="50"/>
  <c r="M15" i="50"/>
  <c r="M14" i="50"/>
  <c r="T14" i="50"/>
  <c r="M42" i="50"/>
  <c r="N42" i="50" s="1"/>
  <c r="M35" i="50"/>
  <c r="M13" i="50"/>
  <c r="N13" i="50" s="1"/>
  <c r="Y13" i="50"/>
  <c r="Z13" i="50" s="1"/>
  <c r="S13" i="50"/>
  <c r="T13" i="50" s="1"/>
  <c r="M20" i="50"/>
  <c r="N20" i="50" s="1"/>
  <c r="M18" i="50"/>
  <c r="Z14" i="50"/>
  <c r="Y16" i="50"/>
  <c r="T17" i="50"/>
  <c r="Z16" i="50"/>
  <c r="S18" i="50"/>
  <c r="M42" i="49"/>
  <c r="N42" i="49" s="1"/>
  <c r="M13" i="49"/>
  <c r="N13" i="49" s="1"/>
  <c r="S13" i="49"/>
  <c r="T13" i="49" s="1"/>
  <c r="M14" i="49"/>
  <c r="T14" i="49"/>
  <c r="S15" i="49"/>
  <c r="Z15" i="49"/>
  <c r="T15" i="49"/>
  <c r="M15" i="49"/>
  <c r="Y15" i="49"/>
  <c r="S14" i="49"/>
  <c r="M35" i="49"/>
  <c r="M17" i="49"/>
  <c r="T20" i="49"/>
  <c r="S42" i="49"/>
  <c r="T42" i="49" s="1"/>
  <c r="S16" i="49"/>
  <c r="Y13" i="49"/>
  <c r="Z13" i="49" s="1"/>
  <c r="T15" i="48"/>
  <c r="M15" i="48"/>
  <c r="M14" i="48"/>
  <c r="T14" i="48"/>
  <c r="S15" i="48"/>
  <c r="Z15" i="48"/>
  <c r="M42" i="48"/>
  <c r="N42" i="48" s="1"/>
  <c r="Y15" i="48"/>
  <c r="S42" i="48"/>
  <c r="T42" i="48" s="1"/>
  <c r="M13" i="48"/>
  <c r="N13" i="48" s="1"/>
  <c r="S13" i="48"/>
  <c r="T13" i="48" s="1"/>
  <c r="M20" i="48"/>
  <c r="N20" i="48" s="1"/>
  <c r="M18" i="48"/>
  <c r="T17" i="48"/>
  <c r="S16" i="48"/>
  <c r="S18" i="48"/>
  <c r="S42" i="11"/>
  <c r="T42" i="11" s="1"/>
  <c r="S42" i="42"/>
  <c r="T42" i="42" s="1"/>
  <c r="S42" i="43"/>
  <c r="T42" i="43" s="1"/>
  <c r="S42" i="44"/>
  <c r="T42" i="44" s="1"/>
  <c r="S42" i="45"/>
  <c r="T42" i="45" s="1"/>
  <c r="S42" i="46"/>
  <c r="T42" i="46" s="1"/>
  <c r="H60" i="65" l="1"/>
  <c r="H54" i="65"/>
  <c r="F40" i="62" l="1"/>
  <c r="F37" i="62"/>
  <c r="F35" i="62"/>
  <c r="F34" i="62"/>
  <c r="F35" i="17"/>
  <c r="F40" i="61"/>
  <c r="F37" i="61"/>
  <c r="F35" i="61"/>
  <c r="F34" i="61"/>
  <c r="AB34" i="16"/>
  <c r="V34" i="16"/>
  <c r="P34" i="16"/>
  <c r="J34" i="16"/>
  <c r="G34" i="16"/>
  <c r="F40" i="16"/>
  <c r="F34" i="16"/>
  <c r="F37" i="60"/>
  <c r="F34" i="60"/>
  <c r="AB34" i="15"/>
  <c r="V34" i="15"/>
  <c r="P34" i="15"/>
  <c r="J34" i="15"/>
  <c r="F37" i="15"/>
  <c r="G34" i="15"/>
  <c r="F34" i="15"/>
  <c r="F37" i="55"/>
  <c r="F37" i="54"/>
  <c r="F37" i="53"/>
  <c r="F38" i="53" s="1"/>
  <c r="F38" i="52"/>
  <c r="F37" i="52"/>
  <c r="H38" i="53" l="1"/>
  <c r="W34" i="61"/>
  <c r="Q34" i="61"/>
  <c r="K34" i="61"/>
  <c r="H34" i="61"/>
  <c r="H37" i="62"/>
  <c r="H37" i="55"/>
  <c r="W35" i="61"/>
  <c r="Q35" i="61"/>
  <c r="H35" i="61"/>
  <c r="K35" i="61"/>
  <c r="F38" i="55"/>
  <c r="H37" i="61"/>
  <c r="H40" i="62"/>
  <c r="K40" i="62"/>
  <c r="W40" i="62"/>
  <c r="Q40" i="62"/>
  <c r="H37" i="52"/>
  <c r="F38" i="61"/>
  <c r="F38" i="54"/>
  <c r="H37" i="54"/>
  <c r="H37" i="60"/>
  <c r="W35" i="62"/>
  <c r="Q35" i="62"/>
  <c r="K35" i="62"/>
  <c r="H35" i="62"/>
  <c r="H37" i="53"/>
  <c r="F38" i="60"/>
  <c r="F38" i="62"/>
  <c r="H38" i="52"/>
  <c r="H40" i="61"/>
  <c r="W40" i="61"/>
  <c r="Q40" i="61"/>
  <c r="K40" i="61"/>
  <c r="H34" i="60"/>
  <c r="W34" i="60"/>
  <c r="K34" i="60"/>
  <c r="Q34" i="60"/>
  <c r="F40" i="60"/>
  <c r="F37" i="51"/>
  <c r="F34" i="51"/>
  <c r="F37" i="50"/>
  <c r="F34" i="50"/>
  <c r="F37" i="49"/>
  <c r="F34" i="49"/>
  <c r="F37" i="48"/>
  <c r="F34" i="48"/>
  <c r="AB34" i="12"/>
  <c r="V34" i="12"/>
  <c r="P34" i="12"/>
  <c r="J34" i="12"/>
  <c r="G34" i="12"/>
  <c r="F37" i="12"/>
  <c r="F34" i="12"/>
  <c r="AB34" i="47"/>
  <c r="V34" i="47"/>
  <c r="P34" i="47"/>
  <c r="J34" i="47"/>
  <c r="G34" i="47"/>
  <c r="F37" i="47"/>
  <c r="F34" i="47"/>
  <c r="AB34" i="46"/>
  <c r="V34" i="46"/>
  <c r="P34" i="46"/>
  <c r="J34" i="46"/>
  <c r="G34" i="46"/>
  <c r="F37" i="46"/>
  <c r="F34" i="46"/>
  <c r="AB34" i="45"/>
  <c r="V34" i="45"/>
  <c r="P34" i="45"/>
  <c r="J34" i="45"/>
  <c r="G34" i="45"/>
  <c r="F37" i="45"/>
  <c r="F34" i="45"/>
  <c r="AB34" i="44"/>
  <c r="V34" i="44"/>
  <c r="P34" i="44"/>
  <c r="J34" i="44"/>
  <c r="G34" i="44"/>
  <c r="F37" i="44"/>
  <c r="F34" i="44"/>
  <c r="AB34" i="43"/>
  <c r="V34" i="43"/>
  <c r="P34" i="43"/>
  <c r="J34" i="43"/>
  <c r="G34" i="43"/>
  <c r="F37" i="43"/>
  <c r="F34" i="43"/>
  <c r="AB34" i="42"/>
  <c r="V34" i="42"/>
  <c r="P34" i="42"/>
  <c r="J34" i="42"/>
  <c r="G34" i="42"/>
  <c r="F37" i="42"/>
  <c r="F34" i="42"/>
  <c r="AB34" i="11"/>
  <c r="V34" i="11"/>
  <c r="P34" i="11"/>
  <c r="J34" i="11"/>
  <c r="G34" i="11"/>
  <c r="F37" i="11"/>
  <c r="F34" i="11"/>
  <c r="M40" i="61" l="1"/>
  <c r="N40" i="61" s="1"/>
  <c r="Y34" i="60"/>
  <c r="Z34" i="60" s="1"/>
  <c r="M35" i="61"/>
  <c r="S40" i="62"/>
  <c r="T40" i="62" s="1"/>
  <c r="M34" i="60"/>
  <c r="N34" i="60" s="1"/>
  <c r="S35" i="61"/>
  <c r="M34" i="61"/>
  <c r="N34" i="61" s="1"/>
  <c r="H34" i="50"/>
  <c r="Q34" i="50"/>
  <c r="W34" i="50"/>
  <c r="K34" i="50"/>
  <c r="M35" i="62"/>
  <c r="S34" i="61"/>
  <c r="T34" i="61" s="1"/>
  <c r="H38" i="62"/>
  <c r="Y34" i="61"/>
  <c r="Z34" i="61" s="1"/>
  <c r="W34" i="51"/>
  <c r="Q34" i="51"/>
  <c r="K34" i="51"/>
  <c r="H34" i="51"/>
  <c r="S40" i="61"/>
  <c r="T40" i="61" s="1"/>
  <c r="F41" i="60"/>
  <c r="H38" i="60"/>
  <c r="Y35" i="62"/>
  <c r="Y40" i="62"/>
  <c r="Z40" i="62" s="1"/>
  <c r="H37" i="51"/>
  <c r="Y40" i="61"/>
  <c r="Z40" i="61" s="1"/>
  <c r="H38" i="54"/>
  <c r="M40" i="62"/>
  <c r="N40" i="62" s="1"/>
  <c r="H34" i="49"/>
  <c r="K34" i="49"/>
  <c r="Q34" i="49"/>
  <c r="W34" i="49"/>
  <c r="H37" i="49"/>
  <c r="H37" i="50"/>
  <c r="S35" i="62"/>
  <c r="H38" i="55"/>
  <c r="K34" i="48"/>
  <c r="W34" i="48"/>
  <c r="Q34" i="48"/>
  <c r="H34" i="48"/>
  <c r="Q40" i="60"/>
  <c r="W40" i="60"/>
  <c r="K40" i="60"/>
  <c r="H40" i="60"/>
  <c r="H38" i="61"/>
  <c r="H37" i="48"/>
  <c r="S34" i="60"/>
  <c r="T34" i="60" s="1"/>
  <c r="Y35" i="61"/>
  <c r="F43" i="51"/>
  <c r="K43" i="51" s="1"/>
  <c r="F43" i="50"/>
  <c r="K43" i="50" s="1"/>
  <c r="F43" i="49"/>
  <c r="K43" i="49" s="1"/>
  <c r="F43" i="48"/>
  <c r="K43" i="48" s="1"/>
  <c r="Y34" i="48" l="1"/>
  <c r="Z34" i="48" s="1"/>
  <c r="M34" i="49"/>
  <c r="N34" i="49" s="1"/>
  <c r="S40" i="60"/>
  <c r="T40" i="60" s="1"/>
  <c r="Y34" i="51"/>
  <c r="Z34" i="51" s="1"/>
  <c r="M34" i="48"/>
  <c r="N34" i="48" s="1"/>
  <c r="Y34" i="49"/>
  <c r="Z34" i="49" s="1"/>
  <c r="Y34" i="50"/>
  <c r="Z34" i="50" s="1"/>
  <c r="M34" i="50"/>
  <c r="N34" i="50" s="1"/>
  <c r="M40" i="60"/>
  <c r="N40" i="60" s="1"/>
  <c r="K41" i="60"/>
  <c r="H41" i="60"/>
  <c r="W41" i="60"/>
  <c r="Q41" i="60"/>
  <c r="Y40" i="60"/>
  <c r="Z40" i="60" s="1"/>
  <c r="S34" i="49"/>
  <c r="T34" i="49" s="1"/>
  <c r="S34" i="50"/>
  <c r="T34" i="50" s="1"/>
  <c r="M34" i="51"/>
  <c r="N34" i="51" s="1"/>
  <c r="S34" i="48"/>
  <c r="T34" i="48" s="1"/>
  <c r="S34" i="51"/>
  <c r="T34" i="51" s="1"/>
  <c r="AC43" i="51"/>
  <c r="AC43" i="50"/>
  <c r="AC43" i="48"/>
  <c r="Q43" i="51"/>
  <c r="H43" i="51"/>
  <c r="M43" i="51" s="1"/>
  <c r="W43" i="51"/>
  <c r="Q43" i="50"/>
  <c r="H43" i="50"/>
  <c r="M43" i="50" s="1"/>
  <c r="W43" i="50"/>
  <c r="AE43" i="50" s="1"/>
  <c r="Q43" i="49"/>
  <c r="H43" i="49"/>
  <c r="W43" i="49"/>
  <c r="AC43" i="49"/>
  <c r="Q43" i="48"/>
  <c r="H43" i="48"/>
  <c r="M43" i="48" s="1"/>
  <c r="W43" i="48"/>
  <c r="AE43" i="48" s="1"/>
  <c r="AE43" i="51" l="1"/>
  <c r="S41" i="60"/>
  <c r="T41" i="60" s="1"/>
  <c r="Y41" i="60"/>
  <c r="Z41" i="60" s="1"/>
  <c r="M41" i="60"/>
  <c r="N41" i="60" s="1"/>
  <c r="AE43" i="49"/>
  <c r="Y43" i="51"/>
  <c r="Z43" i="51" s="1"/>
  <c r="AF43" i="51"/>
  <c r="N43" i="51"/>
  <c r="S43" i="51"/>
  <c r="T43" i="51" s="1"/>
  <c r="Y43" i="50"/>
  <c r="Z43" i="50" s="1"/>
  <c r="AF43" i="50"/>
  <c r="N43" i="50"/>
  <c r="S43" i="50"/>
  <c r="T43" i="50" s="1"/>
  <c r="Y43" i="49"/>
  <c r="Z43" i="49" s="1"/>
  <c r="AF43" i="49"/>
  <c r="N43" i="49"/>
  <c r="S43" i="49"/>
  <c r="T43" i="49" s="1"/>
  <c r="M43" i="49"/>
  <c r="Y43" i="48"/>
  <c r="Z43" i="48" s="1"/>
  <c r="AF43" i="48"/>
  <c r="N43" i="48"/>
  <c r="S43" i="48"/>
  <c r="T43" i="48" s="1"/>
  <c r="F44" i="15"/>
  <c r="Q44" i="15" s="1"/>
  <c r="W44" i="15"/>
  <c r="F45" i="15"/>
  <c r="K45" i="15" s="1"/>
  <c r="F46" i="15"/>
  <c r="W46" i="15" s="1"/>
  <c r="H46" i="15"/>
  <c r="Q46" i="15"/>
  <c r="F47" i="15"/>
  <c r="K47" i="15" s="1"/>
  <c r="F48" i="15"/>
  <c r="Q48" i="15" s="1"/>
  <c r="F44" i="60"/>
  <c r="AC44" i="60" s="1"/>
  <c r="K44" i="60"/>
  <c r="W44" i="60"/>
  <c r="F45" i="60"/>
  <c r="AC45" i="60" s="1"/>
  <c r="W45" i="60"/>
  <c r="F46" i="60"/>
  <c r="AC46" i="60" s="1"/>
  <c r="F47" i="60"/>
  <c r="K47" i="60" s="1"/>
  <c r="F48" i="60"/>
  <c r="Q48" i="60" s="1"/>
  <c r="F43" i="12"/>
  <c r="W43" i="12" s="1"/>
  <c r="F43" i="47"/>
  <c r="K43" i="47" s="1"/>
  <c r="F43" i="46"/>
  <c r="H43" i="46" s="1"/>
  <c r="F43" i="45"/>
  <c r="F43" i="44"/>
  <c r="W43" i="44" s="1"/>
  <c r="F43" i="43"/>
  <c r="H43" i="43" s="1"/>
  <c r="F43" i="42"/>
  <c r="H43" i="42" s="1"/>
  <c r="Y46" i="15" l="1"/>
  <c r="Q44" i="60"/>
  <c r="S44" i="60" s="1"/>
  <c r="T44" i="60" s="1"/>
  <c r="H45" i="15"/>
  <c r="M45" i="15" s="1"/>
  <c r="N45" i="15" s="1"/>
  <c r="K43" i="43"/>
  <c r="AC44" i="15"/>
  <c r="AE44" i="15" s="1"/>
  <c r="AF44" i="15" s="1"/>
  <c r="K43" i="42"/>
  <c r="M43" i="42" s="1"/>
  <c r="N43" i="42" s="1"/>
  <c r="AC43" i="42"/>
  <c r="Y44" i="60"/>
  <c r="Z44" i="60" s="1"/>
  <c r="K46" i="60"/>
  <c r="AE44" i="60"/>
  <c r="Q45" i="60"/>
  <c r="Y45" i="60" s="1"/>
  <c r="Z45" i="60" s="1"/>
  <c r="K45" i="60"/>
  <c r="AE46" i="60"/>
  <c r="AF46" i="60" s="1"/>
  <c r="H45" i="60"/>
  <c r="Q46" i="60"/>
  <c r="W46" i="60"/>
  <c r="AE45" i="60"/>
  <c r="H46" i="60"/>
  <c r="Z46" i="15"/>
  <c r="K46" i="15"/>
  <c r="M46" i="15" s="1"/>
  <c r="N46" i="15" s="1"/>
  <c r="AC46" i="15"/>
  <c r="AE46" i="15" s="1"/>
  <c r="AF46" i="15" s="1"/>
  <c r="AC45" i="15"/>
  <c r="K44" i="15"/>
  <c r="W45" i="15"/>
  <c r="Q45" i="15"/>
  <c r="Y44" i="15"/>
  <c r="Z44" i="15" s="1"/>
  <c r="K43" i="12"/>
  <c r="AC43" i="12"/>
  <c r="AE43" i="12" s="1"/>
  <c r="AF43" i="12" s="1"/>
  <c r="AC43" i="47"/>
  <c r="W43" i="46"/>
  <c r="AF43" i="46" s="1"/>
  <c r="AC43" i="46"/>
  <c r="AE43" i="46" s="1"/>
  <c r="K43" i="46"/>
  <c r="M43" i="46" s="1"/>
  <c r="N43" i="46" s="1"/>
  <c r="W43" i="45"/>
  <c r="AC43" i="45"/>
  <c r="K43" i="45"/>
  <c r="AC43" i="44"/>
  <c r="AE43" i="44" s="1"/>
  <c r="K43" i="44"/>
  <c r="AC43" i="43"/>
  <c r="W43" i="43"/>
  <c r="AF43" i="43" s="1"/>
  <c r="W43" i="42"/>
  <c r="AF43" i="42" s="1"/>
  <c r="AF45" i="60"/>
  <c r="AF44" i="60"/>
  <c r="S45" i="15"/>
  <c r="T45" i="15" s="1"/>
  <c r="H48" i="15"/>
  <c r="W47" i="15"/>
  <c r="H47" i="15"/>
  <c r="M47" i="15" s="1"/>
  <c r="AC48" i="15"/>
  <c r="H44" i="15"/>
  <c r="K48" i="15"/>
  <c r="S48" i="15" s="1"/>
  <c r="AC47" i="15"/>
  <c r="W48" i="15"/>
  <c r="Q47" i="15"/>
  <c r="H48" i="60"/>
  <c r="W47" i="60"/>
  <c r="H47" i="60"/>
  <c r="AC48" i="60"/>
  <c r="AE48" i="60" s="1"/>
  <c r="H44" i="60"/>
  <c r="Q47" i="60"/>
  <c r="K48" i="60"/>
  <c r="S48" i="60" s="1"/>
  <c r="AC47" i="60"/>
  <c r="W48" i="60"/>
  <c r="Q43" i="12"/>
  <c r="Y43" i="12" s="1"/>
  <c r="H43" i="12"/>
  <c r="Q43" i="47"/>
  <c r="H43" i="47"/>
  <c r="M43" i="47" s="1"/>
  <c r="W43" i="47"/>
  <c r="Q43" i="46"/>
  <c r="AF43" i="45"/>
  <c r="AE43" i="45"/>
  <c r="Q43" i="45"/>
  <c r="H43" i="45"/>
  <c r="AF43" i="44"/>
  <c r="Q43" i="44"/>
  <c r="Y43" i="44" s="1"/>
  <c r="H43" i="44"/>
  <c r="M43" i="44" s="1"/>
  <c r="M43" i="43"/>
  <c r="N43" i="43" s="1"/>
  <c r="Q43" i="43"/>
  <c r="Q43" i="42"/>
  <c r="F48" i="51"/>
  <c r="H48" i="51" s="1"/>
  <c r="F47" i="51"/>
  <c r="W47" i="51" s="1"/>
  <c r="F46" i="51"/>
  <c r="W46" i="51" s="1"/>
  <c r="F45" i="51"/>
  <c r="K45" i="51" s="1"/>
  <c r="F44" i="51"/>
  <c r="F48" i="50"/>
  <c r="AC48" i="50" s="1"/>
  <c r="F47" i="50"/>
  <c r="F46" i="50"/>
  <c r="H46" i="50" s="1"/>
  <c r="F45" i="50"/>
  <c r="Q45" i="50" s="1"/>
  <c r="F44" i="50"/>
  <c r="H44" i="50" s="1"/>
  <c r="AC48" i="49"/>
  <c r="W48" i="49"/>
  <c r="F48" i="49"/>
  <c r="H48" i="49" s="1"/>
  <c r="F47" i="49"/>
  <c r="W47" i="49" s="1"/>
  <c r="F46" i="49"/>
  <c r="W46" i="49" s="1"/>
  <c r="F45" i="49"/>
  <c r="K45" i="49" s="1"/>
  <c r="F44" i="49"/>
  <c r="AC44" i="49" s="1"/>
  <c r="F48" i="48"/>
  <c r="W48" i="48" s="1"/>
  <c r="F47" i="48"/>
  <c r="K47" i="48" s="1"/>
  <c r="F46" i="48"/>
  <c r="AC46" i="48" s="1"/>
  <c r="F45" i="48"/>
  <c r="AC45" i="48" s="1"/>
  <c r="F44" i="48"/>
  <c r="Q44" i="48" s="1"/>
  <c r="F48" i="47"/>
  <c r="W48" i="47" s="1"/>
  <c r="F47" i="47"/>
  <c r="W47" i="47" s="1"/>
  <c r="F46" i="47"/>
  <c r="K46" i="47" s="1"/>
  <c r="F45" i="47"/>
  <c r="AC45" i="47" s="1"/>
  <c r="F44" i="47"/>
  <c r="AC44" i="47" s="1"/>
  <c r="F48" i="46"/>
  <c r="W48" i="46" s="1"/>
  <c r="F47" i="46"/>
  <c r="W47" i="46" s="1"/>
  <c r="F46" i="46"/>
  <c r="K46" i="46" s="1"/>
  <c r="F45" i="46"/>
  <c r="AC45" i="46" s="1"/>
  <c r="F44" i="46"/>
  <c r="AC44" i="46" s="1"/>
  <c r="F48" i="45"/>
  <c r="F47" i="45"/>
  <c r="F46" i="45"/>
  <c r="F45" i="45"/>
  <c r="F44" i="45"/>
  <c r="F48" i="44"/>
  <c r="W48" i="44" s="1"/>
  <c r="F47" i="44"/>
  <c r="K47" i="44" s="1"/>
  <c r="F46" i="44"/>
  <c r="AC46" i="44" s="1"/>
  <c r="F45" i="44"/>
  <c r="AC45" i="44" s="1"/>
  <c r="F44" i="44"/>
  <c r="Q44" i="44" s="1"/>
  <c r="F48" i="43"/>
  <c r="AC48" i="43" s="1"/>
  <c r="F47" i="43"/>
  <c r="Q47" i="43" s="1"/>
  <c r="F46" i="43"/>
  <c r="Q46" i="43" s="1"/>
  <c r="F45" i="43"/>
  <c r="H45" i="43" s="1"/>
  <c r="F44" i="43"/>
  <c r="Q44" i="43" s="1"/>
  <c r="F48" i="42"/>
  <c r="K48" i="42" s="1"/>
  <c r="F47" i="42"/>
  <c r="F46" i="42"/>
  <c r="H46" i="42" s="1"/>
  <c r="F45" i="42"/>
  <c r="Q45" i="42" s="1"/>
  <c r="F44" i="42"/>
  <c r="AC44" i="42" s="1"/>
  <c r="K45" i="42" l="1"/>
  <c r="AE43" i="47"/>
  <c r="S46" i="15"/>
  <c r="T46" i="15" s="1"/>
  <c r="M46" i="60"/>
  <c r="N46" i="60" s="1"/>
  <c r="M43" i="45"/>
  <c r="N43" i="45" s="1"/>
  <c r="M43" i="12"/>
  <c r="S46" i="60"/>
  <c r="T46" i="60" s="1"/>
  <c r="AC45" i="42"/>
  <c r="AE47" i="60"/>
  <c r="AF47" i="60" s="1"/>
  <c r="M45" i="60"/>
  <c r="N45" i="60" s="1"/>
  <c r="Y45" i="15"/>
  <c r="Z45" i="15" s="1"/>
  <c r="S45" i="60"/>
  <c r="T45" i="60" s="1"/>
  <c r="Y46" i="60"/>
  <c r="Z46" i="60" s="1"/>
  <c r="S44" i="15"/>
  <c r="T44" i="15" s="1"/>
  <c r="AE45" i="15"/>
  <c r="AF45" i="15" s="1"/>
  <c r="K47" i="51"/>
  <c r="AC47" i="51"/>
  <c r="AE47" i="51" s="1"/>
  <c r="AF47" i="51" s="1"/>
  <c r="AC45" i="51"/>
  <c r="K48" i="51"/>
  <c r="K46" i="51"/>
  <c r="W48" i="51"/>
  <c r="Q46" i="51"/>
  <c r="S46" i="51" s="1"/>
  <c r="T46" i="51" s="1"/>
  <c r="AC48" i="51"/>
  <c r="AE48" i="51" s="1"/>
  <c r="AF48" i="51" s="1"/>
  <c r="AC46" i="51"/>
  <c r="AE46" i="51" s="1"/>
  <c r="AF46" i="51" s="1"/>
  <c r="W44" i="50"/>
  <c r="AC44" i="50"/>
  <c r="K44" i="50"/>
  <c r="M44" i="50" s="1"/>
  <c r="N44" i="50" s="1"/>
  <c r="K45" i="50"/>
  <c r="S45" i="50" s="1"/>
  <c r="T45" i="50" s="1"/>
  <c r="W45" i="50"/>
  <c r="Y45" i="50" s="1"/>
  <c r="Z45" i="50" s="1"/>
  <c r="H45" i="50"/>
  <c r="AC45" i="50"/>
  <c r="AE45" i="50" s="1"/>
  <c r="AF45" i="50" s="1"/>
  <c r="K47" i="49"/>
  <c r="K46" i="49"/>
  <c r="AC46" i="49"/>
  <c r="AE48" i="49"/>
  <c r="AF48" i="49" s="1"/>
  <c r="AC47" i="49"/>
  <c r="AE47" i="49" s="1"/>
  <c r="AF47" i="49" s="1"/>
  <c r="AC45" i="49"/>
  <c r="K48" i="49"/>
  <c r="M48" i="49" s="1"/>
  <c r="N48" i="49" s="1"/>
  <c r="AC47" i="48"/>
  <c r="K44" i="48"/>
  <c r="S44" i="48" s="1"/>
  <c r="T44" i="48" s="1"/>
  <c r="K48" i="48"/>
  <c r="W44" i="48"/>
  <c r="AC48" i="48"/>
  <c r="H44" i="48"/>
  <c r="AC44" i="48"/>
  <c r="K47" i="47"/>
  <c r="AC47" i="47"/>
  <c r="AE47" i="47" s="1"/>
  <c r="AF47" i="47" s="1"/>
  <c r="K48" i="47"/>
  <c r="AC48" i="47"/>
  <c r="AE48" i="47" s="1"/>
  <c r="AF48" i="47" s="1"/>
  <c r="AC46" i="47"/>
  <c r="K48" i="46"/>
  <c r="AC48" i="46"/>
  <c r="AE48" i="46" s="1"/>
  <c r="AF48" i="46" s="1"/>
  <c r="AC46" i="46"/>
  <c r="K47" i="46"/>
  <c r="AC47" i="46"/>
  <c r="AE47" i="46" s="1"/>
  <c r="AF47" i="46" s="1"/>
  <c r="W48" i="45"/>
  <c r="AC44" i="45"/>
  <c r="AC45" i="45"/>
  <c r="K46" i="45"/>
  <c r="W47" i="45"/>
  <c r="K48" i="45"/>
  <c r="AC46" i="45"/>
  <c r="K47" i="45"/>
  <c r="AC48" i="45"/>
  <c r="AC47" i="45"/>
  <c r="H44" i="44"/>
  <c r="K44" i="44"/>
  <c r="AC44" i="44"/>
  <c r="AC47" i="44"/>
  <c r="K48" i="44"/>
  <c r="M44" i="44"/>
  <c r="N44" i="44" s="1"/>
  <c r="W44" i="44"/>
  <c r="AC48" i="44"/>
  <c r="AE48" i="44" s="1"/>
  <c r="AF48" i="44" s="1"/>
  <c r="H46" i="43"/>
  <c r="H44" i="43"/>
  <c r="K44" i="43"/>
  <c r="W44" i="43"/>
  <c r="Y44" i="43" s="1"/>
  <c r="Z44" i="43" s="1"/>
  <c r="AC44" i="43"/>
  <c r="AE44" i="43"/>
  <c r="AF44" i="43" s="1"/>
  <c r="K48" i="43"/>
  <c r="AE43" i="43"/>
  <c r="W45" i="42"/>
  <c r="AE43" i="42"/>
  <c r="H45" i="42"/>
  <c r="M45" i="42" s="1"/>
  <c r="N45" i="42" s="1"/>
  <c r="K44" i="42"/>
  <c r="H44" i="42"/>
  <c r="W44" i="42"/>
  <c r="AE44" i="42" s="1"/>
  <c r="AC48" i="42"/>
  <c r="Y48" i="15"/>
  <c r="Z48" i="15" s="1"/>
  <c r="AE47" i="15"/>
  <c r="AF47" i="15" s="1"/>
  <c r="N47" i="15"/>
  <c r="M48" i="15"/>
  <c r="N48" i="15" s="1"/>
  <c r="T48" i="15"/>
  <c r="Y47" i="15"/>
  <c r="Z47" i="15" s="1"/>
  <c r="M44" i="15"/>
  <c r="N44" i="15" s="1"/>
  <c r="S47" i="15"/>
  <c r="T47" i="15" s="1"/>
  <c r="AE48" i="15"/>
  <c r="AF48" i="15" s="1"/>
  <c r="M44" i="60"/>
  <c r="N44" i="60"/>
  <c r="Y48" i="60"/>
  <c r="Z48" i="60" s="1"/>
  <c r="AF48" i="60"/>
  <c r="M48" i="60"/>
  <c r="N48" i="60" s="1"/>
  <c r="T48" i="60"/>
  <c r="M47" i="60"/>
  <c r="N47" i="60" s="1"/>
  <c r="S47" i="60"/>
  <c r="T47" i="60" s="1"/>
  <c r="Y47" i="60"/>
  <c r="Z47" i="60" s="1"/>
  <c r="N43" i="12"/>
  <c r="S43" i="12"/>
  <c r="T43" i="12" s="1"/>
  <c r="Z43" i="12"/>
  <c r="Y43" i="47"/>
  <c r="AF43" i="47"/>
  <c r="N43" i="47"/>
  <c r="Z43" i="47"/>
  <c r="S43" i="47"/>
  <c r="T43" i="47" s="1"/>
  <c r="S43" i="46"/>
  <c r="T43" i="46" s="1"/>
  <c r="Z43" i="46"/>
  <c r="Y43" i="46"/>
  <c r="S43" i="45"/>
  <c r="T43" i="45" s="1"/>
  <c r="Z43" i="45"/>
  <c r="Y43" i="45"/>
  <c r="N43" i="44"/>
  <c r="S43" i="44"/>
  <c r="T43" i="44" s="1"/>
  <c r="Z43" i="44"/>
  <c r="S43" i="43"/>
  <c r="T43" i="43" s="1"/>
  <c r="Z43" i="43"/>
  <c r="Y43" i="43"/>
  <c r="S43" i="42"/>
  <c r="T43" i="42" s="1"/>
  <c r="Z43" i="42"/>
  <c r="Y43" i="42"/>
  <c r="Q45" i="51"/>
  <c r="H44" i="51"/>
  <c r="M48" i="51"/>
  <c r="N48" i="51" s="1"/>
  <c r="W44" i="51"/>
  <c r="H45" i="51"/>
  <c r="Q47" i="51"/>
  <c r="Y47" i="51" s="1"/>
  <c r="W45" i="51"/>
  <c r="H46" i="51"/>
  <c r="Q48" i="51"/>
  <c r="K44" i="51"/>
  <c r="H47" i="51"/>
  <c r="AC44" i="51"/>
  <c r="Q44" i="51"/>
  <c r="Q48" i="50"/>
  <c r="W46" i="50"/>
  <c r="H47" i="50"/>
  <c r="W47" i="50"/>
  <c r="H48" i="50"/>
  <c r="K46" i="50"/>
  <c r="W48" i="50"/>
  <c r="AE48" i="50" s="1"/>
  <c r="Q44" i="50"/>
  <c r="AC46" i="50"/>
  <c r="K47" i="50"/>
  <c r="AC47" i="50"/>
  <c r="K48" i="50"/>
  <c r="Q46" i="50"/>
  <c r="Q47" i="50"/>
  <c r="AE46" i="49"/>
  <c r="AF46" i="49" s="1"/>
  <c r="Q44" i="49"/>
  <c r="Q45" i="49"/>
  <c r="H44" i="49"/>
  <c r="Q46" i="49"/>
  <c r="W44" i="49"/>
  <c r="AE44" i="49" s="1"/>
  <c r="H45" i="49"/>
  <c r="M45" i="49" s="1"/>
  <c r="Q47" i="49"/>
  <c r="Y47" i="49" s="1"/>
  <c r="W45" i="49"/>
  <c r="H46" i="49"/>
  <c r="Q48" i="49"/>
  <c r="K44" i="49"/>
  <c r="H47" i="49"/>
  <c r="AE48" i="48"/>
  <c r="AF48" i="48" s="1"/>
  <c r="Q45" i="48"/>
  <c r="Q46" i="48"/>
  <c r="H45" i="48"/>
  <c r="Q47" i="48"/>
  <c r="Y44" i="48"/>
  <c r="Z44" i="48" s="1"/>
  <c r="W45" i="48"/>
  <c r="AE45" i="48" s="1"/>
  <c r="H46" i="48"/>
  <c r="Q48" i="48"/>
  <c r="W46" i="48"/>
  <c r="AE46" i="48" s="1"/>
  <c r="H47" i="48"/>
  <c r="K45" i="48"/>
  <c r="W47" i="48"/>
  <c r="H48" i="48"/>
  <c r="M48" i="48" s="1"/>
  <c r="K46" i="48"/>
  <c r="Q44" i="47"/>
  <c r="Q45" i="47"/>
  <c r="H44" i="47"/>
  <c r="Q46" i="47"/>
  <c r="W44" i="47"/>
  <c r="H45" i="47"/>
  <c r="Q47" i="47"/>
  <c r="Y47" i="47" s="1"/>
  <c r="W45" i="47"/>
  <c r="H46" i="47"/>
  <c r="Q48" i="47"/>
  <c r="K44" i="47"/>
  <c r="W46" i="47"/>
  <c r="AE46" i="47" s="1"/>
  <c r="H47" i="47"/>
  <c r="K45" i="47"/>
  <c r="H48" i="47"/>
  <c r="Q44" i="46"/>
  <c r="Q45" i="46"/>
  <c r="H44" i="46"/>
  <c r="Q46" i="46"/>
  <c r="W44" i="46"/>
  <c r="H45" i="46"/>
  <c r="Q47" i="46"/>
  <c r="Y47" i="46" s="1"/>
  <c r="W45" i="46"/>
  <c r="H46" i="46"/>
  <c r="Q48" i="46"/>
  <c r="K44" i="46"/>
  <c r="W46" i="46"/>
  <c r="H47" i="46"/>
  <c r="K45" i="46"/>
  <c r="H48" i="46"/>
  <c r="Q44" i="45"/>
  <c r="Q45" i="45"/>
  <c r="H44" i="45"/>
  <c r="Q46" i="45"/>
  <c r="W44" i="45"/>
  <c r="H45" i="45"/>
  <c r="Q47" i="45"/>
  <c r="Y47" i="45" s="1"/>
  <c r="W45" i="45"/>
  <c r="H46" i="45"/>
  <c r="Q48" i="45"/>
  <c r="K44" i="45"/>
  <c r="W46" i="45"/>
  <c r="H47" i="45"/>
  <c r="K45" i="45"/>
  <c r="H48" i="45"/>
  <c r="S44" i="44"/>
  <c r="T44" i="44" s="1"/>
  <c r="Q45" i="44"/>
  <c r="Q46" i="44"/>
  <c r="H45" i="44"/>
  <c r="Q47" i="44"/>
  <c r="W45" i="44"/>
  <c r="AE45" i="44" s="1"/>
  <c r="H46" i="44"/>
  <c r="Q48" i="44"/>
  <c r="W46" i="44"/>
  <c r="AE46" i="44" s="1"/>
  <c r="H47" i="44"/>
  <c r="M47" i="44" s="1"/>
  <c r="K45" i="44"/>
  <c r="W47" i="44"/>
  <c r="H48" i="44"/>
  <c r="K46" i="44"/>
  <c r="S44" i="43"/>
  <c r="T44" i="43" s="1"/>
  <c r="W45" i="43"/>
  <c r="Q48" i="43"/>
  <c r="W46" i="43"/>
  <c r="H47" i="43"/>
  <c r="K45" i="43"/>
  <c r="W47" i="43"/>
  <c r="H48" i="43"/>
  <c r="AC45" i="43"/>
  <c r="K46" i="43"/>
  <c r="S46" i="43" s="1"/>
  <c r="W48" i="43"/>
  <c r="AE48" i="43" s="1"/>
  <c r="AC46" i="43"/>
  <c r="AE46" i="43" s="1"/>
  <c r="K47" i="43"/>
  <c r="Q45" i="43"/>
  <c r="AC47" i="43"/>
  <c r="AE47" i="43" s="1"/>
  <c r="S45" i="42"/>
  <c r="T45" i="42" s="1"/>
  <c r="Q48" i="42"/>
  <c r="Y45" i="42"/>
  <c r="Z45" i="42" s="1"/>
  <c r="W46" i="42"/>
  <c r="H47" i="42"/>
  <c r="W47" i="42"/>
  <c r="H48" i="42"/>
  <c r="K46" i="42"/>
  <c r="W48" i="42"/>
  <c r="Q44" i="42"/>
  <c r="AC46" i="42"/>
  <c r="K47" i="42"/>
  <c r="AC47" i="42"/>
  <c r="Q47" i="42"/>
  <c r="Q46" i="42"/>
  <c r="M47" i="51" l="1"/>
  <c r="N47" i="51" s="1"/>
  <c r="M48" i="46"/>
  <c r="N48" i="46"/>
  <c r="M48" i="42"/>
  <c r="N48" i="42" s="1"/>
  <c r="N48" i="47"/>
  <c r="M44" i="43"/>
  <c r="N44" i="43" s="1"/>
  <c r="M46" i="51"/>
  <c r="N46" i="51" s="1"/>
  <c r="AE45" i="42"/>
  <c r="AF45" i="42" s="1"/>
  <c r="M47" i="47"/>
  <c r="N47" i="47" s="1"/>
  <c r="AE44" i="50"/>
  <c r="AF44" i="50" s="1"/>
  <c r="AE46" i="46"/>
  <c r="AF46" i="46" s="1"/>
  <c r="AE47" i="42"/>
  <c r="AF47" i="42" s="1"/>
  <c r="AE45" i="51"/>
  <c r="AF45" i="51" s="1"/>
  <c r="AE46" i="50"/>
  <c r="AF46" i="50" s="1"/>
  <c r="M47" i="49"/>
  <c r="N47" i="49" s="1"/>
  <c r="AE44" i="48"/>
  <c r="AF44" i="48" s="1"/>
  <c r="M48" i="47"/>
  <c r="AE48" i="45"/>
  <c r="AF48" i="45" s="1"/>
  <c r="M48" i="44"/>
  <c r="N48" i="44" s="1"/>
  <c r="AE48" i="42"/>
  <c r="AF48" i="42" s="1"/>
  <c r="AE46" i="42"/>
  <c r="Y46" i="51"/>
  <c r="Z46" i="51" s="1"/>
  <c r="AE47" i="50"/>
  <c r="M45" i="50"/>
  <c r="N45" i="50" s="1"/>
  <c r="M44" i="48"/>
  <c r="N44" i="48" s="1"/>
  <c r="M47" i="46"/>
  <c r="N47" i="46" s="1"/>
  <c r="M47" i="45"/>
  <c r="N47" i="45" s="1"/>
  <c r="M48" i="45"/>
  <c r="N48" i="45" s="1"/>
  <c r="AE47" i="45"/>
  <c r="AF47" i="45" s="1"/>
  <c r="AE46" i="45"/>
  <c r="AF46" i="45" s="1"/>
  <c r="AE44" i="44"/>
  <c r="AF44" i="44" s="1"/>
  <c r="Y44" i="44"/>
  <c r="Z44" i="44" s="1"/>
  <c r="AF44" i="42"/>
  <c r="M44" i="42"/>
  <c r="N44" i="42" s="1"/>
  <c r="Y44" i="42"/>
  <c r="Z44" i="42" s="1"/>
  <c r="S48" i="51"/>
  <c r="T48" i="51" s="1"/>
  <c r="Y44" i="51"/>
  <c r="Z44" i="51" s="1"/>
  <c r="Y48" i="51"/>
  <c r="Z48" i="51" s="1"/>
  <c r="M45" i="51"/>
  <c r="N45" i="51" s="1"/>
  <c r="S44" i="51"/>
  <c r="T44" i="51" s="1"/>
  <c r="AE44" i="51"/>
  <c r="AF44" i="51" s="1"/>
  <c r="Y45" i="51"/>
  <c r="Z45" i="51" s="1"/>
  <c r="Z47" i="51"/>
  <c r="S47" i="51"/>
  <c r="T47" i="51" s="1"/>
  <c r="S45" i="51"/>
  <c r="T45" i="51" s="1"/>
  <c r="M44" i="51"/>
  <c r="N44" i="51" s="1"/>
  <c r="M47" i="50"/>
  <c r="N47" i="50" s="1"/>
  <c r="Y46" i="50"/>
  <c r="Z46" i="50" s="1"/>
  <c r="S44" i="50"/>
  <c r="T44" i="50" s="1"/>
  <c r="Y48" i="50"/>
  <c r="Z48" i="50" s="1"/>
  <c r="AF48" i="50"/>
  <c r="S48" i="50"/>
  <c r="T48" i="50" s="1"/>
  <c r="S47" i="50"/>
  <c r="T47" i="50" s="1"/>
  <c r="M46" i="50"/>
  <c r="N46" i="50" s="1"/>
  <c r="S46" i="50"/>
  <c r="T46" i="50" s="1"/>
  <c r="Y44" i="50"/>
  <c r="Z44" i="50" s="1"/>
  <c r="M48" i="50"/>
  <c r="N48" i="50" s="1"/>
  <c r="AF47" i="50"/>
  <c r="Y47" i="50"/>
  <c r="Z47" i="50" s="1"/>
  <c r="S46" i="49"/>
  <c r="T46" i="49" s="1"/>
  <c r="Y45" i="49"/>
  <c r="Z45" i="49" s="1"/>
  <c r="S47" i="49"/>
  <c r="T47" i="49" s="1"/>
  <c r="Z47" i="49"/>
  <c r="M46" i="49"/>
  <c r="N46" i="49" s="1"/>
  <c r="S45" i="49"/>
  <c r="T45" i="49" s="1"/>
  <c r="M44" i="49"/>
  <c r="N44" i="49" s="1"/>
  <c r="N45" i="49"/>
  <c r="Y46" i="49"/>
  <c r="Z46" i="49" s="1"/>
  <c r="S48" i="49"/>
  <c r="T48" i="49" s="1"/>
  <c r="AF44" i="49"/>
  <c r="Y44" i="49"/>
  <c r="Z44" i="49" s="1"/>
  <c r="Y48" i="49"/>
  <c r="Z48" i="49" s="1"/>
  <c r="S44" i="49"/>
  <c r="T44" i="49" s="1"/>
  <c r="AE45" i="49"/>
  <c r="AF45" i="49" s="1"/>
  <c r="M45" i="48"/>
  <c r="N45" i="48" s="1"/>
  <c r="S45" i="48"/>
  <c r="T45" i="48" s="1"/>
  <c r="S47" i="48"/>
  <c r="T47" i="48" s="1"/>
  <c r="M47" i="48"/>
  <c r="N47" i="48" s="1"/>
  <c r="Y46" i="48"/>
  <c r="Z46" i="48" s="1"/>
  <c r="AF46" i="48"/>
  <c r="S48" i="48"/>
  <c r="T48" i="48" s="1"/>
  <c r="M46" i="48"/>
  <c r="N46" i="48" s="1"/>
  <c r="N48" i="48"/>
  <c r="S46" i="48"/>
  <c r="T46" i="48" s="1"/>
  <c r="Y48" i="48"/>
  <c r="Z48" i="48" s="1"/>
  <c r="Y47" i="48"/>
  <c r="Z47" i="48" s="1"/>
  <c r="AF45" i="48"/>
  <c r="Y45" i="48"/>
  <c r="Z45" i="48" s="1"/>
  <c r="AE47" i="48"/>
  <c r="AF47" i="48" s="1"/>
  <c r="M44" i="47"/>
  <c r="N44" i="47" s="1"/>
  <c r="Y44" i="47"/>
  <c r="Z44" i="47" s="1"/>
  <c r="S44" i="47"/>
  <c r="T44" i="47" s="1"/>
  <c r="S48" i="47"/>
  <c r="T48" i="47" s="1"/>
  <c r="AE44" i="47"/>
  <c r="AF44" i="47" s="1"/>
  <c r="S46" i="47"/>
  <c r="T46" i="47" s="1"/>
  <c r="Y48" i="47"/>
  <c r="Z48" i="47" s="1"/>
  <c r="M45" i="47"/>
  <c r="N45" i="47" s="1"/>
  <c r="Y45" i="47"/>
  <c r="Z45" i="47" s="1"/>
  <c r="M46" i="47"/>
  <c r="N46" i="47" s="1"/>
  <c r="S47" i="47"/>
  <c r="T47" i="47" s="1"/>
  <c r="Z47" i="47"/>
  <c r="S45" i="47"/>
  <c r="T45" i="47" s="1"/>
  <c r="Y46" i="47"/>
  <c r="Z46" i="47" s="1"/>
  <c r="AF46" i="47"/>
  <c r="AE45" i="47"/>
  <c r="AF45" i="47" s="1"/>
  <c r="M44" i="46"/>
  <c r="N44" i="46" s="1"/>
  <c r="Y44" i="46"/>
  <c r="Z44" i="46" s="1"/>
  <c r="S44" i="46"/>
  <c r="T44" i="46" s="1"/>
  <c r="S48" i="46"/>
  <c r="T48" i="46" s="1"/>
  <c r="AE44" i="46"/>
  <c r="AF44" i="46" s="1"/>
  <c r="S46" i="46"/>
  <c r="T46" i="46" s="1"/>
  <c r="Y48" i="46"/>
  <c r="Z48" i="46" s="1"/>
  <c r="M45" i="46"/>
  <c r="N45" i="46" s="1"/>
  <c r="Y45" i="46"/>
  <c r="Z45" i="46" s="1"/>
  <c r="M46" i="46"/>
  <c r="N46" i="46" s="1"/>
  <c r="S47" i="46"/>
  <c r="T47" i="46" s="1"/>
  <c r="Z47" i="46"/>
  <c r="S45" i="46"/>
  <c r="T45" i="46" s="1"/>
  <c r="Y46" i="46"/>
  <c r="Z46" i="46" s="1"/>
  <c r="AE45" i="46"/>
  <c r="AF45" i="46" s="1"/>
  <c r="M44" i="45"/>
  <c r="N44" i="45" s="1"/>
  <c r="Y44" i="45"/>
  <c r="Z44" i="45" s="1"/>
  <c r="S44" i="45"/>
  <c r="T44" i="45" s="1"/>
  <c r="S48" i="45"/>
  <c r="T48" i="45" s="1"/>
  <c r="AE44" i="45"/>
  <c r="AF44" i="45" s="1"/>
  <c r="S46" i="45"/>
  <c r="T46" i="45" s="1"/>
  <c r="Y48" i="45"/>
  <c r="Z48" i="45" s="1"/>
  <c r="M45" i="45"/>
  <c r="N45" i="45" s="1"/>
  <c r="Y45" i="45"/>
  <c r="Z45" i="45" s="1"/>
  <c r="M46" i="45"/>
  <c r="N46" i="45" s="1"/>
  <c r="S47" i="45"/>
  <c r="T47" i="45" s="1"/>
  <c r="Z47" i="45"/>
  <c r="S45" i="45"/>
  <c r="T45" i="45" s="1"/>
  <c r="Y46" i="45"/>
  <c r="Z46" i="45" s="1"/>
  <c r="AE45" i="45"/>
  <c r="AF45" i="45" s="1"/>
  <c r="M45" i="44"/>
  <c r="N45" i="44" s="1"/>
  <c r="S45" i="44"/>
  <c r="T45" i="44" s="1"/>
  <c r="S47" i="44"/>
  <c r="T47" i="44" s="1"/>
  <c r="N47" i="44"/>
  <c r="Y46" i="44"/>
  <c r="Z46" i="44" s="1"/>
  <c r="AF46" i="44"/>
  <c r="S48" i="44"/>
  <c r="T48" i="44" s="1"/>
  <c r="M46" i="44"/>
  <c r="N46" i="44" s="1"/>
  <c r="S46" i="44"/>
  <c r="T46" i="44" s="1"/>
  <c r="Y48" i="44"/>
  <c r="Z48" i="44" s="1"/>
  <c r="Y47" i="44"/>
  <c r="Z47" i="44" s="1"/>
  <c r="Y45" i="44"/>
  <c r="Z45" i="44" s="1"/>
  <c r="AF45" i="44"/>
  <c r="AE47" i="44"/>
  <c r="AF47" i="44" s="1"/>
  <c r="Y45" i="43"/>
  <c r="Z45" i="43" s="1"/>
  <c r="S45" i="43"/>
  <c r="T45" i="43" s="1"/>
  <c r="Y47" i="43"/>
  <c r="Z47" i="43" s="1"/>
  <c r="AF47" i="43"/>
  <c r="M48" i="43"/>
  <c r="N48" i="43" s="1"/>
  <c r="M47" i="43"/>
  <c r="N47" i="43" s="1"/>
  <c r="M45" i="43"/>
  <c r="N45" i="43" s="1"/>
  <c r="S47" i="43"/>
  <c r="T47" i="43" s="1"/>
  <c r="Y48" i="43"/>
  <c r="Z48" i="43" s="1"/>
  <c r="AF48" i="43"/>
  <c r="T46" i="43"/>
  <c r="M46" i="43"/>
  <c r="N46" i="43" s="1"/>
  <c r="AF46" i="43"/>
  <c r="Y46" i="43"/>
  <c r="Z46" i="43" s="1"/>
  <c r="AE45" i="43"/>
  <c r="AF45" i="43" s="1"/>
  <c r="S48" i="43"/>
  <c r="T48" i="43" s="1"/>
  <c r="Y47" i="42"/>
  <c r="Z47" i="42" s="1"/>
  <c r="M47" i="42"/>
  <c r="N47" i="42" s="1"/>
  <c r="Y46" i="42"/>
  <c r="Z46" i="42" s="1"/>
  <c r="AF46" i="42"/>
  <c r="S44" i="42"/>
  <c r="T44" i="42" s="1"/>
  <c r="Y48" i="42"/>
  <c r="Z48" i="42" s="1"/>
  <c r="S48" i="42"/>
  <c r="T48" i="42" s="1"/>
  <c r="S46" i="42"/>
  <c r="T46" i="42" s="1"/>
  <c r="M46" i="42"/>
  <c r="N46" i="42" s="1"/>
  <c r="S47" i="42"/>
  <c r="T47" i="42" s="1"/>
  <c r="AC13" i="55" l="1"/>
  <c r="AE13" i="55" s="1"/>
  <c r="AF13" i="55"/>
  <c r="AF13" i="54"/>
  <c r="AC13" i="54"/>
  <c r="AE13" i="54" s="1"/>
  <c r="AF13" i="53"/>
  <c r="AC13" i="53"/>
  <c r="AE13" i="53" s="1"/>
  <c r="AC13" i="52"/>
  <c r="AF13" i="52"/>
  <c r="AF13" i="51"/>
  <c r="AC13" i="51"/>
  <c r="AE13" i="51" s="1"/>
  <c r="AF13" i="50"/>
  <c r="AC13" i="50"/>
  <c r="AE13" i="50" s="1"/>
  <c r="AC13" i="49"/>
  <c r="AF13" i="49"/>
  <c r="AC13" i="48"/>
  <c r="AF13" i="48"/>
  <c r="AC13" i="47"/>
  <c r="W13" i="47"/>
  <c r="AF13" i="47" s="1"/>
  <c r="Q13" i="47"/>
  <c r="K13" i="47"/>
  <c r="H13" i="47"/>
  <c r="AC13" i="46"/>
  <c r="W13" i="46"/>
  <c r="AF13" i="46" s="1"/>
  <c r="Q13" i="46"/>
  <c r="K13" i="46"/>
  <c r="H13" i="46"/>
  <c r="AC13" i="45"/>
  <c r="W13" i="45"/>
  <c r="AF13" i="45" s="1"/>
  <c r="Q13" i="45"/>
  <c r="K13" i="45"/>
  <c r="H13" i="45"/>
  <c r="AC13" i="44"/>
  <c r="W13" i="44"/>
  <c r="AF13" i="44" s="1"/>
  <c r="Q13" i="44"/>
  <c r="K13" i="44"/>
  <c r="H13" i="44"/>
  <c r="AC13" i="43"/>
  <c r="W13" i="43"/>
  <c r="AF13" i="43" s="1"/>
  <c r="Q13" i="43"/>
  <c r="K13" i="43"/>
  <c r="H13" i="43"/>
  <c r="AC13" i="42"/>
  <c r="W13" i="42"/>
  <c r="AF13" i="42" s="1"/>
  <c r="Q13" i="42"/>
  <c r="K13" i="42"/>
  <c r="H13" i="42"/>
  <c r="AE13" i="46" l="1"/>
  <c r="AE13" i="47"/>
  <c r="AE13" i="52"/>
  <c r="AE13" i="49"/>
  <c r="AE13" i="48"/>
  <c r="AE13" i="45"/>
  <c r="AE13" i="44"/>
  <c r="AE13" i="43"/>
  <c r="AE13" i="42"/>
  <c r="Y13" i="44"/>
  <c r="Z13" i="44" s="1"/>
  <c r="Y13" i="47"/>
  <c r="Z13" i="47" s="1"/>
  <c r="Y13" i="46"/>
  <c r="Z13" i="46" s="1"/>
  <c r="Y13" i="45"/>
  <c r="Z13" i="45" s="1"/>
  <c r="Y13" i="43"/>
  <c r="Z13" i="43" s="1"/>
  <c r="M13" i="47"/>
  <c r="N13" i="47" s="1"/>
  <c r="S13" i="47"/>
  <c r="T13" i="47" s="1"/>
  <c r="M13" i="46"/>
  <c r="N13" i="46" s="1"/>
  <c r="S13" i="46"/>
  <c r="T13" i="46" s="1"/>
  <c r="M13" i="45"/>
  <c r="N13" i="45" s="1"/>
  <c r="S13" i="45"/>
  <c r="T13" i="45" s="1"/>
  <c r="M13" i="44"/>
  <c r="N13" i="44" s="1"/>
  <c r="S13" i="44"/>
  <c r="T13" i="44" s="1"/>
  <c r="M13" i="43"/>
  <c r="N13" i="43" s="1"/>
  <c r="S13" i="43"/>
  <c r="T13" i="43" s="1"/>
  <c r="M13" i="42"/>
  <c r="N13" i="42" s="1"/>
  <c r="Y13" i="42"/>
  <c r="Z13" i="42" s="1"/>
  <c r="S13" i="42"/>
  <c r="T13" i="42" s="1"/>
  <c r="F21" i="55" l="1"/>
  <c r="F21" i="54"/>
  <c r="F21" i="53"/>
  <c r="F21" i="52"/>
  <c r="F21" i="51"/>
  <c r="F21" i="50"/>
  <c r="F21" i="49"/>
  <c r="F21" i="48"/>
  <c r="F21" i="47"/>
  <c r="K21" i="47" s="1"/>
  <c r="F21" i="46"/>
  <c r="K21" i="46" s="1"/>
  <c r="F21" i="45"/>
  <c r="F21" i="44"/>
  <c r="K21" i="44" s="1"/>
  <c r="F21" i="43"/>
  <c r="K21" i="43" s="1"/>
  <c r="F21" i="42"/>
  <c r="K21" i="42" s="1"/>
  <c r="W21" i="50" l="1"/>
  <c r="Q21" i="50"/>
  <c r="K21" i="50"/>
  <c r="T21" i="50" s="1"/>
  <c r="H21" i="50"/>
  <c r="M21" i="50" s="1"/>
  <c r="N21" i="50" s="1"/>
  <c r="AC21" i="44"/>
  <c r="AE21" i="44" s="1"/>
  <c r="AC21" i="50"/>
  <c r="Q21" i="51"/>
  <c r="W21" i="51"/>
  <c r="Y21" i="51" s="1"/>
  <c r="K21" i="51"/>
  <c r="T21" i="51" s="1"/>
  <c r="H21" i="51"/>
  <c r="M21" i="51" s="1"/>
  <c r="N21" i="51" s="1"/>
  <c r="Q21" i="52"/>
  <c r="W21" i="52"/>
  <c r="Y21" i="52" s="1"/>
  <c r="K21" i="52"/>
  <c r="H21" i="52"/>
  <c r="K21" i="53"/>
  <c r="W21" i="53"/>
  <c r="Y21" i="53" s="1"/>
  <c r="Q21" i="53"/>
  <c r="H21" i="53"/>
  <c r="AC21" i="47"/>
  <c r="Q21" i="54"/>
  <c r="K21" i="54"/>
  <c r="W21" i="54"/>
  <c r="H21" i="54"/>
  <c r="Q21" i="48"/>
  <c r="W21" i="48"/>
  <c r="K21" i="48"/>
  <c r="T21" i="48" s="1"/>
  <c r="H21" i="48"/>
  <c r="M21" i="48" s="1"/>
  <c r="N21" i="48" s="1"/>
  <c r="W21" i="55"/>
  <c r="Q21" i="55"/>
  <c r="K21" i="55"/>
  <c r="H21" i="55"/>
  <c r="W21" i="49"/>
  <c r="Y21" i="49" s="1"/>
  <c r="Q21" i="49"/>
  <c r="K21" i="49"/>
  <c r="T21" i="49" s="1"/>
  <c r="H21" i="49"/>
  <c r="M21" i="49" s="1"/>
  <c r="N21" i="49" s="1"/>
  <c r="AC21" i="55"/>
  <c r="AE21" i="55" s="1"/>
  <c r="AF21" i="54"/>
  <c r="AC21" i="52"/>
  <c r="AC21" i="46"/>
  <c r="K21" i="45"/>
  <c r="AC21" i="43"/>
  <c r="AC21" i="42"/>
  <c r="AC21" i="53"/>
  <c r="AE21" i="53" s="1"/>
  <c r="AC21" i="51"/>
  <c r="AC21" i="49"/>
  <c r="AE21" i="49" s="1"/>
  <c r="AC21" i="48"/>
  <c r="AC21" i="45"/>
  <c r="AC21" i="54"/>
  <c r="AE21" i="54" s="1"/>
  <c r="AE21" i="50"/>
  <c r="AE21" i="48"/>
  <c r="T21" i="47"/>
  <c r="Q21" i="47"/>
  <c r="H21" i="47"/>
  <c r="M21" i="47" s="1"/>
  <c r="W21" i="47"/>
  <c r="AE21" i="47" s="1"/>
  <c r="T21" i="46"/>
  <c r="Q21" i="46"/>
  <c r="H21" i="46"/>
  <c r="M21" i="46" s="1"/>
  <c r="W21" i="46"/>
  <c r="AE21" i="46" s="1"/>
  <c r="T21" i="45"/>
  <c r="Q21" i="45"/>
  <c r="H21" i="45"/>
  <c r="W21" i="45"/>
  <c r="T21" i="44"/>
  <c r="Q21" i="44"/>
  <c r="H21" i="44"/>
  <c r="M21" i="44" s="1"/>
  <c r="W21" i="44"/>
  <c r="T21" i="43"/>
  <c r="AE21" i="43"/>
  <c r="Q21" i="43"/>
  <c r="H21" i="43"/>
  <c r="M21" i="43" s="1"/>
  <c r="W21" i="43"/>
  <c r="T21" i="42"/>
  <c r="Q21" i="42"/>
  <c r="H21" i="42"/>
  <c r="M21" i="42" s="1"/>
  <c r="W21" i="42"/>
  <c r="T21" i="54" l="1"/>
  <c r="M21" i="54"/>
  <c r="N21" i="54" s="1"/>
  <c r="Y21" i="55"/>
  <c r="Z21" i="54"/>
  <c r="S21" i="54"/>
  <c r="AF21" i="55"/>
  <c r="Z21" i="48"/>
  <c r="S21" i="48"/>
  <c r="M21" i="45"/>
  <c r="N21" i="45" s="1"/>
  <c r="T21" i="53"/>
  <c r="M21" i="53"/>
  <c r="N21" i="53" s="1"/>
  <c r="Z21" i="51"/>
  <c r="S21" i="51"/>
  <c r="AE21" i="52"/>
  <c r="T21" i="55"/>
  <c r="M21" i="55"/>
  <c r="N21" i="55" s="1"/>
  <c r="Y21" i="54"/>
  <c r="Z21" i="55"/>
  <c r="S21" i="55"/>
  <c r="T21" i="52"/>
  <c r="M21" i="52"/>
  <c r="N21" i="52" s="1"/>
  <c r="Z21" i="52"/>
  <c r="S21" i="52"/>
  <c r="Z21" i="50"/>
  <c r="S21" i="50"/>
  <c r="Z21" i="49"/>
  <c r="S21" i="49"/>
  <c r="Y21" i="48"/>
  <c r="Z21" i="53"/>
  <c r="S21" i="53"/>
  <c r="Y21" i="50"/>
  <c r="AE21" i="42"/>
  <c r="AE21" i="51"/>
  <c r="AE21" i="45"/>
  <c r="AF21" i="53"/>
  <c r="AF21" i="52"/>
  <c r="AF21" i="51"/>
  <c r="AF21" i="50"/>
  <c r="AF21" i="49"/>
  <c r="AF21" i="48"/>
  <c r="Y21" i="47"/>
  <c r="AF21" i="47"/>
  <c r="N21" i="47"/>
  <c r="Z21" i="47"/>
  <c r="S21" i="47"/>
  <c r="Y21" i="46"/>
  <c r="AF21" i="46"/>
  <c r="N21" i="46"/>
  <c r="Z21" i="46"/>
  <c r="S21" i="46"/>
  <c r="Y21" i="45"/>
  <c r="AF21" i="45"/>
  <c r="Z21" i="45"/>
  <c r="S21" i="45"/>
  <c r="Y21" i="44"/>
  <c r="AF21" i="44"/>
  <c r="N21" i="44"/>
  <c r="Z21" i="44"/>
  <c r="S21" i="44"/>
  <c r="Y21" i="43"/>
  <c r="AF21" i="43"/>
  <c r="N21" i="43"/>
  <c r="Z21" i="43"/>
  <c r="S21" i="43"/>
  <c r="Y21" i="42"/>
  <c r="AF21" i="42"/>
  <c r="N21" i="42"/>
  <c r="Z21" i="42"/>
  <c r="S21" i="42"/>
  <c r="AC20" i="51" l="1"/>
  <c r="AC20" i="50"/>
  <c r="AE20" i="50" s="1"/>
  <c r="AC20" i="49"/>
  <c r="AC20" i="48"/>
  <c r="H20" i="12"/>
  <c r="AC20" i="12"/>
  <c r="W20" i="12"/>
  <c r="Q20" i="12"/>
  <c r="Z20" i="12" s="1"/>
  <c r="K20" i="12"/>
  <c r="T20" i="12" s="1"/>
  <c r="AC20" i="47"/>
  <c r="W20" i="47"/>
  <c r="AF20" i="47" s="1"/>
  <c r="Q20" i="47"/>
  <c r="S20" i="47" s="1"/>
  <c r="K20" i="47"/>
  <c r="T20" i="47" s="1"/>
  <c r="H20" i="47"/>
  <c r="AC20" i="46"/>
  <c r="AE20" i="46" s="1"/>
  <c r="W20" i="46"/>
  <c r="Q20" i="46"/>
  <c r="Z20" i="46" s="1"/>
  <c r="K20" i="46"/>
  <c r="T20" i="46" s="1"/>
  <c r="H20" i="46"/>
  <c r="AC20" i="45"/>
  <c r="W20" i="45"/>
  <c r="Q20" i="45"/>
  <c r="Z20" i="45" s="1"/>
  <c r="K20" i="45"/>
  <c r="T20" i="45" s="1"/>
  <c r="H20" i="45"/>
  <c r="AC20" i="44"/>
  <c r="W20" i="44"/>
  <c r="AF20" i="44" s="1"/>
  <c r="Q20" i="44"/>
  <c r="K20" i="44"/>
  <c r="T20" i="44" s="1"/>
  <c r="H20" i="44"/>
  <c r="AC20" i="43"/>
  <c r="W20" i="43"/>
  <c r="AF20" i="43" s="1"/>
  <c r="Q20" i="43"/>
  <c r="K20" i="43"/>
  <c r="T20" i="43" s="1"/>
  <c r="H20" i="43"/>
  <c r="AC20" i="42"/>
  <c r="W20" i="42"/>
  <c r="AF20" i="42" s="1"/>
  <c r="Q20" i="42"/>
  <c r="Z20" i="42" s="1"/>
  <c r="K20" i="42"/>
  <c r="T20" i="42" s="1"/>
  <c r="H20" i="42"/>
  <c r="AE20" i="12" l="1"/>
  <c r="AE20" i="42"/>
  <c r="AE20" i="47"/>
  <c r="Y20" i="46"/>
  <c r="AE20" i="51"/>
  <c r="AE20" i="49"/>
  <c r="AE20" i="48"/>
  <c r="Y20" i="12"/>
  <c r="Y20" i="47"/>
  <c r="AE20" i="45"/>
  <c r="Y20" i="45"/>
  <c r="S20" i="44"/>
  <c r="S20" i="43"/>
  <c r="AE20" i="43"/>
  <c r="AF20" i="48"/>
  <c r="AF20" i="49"/>
  <c r="AF20" i="50"/>
  <c r="AF20" i="51"/>
  <c r="Z20" i="47"/>
  <c r="AF20" i="12"/>
  <c r="AF20" i="46"/>
  <c r="Y20" i="44"/>
  <c r="Z20" i="44"/>
  <c r="AE20" i="44"/>
  <c r="AF20" i="45"/>
  <c r="Y20" i="43"/>
  <c r="Z20" i="43"/>
  <c r="Y20" i="42"/>
  <c r="M20" i="12"/>
  <c r="N20" i="12" s="1"/>
  <c r="S20" i="12"/>
  <c r="M20" i="47"/>
  <c r="N20" i="47" s="1"/>
  <c r="M20" i="46"/>
  <c r="N20" i="46" s="1"/>
  <c r="S20" i="46"/>
  <c r="M20" i="45"/>
  <c r="N20" i="45" s="1"/>
  <c r="S20" i="45"/>
  <c r="M20" i="44"/>
  <c r="N20" i="44" s="1"/>
  <c r="M20" i="43"/>
  <c r="N20" i="43" s="1"/>
  <c r="M20" i="42"/>
  <c r="N20" i="42" s="1"/>
  <c r="S20" i="42"/>
  <c r="F37" i="16" l="1"/>
  <c r="F37" i="13"/>
  <c r="G8" i="17" l="1"/>
  <c r="F41" i="17" s="1"/>
  <c r="G7" i="17"/>
  <c r="F37" i="17" l="1"/>
  <c r="F38" i="17" s="1"/>
  <c r="F32" i="17"/>
  <c r="F34" i="17"/>
  <c r="F40" i="17"/>
  <c r="H32" i="17" l="1"/>
  <c r="K32" i="17"/>
  <c r="M32" i="17" s="1"/>
  <c r="N32" i="17" s="1"/>
  <c r="AE55" i="62"/>
  <c r="Y55" i="62"/>
  <c r="S55" i="62"/>
  <c r="M55" i="62"/>
  <c r="AE49" i="62"/>
  <c r="Y49" i="62"/>
  <c r="S49" i="62"/>
  <c r="M49" i="62"/>
  <c r="F48" i="62"/>
  <c r="F47" i="62"/>
  <c r="Q47" i="62" s="1"/>
  <c r="F46" i="62"/>
  <c r="Q46" i="62" s="1"/>
  <c r="F45" i="62"/>
  <c r="Q45" i="62" s="1"/>
  <c r="F44" i="62"/>
  <c r="AC44" i="62" s="1"/>
  <c r="F43" i="62"/>
  <c r="W43" i="62" s="1"/>
  <c r="F33" i="62"/>
  <c r="F31" i="62"/>
  <c r="F30" i="62"/>
  <c r="F29" i="62"/>
  <c r="F27" i="62"/>
  <c r="F26" i="62"/>
  <c r="F25" i="62"/>
  <c r="F24" i="62"/>
  <c r="F21" i="62"/>
  <c r="F20" i="62"/>
  <c r="F19" i="62"/>
  <c r="H19" i="62" s="1"/>
  <c r="F18" i="62"/>
  <c r="F17" i="62"/>
  <c r="F16" i="62"/>
  <c r="F14" i="62"/>
  <c r="F13" i="62"/>
  <c r="F12" i="62"/>
  <c r="H12" i="62" s="1"/>
  <c r="F31" i="17"/>
  <c r="F30" i="17"/>
  <c r="AE55" i="61"/>
  <c r="Y55" i="61"/>
  <c r="S55" i="61"/>
  <c r="M55" i="61"/>
  <c r="AE49" i="61"/>
  <c r="Y49" i="61"/>
  <c r="S49" i="61"/>
  <c r="M49" i="61"/>
  <c r="F48" i="61"/>
  <c r="F47" i="61"/>
  <c r="H47" i="61" s="1"/>
  <c r="F46" i="61"/>
  <c r="W46" i="61" s="1"/>
  <c r="F45" i="61"/>
  <c r="F44" i="61"/>
  <c r="Q44" i="61" s="1"/>
  <c r="F43" i="61"/>
  <c r="W43" i="61" s="1"/>
  <c r="F42" i="61"/>
  <c r="F33" i="61"/>
  <c r="F31" i="61"/>
  <c r="F30" i="61"/>
  <c r="F29" i="61"/>
  <c r="F27" i="61"/>
  <c r="F26" i="61"/>
  <c r="F25" i="61"/>
  <c r="F24" i="61"/>
  <c r="F21" i="61"/>
  <c r="F20" i="61"/>
  <c r="F19" i="61"/>
  <c r="H19" i="61" s="1"/>
  <c r="F18" i="61"/>
  <c r="F17" i="61"/>
  <c r="F16" i="61"/>
  <c r="F15" i="61"/>
  <c r="F14" i="61"/>
  <c r="F13" i="61"/>
  <c r="F12" i="61"/>
  <c r="H12" i="61" s="1"/>
  <c r="F31" i="16"/>
  <c r="F30" i="16"/>
  <c r="AC30" i="16" s="1"/>
  <c r="AE55" i="60"/>
  <c r="Y55" i="60"/>
  <c r="S55" i="60"/>
  <c r="M55" i="60"/>
  <c r="AE49" i="60"/>
  <c r="Y49" i="60"/>
  <c r="S49" i="60"/>
  <c r="M49" i="60"/>
  <c r="F43" i="60"/>
  <c r="AC42" i="60"/>
  <c r="AC35" i="60"/>
  <c r="F33" i="60"/>
  <c r="F31" i="60"/>
  <c r="F30" i="60"/>
  <c r="F29" i="60"/>
  <c r="F27" i="60"/>
  <c r="F26" i="60"/>
  <c r="F25" i="60"/>
  <c r="F24" i="60"/>
  <c r="F21" i="60"/>
  <c r="F20" i="60"/>
  <c r="F19" i="60"/>
  <c r="H19" i="60" s="1"/>
  <c r="AC18" i="60"/>
  <c r="AF18" i="60"/>
  <c r="AC17" i="60"/>
  <c r="AF17" i="60"/>
  <c r="AC16" i="60"/>
  <c r="AF16" i="60"/>
  <c r="AC15" i="60"/>
  <c r="AC14" i="60"/>
  <c r="AF14" i="60"/>
  <c r="AC13" i="60"/>
  <c r="F31" i="15"/>
  <c r="AC31" i="15" s="1"/>
  <c r="F30" i="15"/>
  <c r="G8" i="59"/>
  <c r="G7" i="59"/>
  <c r="AE55" i="59"/>
  <c r="Y55" i="59"/>
  <c r="S55" i="59"/>
  <c r="M55" i="59"/>
  <c r="AE49" i="59"/>
  <c r="Y49" i="59"/>
  <c r="S49" i="59"/>
  <c r="M49" i="59"/>
  <c r="AC42" i="59"/>
  <c r="AC35" i="59"/>
  <c r="AC18" i="59"/>
  <c r="AC17" i="59"/>
  <c r="AF17" i="59"/>
  <c r="AC16" i="59"/>
  <c r="AC15" i="59"/>
  <c r="AF15" i="59"/>
  <c r="AC14" i="59"/>
  <c r="AF14" i="59"/>
  <c r="AC13" i="59"/>
  <c r="AF13" i="59"/>
  <c r="G8" i="58"/>
  <c r="G7" i="58"/>
  <c r="AE55" i="58"/>
  <c r="Y55" i="58"/>
  <c r="S55" i="58"/>
  <c r="M55" i="58"/>
  <c r="AE49" i="58"/>
  <c r="Y49" i="58"/>
  <c r="S49" i="58"/>
  <c r="M49" i="58"/>
  <c r="AC42" i="58"/>
  <c r="AC35" i="58"/>
  <c r="AC18" i="58"/>
  <c r="AC17" i="58"/>
  <c r="AC16" i="58"/>
  <c r="AE16" i="58" s="1"/>
  <c r="AF16" i="58"/>
  <c r="AC15" i="58"/>
  <c r="AC14" i="58"/>
  <c r="AF13" i="58"/>
  <c r="AC13" i="58"/>
  <c r="G8" i="57"/>
  <c r="G7" i="57"/>
  <c r="AE55" i="57"/>
  <c r="Y55" i="57"/>
  <c r="S55" i="57"/>
  <c r="M55" i="57"/>
  <c r="AE49" i="57"/>
  <c r="Y49" i="57"/>
  <c r="S49" i="57"/>
  <c r="M49" i="57"/>
  <c r="AC42" i="57"/>
  <c r="AC35" i="57"/>
  <c r="AC18" i="57"/>
  <c r="AF18" i="57"/>
  <c r="AC17" i="57"/>
  <c r="AF17" i="57"/>
  <c r="AC16" i="57"/>
  <c r="AF16" i="57"/>
  <c r="AC15" i="57"/>
  <c r="AC14" i="57"/>
  <c r="AF14" i="57"/>
  <c r="AC13" i="57"/>
  <c r="G8" i="56"/>
  <c r="G7" i="56"/>
  <c r="AE55" i="56"/>
  <c r="Y55" i="56"/>
  <c r="S55" i="56"/>
  <c r="M55" i="56"/>
  <c r="AE49" i="56"/>
  <c r="Y49" i="56"/>
  <c r="S49" i="56"/>
  <c r="M49" i="56"/>
  <c r="AC42" i="56"/>
  <c r="AC35" i="56"/>
  <c r="AC18" i="56"/>
  <c r="AF18" i="56"/>
  <c r="AC17" i="56"/>
  <c r="AC16" i="56"/>
  <c r="AF16" i="56"/>
  <c r="AC15" i="56"/>
  <c r="AF15" i="56"/>
  <c r="AC14" i="56"/>
  <c r="AC13" i="56"/>
  <c r="AF13" i="56"/>
  <c r="AE55" i="55"/>
  <c r="Y55" i="55"/>
  <c r="S55" i="55"/>
  <c r="M55" i="55"/>
  <c r="AE49" i="55"/>
  <c r="Y49" i="55"/>
  <c r="S49" i="55"/>
  <c r="M49" i="55"/>
  <c r="AC42" i="55"/>
  <c r="AC35" i="55"/>
  <c r="F33" i="55"/>
  <c r="F32" i="55"/>
  <c r="F31" i="55"/>
  <c r="F29" i="55"/>
  <c r="F27" i="55"/>
  <c r="F26" i="55"/>
  <c r="F25" i="55"/>
  <c r="F24" i="55"/>
  <c r="F20" i="55"/>
  <c r="F19" i="55"/>
  <c r="H19" i="55" s="1"/>
  <c r="AC18" i="55"/>
  <c r="AF18" i="55"/>
  <c r="AC17" i="55"/>
  <c r="AF17" i="55"/>
  <c r="AC16" i="55"/>
  <c r="AF16" i="55"/>
  <c r="AC15" i="55"/>
  <c r="AC14" i="55"/>
  <c r="G8" i="55"/>
  <c r="AE55" i="54"/>
  <c r="Y55" i="54"/>
  <c r="S55" i="54"/>
  <c r="M55" i="54"/>
  <c r="AE49" i="54"/>
  <c r="Y49" i="54"/>
  <c r="S49" i="54"/>
  <c r="M49" i="54"/>
  <c r="AC42" i="54"/>
  <c r="AC35" i="54"/>
  <c r="F33" i="54"/>
  <c r="F32" i="54"/>
  <c r="F31" i="54"/>
  <c r="F29" i="54"/>
  <c r="F27" i="54"/>
  <c r="F26" i="54"/>
  <c r="F25" i="54"/>
  <c r="F24" i="54"/>
  <c r="F20" i="54"/>
  <c r="F19" i="54"/>
  <c r="H19" i="54" s="1"/>
  <c r="AC18" i="54"/>
  <c r="AF18" i="54"/>
  <c r="AC17" i="54"/>
  <c r="AF17" i="54"/>
  <c r="AC16" i="54"/>
  <c r="AC15" i="54"/>
  <c r="AF15" i="54"/>
  <c r="AC14" i="54"/>
  <c r="G8" i="54"/>
  <c r="AE55" i="53"/>
  <c r="Y55" i="53"/>
  <c r="S55" i="53"/>
  <c r="M55" i="53"/>
  <c r="AE49" i="53"/>
  <c r="Y49" i="53"/>
  <c r="S49" i="53"/>
  <c r="M49" i="53"/>
  <c r="AC42" i="53"/>
  <c r="AC35" i="53"/>
  <c r="F33" i="53"/>
  <c r="F32" i="53"/>
  <c r="F31" i="53"/>
  <c r="F29" i="53"/>
  <c r="F27" i="53"/>
  <c r="F26" i="53"/>
  <c r="F25" i="53"/>
  <c r="F24" i="53"/>
  <c r="F20" i="53"/>
  <c r="F19" i="53"/>
  <c r="H19" i="53" s="1"/>
  <c r="AC18" i="53"/>
  <c r="AC17" i="53"/>
  <c r="AC16" i="53"/>
  <c r="AF16" i="53"/>
  <c r="AC15" i="53"/>
  <c r="AF15" i="53"/>
  <c r="AC14" i="53"/>
  <c r="AF14" i="53"/>
  <c r="G8" i="53"/>
  <c r="AE55" i="52"/>
  <c r="Y55" i="52"/>
  <c r="S55" i="52"/>
  <c r="M55" i="52"/>
  <c r="AE49" i="52"/>
  <c r="Y49" i="52"/>
  <c r="S49" i="52"/>
  <c r="M49" i="52"/>
  <c r="AC42" i="52"/>
  <c r="AC35" i="52"/>
  <c r="F33" i="52"/>
  <c r="F32" i="52"/>
  <c r="F31" i="52"/>
  <c r="F29" i="52"/>
  <c r="F27" i="52"/>
  <c r="F26" i="52"/>
  <c r="F25" i="52"/>
  <c r="F24" i="52"/>
  <c r="F20" i="52"/>
  <c r="F19" i="52"/>
  <c r="H19" i="52" s="1"/>
  <c r="AC18" i="52"/>
  <c r="AF18" i="52"/>
  <c r="AC17" i="52"/>
  <c r="AC16" i="52"/>
  <c r="AF16" i="52"/>
  <c r="AC15" i="52"/>
  <c r="AF15" i="52"/>
  <c r="AC14" i="52"/>
  <c r="G8" i="52"/>
  <c r="F31" i="13"/>
  <c r="AC31" i="13" s="1"/>
  <c r="AE55" i="51"/>
  <c r="Y55" i="51"/>
  <c r="S55" i="51"/>
  <c r="M55" i="51"/>
  <c r="AE49" i="51"/>
  <c r="Y49" i="51"/>
  <c r="S49" i="51"/>
  <c r="M49" i="51"/>
  <c r="AC42" i="51"/>
  <c r="AC35" i="51"/>
  <c r="F33" i="51"/>
  <c r="F32" i="51"/>
  <c r="F31" i="51"/>
  <c r="F29" i="51"/>
  <c r="F27" i="51"/>
  <c r="F26" i="51"/>
  <c r="F25" i="51"/>
  <c r="F24" i="51"/>
  <c r="F19" i="51"/>
  <c r="H19" i="51" s="1"/>
  <c r="AC18" i="51"/>
  <c r="AF18" i="51"/>
  <c r="AC17" i="51"/>
  <c r="AF17" i="51"/>
  <c r="AC16" i="51"/>
  <c r="AE16" i="51" s="1"/>
  <c r="AF16" i="51"/>
  <c r="AC15" i="51"/>
  <c r="AF15" i="51"/>
  <c r="AF14" i="51"/>
  <c r="AE55" i="50"/>
  <c r="Y55" i="50"/>
  <c r="S55" i="50"/>
  <c r="M55" i="50"/>
  <c r="AE49" i="50"/>
  <c r="Y49" i="50"/>
  <c r="S49" i="50"/>
  <c r="M49" i="50"/>
  <c r="AC42" i="50"/>
  <c r="AC35" i="50"/>
  <c r="F33" i="50"/>
  <c r="F32" i="50"/>
  <c r="F31" i="50"/>
  <c r="F29" i="50"/>
  <c r="F27" i="50"/>
  <c r="F26" i="50"/>
  <c r="F25" i="50"/>
  <c r="F24" i="50"/>
  <c r="F19" i="50"/>
  <c r="H19" i="50" s="1"/>
  <c r="AC18" i="50"/>
  <c r="AF18" i="50"/>
  <c r="AC17" i="50"/>
  <c r="AC16" i="50"/>
  <c r="AF16" i="50"/>
  <c r="AC15" i="50"/>
  <c r="AE55" i="49"/>
  <c r="Y55" i="49"/>
  <c r="S55" i="49"/>
  <c r="M55" i="49"/>
  <c r="AE49" i="49"/>
  <c r="Y49" i="49"/>
  <c r="S49" i="49"/>
  <c r="M49" i="49"/>
  <c r="AC42" i="49"/>
  <c r="AC35" i="49"/>
  <c r="F33" i="49"/>
  <c r="F32" i="49"/>
  <c r="F31" i="49"/>
  <c r="F29" i="49"/>
  <c r="F27" i="49"/>
  <c r="F26" i="49"/>
  <c r="F25" i="49"/>
  <c r="F24" i="49"/>
  <c r="F19" i="49"/>
  <c r="H19" i="49" s="1"/>
  <c r="AC18" i="49"/>
  <c r="AC17" i="49"/>
  <c r="AC16" i="49"/>
  <c r="AF16" i="49"/>
  <c r="AC15" i="49"/>
  <c r="AF14" i="49"/>
  <c r="AE55" i="48"/>
  <c r="Y55" i="48"/>
  <c r="S55" i="48"/>
  <c r="M55" i="48"/>
  <c r="AE49" i="48"/>
  <c r="Y49" i="48"/>
  <c r="S49" i="48"/>
  <c r="M49" i="48"/>
  <c r="AC42" i="48"/>
  <c r="AC35" i="48"/>
  <c r="F33" i="48"/>
  <c r="F32" i="48"/>
  <c r="F31" i="48"/>
  <c r="F29" i="48"/>
  <c r="F27" i="48"/>
  <c r="F26" i="48"/>
  <c r="F25" i="48"/>
  <c r="F24" i="48"/>
  <c r="F19" i="48"/>
  <c r="H19" i="48" s="1"/>
  <c r="AC18" i="48"/>
  <c r="AC17" i="48"/>
  <c r="AF17" i="48"/>
  <c r="AC16" i="48"/>
  <c r="AE16" i="48" s="1"/>
  <c r="AF16" i="48"/>
  <c r="AC15" i="48"/>
  <c r="AC14" i="48"/>
  <c r="F31" i="12"/>
  <c r="AC31" i="12" s="1"/>
  <c r="AE55" i="47"/>
  <c r="Y55" i="47"/>
  <c r="S55" i="47"/>
  <c r="M55" i="47"/>
  <c r="AE49" i="47"/>
  <c r="Y49" i="47"/>
  <c r="S49" i="47"/>
  <c r="M49" i="47"/>
  <c r="AC42" i="47"/>
  <c r="W42" i="47"/>
  <c r="Q42" i="47"/>
  <c r="K42" i="47"/>
  <c r="H42" i="47"/>
  <c r="AC35" i="47"/>
  <c r="W35" i="47"/>
  <c r="Q35" i="47"/>
  <c r="K35" i="47"/>
  <c r="H35" i="47"/>
  <c r="F33" i="47"/>
  <c r="F32" i="47"/>
  <c r="Q32" i="47" s="1"/>
  <c r="F31" i="47"/>
  <c r="W31" i="47" s="1"/>
  <c r="AF31" i="47" s="1"/>
  <c r="F29" i="47"/>
  <c r="F27" i="47"/>
  <c r="Q27" i="47" s="1"/>
  <c r="F26" i="47"/>
  <c r="Q26" i="47" s="1"/>
  <c r="F25" i="47"/>
  <c r="Q25" i="47" s="1"/>
  <c r="F24" i="47"/>
  <c r="W24" i="47" s="1"/>
  <c r="F19" i="47"/>
  <c r="AC18" i="47"/>
  <c r="W18" i="47"/>
  <c r="AF18" i="47" s="1"/>
  <c r="Q18" i="47"/>
  <c r="K18" i="47"/>
  <c r="T18" i="47" s="1"/>
  <c r="H18" i="47"/>
  <c r="N18" i="47" s="1"/>
  <c r="AC17" i="47"/>
  <c r="W17" i="47"/>
  <c r="AF17" i="47" s="1"/>
  <c r="Q17" i="47"/>
  <c r="Z17" i="47" s="1"/>
  <c r="K17" i="47"/>
  <c r="T17" i="47" s="1"/>
  <c r="H17" i="47"/>
  <c r="AC16" i="47"/>
  <c r="W16" i="47"/>
  <c r="Q16" i="47"/>
  <c r="Z16" i="47" s="1"/>
  <c r="K16" i="47"/>
  <c r="T16" i="47" s="1"/>
  <c r="H16" i="47"/>
  <c r="N16" i="47" s="1"/>
  <c r="AC15" i="47"/>
  <c r="W15" i="47"/>
  <c r="Q15" i="47"/>
  <c r="K15" i="47"/>
  <c r="H15" i="47"/>
  <c r="N15" i="47" s="1"/>
  <c r="AC14" i="47"/>
  <c r="W14" i="47"/>
  <c r="AF14" i="47" s="1"/>
  <c r="Q14" i="47"/>
  <c r="K14" i="47"/>
  <c r="H14" i="47"/>
  <c r="AE55" i="46"/>
  <c r="Y55" i="46"/>
  <c r="S55" i="46"/>
  <c r="M55" i="46"/>
  <c r="AE49" i="46"/>
  <c r="Y49" i="46"/>
  <c r="S49" i="46"/>
  <c r="M49" i="46"/>
  <c r="AC42" i="46"/>
  <c r="H42" i="46"/>
  <c r="M42" i="46" s="1"/>
  <c r="N42" i="46" s="1"/>
  <c r="F38" i="46"/>
  <c r="AC35" i="46"/>
  <c r="W35" i="46"/>
  <c r="Q35" i="46"/>
  <c r="K35" i="46"/>
  <c r="H35" i="46"/>
  <c r="F33" i="46"/>
  <c r="F32" i="46"/>
  <c r="F31" i="46"/>
  <c r="F29" i="46"/>
  <c r="F27" i="46"/>
  <c r="W27" i="46" s="1"/>
  <c r="F26" i="46"/>
  <c r="F25" i="46"/>
  <c r="F24" i="46"/>
  <c r="F19" i="46"/>
  <c r="AC18" i="46"/>
  <c r="W18" i="46"/>
  <c r="AF18" i="46" s="1"/>
  <c r="Q18" i="46"/>
  <c r="K18" i="46"/>
  <c r="T18" i="46" s="1"/>
  <c r="H18" i="46"/>
  <c r="N18" i="46" s="1"/>
  <c r="AC17" i="46"/>
  <c r="W17" i="46"/>
  <c r="AF17" i="46" s="1"/>
  <c r="Q17" i="46"/>
  <c r="Z17" i="46" s="1"/>
  <c r="K17" i="46"/>
  <c r="T17" i="46" s="1"/>
  <c r="H17" i="46"/>
  <c r="N17" i="46" s="1"/>
  <c r="AC16" i="46"/>
  <c r="W16" i="46"/>
  <c r="AF16" i="46" s="1"/>
  <c r="Q16" i="46"/>
  <c r="Z16" i="46" s="1"/>
  <c r="K16" i="46"/>
  <c r="T16" i="46" s="1"/>
  <c r="H16" i="46"/>
  <c r="N16" i="46" s="1"/>
  <c r="AC15" i="46"/>
  <c r="W15" i="46"/>
  <c r="AF15" i="46" s="1"/>
  <c r="Q15" i="46"/>
  <c r="K15" i="46"/>
  <c r="H15" i="46"/>
  <c r="AC14" i="46"/>
  <c r="W14" i="46"/>
  <c r="Q14" i="46"/>
  <c r="K14" i="46"/>
  <c r="T14" i="46" s="1"/>
  <c r="AE55" i="45"/>
  <c r="Y55" i="45"/>
  <c r="S55" i="45"/>
  <c r="M55" i="45"/>
  <c r="AE49" i="45"/>
  <c r="Y49" i="45"/>
  <c r="S49" i="45"/>
  <c r="M49" i="45"/>
  <c r="AC42" i="45"/>
  <c r="H42" i="45"/>
  <c r="M42" i="45" s="1"/>
  <c r="N42" i="45" s="1"/>
  <c r="AC35" i="45"/>
  <c r="W35" i="45"/>
  <c r="Q35" i="45"/>
  <c r="K35" i="45"/>
  <c r="H35" i="45"/>
  <c r="F33" i="45"/>
  <c r="F32" i="45"/>
  <c r="F31" i="45"/>
  <c r="F29" i="45"/>
  <c r="F27" i="45"/>
  <c r="F26" i="45"/>
  <c r="F25" i="45"/>
  <c r="F24" i="45"/>
  <c r="F19" i="45"/>
  <c r="AC18" i="45"/>
  <c r="W18" i="45"/>
  <c r="AF18" i="45" s="1"/>
  <c r="Q18" i="45"/>
  <c r="Z18" i="45" s="1"/>
  <c r="K18" i="45"/>
  <c r="T18" i="45" s="1"/>
  <c r="H18" i="45"/>
  <c r="N18" i="45" s="1"/>
  <c r="AC17" i="45"/>
  <c r="W17" i="45"/>
  <c r="AF17" i="45" s="1"/>
  <c r="Q17" i="45"/>
  <c r="Z17" i="45" s="1"/>
  <c r="K17" i="45"/>
  <c r="T17" i="45" s="1"/>
  <c r="H17" i="45"/>
  <c r="AC16" i="45"/>
  <c r="W16" i="45"/>
  <c r="AF16" i="45" s="1"/>
  <c r="Q16" i="45"/>
  <c r="Z16" i="45" s="1"/>
  <c r="K16" i="45"/>
  <c r="H16" i="45"/>
  <c r="AC15" i="45"/>
  <c r="W15" i="45"/>
  <c r="AF15" i="45" s="1"/>
  <c r="Q15" i="45"/>
  <c r="K15" i="45"/>
  <c r="T15" i="45" s="1"/>
  <c r="H15" i="45"/>
  <c r="AC14" i="45"/>
  <c r="W14" i="45"/>
  <c r="AF14" i="45" s="1"/>
  <c r="K14" i="45"/>
  <c r="H14" i="45"/>
  <c r="N14" i="45" s="1"/>
  <c r="AE55" i="44"/>
  <c r="Y55" i="44"/>
  <c r="S55" i="44"/>
  <c r="M55" i="44"/>
  <c r="AE49" i="44"/>
  <c r="Y49" i="44"/>
  <c r="S49" i="44"/>
  <c r="M49" i="44"/>
  <c r="AC42" i="44"/>
  <c r="H42" i="44"/>
  <c r="M42" i="44" s="1"/>
  <c r="N42" i="44" s="1"/>
  <c r="AC35" i="44"/>
  <c r="W35" i="44"/>
  <c r="Q35" i="44"/>
  <c r="K35" i="44"/>
  <c r="H35" i="44"/>
  <c r="F33" i="44"/>
  <c r="F32" i="44"/>
  <c r="F31" i="44"/>
  <c r="W31" i="44" s="1"/>
  <c r="AF31" i="44" s="1"/>
  <c r="F29" i="44"/>
  <c r="F27" i="44"/>
  <c r="F26" i="44"/>
  <c r="Q26" i="44" s="1"/>
  <c r="Z26" i="44" s="1"/>
  <c r="F25" i="44"/>
  <c r="F24" i="44"/>
  <c r="Q24" i="44" s="1"/>
  <c r="F19" i="44"/>
  <c r="AC18" i="44"/>
  <c r="W18" i="44"/>
  <c r="Q18" i="44"/>
  <c r="Z18" i="44" s="1"/>
  <c r="K18" i="44"/>
  <c r="T18" i="44" s="1"/>
  <c r="H18" i="44"/>
  <c r="AC17" i="44"/>
  <c r="W17" i="44"/>
  <c r="AF17" i="44" s="1"/>
  <c r="Q17" i="44"/>
  <c r="K17" i="44"/>
  <c r="T17" i="44" s="1"/>
  <c r="H17" i="44"/>
  <c r="AC16" i="44"/>
  <c r="W16" i="44"/>
  <c r="AF16" i="44" s="1"/>
  <c r="Q16" i="44"/>
  <c r="Z16" i="44" s="1"/>
  <c r="K16" i="44"/>
  <c r="H16" i="44"/>
  <c r="AC15" i="44"/>
  <c r="W15" i="44"/>
  <c r="Q15" i="44"/>
  <c r="Z15" i="44" s="1"/>
  <c r="K15" i="44"/>
  <c r="T15" i="44" s="1"/>
  <c r="H15" i="44"/>
  <c r="AC14" i="44"/>
  <c r="W14" i="44"/>
  <c r="Q14" i="44"/>
  <c r="K14" i="44"/>
  <c r="H14" i="44"/>
  <c r="AE55" i="43"/>
  <c r="Y55" i="43"/>
  <c r="S55" i="43"/>
  <c r="M55" i="43"/>
  <c r="AE49" i="43"/>
  <c r="Y49" i="43"/>
  <c r="S49" i="43"/>
  <c r="M49" i="43"/>
  <c r="AC42" i="43"/>
  <c r="H42" i="43"/>
  <c r="M42" i="43" s="1"/>
  <c r="N42" i="43" s="1"/>
  <c r="AC35" i="43"/>
  <c r="W35" i="43"/>
  <c r="Q35" i="43"/>
  <c r="K35" i="43"/>
  <c r="H35" i="43"/>
  <c r="F33" i="43"/>
  <c r="K32" i="43"/>
  <c r="T32" i="43" s="1"/>
  <c r="F32" i="43"/>
  <c r="AC32" i="43" s="1"/>
  <c r="F31" i="43"/>
  <c r="Q31" i="43" s="1"/>
  <c r="F29" i="43"/>
  <c r="F27" i="43"/>
  <c r="H27" i="43" s="1"/>
  <c r="N27" i="43" s="1"/>
  <c r="F26" i="43"/>
  <c r="Q26" i="43" s="1"/>
  <c r="Z26" i="43" s="1"/>
  <c r="F25" i="43"/>
  <c r="F24" i="43"/>
  <c r="Q24" i="43" s="1"/>
  <c r="F19" i="43"/>
  <c r="AC18" i="43"/>
  <c r="W18" i="43"/>
  <c r="AF18" i="43" s="1"/>
  <c r="Q18" i="43"/>
  <c r="K18" i="43"/>
  <c r="H18" i="43"/>
  <c r="N18" i="43" s="1"/>
  <c r="AC17" i="43"/>
  <c r="W17" i="43"/>
  <c r="AF17" i="43" s="1"/>
  <c r="Q17" i="43"/>
  <c r="K17" i="43"/>
  <c r="T17" i="43" s="1"/>
  <c r="H17" i="43"/>
  <c r="N17" i="43" s="1"/>
  <c r="AC16" i="43"/>
  <c r="W16" i="43"/>
  <c r="Q16" i="43"/>
  <c r="Z16" i="43" s="1"/>
  <c r="K16" i="43"/>
  <c r="T16" i="43" s="1"/>
  <c r="H16" i="43"/>
  <c r="AC15" i="43"/>
  <c r="W15" i="43"/>
  <c r="AF15" i="43" s="1"/>
  <c r="Q15" i="43"/>
  <c r="K15" i="43"/>
  <c r="T15" i="43" s="1"/>
  <c r="H15" i="43"/>
  <c r="AC14" i="43"/>
  <c r="W14" i="43"/>
  <c r="Q14" i="43"/>
  <c r="K14" i="43"/>
  <c r="T14" i="43" s="1"/>
  <c r="H14" i="43"/>
  <c r="AE55" i="42"/>
  <c r="Y55" i="42"/>
  <c r="S55" i="42"/>
  <c r="M55" i="42"/>
  <c r="AE49" i="42"/>
  <c r="Y49" i="42"/>
  <c r="S49" i="42"/>
  <c r="M49" i="42"/>
  <c r="AC42" i="42"/>
  <c r="H42" i="42"/>
  <c r="M42" i="42" s="1"/>
  <c r="N42" i="42" s="1"/>
  <c r="AC35" i="42"/>
  <c r="W35" i="42"/>
  <c r="Q35" i="42"/>
  <c r="K35" i="42"/>
  <c r="H35" i="42"/>
  <c r="F33" i="42"/>
  <c r="F32" i="42"/>
  <c r="Q32" i="42" s="1"/>
  <c r="Z32" i="42" s="1"/>
  <c r="F31" i="42"/>
  <c r="AC31" i="42" s="1"/>
  <c r="F29" i="42"/>
  <c r="W29" i="42" s="1"/>
  <c r="F27" i="42"/>
  <c r="F26" i="42"/>
  <c r="Q26" i="42" s="1"/>
  <c r="Z26" i="42" s="1"/>
  <c r="F25" i="42"/>
  <c r="F24" i="42"/>
  <c r="F19" i="42"/>
  <c r="AC18" i="42"/>
  <c r="W18" i="42"/>
  <c r="Q18" i="42"/>
  <c r="Z18" i="42" s="1"/>
  <c r="K18" i="42"/>
  <c r="T18" i="42" s="1"/>
  <c r="H18" i="42"/>
  <c r="AC17" i="42"/>
  <c r="W17" i="42"/>
  <c r="Q17" i="42"/>
  <c r="Z17" i="42" s="1"/>
  <c r="K17" i="42"/>
  <c r="T17" i="42" s="1"/>
  <c r="H17" i="42"/>
  <c r="N17" i="42" s="1"/>
  <c r="AC16" i="42"/>
  <c r="W16" i="42"/>
  <c r="AF16" i="42" s="1"/>
  <c r="Q16" i="42"/>
  <c r="Z16" i="42" s="1"/>
  <c r="K16" i="42"/>
  <c r="H16" i="42"/>
  <c r="N16" i="42" s="1"/>
  <c r="AC15" i="42"/>
  <c r="W15" i="42"/>
  <c r="AF15" i="42" s="1"/>
  <c r="Q15" i="42"/>
  <c r="K15" i="42"/>
  <c r="T15" i="42" s="1"/>
  <c r="H15" i="42"/>
  <c r="AC14" i="42"/>
  <c r="W14" i="42"/>
  <c r="Q14" i="42"/>
  <c r="Z14" i="42" s="1"/>
  <c r="K14" i="42"/>
  <c r="H14" i="42"/>
  <c r="N14" i="42" s="1"/>
  <c r="F31" i="11"/>
  <c r="F14" i="17"/>
  <c r="AC14" i="17" s="1"/>
  <c r="F14" i="16"/>
  <c r="AC14" i="16" s="1"/>
  <c r="AC14" i="15"/>
  <c r="W14" i="15"/>
  <c r="Q14" i="15"/>
  <c r="K14" i="15"/>
  <c r="H14" i="15"/>
  <c r="AC14" i="37"/>
  <c r="W14" i="37"/>
  <c r="Q14" i="37"/>
  <c r="Z14" i="37" s="1"/>
  <c r="K14" i="37"/>
  <c r="T14" i="37" s="1"/>
  <c r="H14" i="37"/>
  <c r="AC14" i="14"/>
  <c r="W14" i="14"/>
  <c r="AF14" i="14" s="1"/>
  <c r="Q14" i="14"/>
  <c r="K14" i="14"/>
  <c r="H14" i="14"/>
  <c r="H14" i="13"/>
  <c r="AC14" i="13"/>
  <c r="W14" i="13"/>
  <c r="AF14" i="13" s="1"/>
  <c r="Q14" i="13"/>
  <c r="K14" i="13"/>
  <c r="AC15" i="13"/>
  <c r="H15" i="13"/>
  <c r="H29" i="53" l="1"/>
  <c r="W29" i="53"/>
  <c r="Q29" i="53"/>
  <c r="Z29" i="53" s="1"/>
  <c r="F41" i="58"/>
  <c r="F40" i="58"/>
  <c r="F34" i="58"/>
  <c r="W25" i="60"/>
  <c r="Q25" i="60"/>
  <c r="H25" i="60"/>
  <c r="N25" i="60" s="1"/>
  <c r="K25" i="60"/>
  <c r="H16" i="61"/>
  <c r="N16" i="61" s="1"/>
  <c r="Q16" i="61"/>
  <c r="W16" i="61"/>
  <c r="Y16" i="61" s="1"/>
  <c r="K16" i="61"/>
  <c r="K24" i="62"/>
  <c r="H24" i="62"/>
  <c r="N24" i="62" s="1"/>
  <c r="Q24" i="62"/>
  <c r="W24" i="62"/>
  <c r="Q32" i="48"/>
  <c r="W32" i="48"/>
  <c r="AF32" i="48" s="1"/>
  <c r="K32" i="48"/>
  <c r="H32" i="48"/>
  <c r="N32" i="48" s="1"/>
  <c r="W31" i="49"/>
  <c r="Q31" i="49"/>
  <c r="H31" i="49"/>
  <c r="K31" i="49"/>
  <c r="W29" i="50"/>
  <c r="Q29" i="50"/>
  <c r="Z29" i="50" s="1"/>
  <c r="H29" i="50"/>
  <c r="K24" i="51"/>
  <c r="Q24" i="51"/>
  <c r="H24" i="51"/>
  <c r="N24" i="51" s="1"/>
  <c r="W24" i="51"/>
  <c r="K26" i="52"/>
  <c r="H26" i="52"/>
  <c r="N26" i="52" s="1"/>
  <c r="Q26" i="52"/>
  <c r="W26" i="52"/>
  <c r="Y26" i="52" s="1"/>
  <c r="F40" i="53"/>
  <c r="F34" i="53"/>
  <c r="F41" i="53"/>
  <c r="K31" i="53"/>
  <c r="H31" i="53"/>
  <c r="Q31" i="53"/>
  <c r="W31" i="53"/>
  <c r="W24" i="54"/>
  <c r="H24" i="54"/>
  <c r="N24" i="54" s="1"/>
  <c r="K24" i="54"/>
  <c r="Q24" i="54"/>
  <c r="Q27" i="55"/>
  <c r="H27" i="55"/>
  <c r="N27" i="55" s="1"/>
  <c r="K27" i="55"/>
  <c r="W27" i="55"/>
  <c r="K26" i="60"/>
  <c r="H26" i="60"/>
  <c r="N26" i="60" s="1"/>
  <c r="W26" i="60"/>
  <c r="Y26" i="60" s="1"/>
  <c r="Q26" i="60"/>
  <c r="K17" i="61"/>
  <c r="H17" i="61"/>
  <c r="N17" i="61" s="1"/>
  <c r="W17" i="61"/>
  <c r="Q17" i="61"/>
  <c r="Q27" i="61"/>
  <c r="K27" i="61"/>
  <c r="H27" i="61"/>
  <c r="N27" i="61" s="1"/>
  <c r="W27" i="61"/>
  <c r="H14" i="62"/>
  <c r="N14" i="62" s="1"/>
  <c r="W14" i="62"/>
  <c r="K14" i="62"/>
  <c r="Q14" i="62"/>
  <c r="W25" i="62"/>
  <c r="Q25" i="62"/>
  <c r="H25" i="62"/>
  <c r="N25" i="62" s="1"/>
  <c r="K25" i="62"/>
  <c r="W33" i="48"/>
  <c r="Q33" i="48"/>
  <c r="K33" i="48"/>
  <c r="H33" i="48"/>
  <c r="W32" i="49"/>
  <c r="Q32" i="49"/>
  <c r="K32" i="49"/>
  <c r="H32" i="49"/>
  <c r="N32" i="49" s="1"/>
  <c r="Q31" i="50"/>
  <c r="H31" i="50"/>
  <c r="W31" i="50"/>
  <c r="K31" i="50"/>
  <c r="W25" i="51"/>
  <c r="Y25" i="51" s="1"/>
  <c r="Q25" i="51"/>
  <c r="H25" i="51"/>
  <c r="N25" i="51" s="1"/>
  <c r="K25" i="51"/>
  <c r="K27" i="52"/>
  <c r="W27" i="52"/>
  <c r="H27" i="52"/>
  <c r="N27" i="52" s="1"/>
  <c r="Q27" i="52"/>
  <c r="K32" i="53"/>
  <c r="H32" i="53"/>
  <c r="N32" i="53" s="1"/>
  <c r="W32" i="53"/>
  <c r="Y32" i="53" s="1"/>
  <c r="Q32" i="53"/>
  <c r="Q25" i="54"/>
  <c r="W25" i="54"/>
  <c r="Y25" i="54" s="1"/>
  <c r="H25" i="54"/>
  <c r="N25" i="54" s="1"/>
  <c r="K25" i="54"/>
  <c r="H29" i="55"/>
  <c r="Q29" i="55"/>
  <c r="Z29" i="55" s="1"/>
  <c r="W29" i="55"/>
  <c r="F25" i="57"/>
  <c r="F32" i="57"/>
  <c r="F37" i="57"/>
  <c r="W27" i="60"/>
  <c r="Y27" i="60" s="1"/>
  <c r="Q27" i="60"/>
  <c r="K27" i="60"/>
  <c r="H27" i="60"/>
  <c r="N27" i="60" s="1"/>
  <c r="W18" i="61"/>
  <c r="Q18" i="61"/>
  <c r="K18" i="61"/>
  <c r="H18" i="61"/>
  <c r="N18" i="61" s="1"/>
  <c r="Q29" i="61"/>
  <c r="Z29" i="61" s="1"/>
  <c r="H29" i="61"/>
  <c r="W29" i="61"/>
  <c r="W16" i="62"/>
  <c r="Y16" i="62" s="1"/>
  <c r="Q16" i="62"/>
  <c r="K16" i="62"/>
  <c r="H16" i="62"/>
  <c r="N16" i="62" s="1"/>
  <c r="W26" i="62"/>
  <c r="Y26" i="62" s="1"/>
  <c r="Q26" i="62"/>
  <c r="H26" i="62"/>
  <c r="N26" i="62" s="1"/>
  <c r="K26" i="62"/>
  <c r="K33" i="51"/>
  <c r="Q33" i="51"/>
  <c r="H33" i="51"/>
  <c r="W33" i="51"/>
  <c r="AF25" i="52"/>
  <c r="Q25" i="52"/>
  <c r="K25" i="52"/>
  <c r="W25" i="52"/>
  <c r="H25" i="52"/>
  <c r="N25" i="52" s="1"/>
  <c r="AF20" i="54"/>
  <c r="H20" i="54"/>
  <c r="N20" i="54" s="1"/>
  <c r="Q20" i="54"/>
  <c r="K20" i="54"/>
  <c r="W20" i="54"/>
  <c r="H26" i="61"/>
  <c r="N26" i="61" s="1"/>
  <c r="Q26" i="61"/>
  <c r="K26" i="61"/>
  <c r="W26" i="61"/>
  <c r="Y26" i="61" s="1"/>
  <c r="K33" i="49"/>
  <c r="Q33" i="49"/>
  <c r="W33" i="49"/>
  <c r="H33" i="49"/>
  <c r="K26" i="51"/>
  <c r="W26" i="51"/>
  <c r="Q26" i="51"/>
  <c r="H26" i="51"/>
  <c r="N26" i="51" s="1"/>
  <c r="Q29" i="52"/>
  <c r="Z29" i="52" s="1"/>
  <c r="H29" i="52"/>
  <c r="W29" i="52"/>
  <c r="W20" i="53"/>
  <c r="K20" i="53"/>
  <c r="Q20" i="53"/>
  <c r="H20" i="53"/>
  <c r="N20" i="53" s="1"/>
  <c r="K26" i="54"/>
  <c r="H26" i="54"/>
  <c r="N26" i="54" s="1"/>
  <c r="Q26" i="54"/>
  <c r="W26" i="54"/>
  <c r="Y26" i="54" s="1"/>
  <c r="F41" i="55"/>
  <c r="F34" i="55"/>
  <c r="F40" i="55"/>
  <c r="H29" i="60"/>
  <c r="Q29" i="60"/>
  <c r="Z29" i="60" s="1"/>
  <c r="W29" i="60"/>
  <c r="W30" i="61"/>
  <c r="Q30" i="61"/>
  <c r="Z30" i="61" s="1"/>
  <c r="H30" i="61"/>
  <c r="K27" i="62"/>
  <c r="H27" i="62"/>
  <c r="N27" i="62" s="1"/>
  <c r="Q27" i="62"/>
  <c r="W27" i="62"/>
  <c r="Y27" i="62" s="1"/>
  <c r="AE17" i="42"/>
  <c r="K25" i="48"/>
  <c r="H25" i="48"/>
  <c r="N25" i="48" s="1"/>
  <c r="W25" i="48"/>
  <c r="Q25" i="48"/>
  <c r="Q24" i="49"/>
  <c r="W24" i="49"/>
  <c r="K24" i="49"/>
  <c r="H24" i="49"/>
  <c r="N24" i="49" s="1"/>
  <c r="Q33" i="50"/>
  <c r="K33" i="50"/>
  <c r="W33" i="50"/>
  <c r="H33" i="50"/>
  <c r="AF27" i="51"/>
  <c r="K27" i="51"/>
  <c r="W27" i="51"/>
  <c r="Y27" i="51" s="1"/>
  <c r="H27" i="51"/>
  <c r="N27" i="51" s="1"/>
  <c r="Q27" i="51"/>
  <c r="F41" i="52"/>
  <c r="F40" i="52"/>
  <c r="F34" i="52"/>
  <c r="AC31" i="52"/>
  <c r="Q31" i="52"/>
  <c r="H31" i="52"/>
  <c r="W31" i="52"/>
  <c r="K31" i="52"/>
  <c r="Q24" i="53"/>
  <c r="W24" i="53"/>
  <c r="K24" i="53"/>
  <c r="H24" i="53"/>
  <c r="N24" i="53" s="1"/>
  <c r="Q27" i="54"/>
  <c r="K27" i="54"/>
  <c r="H27" i="54"/>
  <c r="N27" i="54" s="1"/>
  <c r="W27" i="54"/>
  <c r="AC32" i="55"/>
  <c r="AE32" i="55" s="1"/>
  <c r="Q32" i="55"/>
  <c r="K32" i="55"/>
  <c r="H32" i="55"/>
  <c r="N32" i="55" s="1"/>
  <c r="W32" i="55"/>
  <c r="F32" i="56"/>
  <c r="F37" i="56"/>
  <c r="F43" i="58"/>
  <c r="H30" i="60"/>
  <c r="W30" i="60"/>
  <c r="Q30" i="60"/>
  <c r="Z30" i="60" s="1"/>
  <c r="W20" i="61"/>
  <c r="Y20" i="61" s="1"/>
  <c r="Q20" i="61"/>
  <c r="K20" i="61"/>
  <c r="H20" i="61"/>
  <c r="N20" i="61" s="1"/>
  <c r="Q31" i="61"/>
  <c r="H31" i="61"/>
  <c r="W31" i="61"/>
  <c r="K31" i="61"/>
  <c r="Q18" i="62"/>
  <c r="K18" i="62"/>
  <c r="H18" i="62"/>
  <c r="N18" i="62" s="1"/>
  <c r="W18" i="62"/>
  <c r="Q29" i="62"/>
  <c r="Z29" i="62" s="1"/>
  <c r="W29" i="62"/>
  <c r="H29" i="62"/>
  <c r="Q29" i="49"/>
  <c r="Z29" i="49" s="1"/>
  <c r="W29" i="49"/>
  <c r="H29" i="49"/>
  <c r="K27" i="50"/>
  <c r="H27" i="50"/>
  <c r="N27" i="50" s="1"/>
  <c r="Q27" i="50"/>
  <c r="W27" i="50"/>
  <c r="Y27" i="50" s="1"/>
  <c r="W33" i="54"/>
  <c r="Q33" i="54"/>
  <c r="H33" i="54"/>
  <c r="K33" i="54"/>
  <c r="W26" i="55"/>
  <c r="Q26" i="55"/>
  <c r="H26" i="55"/>
  <c r="N26" i="55" s="1"/>
  <c r="K26" i="55"/>
  <c r="K24" i="48"/>
  <c r="W24" i="48"/>
  <c r="H24" i="48"/>
  <c r="N24" i="48" s="1"/>
  <c r="Q24" i="48"/>
  <c r="K32" i="50"/>
  <c r="H32" i="50"/>
  <c r="N32" i="50" s="1"/>
  <c r="Q32" i="50"/>
  <c r="W32" i="50"/>
  <c r="K33" i="53"/>
  <c r="Q33" i="53"/>
  <c r="W33" i="53"/>
  <c r="H33" i="53"/>
  <c r="K31" i="55"/>
  <c r="Q31" i="55"/>
  <c r="W31" i="55"/>
  <c r="H31" i="55"/>
  <c r="F41" i="57"/>
  <c r="F40" i="57"/>
  <c r="F34" i="57"/>
  <c r="K17" i="62"/>
  <c r="H17" i="62"/>
  <c r="N17" i="62" s="1"/>
  <c r="W17" i="62"/>
  <c r="Q17" i="62"/>
  <c r="W26" i="48"/>
  <c r="Y26" i="48" s="1"/>
  <c r="K26" i="48"/>
  <c r="Q26" i="48"/>
  <c r="H26" i="48"/>
  <c r="N26" i="48" s="1"/>
  <c r="K25" i="49"/>
  <c r="H25" i="49"/>
  <c r="N25" i="49" s="1"/>
  <c r="W25" i="49"/>
  <c r="Q25" i="49"/>
  <c r="H24" i="50"/>
  <c r="N24" i="50" s="1"/>
  <c r="W24" i="50"/>
  <c r="Q24" i="50"/>
  <c r="K24" i="50"/>
  <c r="AC29" i="51"/>
  <c r="H29" i="51"/>
  <c r="Q29" i="51"/>
  <c r="Z29" i="51" s="1"/>
  <c r="W29" i="51"/>
  <c r="H32" i="52"/>
  <c r="N32" i="52" s="1"/>
  <c r="Q32" i="52"/>
  <c r="W32" i="52"/>
  <c r="K32" i="52"/>
  <c r="AC25" i="53"/>
  <c r="W25" i="53"/>
  <c r="Y25" i="53" s="1"/>
  <c r="K25" i="53"/>
  <c r="Q25" i="53"/>
  <c r="H25" i="53"/>
  <c r="N25" i="53" s="1"/>
  <c r="H29" i="54"/>
  <c r="W29" i="54"/>
  <c r="AF29" i="54" s="1"/>
  <c r="Q29" i="54"/>
  <c r="Z29" i="54" s="1"/>
  <c r="AC20" i="55"/>
  <c r="Q20" i="55"/>
  <c r="K20" i="55"/>
  <c r="W20" i="55"/>
  <c r="H20" i="55"/>
  <c r="N20" i="55" s="1"/>
  <c r="AC33" i="55"/>
  <c r="K33" i="55"/>
  <c r="H33" i="55"/>
  <c r="Q33" i="55"/>
  <c r="W33" i="55"/>
  <c r="F43" i="56"/>
  <c r="F41" i="56"/>
  <c r="F40" i="56"/>
  <c r="F34" i="56"/>
  <c r="Q31" i="60"/>
  <c r="H31" i="60"/>
  <c r="W31" i="60"/>
  <c r="K31" i="60"/>
  <c r="H13" i="61"/>
  <c r="N13" i="61" s="1"/>
  <c r="W13" i="61"/>
  <c r="Q13" i="61"/>
  <c r="K13" i="61"/>
  <c r="H21" i="61"/>
  <c r="N21" i="61" s="1"/>
  <c r="W21" i="61"/>
  <c r="Q21" i="61"/>
  <c r="K21" i="61"/>
  <c r="W33" i="61"/>
  <c r="K33" i="61"/>
  <c r="Q33" i="61"/>
  <c r="H33" i="61"/>
  <c r="Q30" i="62"/>
  <c r="Z30" i="62" s="1"/>
  <c r="H30" i="62"/>
  <c r="W30" i="62"/>
  <c r="G34" i="62"/>
  <c r="H34" i="62" s="1"/>
  <c r="P34" i="62"/>
  <c r="Q34" i="62" s="1"/>
  <c r="J34" i="62"/>
  <c r="K34" i="62" s="1"/>
  <c r="AB34" i="62"/>
  <c r="V34" i="62"/>
  <c r="W34" i="62" s="1"/>
  <c r="H31" i="48"/>
  <c r="Q31" i="48"/>
  <c r="K31" i="48"/>
  <c r="W31" i="48"/>
  <c r="AC27" i="48"/>
  <c r="H27" i="48"/>
  <c r="N27" i="48" s="1"/>
  <c r="W27" i="48"/>
  <c r="Y27" i="48" s="1"/>
  <c r="Q27" i="48"/>
  <c r="K27" i="48"/>
  <c r="W26" i="49"/>
  <c r="K26" i="49"/>
  <c r="Q26" i="49"/>
  <c r="H26" i="49"/>
  <c r="N26" i="49" s="1"/>
  <c r="W25" i="50"/>
  <c r="Y25" i="50" s="1"/>
  <c r="Q25" i="50"/>
  <c r="H25" i="50"/>
  <c r="N25" i="50" s="1"/>
  <c r="K25" i="50"/>
  <c r="W31" i="51"/>
  <c r="AF31" i="51" s="1"/>
  <c r="Q31" i="51"/>
  <c r="H31" i="51"/>
  <c r="K31" i="51"/>
  <c r="H20" i="52"/>
  <c r="N20" i="52" s="1"/>
  <c r="W20" i="52"/>
  <c r="K20" i="52"/>
  <c r="Q20" i="52"/>
  <c r="K33" i="52"/>
  <c r="W33" i="52"/>
  <c r="H33" i="52"/>
  <c r="Q33" i="52"/>
  <c r="H26" i="53"/>
  <c r="N26" i="53" s="1"/>
  <c r="W26" i="53"/>
  <c r="Q26" i="53"/>
  <c r="K26" i="53"/>
  <c r="F40" i="54"/>
  <c r="F34" i="54"/>
  <c r="F41" i="54"/>
  <c r="W31" i="54"/>
  <c r="Y31" i="54" s="1"/>
  <c r="H31" i="54"/>
  <c r="Q31" i="54"/>
  <c r="K31" i="54"/>
  <c r="AC24" i="55"/>
  <c r="H24" i="55"/>
  <c r="N24" i="55" s="1"/>
  <c r="K24" i="55"/>
  <c r="Q24" i="55"/>
  <c r="W24" i="55"/>
  <c r="F32" i="59"/>
  <c r="F37" i="59"/>
  <c r="K21" i="60"/>
  <c r="H21" i="60"/>
  <c r="N21" i="60" s="1"/>
  <c r="W21" i="60"/>
  <c r="Q21" i="60"/>
  <c r="Q33" i="60"/>
  <c r="W33" i="60"/>
  <c r="K33" i="60"/>
  <c r="H33" i="60"/>
  <c r="Q14" i="61"/>
  <c r="K14" i="61"/>
  <c r="H14" i="61"/>
  <c r="N14" i="61" s="1"/>
  <c r="W14" i="61"/>
  <c r="Y14" i="61" s="1"/>
  <c r="W24" i="61"/>
  <c r="Q24" i="61"/>
  <c r="K24" i="61"/>
  <c r="H24" i="61"/>
  <c r="N24" i="61" s="1"/>
  <c r="Q42" i="61"/>
  <c r="K42" i="61"/>
  <c r="H42" i="61"/>
  <c r="W42" i="61"/>
  <c r="W31" i="62"/>
  <c r="AF31" i="62" s="1"/>
  <c r="K31" i="62"/>
  <c r="Q31" i="62"/>
  <c r="H31" i="62"/>
  <c r="W29" i="48"/>
  <c r="H29" i="48"/>
  <c r="Q29" i="48"/>
  <c r="Z29" i="48" s="1"/>
  <c r="W27" i="49"/>
  <c r="Y27" i="49" s="1"/>
  <c r="Q27" i="49"/>
  <c r="K27" i="49"/>
  <c r="H27" i="49"/>
  <c r="N27" i="49" s="1"/>
  <c r="W26" i="50"/>
  <c r="K26" i="50"/>
  <c r="Q26" i="50"/>
  <c r="H26" i="50"/>
  <c r="N26" i="50" s="1"/>
  <c r="W32" i="51"/>
  <c r="H32" i="51"/>
  <c r="N32" i="51" s="1"/>
  <c r="Q32" i="51"/>
  <c r="K32" i="51"/>
  <c r="K24" i="52"/>
  <c r="W24" i="52"/>
  <c r="AF24" i="52" s="1"/>
  <c r="Q24" i="52"/>
  <c r="H24" i="52"/>
  <c r="N24" i="52" s="1"/>
  <c r="H27" i="53"/>
  <c r="N27" i="53" s="1"/>
  <c r="K27" i="53"/>
  <c r="W27" i="53"/>
  <c r="Y27" i="53" s="1"/>
  <c r="Q27" i="53"/>
  <c r="W32" i="54"/>
  <c r="Q32" i="54"/>
  <c r="H32" i="54"/>
  <c r="N32" i="54" s="1"/>
  <c r="K32" i="54"/>
  <c r="K25" i="55"/>
  <c r="H25" i="55"/>
  <c r="N25" i="55" s="1"/>
  <c r="W25" i="55"/>
  <c r="Y25" i="55" s="1"/>
  <c r="Q25" i="55"/>
  <c r="F19" i="58"/>
  <c r="H19" i="58" s="1"/>
  <c r="F32" i="58"/>
  <c r="F37" i="58"/>
  <c r="F41" i="59"/>
  <c r="F40" i="59"/>
  <c r="F34" i="59"/>
  <c r="AC24" i="60"/>
  <c r="W24" i="60"/>
  <c r="AF24" i="60" s="1"/>
  <c r="K24" i="60"/>
  <c r="H24" i="60"/>
  <c r="N24" i="60" s="1"/>
  <c r="Q24" i="60"/>
  <c r="H15" i="61"/>
  <c r="N15" i="61" s="1"/>
  <c r="K15" i="61"/>
  <c r="W15" i="61"/>
  <c r="Q15" i="61"/>
  <c r="W25" i="61"/>
  <c r="K25" i="61"/>
  <c r="H25" i="61"/>
  <c r="N25" i="61" s="1"/>
  <c r="Q25" i="61"/>
  <c r="K21" i="62"/>
  <c r="H21" i="62"/>
  <c r="N21" i="62" s="1"/>
  <c r="W21" i="62"/>
  <c r="Y21" i="62" s="1"/>
  <c r="Q21" i="62"/>
  <c r="H33" i="62"/>
  <c r="K33" i="62"/>
  <c r="Q33" i="62"/>
  <c r="W33" i="62"/>
  <c r="K13" i="62"/>
  <c r="W13" i="62"/>
  <c r="H13" i="62"/>
  <c r="Q13" i="62"/>
  <c r="W20" i="60"/>
  <c r="Q20" i="60"/>
  <c r="Z20" i="60" s="1"/>
  <c r="K20" i="60"/>
  <c r="H20" i="60"/>
  <c r="W20" i="62"/>
  <c r="K20" i="62"/>
  <c r="H20" i="62"/>
  <c r="N20" i="62" s="1"/>
  <c r="Q20" i="62"/>
  <c r="AE18" i="60"/>
  <c r="AE13" i="60"/>
  <c r="AE16" i="59"/>
  <c r="AE13" i="59"/>
  <c r="AE14" i="59"/>
  <c r="AE14" i="37"/>
  <c r="AE18" i="58"/>
  <c r="AE17" i="57"/>
  <c r="AE18" i="56"/>
  <c r="F26" i="56"/>
  <c r="AE13" i="56"/>
  <c r="AE17" i="56"/>
  <c r="AC41" i="56"/>
  <c r="AE17" i="55"/>
  <c r="F44" i="55"/>
  <c r="F48" i="55"/>
  <c r="F47" i="55"/>
  <c r="F45" i="55"/>
  <c r="F46" i="55"/>
  <c r="AC26" i="54"/>
  <c r="AE26" i="54" s="1"/>
  <c r="AE17" i="54"/>
  <c r="F48" i="54"/>
  <c r="F46" i="54"/>
  <c r="F45" i="54"/>
  <c r="F44" i="54"/>
  <c r="F47" i="54"/>
  <c r="AE17" i="53"/>
  <c r="F43" i="53"/>
  <c r="K43" i="53" s="1"/>
  <c r="F44" i="53"/>
  <c r="F48" i="53"/>
  <c r="F45" i="53"/>
  <c r="F47" i="53"/>
  <c r="F46" i="53"/>
  <c r="F46" i="52"/>
  <c r="F45" i="52"/>
  <c r="F48" i="52"/>
  <c r="F44" i="52"/>
  <c r="F47" i="52"/>
  <c r="AE17" i="49"/>
  <c r="AE18" i="49"/>
  <c r="AF27" i="48"/>
  <c r="AC31" i="47"/>
  <c r="AE31" i="47" s="1"/>
  <c r="H31" i="47"/>
  <c r="AE18" i="46"/>
  <c r="W31" i="45"/>
  <c r="AF31" i="45" s="1"/>
  <c r="W24" i="45"/>
  <c r="Q32" i="45"/>
  <c r="Z32" i="45" s="1"/>
  <c r="Q25" i="45"/>
  <c r="Z25" i="45" s="1"/>
  <c r="Q26" i="45"/>
  <c r="Z26" i="45" s="1"/>
  <c r="M17" i="45"/>
  <c r="H27" i="45"/>
  <c r="N27" i="45" s="1"/>
  <c r="W29" i="45"/>
  <c r="AF29" i="45" s="1"/>
  <c r="H24" i="45"/>
  <c r="K25" i="44"/>
  <c r="K26" i="44"/>
  <c r="T26" i="44" s="1"/>
  <c r="H24" i="44"/>
  <c r="S18" i="43"/>
  <c r="H32" i="43"/>
  <c r="N32" i="43" s="1"/>
  <c r="F20" i="58"/>
  <c r="AC20" i="58" s="1"/>
  <c r="F48" i="58"/>
  <c r="F45" i="58"/>
  <c r="F44" i="58"/>
  <c r="F47" i="58"/>
  <c r="F46" i="58"/>
  <c r="F26" i="58"/>
  <c r="F48" i="59"/>
  <c r="F46" i="59"/>
  <c r="F45" i="59"/>
  <c r="F44" i="59"/>
  <c r="F47" i="59"/>
  <c r="F45" i="57"/>
  <c r="F48" i="57"/>
  <c r="F47" i="57"/>
  <c r="F44" i="57"/>
  <c r="F46" i="57"/>
  <c r="F48" i="56"/>
  <c r="F45" i="56"/>
  <c r="F47" i="56"/>
  <c r="F46" i="56"/>
  <c r="F44" i="56"/>
  <c r="AE18" i="42"/>
  <c r="Y17" i="42"/>
  <c r="N16" i="44"/>
  <c r="M16" i="45"/>
  <c r="Q45" i="61"/>
  <c r="Q43" i="62"/>
  <c r="Y43" i="62" s="1"/>
  <c r="Z43" i="62" s="1"/>
  <c r="K44" i="62"/>
  <c r="AC26" i="61"/>
  <c r="AC43" i="61"/>
  <c r="AE43" i="61" s="1"/>
  <c r="AF43" i="61" s="1"/>
  <c r="AF13" i="60"/>
  <c r="AF30" i="60"/>
  <c r="AE17" i="60"/>
  <c r="AE16" i="60"/>
  <c r="AE17" i="59"/>
  <c r="F21" i="59"/>
  <c r="Y14" i="37"/>
  <c r="AE18" i="57"/>
  <c r="F43" i="57"/>
  <c r="AE14" i="57"/>
  <c r="AE16" i="57"/>
  <c r="F21" i="58"/>
  <c r="F21" i="57"/>
  <c r="F21" i="56"/>
  <c r="AE18" i="54"/>
  <c r="AE18" i="53"/>
  <c r="AE18" i="52"/>
  <c r="AF18" i="53"/>
  <c r="AF27" i="53"/>
  <c r="AC31" i="48"/>
  <c r="AE17" i="50"/>
  <c r="AE18" i="50"/>
  <c r="AF26" i="51"/>
  <c r="AC26" i="51"/>
  <c r="AE26" i="51" s="1"/>
  <c r="AC31" i="49"/>
  <c r="AF29" i="50"/>
  <c r="AE16" i="49"/>
  <c r="H26" i="47"/>
  <c r="M26" i="47" s="1"/>
  <c r="K26" i="47"/>
  <c r="T26" i="47" s="1"/>
  <c r="Q29" i="46"/>
  <c r="Z29" i="46" s="1"/>
  <c r="AE17" i="46"/>
  <c r="AE16" i="46"/>
  <c r="W34" i="46"/>
  <c r="M18" i="46"/>
  <c r="H25" i="44"/>
  <c r="N25" i="44" s="1"/>
  <c r="H31" i="45"/>
  <c r="W25" i="44"/>
  <c r="AF25" i="44" s="1"/>
  <c r="Y17" i="45"/>
  <c r="AE16" i="44"/>
  <c r="K32" i="44"/>
  <c r="T32" i="44" s="1"/>
  <c r="AE16" i="45"/>
  <c r="Q29" i="45"/>
  <c r="Z29" i="45" s="1"/>
  <c r="S16" i="45"/>
  <c r="S18" i="42"/>
  <c r="M17" i="43"/>
  <c r="AC31" i="43"/>
  <c r="Y18" i="42"/>
  <c r="M18" i="43"/>
  <c r="W25" i="43"/>
  <c r="AF25" i="43" s="1"/>
  <c r="S17" i="43"/>
  <c r="Q29" i="42"/>
  <c r="Z29" i="42" s="1"/>
  <c r="AF18" i="42"/>
  <c r="AE18" i="43"/>
  <c r="AE17" i="43"/>
  <c r="AF25" i="62"/>
  <c r="Q44" i="62"/>
  <c r="AF21" i="62"/>
  <c r="AC21" i="62"/>
  <c r="W48" i="62"/>
  <c r="H48" i="61"/>
  <c r="AC34" i="61"/>
  <c r="AC25" i="61"/>
  <c r="AC48" i="61"/>
  <c r="AC30" i="61"/>
  <c r="AC35" i="61"/>
  <c r="AE14" i="60"/>
  <c r="AF16" i="59"/>
  <c r="AF14" i="37"/>
  <c r="M14" i="37"/>
  <c r="N14" i="37"/>
  <c r="AE17" i="58"/>
  <c r="AF17" i="58"/>
  <c r="AE13" i="58"/>
  <c r="AE14" i="56"/>
  <c r="AF14" i="56"/>
  <c r="AE16" i="56"/>
  <c r="AC27" i="55"/>
  <c r="AC27" i="54"/>
  <c r="AE16" i="54"/>
  <c r="AF16" i="54"/>
  <c r="AC25" i="54"/>
  <c r="AE16" i="53"/>
  <c r="AF26" i="53"/>
  <c r="AC26" i="53"/>
  <c r="AE16" i="52"/>
  <c r="AC27" i="52"/>
  <c r="AE27" i="52" s="1"/>
  <c r="AC25" i="51"/>
  <c r="AC33" i="51"/>
  <c r="AE17" i="51"/>
  <c r="AC32" i="51"/>
  <c r="AE16" i="50"/>
  <c r="AC25" i="49"/>
  <c r="AC26" i="48"/>
  <c r="AE26" i="48" s="1"/>
  <c r="AE17" i="48"/>
  <c r="AC32" i="48"/>
  <c r="H25" i="47"/>
  <c r="N25" i="47" s="1"/>
  <c r="M18" i="47"/>
  <c r="H32" i="47"/>
  <c r="N32" i="47" s="1"/>
  <c r="N17" i="47"/>
  <c r="H24" i="47"/>
  <c r="AE17" i="47"/>
  <c r="Q24" i="47"/>
  <c r="Q31" i="47"/>
  <c r="Z31" i="47" s="1"/>
  <c r="AE16" i="47"/>
  <c r="AC24" i="47"/>
  <c r="AE24" i="47" s="1"/>
  <c r="AF24" i="47" s="1"/>
  <c r="S16" i="46"/>
  <c r="M17" i="46"/>
  <c r="H29" i="46"/>
  <c r="S17" i="46"/>
  <c r="Y17" i="46"/>
  <c r="N16" i="45"/>
  <c r="Y18" i="45"/>
  <c r="H26" i="45"/>
  <c r="N26" i="45" s="1"/>
  <c r="S17" i="45"/>
  <c r="W26" i="45"/>
  <c r="AF26" i="45" s="1"/>
  <c r="N17" i="45"/>
  <c r="AC26" i="45"/>
  <c r="H25" i="45"/>
  <c r="N25" i="45" s="1"/>
  <c r="AC25" i="45"/>
  <c r="AE18" i="44"/>
  <c r="AC25" i="43"/>
  <c r="AE25" i="43" s="1"/>
  <c r="W32" i="43"/>
  <c r="AF32" i="43" s="1"/>
  <c r="M16" i="44"/>
  <c r="Y18" i="44"/>
  <c r="Z17" i="43"/>
  <c r="T18" i="43"/>
  <c r="K26" i="43"/>
  <c r="T26" i="43" s="1"/>
  <c r="H31" i="43"/>
  <c r="W26" i="43"/>
  <c r="AF26" i="43" s="1"/>
  <c r="AF18" i="44"/>
  <c r="Q31" i="44"/>
  <c r="Z31" i="44" s="1"/>
  <c r="Y18" i="43"/>
  <c r="AC26" i="43"/>
  <c r="N17" i="44"/>
  <c r="Z18" i="43"/>
  <c r="W26" i="44"/>
  <c r="AF26" i="44" s="1"/>
  <c r="K25" i="43"/>
  <c r="T25" i="43" s="1"/>
  <c r="W32" i="44"/>
  <c r="AF32" i="44" s="1"/>
  <c r="AF17" i="42"/>
  <c r="AC29" i="42"/>
  <c r="AE29" i="42" s="1"/>
  <c r="Y16" i="42"/>
  <c r="S17" i="42"/>
  <c r="K27" i="42"/>
  <c r="T27" i="42" s="1"/>
  <c r="H31" i="42"/>
  <c r="AE16" i="42"/>
  <c r="N18" i="42"/>
  <c r="W27" i="42"/>
  <c r="AF27" i="42" s="1"/>
  <c r="K31" i="42"/>
  <c r="Q31" i="42"/>
  <c r="F25" i="59"/>
  <c r="F31" i="59"/>
  <c r="F29" i="57"/>
  <c r="F31" i="57"/>
  <c r="AC32" i="57"/>
  <c r="F19" i="57"/>
  <c r="H19" i="57" s="1"/>
  <c r="F20" i="57"/>
  <c r="F24" i="57"/>
  <c r="F43" i="59"/>
  <c r="K43" i="59" s="1"/>
  <c r="AC18" i="62"/>
  <c r="AE18" i="62" s="1"/>
  <c r="AC42" i="62"/>
  <c r="AC34" i="60"/>
  <c r="F38" i="51"/>
  <c r="AC34" i="45"/>
  <c r="Q34" i="44"/>
  <c r="F38" i="43"/>
  <c r="F41" i="43" s="1"/>
  <c r="H34" i="43"/>
  <c r="Q34" i="43"/>
  <c r="Y35" i="43"/>
  <c r="AE35" i="60"/>
  <c r="AE15" i="60"/>
  <c r="AF15" i="60" s="1"/>
  <c r="AC20" i="60"/>
  <c r="AE35" i="59"/>
  <c r="W34" i="47"/>
  <c r="AE15" i="59"/>
  <c r="AE35" i="58"/>
  <c r="AE35" i="54"/>
  <c r="AE35" i="56"/>
  <c r="M15" i="45"/>
  <c r="AC13" i="61"/>
  <c r="W34" i="44"/>
  <c r="AE35" i="53"/>
  <c r="AE14" i="54"/>
  <c r="AE35" i="55"/>
  <c r="AE35" i="57"/>
  <c r="AE35" i="52"/>
  <c r="AE35" i="45"/>
  <c r="AE42" i="46"/>
  <c r="AF42" i="46" s="1"/>
  <c r="AE14" i="47"/>
  <c r="M35" i="47"/>
  <c r="AE15" i="48"/>
  <c r="Y35" i="44"/>
  <c r="AE15" i="46"/>
  <c r="M14" i="45"/>
  <c r="S35" i="46"/>
  <c r="AE42" i="48"/>
  <c r="AF42" i="48" s="1"/>
  <c r="AE15" i="54"/>
  <c r="T14" i="45"/>
  <c r="AE42" i="57"/>
  <c r="AF42" i="57" s="1"/>
  <c r="AE15" i="58"/>
  <c r="S15" i="43"/>
  <c r="AE42" i="43"/>
  <c r="AF42" i="43" s="1"/>
  <c r="AF15" i="58"/>
  <c r="AF15" i="50"/>
  <c r="T15" i="46"/>
  <c r="M15" i="46"/>
  <c r="AE15" i="49"/>
  <c r="AE15" i="50"/>
  <c r="AC31" i="17"/>
  <c r="AE42" i="50"/>
  <c r="AF42" i="50" s="1"/>
  <c r="AC30" i="17"/>
  <c r="AE42" i="42"/>
  <c r="AF42" i="42" s="1"/>
  <c r="N15" i="43"/>
  <c r="AF24" i="51"/>
  <c r="AE14" i="53"/>
  <c r="M35" i="45"/>
  <c r="Y15" i="45"/>
  <c r="Z15" i="45"/>
  <c r="S14" i="46"/>
  <c r="AF14" i="52"/>
  <c r="AC42" i="61"/>
  <c r="AE35" i="42"/>
  <c r="AC31" i="11"/>
  <c r="W24" i="43"/>
  <c r="S35" i="43"/>
  <c r="Y35" i="46"/>
  <c r="Y35" i="47"/>
  <c r="AF24" i="48"/>
  <c r="AE15" i="56"/>
  <c r="AC40" i="59"/>
  <c r="AE42" i="56"/>
  <c r="AF42" i="56" s="1"/>
  <c r="S35" i="47"/>
  <c r="AC29" i="61"/>
  <c r="AE15" i="43"/>
  <c r="Q29" i="43"/>
  <c r="Z29" i="43" s="1"/>
  <c r="AE42" i="45"/>
  <c r="AF42" i="45" s="1"/>
  <c r="AE15" i="53"/>
  <c r="AC41" i="62"/>
  <c r="AE41" i="62" s="1"/>
  <c r="AF41" i="62" s="1"/>
  <c r="AC29" i="60"/>
  <c r="W24" i="44"/>
  <c r="AE15" i="45"/>
  <c r="Y35" i="45"/>
  <c r="AE14" i="48"/>
  <c r="AE15" i="51"/>
  <c r="AE15" i="52"/>
  <c r="W31" i="16"/>
  <c r="AF31" i="16" s="1"/>
  <c r="W31" i="43"/>
  <c r="AF31" i="43" s="1"/>
  <c r="Y14" i="46"/>
  <c r="AE42" i="60"/>
  <c r="AF42" i="60" s="1"/>
  <c r="K31" i="46"/>
  <c r="AE42" i="54"/>
  <c r="AF42" i="54" s="1"/>
  <c r="AC31" i="55"/>
  <c r="AF27" i="55"/>
  <c r="F43" i="55"/>
  <c r="W43" i="55" s="1"/>
  <c r="AC29" i="55"/>
  <c r="AC34" i="51"/>
  <c r="AC24" i="51"/>
  <c r="AC31" i="51"/>
  <c r="K43" i="62"/>
  <c r="AC43" i="62"/>
  <c r="AE43" i="62" s="1"/>
  <c r="AF43" i="62" s="1"/>
  <c r="AC26" i="62"/>
  <c r="AC27" i="62"/>
  <c r="AC25" i="62"/>
  <c r="AE25" i="62" s="1"/>
  <c r="AC20" i="62"/>
  <c r="AC30" i="62"/>
  <c r="AC35" i="62"/>
  <c r="AC13" i="62"/>
  <c r="AC32" i="62"/>
  <c r="AC14" i="62"/>
  <c r="AC17" i="62"/>
  <c r="AC24" i="62"/>
  <c r="AC40" i="62"/>
  <c r="H48" i="62"/>
  <c r="Q48" i="62"/>
  <c r="AC48" i="62"/>
  <c r="K48" i="62"/>
  <c r="AC34" i="62"/>
  <c r="AC15" i="62"/>
  <c r="W47" i="62"/>
  <c r="AC47" i="62"/>
  <c r="K47" i="62"/>
  <c r="S47" i="62" s="1"/>
  <c r="AC29" i="62"/>
  <c r="AC46" i="62"/>
  <c r="K46" i="62"/>
  <c r="S46" i="62" s="1"/>
  <c r="W46" i="62"/>
  <c r="H46" i="62"/>
  <c r="AC16" i="62"/>
  <c r="K45" i="62"/>
  <c r="AC45" i="62"/>
  <c r="W45" i="62"/>
  <c r="H45" i="62"/>
  <c r="H47" i="62"/>
  <c r="AC31" i="62"/>
  <c r="H44" i="62"/>
  <c r="W44" i="62"/>
  <c r="AC33" i="62"/>
  <c r="H43" i="62"/>
  <c r="K31" i="17"/>
  <c r="W31" i="17"/>
  <c r="H31" i="17"/>
  <c r="Q31" i="17"/>
  <c r="W30" i="17"/>
  <c r="H30" i="17"/>
  <c r="Q30" i="17"/>
  <c r="K43" i="61"/>
  <c r="Q43" i="61"/>
  <c r="K48" i="61"/>
  <c r="W48" i="61"/>
  <c r="AF32" i="61"/>
  <c r="AC32" i="61"/>
  <c r="AF13" i="61"/>
  <c r="AC18" i="61"/>
  <c r="AC21" i="61"/>
  <c r="AC24" i="61"/>
  <c r="AC46" i="61"/>
  <c r="AE46" i="61" s="1"/>
  <c r="AF46" i="61" s="1"/>
  <c r="K46" i="61"/>
  <c r="AC17" i="61"/>
  <c r="AC40" i="61"/>
  <c r="K45" i="61"/>
  <c r="AC45" i="61"/>
  <c r="W45" i="61"/>
  <c r="H45" i="61"/>
  <c r="AC15" i="61"/>
  <c r="W47" i="61"/>
  <c r="Q47" i="61"/>
  <c r="AC47" i="61"/>
  <c r="K47" i="61"/>
  <c r="AC27" i="61"/>
  <c r="AC44" i="61"/>
  <c r="W44" i="61"/>
  <c r="H44" i="61"/>
  <c r="H46" i="61"/>
  <c r="AC31" i="61"/>
  <c r="AC20" i="61"/>
  <c r="K44" i="61"/>
  <c r="Q46" i="61"/>
  <c r="Y46" i="61" s="1"/>
  <c r="AC14" i="61"/>
  <c r="AC16" i="61"/>
  <c r="AE16" i="61" s="1"/>
  <c r="AC33" i="61"/>
  <c r="AC41" i="61"/>
  <c r="H43" i="61"/>
  <c r="Q48" i="61"/>
  <c r="K31" i="16"/>
  <c r="H31" i="16"/>
  <c r="Q31" i="16"/>
  <c r="AC31" i="16"/>
  <c r="W30" i="16"/>
  <c r="H30" i="16"/>
  <c r="Q30" i="16"/>
  <c r="AC32" i="60"/>
  <c r="AE32" i="60" s="1"/>
  <c r="AF32" i="60"/>
  <c r="AC31" i="60"/>
  <c r="AC26" i="60"/>
  <c r="W43" i="60"/>
  <c r="H43" i="60"/>
  <c r="K43" i="60"/>
  <c r="Q43" i="60"/>
  <c r="AC43" i="60"/>
  <c r="AC25" i="60"/>
  <c r="AC33" i="60"/>
  <c r="AC21" i="60"/>
  <c r="AC30" i="60"/>
  <c r="AC27" i="60"/>
  <c r="K31" i="15"/>
  <c r="W31" i="15"/>
  <c r="H31" i="15"/>
  <c r="Q31" i="15"/>
  <c r="AC30" i="15"/>
  <c r="W30" i="15"/>
  <c r="H30" i="15"/>
  <c r="Q30" i="15"/>
  <c r="AE42" i="59"/>
  <c r="AF42" i="59" s="1"/>
  <c r="AF18" i="59"/>
  <c r="AE18" i="59"/>
  <c r="F20" i="59"/>
  <c r="F29" i="59"/>
  <c r="F30" i="59"/>
  <c r="F27" i="59"/>
  <c r="F26" i="59"/>
  <c r="F24" i="59"/>
  <c r="F19" i="59"/>
  <c r="H19" i="59" s="1"/>
  <c r="F33" i="59"/>
  <c r="AC26" i="58"/>
  <c r="AF14" i="58"/>
  <c r="AE14" i="58"/>
  <c r="AF18" i="58"/>
  <c r="AE42" i="58"/>
  <c r="AF42" i="58" s="1"/>
  <c r="F29" i="58"/>
  <c r="F30" i="58"/>
  <c r="F27" i="58"/>
  <c r="F31" i="58"/>
  <c r="F25" i="58"/>
  <c r="F24" i="58"/>
  <c r="F33" i="58"/>
  <c r="AC29" i="57"/>
  <c r="AF13" i="57"/>
  <c r="AE15" i="57"/>
  <c r="AE13" i="57"/>
  <c r="F27" i="57"/>
  <c r="F26" i="57"/>
  <c r="F30" i="57"/>
  <c r="F33" i="57"/>
  <c r="AF17" i="56"/>
  <c r="F29" i="56"/>
  <c r="F30" i="56"/>
  <c r="F27" i="56"/>
  <c r="F31" i="56"/>
  <c r="F25" i="56"/>
  <c r="F33" i="56"/>
  <c r="F19" i="56"/>
  <c r="H19" i="56" s="1"/>
  <c r="F24" i="56"/>
  <c r="AC32" i="56"/>
  <c r="F20" i="56"/>
  <c r="AF14" i="55"/>
  <c r="AF15" i="55"/>
  <c r="AC25" i="55"/>
  <c r="AE42" i="55"/>
  <c r="AF42" i="55" s="1"/>
  <c r="AE14" i="55"/>
  <c r="AC26" i="55"/>
  <c r="AE15" i="55"/>
  <c r="Q43" i="55"/>
  <c r="AE16" i="55"/>
  <c r="AE18" i="55"/>
  <c r="AC32" i="54"/>
  <c r="AE32" i="54" s="1"/>
  <c r="AF32" i="54"/>
  <c r="AC20" i="54"/>
  <c r="AE20" i="54" s="1"/>
  <c r="AC29" i="54"/>
  <c r="AF27" i="54"/>
  <c r="AC24" i="54"/>
  <c r="F43" i="54"/>
  <c r="AF14" i="54"/>
  <c r="AC31" i="54"/>
  <c r="AC33" i="54"/>
  <c r="AC31" i="53"/>
  <c r="AC27" i="53"/>
  <c r="AE27" i="53" s="1"/>
  <c r="AC33" i="53"/>
  <c r="AC29" i="53"/>
  <c r="AC32" i="53"/>
  <c r="AC24" i="53"/>
  <c r="AC20" i="53"/>
  <c r="AE42" i="53"/>
  <c r="AF42" i="53" s="1"/>
  <c r="AF17" i="53"/>
  <c r="AE25" i="53"/>
  <c r="AC29" i="52"/>
  <c r="AC33" i="52"/>
  <c r="AC25" i="52"/>
  <c r="AE25" i="52" s="1"/>
  <c r="AE14" i="52"/>
  <c r="AC20" i="52"/>
  <c r="AF27" i="52"/>
  <c r="AE42" i="52"/>
  <c r="AF42" i="52" s="1"/>
  <c r="AE17" i="52"/>
  <c r="F43" i="52"/>
  <c r="AF17" i="52"/>
  <c r="AC26" i="52"/>
  <c r="AC32" i="52"/>
  <c r="AC24" i="52"/>
  <c r="W31" i="13"/>
  <c r="H31" i="13"/>
  <c r="Q31" i="13"/>
  <c r="K31" i="13"/>
  <c r="AC14" i="51"/>
  <c r="AE14" i="51" s="1"/>
  <c r="AE35" i="51"/>
  <c r="AE42" i="51"/>
  <c r="AF42" i="51" s="1"/>
  <c r="AE18" i="51"/>
  <c r="AC27" i="51"/>
  <c r="AE27" i="51" s="1"/>
  <c r="AC33" i="50"/>
  <c r="AC34" i="50"/>
  <c r="F38" i="50"/>
  <c r="AC24" i="50"/>
  <c r="AF26" i="50"/>
  <c r="AC25" i="50"/>
  <c r="AC26" i="50"/>
  <c r="AC31" i="50"/>
  <c r="AC32" i="50"/>
  <c r="AC27" i="50"/>
  <c r="AC14" i="50"/>
  <c r="AE14" i="50" s="1"/>
  <c r="AF14" i="50"/>
  <c r="AE35" i="50"/>
  <c r="AF17" i="50"/>
  <c r="AC29" i="50"/>
  <c r="AC33" i="49"/>
  <c r="AC26" i="49"/>
  <c r="AC24" i="49"/>
  <c r="AC32" i="49"/>
  <c r="AC14" i="49"/>
  <c r="AE14" i="49" s="1"/>
  <c r="AF15" i="49"/>
  <c r="AF17" i="49"/>
  <c r="AE42" i="49"/>
  <c r="AF42" i="49" s="1"/>
  <c r="AF18" i="49"/>
  <c r="AE35" i="49"/>
  <c r="AC27" i="49"/>
  <c r="AC29" i="49"/>
  <c r="AC34" i="49"/>
  <c r="F38" i="49"/>
  <c r="AC24" i="48"/>
  <c r="AC34" i="48"/>
  <c r="AC25" i="48"/>
  <c r="F38" i="48"/>
  <c r="AC33" i="48"/>
  <c r="AE35" i="48"/>
  <c r="AF18" i="48"/>
  <c r="AE18" i="48"/>
  <c r="AF15" i="48"/>
  <c r="AC29" i="48"/>
  <c r="AE27" i="48"/>
  <c r="K31" i="12"/>
  <c r="W31" i="12"/>
  <c r="H31" i="12"/>
  <c r="Q31" i="12"/>
  <c r="AC25" i="47"/>
  <c r="W32" i="47"/>
  <c r="AF32" i="47" s="1"/>
  <c r="K25" i="47"/>
  <c r="S25" i="47" s="1"/>
  <c r="W25" i="47"/>
  <c r="AF25" i="47" s="1"/>
  <c r="K32" i="47"/>
  <c r="S26" i="47"/>
  <c r="AC32" i="47"/>
  <c r="Y15" i="47"/>
  <c r="AF15" i="47"/>
  <c r="AE15" i="47"/>
  <c r="M14" i="47"/>
  <c r="AE35" i="47"/>
  <c r="S42" i="47"/>
  <c r="T42" i="47" s="1"/>
  <c r="Z14" i="47"/>
  <c r="Y14" i="47"/>
  <c r="S14" i="47"/>
  <c r="T15" i="47"/>
  <c r="M15" i="47"/>
  <c r="M17" i="47"/>
  <c r="N14" i="47"/>
  <c r="Y42" i="47"/>
  <c r="Z42" i="47" s="1"/>
  <c r="Z15" i="47"/>
  <c r="S15" i="47"/>
  <c r="S18" i="47"/>
  <c r="Z18" i="47"/>
  <c r="Z26" i="47"/>
  <c r="Y16" i="47"/>
  <c r="AF16" i="47"/>
  <c r="Z27" i="47"/>
  <c r="T14" i="47"/>
  <c r="S17" i="47"/>
  <c r="AE42" i="47"/>
  <c r="AF42" i="47" s="1"/>
  <c r="AC29" i="47"/>
  <c r="Q29" i="47"/>
  <c r="H29" i="47"/>
  <c r="AE18" i="47"/>
  <c r="Y25" i="47"/>
  <c r="W29" i="47"/>
  <c r="S16" i="47"/>
  <c r="Y17" i="47"/>
  <c r="Z25" i="47"/>
  <c r="Z32" i="47"/>
  <c r="M42" i="47"/>
  <c r="N42" i="47" s="1"/>
  <c r="AC27" i="47"/>
  <c r="K27" i="47"/>
  <c r="H27" i="47"/>
  <c r="M16" i="47"/>
  <c r="Y18" i="47"/>
  <c r="W27" i="47"/>
  <c r="W26" i="47"/>
  <c r="H34" i="47"/>
  <c r="Q34" i="47"/>
  <c r="AC34" i="47"/>
  <c r="AC26" i="47"/>
  <c r="F38" i="47"/>
  <c r="K34" i="47"/>
  <c r="K24" i="47"/>
  <c r="K31" i="47"/>
  <c r="W24" i="46"/>
  <c r="AC29" i="46"/>
  <c r="K27" i="46"/>
  <c r="T27" i="46" s="1"/>
  <c r="AC27" i="46"/>
  <c r="AE27" i="46" s="1"/>
  <c r="Z15" i="46"/>
  <c r="S15" i="46"/>
  <c r="Y15" i="46"/>
  <c r="H14" i="46"/>
  <c r="AE14" i="46"/>
  <c r="W26" i="46"/>
  <c r="H26" i="46"/>
  <c r="AC26" i="46"/>
  <c r="Q26" i="46"/>
  <c r="K26" i="46"/>
  <c r="K32" i="46"/>
  <c r="W32" i="46"/>
  <c r="H32" i="46"/>
  <c r="Q32" i="46"/>
  <c r="AF14" i="46"/>
  <c r="AC32" i="46"/>
  <c r="Z18" i="46"/>
  <c r="S18" i="46"/>
  <c r="F41" i="46"/>
  <c r="F40" i="46"/>
  <c r="N15" i="46"/>
  <c r="M16" i="46"/>
  <c r="Y18" i="46"/>
  <c r="AC34" i="46"/>
  <c r="Q34" i="46"/>
  <c r="H34" i="46"/>
  <c r="K34" i="46"/>
  <c r="K25" i="46"/>
  <c r="W25" i="46"/>
  <c r="H25" i="46"/>
  <c r="AC25" i="46"/>
  <c r="Q25" i="46"/>
  <c r="AC31" i="46"/>
  <c r="Q31" i="46"/>
  <c r="H31" i="46"/>
  <c r="W31" i="46"/>
  <c r="Z14" i="46"/>
  <c r="AC24" i="46"/>
  <c r="Q24" i="46"/>
  <c r="H24" i="46"/>
  <c r="K24" i="46"/>
  <c r="AF27" i="46"/>
  <c r="M35" i="46"/>
  <c r="AE35" i="46"/>
  <c r="Y16" i="46"/>
  <c r="Q27" i="46"/>
  <c r="W29" i="46"/>
  <c r="H27" i="46"/>
  <c r="AC24" i="45"/>
  <c r="AC32" i="45"/>
  <c r="H32" i="45"/>
  <c r="W25" i="45"/>
  <c r="AF25" i="45" s="1"/>
  <c r="Q27" i="45"/>
  <c r="Z27" i="45" s="1"/>
  <c r="F38" i="45"/>
  <c r="F41" i="45" s="1"/>
  <c r="Q24" i="45"/>
  <c r="K25" i="45"/>
  <c r="T25" i="45" s="1"/>
  <c r="Q31" i="45"/>
  <c r="Z31" i="45" s="1"/>
  <c r="K32" i="45"/>
  <c r="T32" i="45" s="1"/>
  <c r="H34" i="45"/>
  <c r="K26" i="45"/>
  <c r="AC31" i="45"/>
  <c r="W32" i="45"/>
  <c r="AF32" i="45" s="1"/>
  <c r="Q34" i="45"/>
  <c r="T16" i="45"/>
  <c r="AC27" i="45"/>
  <c r="K27" i="45"/>
  <c r="W27" i="45"/>
  <c r="S18" i="45"/>
  <c r="M18" i="45"/>
  <c r="N15" i="45"/>
  <c r="S15" i="45"/>
  <c r="AE18" i="45"/>
  <c r="Q14" i="45"/>
  <c r="Y14" i="45" s="1"/>
  <c r="AC29" i="45"/>
  <c r="S35" i="45"/>
  <c r="W34" i="45"/>
  <c r="Y16" i="45"/>
  <c r="AE14" i="45"/>
  <c r="AE17" i="45"/>
  <c r="S25" i="45"/>
  <c r="H29" i="45"/>
  <c r="K34" i="45"/>
  <c r="K24" i="45"/>
  <c r="K31" i="45"/>
  <c r="S26" i="44"/>
  <c r="AC26" i="44"/>
  <c r="W29" i="44"/>
  <c r="AF29" i="44" s="1"/>
  <c r="AC31" i="44"/>
  <c r="AE31" i="44" s="1"/>
  <c r="AC34" i="44"/>
  <c r="Y26" i="44"/>
  <c r="H31" i="44"/>
  <c r="AC24" i="44"/>
  <c r="H32" i="44"/>
  <c r="H26" i="44"/>
  <c r="N26" i="44" s="1"/>
  <c r="H34" i="44"/>
  <c r="N15" i="44"/>
  <c r="M15" i="44"/>
  <c r="AF14" i="44"/>
  <c r="Y14" i="44"/>
  <c r="AE15" i="44"/>
  <c r="N14" i="44"/>
  <c r="AF15" i="44"/>
  <c r="Y15" i="44"/>
  <c r="N18" i="44"/>
  <c r="S14" i="44"/>
  <c r="Z14" i="44"/>
  <c r="S17" i="44"/>
  <c r="Z17" i="44"/>
  <c r="Y17" i="44"/>
  <c r="AC27" i="44"/>
  <c r="K27" i="44"/>
  <c r="Q27" i="44"/>
  <c r="W27" i="44"/>
  <c r="H27" i="44"/>
  <c r="T25" i="44"/>
  <c r="AE14" i="44"/>
  <c r="AE35" i="44"/>
  <c r="T16" i="44"/>
  <c r="AE17" i="44"/>
  <c r="AC29" i="44"/>
  <c r="Q29" i="44"/>
  <c r="H29" i="44"/>
  <c r="AE42" i="44"/>
  <c r="AF42" i="44" s="1"/>
  <c r="M14" i="44"/>
  <c r="S16" i="44"/>
  <c r="T14" i="44"/>
  <c r="S15" i="44"/>
  <c r="Y16" i="44"/>
  <c r="M17" i="44"/>
  <c r="M35" i="44"/>
  <c r="S35" i="44"/>
  <c r="M18" i="44"/>
  <c r="S18" i="44"/>
  <c r="AC25" i="44"/>
  <c r="AE25" i="44" s="1"/>
  <c r="AC32" i="44"/>
  <c r="F38" i="44"/>
  <c r="Q25" i="44"/>
  <c r="Y25" i="44" s="1"/>
  <c r="Q32" i="44"/>
  <c r="K34" i="44"/>
  <c r="K24" i="44"/>
  <c r="S24" i="44" s="1"/>
  <c r="K31" i="44"/>
  <c r="F40" i="43"/>
  <c r="H25" i="43"/>
  <c r="W27" i="43"/>
  <c r="AF27" i="43" s="1"/>
  <c r="AC34" i="43"/>
  <c r="AC24" i="43"/>
  <c r="H26" i="43"/>
  <c r="N26" i="43" s="1"/>
  <c r="H24" i="43"/>
  <c r="AF14" i="43"/>
  <c r="Y14" i="43"/>
  <c r="Z15" i="43"/>
  <c r="Y15" i="43"/>
  <c r="N16" i="43"/>
  <c r="AE35" i="43"/>
  <c r="AF16" i="43"/>
  <c r="Y16" i="43"/>
  <c r="AE16" i="43"/>
  <c r="N14" i="43"/>
  <c r="Z31" i="43"/>
  <c r="H29" i="43"/>
  <c r="W29" i="43"/>
  <c r="M35" i="43"/>
  <c r="S26" i="43"/>
  <c r="M15" i="43"/>
  <c r="M16" i="43"/>
  <c r="S16" i="43"/>
  <c r="AE14" i="43"/>
  <c r="M14" i="43"/>
  <c r="S14" i="43"/>
  <c r="Z14" i="43"/>
  <c r="Y17" i="43"/>
  <c r="AC27" i="43"/>
  <c r="Q27" i="43"/>
  <c r="K27" i="43"/>
  <c r="AC29" i="43"/>
  <c r="W34" i="43"/>
  <c r="Q25" i="43"/>
  <c r="Q32" i="43"/>
  <c r="K34" i="43"/>
  <c r="K24" i="43"/>
  <c r="K31" i="43"/>
  <c r="W34" i="42"/>
  <c r="AC34" i="42"/>
  <c r="AC27" i="42"/>
  <c r="H34" i="42"/>
  <c r="H27" i="42"/>
  <c r="K34" i="42"/>
  <c r="H29" i="42"/>
  <c r="H24" i="42"/>
  <c r="K24" i="42"/>
  <c r="AC24" i="42"/>
  <c r="W24" i="42"/>
  <c r="S14" i="42"/>
  <c r="Y15" i="42"/>
  <c r="M14" i="42"/>
  <c r="Y14" i="42"/>
  <c r="M15" i="42"/>
  <c r="T14" i="42"/>
  <c r="W25" i="42"/>
  <c r="H25" i="42"/>
  <c r="Q25" i="42"/>
  <c r="K25" i="42"/>
  <c r="AE15" i="42"/>
  <c r="M35" i="42"/>
  <c r="AF29" i="42"/>
  <c r="S35" i="42"/>
  <c r="Y35" i="42"/>
  <c r="AE14" i="42"/>
  <c r="Q24" i="42"/>
  <c r="AC25" i="42"/>
  <c r="AF14" i="42"/>
  <c r="S15" i="42"/>
  <c r="H26" i="42"/>
  <c r="K26" i="42"/>
  <c r="S26" i="42" s="1"/>
  <c r="AC26" i="42"/>
  <c r="W26" i="42"/>
  <c r="N15" i="42"/>
  <c r="Z15" i="42"/>
  <c r="T16" i="42"/>
  <c r="M16" i="42"/>
  <c r="F38" i="42"/>
  <c r="S16" i="42"/>
  <c r="M18" i="42"/>
  <c r="W31" i="42"/>
  <c r="W32" i="42"/>
  <c r="H32" i="42"/>
  <c r="K32" i="42"/>
  <c r="S32" i="42" s="1"/>
  <c r="AC32" i="42"/>
  <c r="Q34" i="42"/>
  <c r="M17" i="42"/>
  <c r="Q27" i="42"/>
  <c r="K31" i="11"/>
  <c r="W31" i="11"/>
  <c r="H31" i="11"/>
  <c r="Q31" i="11"/>
  <c r="K14" i="17"/>
  <c r="W14" i="17"/>
  <c r="H14" i="17"/>
  <c r="Q14" i="17"/>
  <c r="K14" i="16"/>
  <c r="W14" i="16"/>
  <c r="H14" i="16"/>
  <c r="Q14" i="16"/>
  <c r="N14" i="15"/>
  <c r="T14" i="15"/>
  <c r="M14" i="15"/>
  <c r="S14" i="15"/>
  <c r="Z14" i="15"/>
  <c r="AF14" i="15"/>
  <c r="Y14" i="15"/>
  <c r="AE14" i="15"/>
  <c r="AF15" i="37"/>
  <c r="AE15" i="37"/>
  <c r="S14" i="37"/>
  <c r="N14" i="14"/>
  <c r="T14" i="14"/>
  <c r="M14" i="14"/>
  <c r="S14" i="14"/>
  <c r="Z14" i="14"/>
  <c r="Y14" i="14"/>
  <c r="AE14" i="14"/>
  <c r="N14" i="13"/>
  <c r="T14" i="13"/>
  <c r="M14" i="13"/>
  <c r="S14" i="13"/>
  <c r="Z14" i="13"/>
  <c r="Y14" i="13"/>
  <c r="AE14" i="13"/>
  <c r="K14" i="12"/>
  <c r="AC14" i="12"/>
  <c r="W14" i="12"/>
  <c r="AF14" i="12" s="1"/>
  <c r="H14" i="12"/>
  <c r="N14" i="12" s="1"/>
  <c r="Q14" i="12"/>
  <c r="W14" i="11"/>
  <c r="Q14" i="11"/>
  <c r="K14" i="11"/>
  <c r="H14" i="11"/>
  <c r="AC14" i="11"/>
  <c r="M48" i="61" l="1"/>
  <c r="N48" i="61" s="1"/>
  <c r="S44" i="62"/>
  <c r="T44" i="62" s="1"/>
  <c r="Y33" i="60"/>
  <c r="Z33" i="60" s="1"/>
  <c r="Y24" i="55"/>
  <c r="AE29" i="54"/>
  <c r="Y32" i="51"/>
  <c r="Y32" i="50"/>
  <c r="S33" i="51"/>
  <c r="T33" i="51" s="1"/>
  <c r="M33" i="49"/>
  <c r="N33" i="49" s="1"/>
  <c r="Y42" i="61"/>
  <c r="Z42" i="61" s="1"/>
  <c r="Y29" i="49"/>
  <c r="AE31" i="62"/>
  <c r="Y30" i="62"/>
  <c r="Y31" i="60"/>
  <c r="S33" i="55"/>
  <c r="T33" i="55" s="1"/>
  <c r="Y24" i="49"/>
  <c r="S33" i="62"/>
  <c r="T33" i="62" s="1"/>
  <c r="M33" i="60"/>
  <c r="N33" i="60" s="1"/>
  <c r="Y33" i="48"/>
  <c r="Z33" i="48" s="1"/>
  <c r="Y33" i="52"/>
  <c r="Z33" i="52" s="1"/>
  <c r="Y33" i="62"/>
  <c r="Z33" i="62" s="1"/>
  <c r="Y31" i="49"/>
  <c r="Y33" i="54"/>
  <c r="Z33" i="54" s="1"/>
  <c r="Y31" i="61"/>
  <c r="Y33" i="50"/>
  <c r="Z33" i="50" s="1"/>
  <c r="Y31" i="50"/>
  <c r="AE33" i="61"/>
  <c r="AF33" i="61" s="1"/>
  <c r="M33" i="52"/>
  <c r="N33" i="52" s="1"/>
  <c r="S33" i="61"/>
  <c r="T33" i="61" s="1"/>
  <c r="Y29" i="62"/>
  <c r="Y24" i="62"/>
  <c r="Y24" i="54"/>
  <c r="Y29" i="51"/>
  <c r="Y15" i="61"/>
  <c r="Y31" i="62"/>
  <c r="S33" i="60"/>
  <c r="T33" i="60" s="1"/>
  <c r="Y31" i="48"/>
  <c r="Y33" i="55"/>
  <c r="Z33" i="55" s="1"/>
  <c r="Y29" i="60"/>
  <c r="Y24" i="50"/>
  <c r="S33" i="53"/>
  <c r="T33" i="53" s="1"/>
  <c r="Y24" i="48"/>
  <c r="S33" i="54"/>
  <c r="T33" i="54" s="1"/>
  <c r="Y31" i="53"/>
  <c r="AE31" i="49"/>
  <c r="M33" i="62"/>
  <c r="N33" i="62" s="1"/>
  <c r="M33" i="53"/>
  <c r="N33" i="53" s="1"/>
  <c r="Y24" i="53"/>
  <c r="AE29" i="49"/>
  <c r="AF29" i="49"/>
  <c r="M33" i="61"/>
  <c r="N33" i="61" s="1"/>
  <c r="AF24" i="50"/>
  <c r="Y33" i="49"/>
  <c r="Z33" i="49" s="1"/>
  <c r="Y29" i="53"/>
  <c r="S34" i="62"/>
  <c r="T34" i="62" s="1"/>
  <c r="Y33" i="61"/>
  <c r="Z33" i="61" s="1"/>
  <c r="Y31" i="55"/>
  <c r="Y33" i="51"/>
  <c r="Z33" i="51" s="1"/>
  <c r="W40" i="43"/>
  <c r="K40" i="43"/>
  <c r="Q40" i="43"/>
  <c r="K25" i="56"/>
  <c r="H25" i="56"/>
  <c r="N25" i="56" s="1"/>
  <c r="Q25" i="56"/>
  <c r="W25" i="56"/>
  <c r="Y25" i="56" s="1"/>
  <c r="K27" i="59"/>
  <c r="H27" i="59"/>
  <c r="N27" i="59" s="1"/>
  <c r="Q27" i="59"/>
  <c r="W27" i="59"/>
  <c r="Y27" i="59" s="1"/>
  <c r="AC43" i="57"/>
  <c r="K43" i="57"/>
  <c r="H43" i="57"/>
  <c r="W43" i="57"/>
  <c r="Q43" i="57"/>
  <c r="AB34" i="58"/>
  <c r="J34" i="58"/>
  <c r="K34" i="58" s="1"/>
  <c r="G34" i="58"/>
  <c r="H34" i="58" s="1"/>
  <c r="V34" i="58"/>
  <c r="W34" i="58" s="1"/>
  <c r="P34" i="58"/>
  <c r="Q34" i="58" s="1"/>
  <c r="M21" i="62"/>
  <c r="T21" i="62"/>
  <c r="Q41" i="59"/>
  <c r="W41" i="59"/>
  <c r="K41" i="59"/>
  <c r="H41" i="59"/>
  <c r="S21" i="60"/>
  <c r="Z21" i="60"/>
  <c r="K34" i="54"/>
  <c r="S31" i="51"/>
  <c r="Z31" i="51"/>
  <c r="Z26" i="49"/>
  <c r="S26" i="49"/>
  <c r="H43" i="56"/>
  <c r="W43" i="56"/>
  <c r="AE43" i="56" s="1"/>
  <c r="AF43" i="56" s="1"/>
  <c r="Q43" i="56"/>
  <c r="K43" i="56"/>
  <c r="M25" i="53"/>
  <c r="T25" i="53"/>
  <c r="T24" i="48"/>
  <c r="M24" i="48"/>
  <c r="M32" i="55"/>
  <c r="T32" i="55"/>
  <c r="H31" i="56"/>
  <c r="W31" i="56"/>
  <c r="K31" i="56"/>
  <c r="Q31" i="56"/>
  <c r="H37" i="58"/>
  <c r="F38" i="58"/>
  <c r="T21" i="61"/>
  <c r="M21" i="61"/>
  <c r="Z20" i="55"/>
  <c r="S20" i="55"/>
  <c r="Z32" i="55"/>
  <c r="S32" i="55"/>
  <c r="Z24" i="49"/>
  <c r="S24" i="49"/>
  <c r="S27" i="62"/>
  <c r="Z27" i="62"/>
  <c r="F38" i="57"/>
  <c r="H37" i="57"/>
  <c r="S27" i="52"/>
  <c r="Z27" i="52"/>
  <c r="M31" i="50"/>
  <c r="N31" i="50" s="1"/>
  <c r="T31" i="50"/>
  <c r="Y32" i="49"/>
  <c r="Z25" i="62"/>
  <c r="S25" i="62"/>
  <c r="T27" i="61"/>
  <c r="M27" i="61"/>
  <c r="H40" i="53"/>
  <c r="K40" i="53"/>
  <c r="Q40" i="53"/>
  <c r="W40" i="53"/>
  <c r="M24" i="51"/>
  <c r="T24" i="51"/>
  <c r="AF31" i="49"/>
  <c r="AE33" i="55"/>
  <c r="AF33" i="55" s="1"/>
  <c r="W27" i="56"/>
  <c r="Q27" i="56"/>
  <c r="K27" i="56"/>
  <c r="H27" i="56"/>
  <c r="N27" i="56" s="1"/>
  <c r="W25" i="58"/>
  <c r="K25" i="58"/>
  <c r="H25" i="58"/>
  <c r="N25" i="58" s="1"/>
  <c r="Q25" i="58"/>
  <c r="AC41" i="59"/>
  <c r="G34" i="59"/>
  <c r="H34" i="59" s="1"/>
  <c r="P34" i="59"/>
  <c r="J34" i="59"/>
  <c r="K34" i="59" s="1"/>
  <c r="AB34" i="59"/>
  <c r="AC34" i="59" s="1"/>
  <c r="V34" i="59"/>
  <c r="W34" i="59" s="1"/>
  <c r="H32" i="58"/>
  <c r="K32" i="58"/>
  <c r="M32" i="58" s="1"/>
  <c r="N32" i="58" s="1"/>
  <c r="Q32" i="58"/>
  <c r="W32" i="58"/>
  <c r="Z32" i="54"/>
  <c r="S32" i="54"/>
  <c r="S24" i="52"/>
  <c r="Z24" i="52"/>
  <c r="Z26" i="50"/>
  <c r="S26" i="50"/>
  <c r="M42" i="61"/>
  <c r="N42" i="61" s="1"/>
  <c r="T14" i="61"/>
  <c r="M14" i="61"/>
  <c r="M26" i="53"/>
  <c r="T26" i="53"/>
  <c r="S20" i="52"/>
  <c r="Z20" i="52"/>
  <c r="Y26" i="49"/>
  <c r="Z31" i="48"/>
  <c r="S31" i="48"/>
  <c r="Z21" i="61"/>
  <c r="S21" i="61"/>
  <c r="Y25" i="49"/>
  <c r="Y17" i="62"/>
  <c r="Z31" i="55"/>
  <c r="S31" i="55"/>
  <c r="Z27" i="50"/>
  <c r="S27" i="50"/>
  <c r="Z31" i="61"/>
  <c r="S31" i="61"/>
  <c r="K40" i="52"/>
  <c r="Q40" i="52"/>
  <c r="H40" i="52"/>
  <c r="W40" i="52"/>
  <c r="AF24" i="49"/>
  <c r="Z26" i="51"/>
  <c r="S26" i="51"/>
  <c r="T26" i="61"/>
  <c r="M26" i="61"/>
  <c r="T18" i="61"/>
  <c r="M18" i="61"/>
  <c r="H32" i="57"/>
  <c r="N32" i="57" s="1"/>
  <c r="K32" i="57"/>
  <c r="M32" i="57" s="1"/>
  <c r="W32" i="57"/>
  <c r="Q32" i="57"/>
  <c r="S25" i="54"/>
  <c r="Z25" i="54"/>
  <c r="Y25" i="62"/>
  <c r="Z27" i="61"/>
  <c r="S27" i="61"/>
  <c r="T26" i="60"/>
  <c r="M26" i="60"/>
  <c r="M16" i="61"/>
  <c r="T16" i="61"/>
  <c r="Q40" i="46"/>
  <c r="K40" i="46"/>
  <c r="W40" i="46"/>
  <c r="H38" i="48"/>
  <c r="AE24" i="54"/>
  <c r="AC43" i="56"/>
  <c r="H30" i="56"/>
  <c r="Q30" i="56"/>
  <c r="Z30" i="56" s="1"/>
  <c r="W30" i="56"/>
  <c r="Y30" i="56" s="1"/>
  <c r="K31" i="58"/>
  <c r="W31" i="58"/>
  <c r="H31" i="58"/>
  <c r="Q31" i="58"/>
  <c r="W20" i="59"/>
  <c r="K20" i="59"/>
  <c r="Q20" i="59"/>
  <c r="H20" i="59"/>
  <c r="N20" i="59" s="1"/>
  <c r="AC41" i="43"/>
  <c r="Q41" i="43"/>
  <c r="W41" i="43"/>
  <c r="K41" i="43"/>
  <c r="W31" i="57"/>
  <c r="AF31" i="57" s="1"/>
  <c r="K31" i="57"/>
  <c r="H31" i="57"/>
  <c r="Q31" i="57"/>
  <c r="W21" i="56"/>
  <c r="Y21" i="56" s="1"/>
  <c r="Q21" i="56"/>
  <c r="K21" i="56"/>
  <c r="H21" i="56"/>
  <c r="Q21" i="59"/>
  <c r="K21" i="59"/>
  <c r="W21" i="59"/>
  <c r="Y21" i="59" s="1"/>
  <c r="H21" i="59"/>
  <c r="AE26" i="61"/>
  <c r="W26" i="58"/>
  <c r="Y26" i="58" s="1"/>
  <c r="Q26" i="58"/>
  <c r="K26" i="58"/>
  <c r="H26" i="58"/>
  <c r="N26" i="58" s="1"/>
  <c r="K26" i="56"/>
  <c r="H26" i="56"/>
  <c r="N26" i="56" s="1"/>
  <c r="W26" i="56"/>
  <c r="Y26" i="56" s="1"/>
  <c r="Q26" i="56"/>
  <c r="M25" i="61"/>
  <c r="T25" i="61"/>
  <c r="T24" i="60"/>
  <c r="M24" i="60"/>
  <c r="Y32" i="54"/>
  <c r="Y24" i="52"/>
  <c r="T26" i="50"/>
  <c r="M26" i="50"/>
  <c r="Y29" i="48"/>
  <c r="S42" i="61"/>
  <c r="T42" i="61" s="1"/>
  <c r="Z14" i="61"/>
  <c r="S14" i="61"/>
  <c r="M21" i="60"/>
  <c r="T21" i="60"/>
  <c r="T31" i="54"/>
  <c r="M31" i="54"/>
  <c r="N31" i="54" s="1"/>
  <c r="Z26" i="53"/>
  <c r="S26" i="53"/>
  <c r="T20" i="52"/>
  <c r="M20" i="52"/>
  <c r="T25" i="50"/>
  <c r="M25" i="50"/>
  <c r="T27" i="48"/>
  <c r="M27" i="48"/>
  <c r="Y21" i="61"/>
  <c r="M32" i="52"/>
  <c r="T32" i="52"/>
  <c r="T31" i="55"/>
  <c r="M31" i="55"/>
  <c r="N31" i="55" s="1"/>
  <c r="M32" i="50"/>
  <c r="T32" i="50"/>
  <c r="Z26" i="55"/>
  <c r="S26" i="55"/>
  <c r="Y18" i="62"/>
  <c r="W43" i="58"/>
  <c r="Q43" i="58"/>
  <c r="K43" i="58"/>
  <c r="H43" i="58"/>
  <c r="H28" i="55"/>
  <c r="Z24" i="53"/>
  <c r="S24" i="53"/>
  <c r="K41" i="52"/>
  <c r="Q41" i="52"/>
  <c r="W41" i="52"/>
  <c r="H41" i="52"/>
  <c r="M33" i="50"/>
  <c r="N33" i="50" s="1"/>
  <c r="S25" i="48"/>
  <c r="Z25" i="48"/>
  <c r="M27" i="62"/>
  <c r="T27" i="62"/>
  <c r="H40" i="55"/>
  <c r="W40" i="55"/>
  <c r="K40" i="55"/>
  <c r="Q40" i="55"/>
  <c r="S20" i="53"/>
  <c r="Z20" i="53"/>
  <c r="Y26" i="51"/>
  <c r="S26" i="61"/>
  <c r="Z26" i="61"/>
  <c r="M33" i="51"/>
  <c r="N33" i="51" s="1"/>
  <c r="M16" i="62"/>
  <c r="T16" i="62"/>
  <c r="Z18" i="61"/>
  <c r="S18" i="61"/>
  <c r="Q25" i="57"/>
  <c r="K25" i="57"/>
  <c r="W25" i="57"/>
  <c r="Y25" i="57" s="1"/>
  <c r="H25" i="57"/>
  <c r="N25" i="57" s="1"/>
  <c r="AF25" i="54"/>
  <c r="Y27" i="52"/>
  <c r="M33" i="48"/>
  <c r="N33" i="48" s="1"/>
  <c r="Z14" i="62"/>
  <c r="S14" i="62"/>
  <c r="S17" i="61"/>
  <c r="Z17" i="61"/>
  <c r="Y27" i="55"/>
  <c r="Z26" i="52"/>
  <c r="S26" i="52"/>
  <c r="T32" i="48"/>
  <c r="M32" i="48"/>
  <c r="K40" i="58"/>
  <c r="W40" i="58"/>
  <c r="Q40" i="58"/>
  <c r="H40" i="58"/>
  <c r="K41" i="46"/>
  <c r="Q41" i="46"/>
  <c r="W41" i="46"/>
  <c r="Y41" i="46" s="1"/>
  <c r="Z41" i="46" s="1"/>
  <c r="F41" i="48"/>
  <c r="AF32" i="49"/>
  <c r="AF25" i="50"/>
  <c r="AC40" i="52"/>
  <c r="H43" i="53"/>
  <c r="M43" i="53" s="1"/>
  <c r="N43" i="53" s="1"/>
  <c r="AF31" i="54"/>
  <c r="H29" i="56"/>
  <c r="Q29" i="56"/>
  <c r="Z29" i="56" s="1"/>
  <c r="W29" i="56"/>
  <c r="K27" i="58"/>
  <c r="H27" i="58"/>
  <c r="N27" i="58" s="1"/>
  <c r="Q27" i="58"/>
  <c r="W27" i="58"/>
  <c r="Y27" i="58" s="1"/>
  <c r="Q33" i="59"/>
  <c r="K33" i="59"/>
  <c r="H33" i="59"/>
  <c r="W33" i="59"/>
  <c r="AF29" i="53"/>
  <c r="AC25" i="57"/>
  <c r="AE25" i="57" s="1"/>
  <c r="W29" i="57"/>
  <c r="AF29" i="57" s="1"/>
  <c r="H29" i="57"/>
  <c r="Q29" i="57"/>
  <c r="Z29" i="57" s="1"/>
  <c r="AF31" i="53"/>
  <c r="AF24" i="55"/>
  <c r="W21" i="57"/>
  <c r="K21" i="57"/>
  <c r="Q21" i="57"/>
  <c r="H21" i="57"/>
  <c r="AF16" i="61"/>
  <c r="V34" i="57"/>
  <c r="W34" i="57" s="1"/>
  <c r="P34" i="57"/>
  <c r="Q34" i="57" s="1"/>
  <c r="J34" i="57"/>
  <c r="K34" i="57" s="1"/>
  <c r="AB34" i="57"/>
  <c r="AC34" i="57" s="1"/>
  <c r="G34" i="57"/>
  <c r="H34" i="57" s="1"/>
  <c r="Y25" i="61"/>
  <c r="Y24" i="60"/>
  <c r="Z25" i="55"/>
  <c r="S25" i="55"/>
  <c r="H28" i="54"/>
  <c r="T24" i="52"/>
  <c r="M24" i="52"/>
  <c r="Y26" i="50"/>
  <c r="F38" i="59"/>
  <c r="H37" i="59"/>
  <c r="S31" i="54"/>
  <c r="Z31" i="54"/>
  <c r="Y26" i="53"/>
  <c r="Y20" i="52"/>
  <c r="Z27" i="48"/>
  <c r="S27" i="48"/>
  <c r="AF31" i="48"/>
  <c r="Z31" i="60"/>
  <c r="S31" i="60"/>
  <c r="M33" i="55"/>
  <c r="N33" i="55" s="1"/>
  <c r="Y29" i="54"/>
  <c r="Y32" i="52"/>
  <c r="T24" i="50"/>
  <c r="M24" i="50"/>
  <c r="T25" i="49"/>
  <c r="M25" i="49"/>
  <c r="T17" i="62"/>
  <c r="M17" i="62"/>
  <c r="H28" i="49"/>
  <c r="H36" i="49" s="1"/>
  <c r="Y26" i="55"/>
  <c r="T27" i="50"/>
  <c r="M27" i="50"/>
  <c r="M20" i="61"/>
  <c r="T20" i="61"/>
  <c r="F38" i="56"/>
  <c r="H37" i="56"/>
  <c r="Y27" i="54"/>
  <c r="T31" i="52"/>
  <c r="M31" i="52"/>
  <c r="N31" i="52" s="1"/>
  <c r="S27" i="51"/>
  <c r="Z27" i="51"/>
  <c r="S33" i="50"/>
  <c r="T33" i="50" s="1"/>
  <c r="Y25" i="48"/>
  <c r="AF27" i="62"/>
  <c r="T20" i="53"/>
  <c r="M20" i="53"/>
  <c r="T26" i="51"/>
  <c r="M26" i="51"/>
  <c r="Y25" i="52"/>
  <c r="H28" i="51"/>
  <c r="H36" i="51" s="1"/>
  <c r="Z16" i="62"/>
  <c r="S16" i="62"/>
  <c r="Y18" i="61"/>
  <c r="Y29" i="55"/>
  <c r="Z32" i="53"/>
  <c r="S32" i="53"/>
  <c r="T27" i="52"/>
  <c r="M27" i="52"/>
  <c r="Z31" i="50"/>
  <c r="S31" i="50"/>
  <c r="S33" i="48"/>
  <c r="T33" i="48" s="1"/>
  <c r="M14" i="62"/>
  <c r="T14" i="62"/>
  <c r="Y17" i="61"/>
  <c r="T27" i="55"/>
  <c r="M27" i="55"/>
  <c r="S31" i="53"/>
  <c r="Z31" i="53"/>
  <c r="Y29" i="50"/>
  <c r="Y32" i="48"/>
  <c r="S16" i="61"/>
  <c r="Z16" i="61"/>
  <c r="K41" i="58"/>
  <c r="Q41" i="58"/>
  <c r="H41" i="58"/>
  <c r="W41" i="58"/>
  <c r="K33" i="58"/>
  <c r="Q33" i="58"/>
  <c r="H33" i="58"/>
  <c r="W33" i="58"/>
  <c r="P34" i="56"/>
  <c r="J34" i="56"/>
  <c r="K34" i="56" s="1"/>
  <c r="AB34" i="56"/>
  <c r="G34" i="56"/>
  <c r="H34" i="56" s="1"/>
  <c r="V34" i="56"/>
  <c r="W34" i="56" s="1"/>
  <c r="H28" i="53"/>
  <c r="T24" i="54"/>
  <c r="M24" i="54"/>
  <c r="Q26" i="57"/>
  <c r="K26" i="57"/>
  <c r="H26" i="57"/>
  <c r="N26" i="57" s="1"/>
  <c r="W26" i="57"/>
  <c r="Y26" i="57" s="1"/>
  <c r="Q30" i="59"/>
  <c r="Z30" i="59" s="1"/>
  <c r="H30" i="59"/>
  <c r="W30" i="59"/>
  <c r="AB34" i="52"/>
  <c r="AC34" i="52" s="1"/>
  <c r="G34" i="52"/>
  <c r="H34" i="52" s="1"/>
  <c r="P34" i="52"/>
  <c r="Q34" i="52" s="1"/>
  <c r="V34" i="52"/>
  <c r="W34" i="52" s="1"/>
  <c r="Y34" i="52" s="1"/>
  <c r="Z34" i="52" s="1"/>
  <c r="J34" i="52"/>
  <c r="K34" i="52" s="1"/>
  <c r="Z25" i="61"/>
  <c r="S25" i="61"/>
  <c r="Z24" i="60"/>
  <c r="S24" i="60"/>
  <c r="Y21" i="60"/>
  <c r="H40" i="54"/>
  <c r="W40" i="54"/>
  <c r="Q40" i="54"/>
  <c r="K40" i="54"/>
  <c r="Y31" i="51"/>
  <c r="S17" i="62"/>
  <c r="Z17" i="62"/>
  <c r="T26" i="55"/>
  <c r="M26" i="55"/>
  <c r="T24" i="53"/>
  <c r="M24" i="53"/>
  <c r="T24" i="62"/>
  <c r="M24" i="62"/>
  <c r="AE24" i="49"/>
  <c r="AE24" i="50"/>
  <c r="W43" i="53"/>
  <c r="AF24" i="54"/>
  <c r="H43" i="55"/>
  <c r="H24" i="56"/>
  <c r="N24" i="56" s="1"/>
  <c r="Q24" i="56"/>
  <c r="K24" i="56"/>
  <c r="W24" i="56"/>
  <c r="AC26" i="56"/>
  <c r="AE26" i="56" s="1"/>
  <c r="W30" i="58"/>
  <c r="Q30" i="58"/>
  <c r="Z30" i="58" s="1"/>
  <c r="H30" i="58"/>
  <c r="AF14" i="61"/>
  <c r="AF32" i="51"/>
  <c r="AC34" i="58"/>
  <c r="H31" i="59"/>
  <c r="K31" i="59"/>
  <c r="Q31" i="59"/>
  <c r="W31" i="59"/>
  <c r="AF31" i="59" s="1"/>
  <c r="AE33" i="51"/>
  <c r="AF33" i="51" s="1"/>
  <c r="AE31" i="48"/>
  <c r="W21" i="58"/>
  <c r="Q21" i="58"/>
  <c r="K21" i="58"/>
  <c r="H21" i="58"/>
  <c r="AF27" i="60"/>
  <c r="AF26" i="49"/>
  <c r="AB34" i="55"/>
  <c r="AC34" i="55" s="1"/>
  <c r="V34" i="55"/>
  <c r="W34" i="55" s="1"/>
  <c r="P34" i="55"/>
  <c r="Q34" i="55" s="1"/>
  <c r="G34" i="55"/>
  <c r="H34" i="55" s="1"/>
  <c r="J34" i="55"/>
  <c r="K34" i="55" s="1"/>
  <c r="Z21" i="62"/>
  <c r="S21" i="62"/>
  <c r="Z15" i="61"/>
  <c r="S15" i="61"/>
  <c r="S27" i="53"/>
  <c r="Z27" i="53"/>
  <c r="T32" i="51"/>
  <c r="M32" i="51"/>
  <c r="Z31" i="62"/>
  <c r="S31" i="62"/>
  <c r="T24" i="61"/>
  <c r="M24" i="61"/>
  <c r="H32" i="59"/>
  <c r="K32" i="59"/>
  <c r="M32" i="59" s="1"/>
  <c r="N32" i="59" s="1"/>
  <c r="Q32" i="59"/>
  <c r="W32" i="59"/>
  <c r="AC32" i="59"/>
  <c r="S25" i="50"/>
  <c r="Z25" i="50"/>
  <c r="Y34" i="62"/>
  <c r="Z34" i="62" s="1"/>
  <c r="T13" i="61"/>
  <c r="M13" i="61"/>
  <c r="Q34" i="56"/>
  <c r="Z32" i="52"/>
  <c r="S32" i="52"/>
  <c r="S24" i="50"/>
  <c r="Z24" i="50"/>
  <c r="Y33" i="53"/>
  <c r="Z33" i="53" s="1"/>
  <c r="Z24" i="48"/>
  <c r="S24" i="48"/>
  <c r="M33" i="54"/>
  <c r="N33" i="54" s="1"/>
  <c r="T18" i="62"/>
  <c r="M18" i="62"/>
  <c r="S20" i="61"/>
  <c r="Z20" i="61"/>
  <c r="H32" i="56"/>
  <c r="K32" i="56"/>
  <c r="M32" i="56" s="1"/>
  <c r="N32" i="56" s="1"/>
  <c r="W32" i="56"/>
  <c r="AF32" i="56" s="1"/>
  <c r="Q32" i="56"/>
  <c r="Y31" i="52"/>
  <c r="H28" i="50"/>
  <c r="H36" i="50" s="1"/>
  <c r="H41" i="55"/>
  <c r="Q41" i="55"/>
  <c r="W41" i="55"/>
  <c r="K41" i="55"/>
  <c r="Y20" i="53"/>
  <c r="AF26" i="61"/>
  <c r="M25" i="52"/>
  <c r="T25" i="52"/>
  <c r="T26" i="62"/>
  <c r="M26" i="62"/>
  <c r="T25" i="51"/>
  <c r="M25" i="51"/>
  <c r="AF31" i="50"/>
  <c r="Y14" i="62"/>
  <c r="T26" i="52"/>
  <c r="M26" i="52"/>
  <c r="M31" i="49"/>
  <c r="N31" i="49" s="1"/>
  <c r="T31" i="49"/>
  <c r="Z32" i="48"/>
  <c r="S32" i="48"/>
  <c r="K41" i="45"/>
  <c r="Q41" i="45"/>
  <c r="W41" i="45"/>
  <c r="W30" i="57"/>
  <c r="H30" i="57"/>
  <c r="Q30" i="57"/>
  <c r="Z30" i="57" s="1"/>
  <c r="M32" i="54"/>
  <c r="T32" i="54"/>
  <c r="T24" i="55"/>
  <c r="M24" i="55"/>
  <c r="M20" i="55"/>
  <c r="T20" i="55"/>
  <c r="S20" i="54"/>
  <c r="Z20" i="54"/>
  <c r="Z32" i="49"/>
  <c r="S32" i="49"/>
  <c r="Z24" i="51"/>
  <c r="S24" i="51"/>
  <c r="S25" i="60"/>
  <c r="Z25" i="60"/>
  <c r="Q24" i="58"/>
  <c r="K24" i="58"/>
  <c r="W24" i="58"/>
  <c r="H24" i="58"/>
  <c r="N24" i="58" s="1"/>
  <c r="AE27" i="62"/>
  <c r="T26" i="49"/>
  <c r="M26" i="49"/>
  <c r="T31" i="48"/>
  <c r="M31" i="48"/>
  <c r="N31" i="48" s="1"/>
  <c r="M31" i="60"/>
  <c r="N31" i="60" s="1"/>
  <c r="T31" i="60"/>
  <c r="S25" i="49"/>
  <c r="Z25" i="49"/>
  <c r="Z32" i="50"/>
  <c r="S32" i="50"/>
  <c r="Y30" i="60"/>
  <c r="T26" i="54"/>
  <c r="M26" i="54"/>
  <c r="AF26" i="62"/>
  <c r="Y25" i="60"/>
  <c r="AF32" i="50"/>
  <c r="W27" i="57"/>
  <c r="Y27" i="57" s="1"/>
  <c r="Q27" i="57"/>
  <c r="K27" i="57"/>
  <c r="H27" i="57"/>
  <c r="N27" i="57" s="1"/>
  <c r="H29" i="59"/>
  <c r="Q29" i="59"/>
  <c r="Z29" i="59" s="1"/>
  <c r="W29" i="59"/>
  <c r="AE26" i="62"/>
  <c r="M27" i="46"/>
  <c r="AE26" i="49"/>
  <c r="H38" i="50"/>
  <c r="AE33" i="52"/>
  <c r="AF33" i="52" s="1"/>
  <c r="Q43" i="53"/>
  <c r="Y43" i="53" s="1"/>
  <c r="Z43" i="53" s="1"/>
  <c r="AC43" i="55"/>
  <c r="AE43" i="55" s="1"/>
  <c r="AF43" i="55" s="1"/>
  <c r="H29" i="58"/>
  <c r="W29" i="58"/>
  <c r="Q29" i="58"/>
  <c r="Z29" i="58" s="1"/>
  <c r="K24" i="59"/>
  <c r="Q24" i="59"/>
  <c r="W24" i="59"/>
  <c r="H24" i="59"/>
  <c r="N24" i="59" s="1"/>
  <c r="AE31" i="51"/>
  <c r="F41" i="51"/>
  <c r="H38" i="51"/>
  <c r="W25" i="59"/>
  <c r="Y25" i="59" s="1"/>
  <c r="H25" i="59"/>
  <c r="N25" i="59" s="1"/>
  <c r="K25" i="59"/>
  <c r="Q25" i="59"/>
  <c r="AF26" i="48"/>
  <c r="AE25" i="51"/>
  <c r="Q34" i="59"/>
  <c r="Z32" i="51"/>
  <c r="S32" i="51"/>
  <c r="T27" i="49"/>
  <c r="M27" i="49"/>
  <c r="M31" i="62"/>
  <c r="N31" i="62" s="1"/>
  <c r="T31" i="62"/>
  <c r="S24" i="61"/>
  <c r="Z24" i="61"/>
  <c r="S33" i="52"/>
  <c r="T33" i="52" s="1"/>
  <c r="T31" i="51"/>
  <c r="M31" i="51"/>
  <c r="N31" i="51" s="1"/>
  <c r="S13" i="61"/>
  <c r="Z13" i="61"/>
  <c r="Q40" i="56"/>
  <c r="W40" i="56"/>
  <c r="H40" i="56"/>
  <c r="K40" i="56"/>
  <c r="Z26" i="48"/>
  <c r="S26" i="48"/>
  <c r="Q40" i="57"/>
  <c r="K40" i="57"/>
  <c r="H40" i="57"/>
  <c r="W40" i="57"/>
  <c r="S18" i="62"/>
  <c r="Z18" i="62"/>
  <c r="Y32" i="55"/>
  <c r="T27" i="54"/>
  <c r="M27" i="54"/>
  <c r="T25" i="48"/>
  <c r="M25" i="48"/>
  <c r="Y29" i="52"/>
  <c r="Y20" i="54"/>
  <c r="Z25" i="52"/>
  <c r="S25" i="52"/>
  <c r="Y29" i="61"/>
  <c r="T27" i="60"/>
  <c r="M27" i="60"/>
  <c r="H28" i="48"/>
  <c r="H36" i="48" s="1"/>
  <c r="T17" i="61"/>
  <c r="M17" i="61"/>
  <c r="Z27" i="55"/>
  <c r="S27" i="55"/>
  <c r="M31" i="53"/>
  <c r="N31" i="53" s="1"/>
  <c r="T31" i="53"/>
  <c r="Y24" i="51"/>
  <c r="M25" i="60"/>
  <c r="T25" i="60"/>
  <c r="H38" i="49"/>
  <c r="AF25" i="49"/>
  <c r="AE31" i="50"/>
  <c r="AC43" i="53"/>
  <c r="AE31" i="54"/>
  <c r="K43" i="55"/>
  <c r="K33" i="56"/>
  <c r="H33" i="56"/>
  <c r="Q33" i="56"/>
  <c r="W33" i="56"/>
  <c r="Q33" i="57"/>
  <c r="W33" i="57"/>
  <c r="Y33" i="57" s="1"/>
  <c r="Z33" i="57" s="1"/>
  <c r="K33" i="57"/>
  <c r="H33" i="57"/>
  <c r="AC43" i="58"/>
  <c r="W26" i="59"/>
  <c r="Q26" i="59"/>
  <c r="H26" i="59"/>
  <c r="N26" i="59" s="1"/>
  <c r="K26" i="59"/>
  <c r="AE27" i="60"/>
  <c r="W24" i="57"/>
  <c r="AF24" i="57" s="1"/>
  <c r="H24" i="57"/>
  <c r="N24" i="57" s="1"/>
  <c r="K24" i="57"/>
  <c r="Q24" i="57"/>
  <c r="AF25" i="51"/>
  <c r="AE25" i="54"/>
  <c r="AB34" i="53"/>
  <c r="J34" i="53"/>
  <c r="K34" i="53" s="1"/>
  <c r="P34" i="53"/>
  <c r="Q34" i="53" s="1"/>
  <c r="G34" i="53"/>
  <c r="H34" i="53" s="1"/>
  <c r="V34" i="53"/>
  <c r="W34" i="53" s="1"/>
  <c r="Y34" i="53" s="1"/>
  <c r="J34" i="54"/>
  <c r="G34" i="54"/>
  <c r="H34" i="54" s="1"/>
  <c r="V34" i="54"/>
  <c r="W34" i="54" s="1"/>
  <c r="Y34" i="54" s="1"/>
  <c r="AB34" i="54"/>
  <c r="P34" i="54"/>
  <c r="Q34" i="54" s="1"/>
  <c r="M15" i="61"/>
  <c r="T15" i="61"/>
  <c r="W40" i="59"/>
  <c r="H40" i="59"/>
  <c r="K40" i="59"/>
  <c r="Q40" i="59"/>
  <c r="M25" i="55"/>
  <c r="T25" i="55"/>
  <c r="T27" i="53"/>
  <c r="M27" i="53"/>
  <c r="Z27" i="49"/>
  <c r="S27" i="49"/>
  <c r="Y24" i="61"/>
  <c r="Z24" i="55"/>
  <c r="S24" i="55"/>
  <c r="K41" i="54"/>
  <c r="W41" i="54"/>
  <c r="H41" i="54"/>
  <c r="Q41" i="54"/>
  <c r="M34" i="62"/>
  <c r="N34" i="62" s="1"/>
  <c r="Y13" i="61"/>
  <c r="W41" i="56"/>
  <c r="K41" i="56"/>
  <c r="H41" i="56"/>
  <c r="Q41" i="56"/>
  <c r="Y20" i="55"/>
  <c r="Z25" i="53"/>
  <c r="S25" i="53"/>
  <c r="H28" i="52"/>
  <c r="T26" i="48"/>
  <c r="M26" i="48"/>
  <c r="H41" i="57"/>
  <c r="W41" i="57"/>
  <c r="K41" i="57"/>
  <c r="Q41" i="57"/>
  <c r="T31" i="61"/>
  <c r="M31" i="61"/>
  <c r="N31" i="61" s="1"/>
  <c r="H28" i="61"/>
  <c r="H36" i="61" s="1"/>
  <c r="H39" i="61" s="1"/>
  <c r="S27" i="54"/>
  <c r="Z27" i="54"/>
  <c r="Z31" i="52"/>
  <c r="S31" i="52"/>
  <c r="T27" i="51"/>
  <c r="M27" i="51"/>
  <c r="T24" i="49"/>
  <c r="M24" i="49"/>
  <c r="Y30" i="61"/>
  <c r="Z26" i="54"/>
  <c r="S26" i="54"/>
  <c r="S33" i="49"/>
  <c r="T33" i="49" s="1"/>
  <c r="T20" i="54"/>
  <c r="M20" i="54"/>
  <c r="S26" i="62"/>
  <c r="Z26" i="62"/>
  <c r="S27" i="60"/>
  <c r="Z27" i="60"/>
  <c r="T25" i="54"/>
  <c r="M25" i="54"/>
  <c r="M32" i="53"/>
  <c r="T32" i="53"/>
  <c r="S25" i="51"/>
  <c r="Z25" i="51"/>
  <c r="T32" i="49"/>
  <c r="M32" i="49"/>
  <c r="M25" i="62"/>
  <c r="T25" i="62"/>
  <c r="Y27" i="61"/>
  <c r="S26" i="60"/>
  <c r="Z26" i="60"/>
  <c r="S24" i="54"/>
  <c r="Z24" i="54"/>
  <c r="Q41" i="53"/>
  <c r="W41" i="53"/>
  <c r="H41" i="53"/>
  <c r="K41" i="53"/>
  <c r="S31" i="49"/>
  <c r="Z31" i="49"/>
  <c r="S24" i="62"/>
  <c r="Z24" i="62"/>
  <c r="Y20" i="60"/>
  <c r="S20" i="62"/>
  <c r="Z20" i="62"/>
  <c r="S13" i="62"/>
  <c r="Z13" i="62"/>
  <c r="M20" i="62"/>
  <c r="T20" i="62"/>
  <c r="N13" i="62"/>
  <c r="H28" i="62"/>
  <c r="H36" i="62" s="1"/>
  <c r="H39" i="62" s="1"/>
  <c r="AE20" i="60"/>
  <c r="Q20" i="56"/>
  <c r="K20" i="56"/>
  <c r="H20" i="56"/>
  <c r="W20" i="56"/>
  <c r="K20" i="57"/>
  <c r="W20" i="57"/>
  <c r="H20" i="57"/>
  <c r="Q20" i="57"/>
  <c r="Y20" i="62"/>
  <c r="Y13" i="62"/>
  <c r="S20" i="60"/>
  <c r="T20" i="60"/>
  <c r="M20" i="60"/>
  <c r="AF20" i="60"/>
  <c r="K20" i="58"/>
  <c r="H20" i="58"/>
  <c r="W20" i="58"/>
  <c r="AE20" i="58" s="1"/>
  <c r="Q20" i="58"/>
  <c r="N20" i="60"/>
  <c r="H28" i="60"/>
  <c r="H36" i="60" s="1"/>
  <c r="H39" i="60" s="1"/>
  <c r="M13" i="62"/>
  <c r="T13" i="62"/>
  <c r="N26" i="47"/>
  <c r="M32" i="43"/>
  <c r="AE31" i="45"/>
  <c r="AE24" i="45"/>
  <c r="AF24" i="45" s="1"/>
  <c r="S43" i="62"/>
  <c r="T43" i="62" s="1"/>
  <c r="M43" i="62"/>
  <c r="N43" i="62" s="1"/>
  <c r="AE48" i="62"/>
  <c r="AF48" i="62" s="1"/>
  <c r="M43" i="61"/>
  <c r="AE48" i="61"/>
  <c r="AF48" i="61" s="1"/>
  <c r="AE14" i="61"/>
  <c r="AE43" i="60"/>
  <c r="Q43" i="59"/>
  <c r="S43" i="59" s="1"/>
  <c r="T43" i="59" s="1"/>
  <c r="AC25" i="59"/>
  <c r="AE25" i="59" s="1"/>
  <c r="AC43" i="59"/>
  <c r="AC31" i="59"/>
  <c r="H43" i="59"/>
  <c r="AC41" i="57"/>
  <c r="AC24" i="57"/>
  <c r="AC34" i="56"/>
  <c r="AC46" i="55"/>
  <c r="H46" i="55"/>
  <c r="Q46" i="55"/>
  <c r="K46" i="55"/>
  <c r="W46" i="55"/>
  <c r="Q45" i="55"/>
  <c r="W45" i="55"/>
  <c r="K45" i="55"/>
  <c r="H45" i="55"/>
  <c r="AC45" i="55"/>
  <c r="AC47" i="55"/>
  <c r="H47" i="55"/>
  <c r="K47" i="55"/>
  <c r="M47" i="55" s="1"/>
  <c r="Q47" i="55"/>
  <c r="W47" i="55"/>
  <c r="K48" i="55"/>
  <c r="AC48" i="55"/>
  <c r="W48" i="55"/>
  <c r="Q48" i="55"/>
  <c r="H48" i="55"/>
  <c r="AC44" i="55"/>
  <c r="K44" i="55"/>
  <c r="H44" i="55"/>
  <c r="W44" i="55"/>
  <c r="Q44" i="55"/>
  <c r="AC44" i="54"/>
  <c r="W44" i="54"/>
  <c r="Q44" i="54"/>
  <c r="H44" i="54"/>
  <c r="K44" i="54"/>
  <c r="AC45" i="54"/>
  <c r="Q45" i="54"/>
  <c r="W45" i="54"/>
  <c r="Y45" i="54" s="1"/>
  <c r="Z45" i="54" s="1"/>
  <c r="H45" i="54"/>
  <c r="K45" i="54"/>
  <c r="W47" i="54"/>
  <c r="AC47" i="54"/>
  <c r="K47" i="54"/>
  <c r="H47" i="54"/>
  <c r="Q47" i="54"/>
  <c r="K46" i="54"/>
  <c r="AC46" i="54"/>
  <c r="W46" i="54"/>
  <c r="H46" i="54"/>
  <c r="Q46" i="54"/>
  <c r="W48" i="54"/>
  <c r="AC48" i="54"/>
  <c r="K48" i="54"/>
  <c r="H48" i="54"/>
  <c r="Q48" i="54"/>
  <c r="AE26" i="53"/>
  <c r="Q45" i="53"/>
  <c r="AC45" i="53"/>
  <c r="W45" i="53"/>
  <c r="K45" i="53"/>
  <c r="H45" i="53"/>
  <c r="AC46" i="53"/>
  <c r="Q46" i="53"/>
  <c r="W46" i="53"/>
  <c r="K46" i="53"/>
  <c r="H46" i="53"/>
  <c r="K48" i="53"/>
  <c r="AC48" i="53"/>
  <c r="H48" i="53"/>
  <c r="W48" i="53"/>
  <c r="Y48" i="53" s="1"/>
  <c r="Z48" i="53" s="1"/>
  <c r="Q48" i="53"/>
  <c r="H44" i="53"/>
  <c r="K44" i="53"/>
  <c r="AC44" i="53"/>
  <c r="W44" i="53"/>
  <c r="Q44" i="53"/>
  <c r="AC47" i="53"/>
  <c r="AE47" i="53" s="1"/>
  <c r="K47" i="53"/>
  <c r="H47" i="53"/>
  <c r="Q47" i="53"/>
  <c r="W47" i="53"/>
  <c r="Q44" i="52"/>
  <c r="H44" i="52"/>
  <c r="AC44" i="52"/>
  <c r="W44" i="52"/>
  <c r="K44" i="52"/>
  <c r="W48" i="52"/>
  <c r="AC48" i="52"/>
  <c r="K48" i="52"/>
  <c r="H48" i="52"/>
  <c r="Q48" i="52"/>
  <c r="AC46" i="52"/>
  <c r="K46" i="52"/>
  <c r="H46" i="52"/>
  <c r="Q46" i="52"/>
  <c r="W46" i="52"/>
  <c r="AC45" i="52"/>
  <c r="W45" i="52"/>
  <c r="Q45" i="52"/>
  <c r="H45" i="52"/>
  <c r="K45" i="52"/>
  <c r="K47" i="52"/>
  <c r="AC47" i="52"/>
  <c r="H47" i="52"/>
  <c r="Q47" i="52"/>
  <c r="W47" i="52"/>
  <c r="AC41" i="51"/>
  <c r="F40" i="51"/>
  <c r="AE25" i="49"/>
  <c r="AE26" i="47"/>
  <c r="F40" i="45"/>
  <c r="Y25" i="45"/>
  <c r="AE29" i="45"/>
  <c r="S26" i="45"/>
  <c r="S27" i="45"/>
  <c r="T26" i="45"/>
  <c r="AE27" i="45"/>
  <c r="Y26" i="45"/>
  <c r="M25" i="44"/>
  <c r="AE26" i="44"/>
  <c r="H40" i="43"/>
  <c r="AE26" i="43"/>
  <c r="M25" i="43"/>
  <c r="Y26" i="43"/>
  <c r="H41" i="43"/>
  <c r="W46" i="58"/>
  <c r="AC46" i="58"/>
  <c r="K46" i="58"/>
  <c r="H46" i="58"/>
  <c r="Q46" i="58"/>
  <c r="AC44" i="56"/>
  <c r="W44" i="56"/>
  <c r="K44" i="56"/>
  <c r="H44" i="56"/>
  <c r="Q44" i="56"/>
  <c r="AC46" i="57"/>
  <c r="H46" i="57"/>
  <c r="Q46" i="57"/>
  <c r="K46" i="57"/>
  <c r="W46" i="57"/>
  <c r="Q47" i="59"/>
  <c r="K47" i="59"/>
  <c r="W47" i="59"/>
  <c r="AC47" i="59"/>
  <c r="AE47" i="59" s="1"/>
  <c r="H47" i="59"/>
  <c r="W47" i="58"/>
  <c r="AC47" i="58"/>
  <c r="K47" i="58"/>
  <c r="H47" i="58"/>
  <c r="Q47" i="58"/>
  <c r="AC44" i="58"/>
  <c r="W44" i="58"/>
  <c r="K44" i="58"/>
  <c r="H44" i="58"/>
  <c r="Q44" i="58"/>
  <c r="K47" i="56"/>
  <c r="AC47" i="56"/>
  <c r="W47" i="56"/>
  <c r="H47" i="56"/>
  <c r="Q47" i="56"/>
  <c r="K47" i="57"/>
  <c r="AC47" i="57"/>
  <c r="W47" i="57"/>
  <c r="H47" i="57"/>
  <c r="Q47" i="57"/>
  <c r="AC45" i="59"/>
  <c r="W45" i="59"/>
  <c r="K45" i="59"/>
  <c r="H45" i="59"/>
  <c r="Q45" i="59"/>
  <c r="K45" i="58"/>
  <c r="AC45" i="58"/>
  <c r="H45" i="58"/>
  <c r="Q45" i="58"/>
  <c r="W45" i="58"/>
  <c r="H44" i="59"/>
  <c r="K44" i="59"/>
  <c r="AC44" i="59"/>
  <c r="W44" i="59"/>
  <c r="Q44" i="59"/>
  <c r="AE43" i="57"/>
  <c r="AF43" i="57" s="1"/>
  <c r="Q45" i="56"/>
  <c r="AC45" i="56"/>
  <c r="K45" i="56"/>
  <c r="W45" i="56"/>
  <c r="H45" i="56"/>
  <c r="W48" i="57"/>
  <c r="AC48" i="57"/>
  <c r="K48" i="57"/>
  <c r="H48" i="57"/>
  <c r="Q48" i="57"/>
  <c r="Q46" i="59"/>
  <c r="K46" i="59"/>
  <c r="AC46" i="59"/>
  <c r="W46" i="59"/>
  <c r="H46" i="59"/>
  <c r="H48" i="58"/>
  <c r="AC48" i="58"/>
  <c r="W48" i="58"/>
  <c r="K48" i="58"/>
  <c r="Q48" i="58"/>
  <c r="W46" i="56"/>
  <c r="Q46" i="56"/>
  <c r="H46" i="56"/>
  <c r="K46" i="56"/>
  <c r="AC46" i="56"/>
  <c r="Q48" i="56"/>
  <c r="AC48" i="56"/>
  <c r="K48" i="56"/>
  <c r="W48" i="56"/>
  <c r="H48" i="56"/>
  <c r="H45" i="57"/>
  <c r="W45" i="57"/>
  <c r="Q45" i="57"/>
  <c r="AC45" i="57"/>
  <c r="K45" i="57"/>
  <c r="Q48" i="59"/>
  <c r="AC48" i="59"/>
  <c r="W48" i="59"/>
  <c r="H48" i="59"/>
  <c r="K48" i="59"/>
  <c r="Q44" i="57"/>
  <c r="AC44" i="57"/>
  <c r="W44" i="57"/>
  <c r="K44" i="57"/>
  <c r="H44" i="57"/>
  <c r="Y27" i="42"/>
  <c r="AE27" i="42"/>
  <c r="AE33" i="62"/>
  <c r="AF33" i="62" s="1"/>
  <c r="Y29" i="45"/>
  <c r="M44" i="62"/>
  <c r="N44" i="62" s="1"/>
  <c r="M25" i="45"/>
  <c r="M25" i="47"/>
  <c r="M26" i="45"/>
  <c r="Y31" i="44"/>
  <c r="Y29" i="42"/>
  <c r="AE29" i="50"/>
  <c r="Y34" i="46"/>
  <c r="Z34" i="46" s="1"/>
  <c r="AE34" i="46"/>
  <c r="AF34" i="46" s="1"/>
  <c r="AE30" i="60"/>
  <c r="S43" i="61"/>
  <c r="T43" i="61" s="1"/>
  <c r="AC21" i="59"/>
  <c r="AC21" i="58"/>
  <c r="AC21" i="57"/>
  <c r="AC21" i="56"/>
  <c r="T25" i="47"/>
  <c r="AE26" i="45"/>
  <c r="AE30" i="61"/>
  <c r="Y31" i="47"/>
  <c r="S31" i="42"/>
  <c r="T31" i="42" s="1"/>
  <c r="Y24" i="47"/>
  <c r="Z24" i="47" s="1"/>
  <c r="S31" i="47"/>
  <c r="T31" i="47" s="1"/>
  <c r="AE32" i="44"/>
  <c r="AE31" i="53"/>
  <c r="Z31" i="42"/>
  <c r="AE24" i="52"/>
  <c r="M32" i="47"/>
  <c r="M31" i="42"/>
  <c r="N31" i="42" s="1"/>
  <c r="AE24" i="55"/>
  <c r="AE32" i="43"/>
  <c r="AE34" i="60"/>
  <c r="AF34" i="60" s="1"/>
  <c r="AE21" i="62"/>
  <c r="AE34" i="61"/>
  <c r="AF34" i="61" s="1"/>
  <c r="AE21" i="61"/>
  <c r="AC31" i="57"/>
  <c r="AC40" i="55"/>
  <c r="AE27" i="49"/>
  <c r="AE25" i="48"/>
  <c r="AE25" i="47"/>
  <c r="AE27" i="47"/>
  <c r="AE26" i="42"/>
  <c r="AC20" i="57"/>
  <c r="AE35" i="62"/>
  <c r="W43" i="59"/>
  <c r="Y34" i="44"/>
  <c r="Z34" i="44" s="1"/>
  <c r="AE42" i="62"/>
  <c r="AF42" i="62" s="1"/>
  <c r="AE34" i="47"/>
  <c r="AF34" i="47" s="1"/>
  <c r="AE34" i="49"/>
  <c r="AF34" i="49" s="1"/>
  <c r="AE32" i="47"/>
  <c r="AE32" i="48"/>
  <c r="AE13" i="61"/>
  <c r="AE32" i="61"/>
  <c r="AE33" i="48"/>
  <c r="AF33" i="48" s="1"/>
  <c r="AE32" i="50"/>
  <c r="AE34" i="48"/>
  <c r="AF34" i="48" s="1"/>
  <c r="AE34" i="44"/>
  <c r="AF34" i="44" s="1"/>
  <c r="AF14" i="48"/>
  <c r="AE20" i="52"/>
  <c r="AE24" i="48"/>
  <c r="Y34" i="42"/>
  <c r="Z34" i="42" s="1"/>
  <c r="AE29" i="61"/>
  <c r="Y31" i="43"/>
  <c r="S32" i="47"/>
  <c r="Y32" i="47"/>
  <c r="AE32" i="42"/>
  <c r="AE24" i="43"/>
  <c r="AF24" i="43" s="1"/>
  <c r="S32" i="45"/>
  <c r="AE34" i="51"/>
  <c r="AF34" i="51" s="1"/>
  <c r="AE31" i="43"/>
  <c r="AE32" i="49"/>
  <c r="AF13" i="62"/>
  <c r="T32" i="47"/>
  <c r="AE33" i="50"/>
  <c r="AF33" i="50" s="1"/>
  <c r="AE13" i="62"/>
  <c r="AE32" i="53"/>
  <c r="M34" i="42"/>
  <c r="N34" i="42" s="1"/>
  <c r="M32" i="45"/>
  <c r="Y24" i="44"/>
  <c r="Z24" i="44" s="1"/>
  <c r="AE31" i="52"/>
  <c r="AE31" i="55"/>
  <c r="AE29" i="52"/>
  <c r="Y24" i="45"/>
  <c r="Z24" i="45" s="1"/>
  <c r="AE24" i="42"/>
  <c r="AF24" i="42" s="1"/>
  <c r="AE33" i="53"/>
  <c r="AF33" i="53" s="1"/>
  <c r="AE29" i="53"/>
  <c r="AE33" i="60"/>
  <c r="AF33" i="60" s="1"/>
  <c r="AE33" i="49"/>
  <c r="AF33" i="49" s="1"/>
  <c r="Y24" i="43"/>
  <c r="Z24" i="43" s="1"/>
  <c r="AE29" i="48"/>
  <c r="AE24" i="51"/>
  <c r="AE33" i="54"/>
  <c r="AF33" i="54" s="1"/>
  <c r="AE24" i="44"/>
  <c r="AF24" i="44" s="1"/>
  <c r="AE31" i="16"/>
  <c r="AE29" i="62"/>
  <c r="AE25" i="55"/>
  <c r="AC41" i="55"/>
  <c r="AE27" i="55"/>
  <c r="AC40" i="51"/>
  <c r="AE32" i="51"/>
  <c r="AE34" i="62"/>
  <c r="AF34" i="62" s="1"/>
  <c r="AE16" i="62"/>
  <c r="AE14" i="62"/>
  <c r="Y47" i="62"/>
  <c r="Z47" i="62" s="1"/>
  <c r="AF32" i="62"/>
  <c r="M46" i="62"/>
  <c r="N46" i="62" s="1"/>
  <c r="T46" i="62"/>
  <c r="AF29" i="62"/>
  <c r="S45" i="62"/>
  <c r="T45" i="62" s="1"/>
  <c r="M45" i="62"/>
  <c r="N45" i="62" s="1"/>
  <c r="AE46" i="62"/>
  <c r="AF46" i="62" s="1"/>
  <c r="M48" i="62"/>
  <c r="N48" i="62" s="1"/>
  <c r="AF20" i="62"/>
  <c r="AE20" i="62"/>
  <c r="AE40" i="62"/>
  <c r="AF40" i="62" s="1"/>
  <c r="AE32" i="62"/>
  <c r="AF30" i="62"/>
  <c r="Y44" i="62"/>
  <c r="Z44" i="62" s="1"/>
  <c r="AE44" i="62"/>
  <c r="AF44" i="62" s="1"/>
  <c r="M47" i="62"/>
  <c r="N47" i="62" s="1"/>
  <c r="T47" i="62"/>
  <c r="AE30" i="62"/>
  <c r="Y45" i="62"/>
  <c r="Z45" i="62" s="1"/>
  <c r="Y46" i="62"/>
  <c r="Z46" i="62" s="1"/>
  <c r="AF17" i="62"/>
  <c r="AE45" i="62"/>
  <c r="AF45" i="62" s="1"/>
  <c r="AF24" i="62"/>
  <c r="AE17" i="62"/>
  <c r="AF14" i="62"/>
  <c r="AF18" i="62"/>
  <c r="AF16" i="62"/>
  <c r="AE47" i="62"/>
  <c r="AF47" i="62" s="1"/>
  <c r="AE15" i="62"/>
  <c r="AF15" i="62" s="1"/>
  <c r="S48" i="62"/>
  <c r="T48" i="62" s="1"/>
  <c r="Y48" i="62"/>
  <c r="Z48" i="62" s="1"/>
  <c r="AE24" i="62"/>
  <c r="AF31" i="17"/>
  <c r="Y31" i="17"/>
  <c r="T31" i="17"/>
  <c r="M31" i="17"/>
  <c r="N31" i="17" s="1"/>
  <c r="S31" i="17"/>
  <c r="Z31" i="17"/>
  <c r="AE31" i="17"/>
  <c r="Z30" i="17"/>
  <c r="AF30" i="17"/>
  <c r="Y30" i="17"/>
  <c r="AE30" i="17"/>
  <c r="Y43" i="61"/>
  <c r="Z43" i="61" s="1"/>
  <c r="AE41" i="61"/>
  <c r="AF41" i="61" s="1"/>
  <c r="AE31" i="61"/>
  <c r="AF25" i="61"/>
  <c r="AE20" i="61"/>
  <c r="AE25" i="61"/>
  <c r="AE18" i="61"/>
  <c r="M44" i="61"/>
  <c r="N44" i="61" s="1"/>
  <c r="Y45" i="61"/>
  <c r="Z45" i="61" s="1"/>
  <c r="AF17" i="61"/>
  <c r="S48" i="61"/>
  <c r="T48" i="61" s="1"/>
  <c r="AE45" i="61"/>
  <c r="AF45" i="61" s="1"/>
  <c r="AF24" i="61"/>
  <c r="N43" i="61"/>
  <c r="AF31" i="61"/>
  <c r="M45" i="61"/>
  <c r="N45" i="61" s="1"/>
  <c r="AE17" i="61"/>
  <c r="Y44" i="61"/>
  <c r="Z44" i="61" s="1"/>
  <c r="AE44" i="61"/>
  <c r="AF44" i="61" s="1"/>
  <c r="AE47" i="61"/>
  <c r="AF47" i="61" s="1"/>
  <c r="AF15" i="61"/>
  <c r="AE24" i="61"/>
  <c r="AE27" i="61"/>
  <c r="S47" i="61"/>
  <c r="T47" i="61" s="1"/>
  <c r="S45" i="61"/>
  <c r="T45" i="61" s="1"/>
  <c r="Y48" i="61"/>
  <c r="Z48" i="61" s="1"/>
  <c r="AE42" i="61"/>
  <c r="AF42" i="61" s="1"/>
  <c r="AE35" i="61"/>
  <c r="AF29" i="61"/>
  <c r="AF27" i="61"/>
  <c r="Y47" i="61"/>
  <c r="Z47" i="61" s="1"/>
  <c r="AE15" i="61"/>
  <c r="M46" i="61"/>
  <c r="N46" i="61" s="1"/>
  <c r="S44" i="61"/>
  <c r="T44" i="61" s="1"/>
  <c r="AF30" i="61"/>
  <c r="M47" i="61"/>
  <c r="N47" i="61" s="1"/>
  <c r="Z46" i="61"/>
  <c r="S46" i="61"/>
  <c r="T46" i="61" s="1"/>
  <c r="AF18" i="61"/>
  <c r="AE40" i="61"/>
  <c r="AF40" i="61" s="1"/>
  <c r="AF21" i="61"/>
  <c r="AF20" i="61"/>
  <c r="S31" i="16"/>
  <c r="Z31" i="16"/>
  <c r="Y31" i="16"/>
  <c r="T31" i="16"/>
  <c r="M31" i="16"/>
  <c r="N31" i="16" s="1"/>
  <c r="Z30" i="16"/>
  <c r="AF30" i="16"/>
  <c r="Y30" i="16"/>
  <c r="AE30" i="16"/>
  <c r="AC41" i="60"/>
  <c r="AE21" i="60"/>
  <c r="AE25" i="60"/>
  <c r="AE24" i="60"/>
  <c r="AC40" i="60"/>
  <c r="S43" i="60"/>
  <c r="T43" i="60" s="1"/>
  <c r="AE31" i="60"/>
  <c r="AF31" i="60"/>
  <c r="AF29" i="60"/>
  <c r="AE26" i="60"/>
  <c r="AF26" i="60"/>
  <c r="Y43" i="60"/>
  <c r="Z43" i="60" s="1"/>
  <c r="AF43" i="60"/>
  <c r="AE29" i="60"/>
  <c r="M43" i="60"/>
  <c r="N43" i="60" s="1"/>
  <c r="AF21" i="60"/>
  <c r="AF25" i="60"/>
  <c r="T31" i="15"/>
  <c r="M31" i="15"/>
  <c r="N31" i="15" s="1"/>
  <c r="Z31" i="15"/>
  <c r="S31" i="15"/>
  <c r="AF31" i="15"/>
  <c r="Y31" i="15"/>
  <c r="AE31" i="15"/>
  <c r="Z30" i="15"/>
  <c r="AF30" i="15"/>
  <c r="Y30" i="15"/>
  <c r="AE30" i="15"/>
  <c r="AC27" i="59"/>
  <c r="AC30" i="59"/>
  <c r="AC33" i="59"/>
  <c r="AC24" i="59"/>
  <c r="AC29" i="59"/>
  <c r="M43" i="59"/>
  <c r="N43" i="59" s="1"/>
  <c r="AC26" i="59"/>
  <c r="AC20" i="59"/>
  <c r="AC30" i="58"/>
  <c r="AC29" i="58"/>
  <c r="AC25" i="58"/>
  <c r="AC40" i="58"/>
  <c r="AC33" i="58"/>
  <c r="AC31" i="58"/>
  <c r="AE26" i="58"/>
  <c r="AC32" i="58"/>
  <c r="AF26" i="58"/>
  <c r="AC24" i="58"/>
  <c r="AC41" i="58"/>
  <c r="AC27" i="58"/>
  <c r="AC27" i="57"/>
  <c r="AC33" i="57"/>
  <c r="AC30" i="57"/>
  <c r="AF25" i="57"/>
  <c r="AC26" i="57"/>
  <c r="AC40" i="57"/>
  <c r="AF15" i="57"/>
  <c r="AC27" i="56"/>
  <c r="AC24" i="56"/>
  <c r="AC30" i="56"/>
  <c r="AC40" i="56"/>
  <c r="AC20" i="56"/>
  <c r="AC29" i="56"/>
  <c r="AC33" i="56"/>
  <c r="AC25" i="56"/>
  <c r="AC31" i="56"/>
  <c r="AF20" i="55"/>
  <c r="AF26" i="55"/>
  <c r="AE26" i="55"/>
  <c r="AF29" i="55"/>
  <c r="AE29" i="55"/>
  <c r="M43" i="55"/>
  <c r="N43" i="55" s="1"/>
  <c r="S43" i="55"/>
  <c r="T43" i="55" s="1"/>
  <c r="AF25" i="55"/>
  <c r="AF31" i="55"/>
  <c r="AF32" i="55"/>
  <c r="Y43" i="55"/>
  <c r="Z43" i="55" s="1"/>
  <c r="AE20" i="55"/>
  <c r="AE27" i="54"/>
  <c r="AC41" i="54"/>
  <c r="AC40" i="54"/>
  <c r="W43" i="54"/>
  <c r="H43" i="54"/>
  <c r="K43" i="54"/>
  <c r="AC43" i="54"/>
  <c r="Q43" i="54"/>
  <c r="AF26" i="54"/>
  <c r="AC34" i="54"/>
  <c r="AC41" i="53"/>
  <c r="AC40" i="53"/>
  <c r="AF24" i="53"/>
  <c r="AF20" i="53"/>
  <c r="AE43" i="53"/>
  <c r="AF43" i="53" s="1"/>
  <c r="AC34" i="53"/>
  <c r="AE20" i="53"/>
  <c r="AE24" i="53"/>
  <c r="AF25" i="53"/>
  <c r="AF32" i="53"/>
  <c r="AF31" i="52"/>
  <c r="AC41" i="52"/>
  <c r="AE26" i="52"/>
  <c r="AF29" i="52"/>
  <c r="AE32" i="52"/>
  <c r="AF20" i="52"/>
  <c r="Q43" i="52"/>
  <c r="K43" i="52"/>
  <c r="H43" i="52"/>
  <c r="AC43" i="52"/>
  <c r="W43" i="52"/>
  <c r="AF26" i="52"/>
  <c r="AF32" i="52"/>
  <c r="Z31" i="13"/>
  <c r="S31" i="13"/>
  <c r="T31" i="13" s="1"/>
  <c r="M31" i="13"/>
  <c r="N31" i="13" s="1"/>
  <c r="AF31" i="13"/>
  <c r="Y31" i="13"/>
  <c r="AE31" i="13"/>
  <c r="AF29" i="51"/>
  <c r="AE29" i="51"/>
  <c r="F41" i="50"/>
  <c r="F40" i="50"/>
  <c r="AE26" i="50"/>
  <c r="AE25" i="50"/>
  <c r="AE34" i="50"/>
  <c r="AF34" i="50" s="1"/>
  <c r="AF27" i="50"/>
  <c r="AE27" i="50"/>
  <c r="F40" i="49"/>
  <c r="F41" i="49"/>
  <c r="AF27" i="49"/>
  <c r="F40" i="48"/>
  <c r="AF25" i="48"/>
  <c r="AC41" i="48"/>
  <c r="AF29" i="48"/>
  <c r="Z31" i="12"/>
  <c r="S31" i="12"/>
  <c r="T31" i="12" s="1"/>
  <c r="AF31" i="12"/>
  <c r="Y31" i="12"/>
  <c r="M31" i="12"/>
  <c r="N31" i="12" s="1"/>
  <c r="AE31" i="12"/>
  <c r="M27" i="47"/>
  <c r="T27" i="47"/>
  <c r="F40" i="47"/>
  <c r="F41" i="47"/>
  <c r="N27" i="47"/>
  <c r="S34" i="47"/>
  <c r="T34" i="47" s="1"/>
  <c r="Y34" i="47"/>
  <c r="Z34" i="47" s="1"/>
  <c r="S27" i="47"/>
  <c r="M24" i="47"/>
  <c r="N24" i="47" s="1"/>
  <c r="AF26" i="47"/>
  <c r="Y26" i="47"/>
  <c r="M34" i="47"/>
  <c r="N34" i="47" s="1"/>
  <c r="M31" i="47"/>
  <c r="N31" i="47" s="1"/>
  <c r="AF27" i="47"/>
  <c r="Y27" i="47"/>
  <c r="Z29" i="47"/>
  <c r="S24" i="47"/>
  <c r="T24" i="47" s="1"/>
  <c r="AF29" i="47"/>
  <c r="Y29" i="47"/>
  <c r="AE29" i="47"/>
  <c r="Y24" i="46"/>
  <c r="AE24" i="46"/>
  <c r="AF24" i="46" s="1"/>
  <c r="AE25" i="46"/>
  <c r="Y31" i="46"/>
  <c r="AF31" i="46"/>
  <c r="Z32" i="46"/>
  <c r="S32" i="46"/>
  <c r="S27" i="46"/>
  <c r="Z27" i="46"/>
  <c r="Y27" i="46"/>
  <c r="N26" i="46"/>
  <c r="AC41" i="46"/>
  <c r="H41" i="46"/>
  <c r="Y32" i="46"/>
  <c r="AF32" i="46"/>
  <c r="Y26" i="46"/>
  <c r="AF26" i="46"/>
  <c r="M24" i="46"/>
  <c r="Z31" i="46"/>
  <c r="S31" i="46"/>
  <c r="T31" i="46" s="1"/>
  <c r="AC40" i="46"/>
  <c r="H40" i="46"/>
  <c r="AE32" i="46"/>
  <c r="T32" i="46"/>
  <c r="M32" i="46"/>
  <c r="AE31" i="46"/>
  <c r="N25" i="46"/>
  <c r="M34" i="46"/>
  <c r="N34" i="46" s="1"/>
  <c r="Z25" i="46"/>
  <c r="S25" i="46"/>
  <c r="N24" i="46"/>
  <c r="Y25" i="46"/>
  <c r="AF25" i="46"/>
  <c r="M31" i="46"/>
  <c r="N31" i="46" s="1"/>
  <c r="T26" i="46"/>
  <c r="M26" i="46"/>
  <c r="M14" i="46"/>
  <c r="N14" i="46"/>
  <c r="N32" i="46"/>
  <c r="Z24" i="46"/>
  <c r="S24" i="46"/>
  <c r="T24" i="46" s="1"/>
  <c r="T25" i="46"/>
  <c r="M25" i="46"/>
  <c r="S26" i="46"/>
  <c r="Z26" i="46"/>
  <c r="Y29" i="46"/>
  <c r="AF29" i="46"/>
  <c r="N27" i="46"/>
  <c r="S34" i="46"/>
  <c r="T34" i="46" s="1"/>
  <c r="AE29" i="46"/>
  <c r="AE26" i="46"/>
  <c r="AE32" i="45"/>
  <c r="N32" i="45"/>
  <c r="Y31" i="45"/>
  <c r="AE25" i="45"/>
  <c r="Y32" i="45"/>
  <c r="M31" i="45"/>
  <c r="N31" i="45" s="1"/>
  <c r="M24" i="45"/>
  <c r="N24" i="45" s="1"/>
  <c r="M34" i="45"/>
  <c r="N34" i="45" s="1"/>
  <c r="S14" i="45"/>
  <c r="Z14" i="45"/>
  <c r="Y34" i="45"/>
  <c r="Z34" i="45" s="1"/>
  <c r="AC40" i="45"/>
  <c r="H40" i="45"/>
  <c r="AE34" i="45"/>
  <c r="AF34" i="45" s="1"/>
  <c r="AF27" i="45"/>
  <c r="Y27" i="45"/>
  <c r="AC41" i="45"/>
  <c r="H41" i="45"/>
  <c r="S34" i="45"/>
  <c r="T34" i="45" s="1"/>
  <c r="S24" i="45"/>
  <c r="T24" i="45" s="1"/>
  <c r="M27" i="45"/>
  <c r="T27" i="45"/>
  <c r="S31" i="45"/>
  <c r="T31" i="45" s="1"/>
  <c r="N32" i="44"/>
  <c r="AE29" i="44"/>
  <c r="AE27" i="44"/>
  <c r="M32" i="44"/>
  <c r="M26" i="44"/>
  <c r="Z29" i="44"/>
  <c r="F40" i="44"/>
  <c r="F41" i="44"/>
  <c r="M34" i="44"/>
  <c r="N34" i="44" s="1"/>
  <c r="N27" i="44"/>
  <c r="S32" i="44"/>
  <c r="Z32" i="44"/>
  <c r="Y27" i="44"/>
  <c r="AF27" i="44"/>
  <c r="M31" i="44"/>
  <c r="N31" i="44" s="1"/>
  <c r="S25" i="44"/>
  <c r="Z25" i="44"/>
  <c r="S31" i="44"/>
  <c r="T31" i="44" s="1"/>
  <c r="S34" i="44"/>
  <c r="T34" i="44" s="1"/>
  <c r="Z27" i="44"/>
  <c r="S27" i="44"/>
  <c r="T24" i="44"/>
  <c r="M24" i="44"/>
  <c r="N24" i="44" s="1"/>
  <c r="Y32" i="44"/>
  <c r="M27" i="44"/>
  <c r="T27" i="44"/>
  <c r="Y29" i="44"/>
  <c r="AE29" i="43"/>
  <c r="M26" i="43"/>
  <c r="N25" i="43"/>
  <c r="Y27" i="43"/>
  <c r="AC40" i="43"/>
  <c r="AE27" i="43"/>
  <c r="Y34" i="43"/>
  <c r="Z34" i="43" s="1"/>
  <c r="M24" i="43"/>
  <c r="N24" i="43" s="1"/>
  <c r="M34" i="43"/>
  <c r="N34" i="43" s="1"/>
  <c r="S34" i="43"/>
  <c r="T34" i="43" s="1"/>
  <c r="M27" i="43"/>
  <c r="T27" i="43"/>
  <c r="S25" i="43"/>
  <c r="Z25" i="43"/>
  <c r="Y25" i="43"/>
  <c r="AE34" i="43"/>
  <c r="AF34" i="43" s="1"/>
  <c r="S32" i="43"/>
  <c r="Z32" i="43"/>
  <c r="S27" i="43"/>
  <c r="Z27" i="43"/>
  <c r="Y32" i="43"/>
  <c r="S24" i="43"/>
  <c r="T24" i="43" s="1"/>
  <c r="M31" i="43"/>
  <c r="N31" i="43" s="1"/>
  <c r="AF29" i="43"/>
  <c r="Y29" i="43"/>
  <c r="S31" i="43"/>
  <c r="T31" i="43" s="1"/>
  <c r="N27" i="42"/>
  <c r="M27" i="42"/>
  <c r="AE34" i="42"/>
  <c r="AF34" i="42" s="1"/>
  <c r="Y25" i="42"/>
  <c r="AF25" i="42"/>
  <c r="AE25" i="42"/>
  <c r="Y31" i="42"/>
  <c r="AF31" i="42"/>
  <c r="AE31" i="42"/>
  <c r="Y24" i="42"/>
  <c r="T26" i="42"/>
  <c r="M26" i="42"/>
  <c r="N26" i="42"/>
  <c r="Z24" i="42"/>
  <c r="S24" i="42"/>
  <c r="T24" i="42" s="1"/>
  <c r="M24" i="42"/>
  <c r="N24" i="42" s="1"/>
  <c r="T25" i="42"/>
  <c r="M25" i="42"/>
  <c r="T32" i="42"/>
  <c r="M32" i="42"/>
  <c r="Z25" i="42"/>
  <c r="S25" i="42"/>
  <c r="S27" i="42"/>
  <c r="Z27" i="42"/>
  <c r="N32" i="42"/>
  <c r="F41" i="42"/>
  <c r="F40" i="42"/>
  <c r="S34" i="42"/>
  <c r="T34" i="42" s="1"/>
  <c r="AF32" i="42"/>
  <c r="Y32" i="42"/>
  <c r="AF26" i="42"/>
  <c r="Y26" i="42"/>
  <c r="N25" i="42"/>
  <c r="S31" i="11"/>
  <c r="T31" i="11" s="1"/>
  <c r="Z31" i="11"/>
  <c r="AF31" i="11"/>
  <c r="Y31" i="11"/>
  <c r="M31" i="11"/>
  <c r="N31" i="11" s="1"/>
  <c r="AE31" i="11"/>
  <c r="S14" i="17"/>
  <c r="Z14" i="17"/>
  <c r="T14" i="17"/>
  <c r="M14" i="17"/>
  <c r="N14" i="17"/>
  <c r="AF14" i="17"/>
  <c r="Y14" i="17"/>
  <c r="AE14" i="17"/>
  <c r="S14" i="16"/>
  <c r="Z14" i="16"/>
  <c r="N14" i="16"/>
  <c r="AF14" i="16"/>
  <c r="Y14" i="16"/>
  <c r="T14" i="16"/>
  <c r="M14" i="16"/>
  <c r="AE14" i="16"/>
  <c r="T14" i="12"/>
  <c r="M14" i="12"/>
  <c r="S14" i="12"/>
  <c r="Z14" i="12"/>
  <c r="Y14" i="12"/>
  <c r="AE14" i="12"/>
  <c r="AE14" i="11"/>
  <c r="N14" i="11"/>
  <c r="T14" i="11"/>
  <c r="M14" i="11"/>
  <c r="S14" i="11"/>
  <c r="Z14" i="11"/>
  <c r="AF14" i="11"/>
  <c r="Y14" i="11"/>
  <c r="F48" i="17"/>
  <c r="F47" i="17"/>
  <c r="F48" i="16"/>
  <c r="F47" i="16"/>
  <c r="F48" i="12"/>
  <c r="F47" i="12"/>
  <c r="M34" i="55" l="1"/>
  <c r="N34" i="55" s="1"/>
  <c r="H36" i="53"/>
  <c r="H39" i="53" s="1"/>
  <c r="H36" i="55"/>
  <c r="H39" i="55" s="1"/>
  <c r="H36" i="52"/>
  <c r="H39" i="52" s="1"/>
  <c r="M34" i="52"/>
  <c r="N34" i="52" s="1"/>
  <c r="M46" i="54"/>
  <c r="N46" i="54" s="1"/>
  <c r="M44" i="54"/>
  <c r="S34" i="56"/>
  <c r="T34" i="56" s="1"/>
  <c r="M41" i="53"/>
  <c r="N41" i="53" s="1"/>
  <c r="S41" i="57"/>
  <c r="T41" i="57" s="1"/>
  <c r="M40" i="56"/>
  <c r="N40" i="56" s="1"/>
  <c r="AE34" i="57"/>
  <c r="AF34" i="57" s="1"/>
  <c r="M43" i="56"/>
  <c r="N43" i="56" s="1"/>
  <c r="Y32" i="57"/>
  <c r="M34" i="57"/>
  <c r="N34" i="57" s="1"/>
  <c r="S34" i="58"/>
  <c r="T34" i="58" s="1"/>
  <c r="M41" i="46"/>
  <c r="N41" i="46" s="1"/>
  <c r="AE43" i="58"/>
  <c r="AF43" i="58" s="1"/>
  <c r="S34" i="59"/>
  <c r="T34" i="59" s="1"/>
  <c r="AE31" i="57"/>
  <c r="M40" i="43"/>
  <c r="N40" i="43" s="1"/>
  <c r="Y32" i="59"/>
  <c r="M41" i="45"/>
  <c r="N41" i="45" s="1"/>
  <c r="AE41" i="52"/>
  <c r="AF41" i="52" s="1"/>
  <c r="Y41" i="53"/>
  <c r="Z41" i="53" s="1"/>
  <c r="S41" i="56"/>
  <c r="T41" i="56" s="1"/>
  <c r="Y40" i="56"/>
  <c r="Z40" i="56" s="1"/>
  <c r="Y33" i="58"/>
  <c r="Z33" i="58" s="1"/>
  <c r="Y40" i="52"/>
  <c r="Z40" i="52" s="1"/>
  <c r="S41" i="46"/>
  <c r="T41" i="46" s="1"/>
  <c r="S40" i="55"/>
  <c r="T40" i="55" s="1"/>
  <c r="M40" i="46"/>
  <c r="N40" i="46" s="1"/>
  <c r="Y41" i="55"/>
  <c r="Z41" i="55" s="1"/>
  <c r="Y24" i="59"/>
  <c r="Y29" i="59"/>
  <c r="Y41" i="58"/>
  <c r="Z41" i="58" s="1"/>
  <c r="S40" i="58"/>
  <c r="T40" i="58" s="1"/>
  <c r="S41" i="52"/>
  <c r="T41" i="52" s="1"/>
  <c r="H39" i="48"/>
  <c r="Y24" i="56"/>
  <c r="Y30" i="59"/>
  <c r="Y40" i="46"/>
  <c r="Z40" i="46" s="1"/>
  <c r="AE29" i="57"/>
  <c r="AE41" i="43"/>
  <c r="AF41" i="43" s="1"/>
  <c r="S33" i="58"/>
  <c r="T33" i="58" s="1"/>
  <c r="M41" i="43"/>
  <c r="N41" i="43" s="1"/>
  <c r="AE41" i="59"/>
  <c r="AF41" i="59" s="1"/>
  <c r="Y31" i="56"/>
  <c r="S33" i="56"/>
  <c r="T33" i="56" s="1"/>
  <c r="M40" i="54"/>
  <c r="N40" i="54" s="1"/>
  <c r="Y41" i="52"/>
  <c r="Z41" i="52" s="1"/>
  <c r="AE41" i="53"/>
  <c r="AF41" i="53" s="1"/>
  <c r="S34" i="57"/>
  <c r="T34" i="57" s="1"/>
  <c r="AE24" i="57"/>
  <c r="M41" i="57"/>
  <c r="N41" i="57" s="1"/>
  <c r="Y31" i="59"/>
  <c r="Y32" i="58"/>
  <c r="M40" i="53"/>
  <c r="N40" i="53" s="1"/>
  <c r="Y41" i="56"/>
  <c r="Z41" i="56" s="1"/>
  <c r="S40" i="59"/>
  <c r="T40" i="59" s="1"/>
  <c r="Y33" i="56"/>
  <c r="Z33" i="56" s="1"/>
  <c r="S40" i="57"/>
  <c r="T40" i="57" s="1"/>
  <c r="S41" i="45"/>
  <c r="T41" i="45" s="1"/>
  <c r="M40" i="55"/>
  <c r="N40" i="55" s="1"/>
  <c r="S40" i="52"/>
  <c r="T40" i="52" s="1"/>
  <c r="S40" i="43"/>
  <c r="T40" i="43" s="1"/>
  <c r="M40" i="59"/>
  <c r="N40" i="59" s="1"/>
  <c r="AE40" i="52"/>
  <c r="AF40" i="52" s="1"/>
  <c r="M41" i="55"/>
  <c r="N41" i="55" s="1"/>
  <c r="S41" i="54"/>
  <c r="T41" i="54" s="1"/>
  <c r="Y24" i="58"/>
  <c r="S41" i="59"/>
  <c r="T41" i="59" s="1"/>
  <c r="S43" i="57"/>
  <c r="T43" i="57" s="1"/>
  <c r="T31" i="56"/>
  <c r="M31" i="56"/>
  <c r="N31" i="56" s="1"/>
  <c r="T27" i="59"/>
  <c r="M27" i="59"/>
  <c r="Z31" i="57"/>
  <c r="S31" i="57"/>
  <c r="Y26" i="59"/>
  <c r="Y34" i="57"/>
  <c r="Z34" i="57" s="1"/>
  <c r="M31" i="58"/>
  <c r="N31" i="58" s="1"/>
  <c r="T31" i="58"/>
  <c r="M48" i="54"/>
  <c r="N48" i="54" s="1"/>
  <c r="S26" i="59"/>
  <c r="Z26" i="59"/>
  <c r="H36" i="54"/>
  <c r="H39" i="54" s="1"/>
  <c r="M34" i="54"/>
  <c r="N34" i="54" s="1"/>
  <c r="AE32" i="57"/>
  <c r="S20" i="59"/>
  <c r="Z20" i="59"/>
  <c r="Z25" i="56"/>
  <c r="S25" i="56"/>
  <c r="S43" i="53"/>
  <c r="T43" i="53" s="1"/>
  <c r="Y34" i="55"/>
  <c r="Z34" i="55" s="1"/>
  <c r="M31" i="57"/>
  <c r="N31" i="57" s="1"/>
  <c r="T31" i="57"/>
  <c r="T21" i="58"/>
  <c r="M21" i="58"/>
  <c r="N21" i="58" s="1"/>
  <c r="H38" i="56"/>
  <c r="Y27" i="56"/>
  <c r="Z27" i="56"/>
  <c r="S27" i="56"/>
  <c r="Y32" i="56"/>
  <c r="Z32" i="59"/>
  <c r="S32" i="59"/>
  <c r="T32" i="59" s="1"/>
  <c r="S21" i="58"/>
  <c r="Z21" i="58"/>
  <c r="Y43" i="57"/>
  <c r="Z43" i="57" s="1"/>
  <c r="Q40" i="51"/>
  <c r="K40" i="51"/>
  <c r="H40" i="51"/>
  <c r="W40" i="51"/>
  <c r="Y21" i="58"/>
  <c r="T24" i="56"/>
  <c r="M24" i="56"/>
  <c r="S33" i="59"/>
  <c r="T33" i="59" s="1"/>
  <c r="Z25" i="58"/>
  <c r="S25" i="58"/>
  <c r="H38" i="58"/>
  <c r="W40" i="48"/>
  <c r="K40" i="48"/>
  <c r="Q40" i="48"/>
  <c r="H40" i="48"/>
  <c r="Y40" i="59"/>
  <c r="Z40" i="59" s="1"/>
  <c r="T24" i="57"/>
  <c r="M24" i="57"/>
  <c r="Z24" i="59"/>
  <c r="S24" i="59"/>
  <c r="M33" i="58"/>
  <c r="N33" i="58" s="1"/>
  <c r="S43" i="58"/>
  <c r="T43" i="58" s="1"/>
  <c r="AF26" i="56"/>
  <c r="T20" i="59"/>
  <c r="M20" i="59"/>
  <c r="Y43" i="56"/>
  <c r="Z43" i="56" s="1"/>
  <c r="AE41" i="55"/>
  <c r="AF41" i="55" s="1"/>
  <c r="AE44" i="55"/>
  <c r="AF44" i="55" s="1"/>
  <c r="T24" i="58"/>
  <c r="M24" i="58"/>
  <c r="S41" i="55"/>
  <c r="T41" i="55" s="1"/>
  <c r="S40" i="54"/>
  <c r="T40" i="54" s="1"/>
  <c r="S27" i="58"/>
  <c r="Z27" i="58"/>
  <c r="Y43" i="58"/>
  <c r="Z43" i="58" s="1"/>
  <c r="S21" i="59"/>
  <c r="Z21" i="59"/>
  <c r="Y20" i="59"/>
  <c r="T25" i="58"/>
  <c r="M25" i="58"/>
  <c r="Y34" i="58"/>
  <c r="Z34" i="58" s="1"/>
  <c r="T25" i="56"/>
  <c r="M25" i="56"/>
  <c r="W40" i="44"/>
  <c r="K40" i="44"/>
  <c r="Q40" i="44"/>
  <c r="AF20" i="58"/>
  <c r="Y41" i="57"/>
  <c r="Z41" i="57" s="1"/>
  <c r="Y41" i="54"/>
  <c r="Z41" i="54" s="1"/>
  <c r="S34" i="53"/>
  <c r="T34" i="53" s="1"/>
  <c r="Z34" i="53"/>
  <c r="M33" i="57"/>
  <c r="N33" i="57" s="1"/>
  <c r="Y40" i="57"/>
  <c r="Z40" i="57" s="1"/>
  <c r="H38" i="59"/>
  <c r="S21" i="57"/>
  <c r="Z21" i="57"/>
  <c r="M25" i="57"/>
  <c r="T25" i="57"/>
  <c r="Z31" i="58"/>
  <c r="S31" i="58"/>
  <c r="M40" i="52"/>
  <c r="N40" i="52" s="1"/>
  <c r="Y25" i="58"/>
  <c r="W40" i="49"/>
  <c r="H40" i="49"/>
  <c r="K40" i="49"/>
  <c r="Q40" i="49"/>
  <c r="S41" i="53"/>
  <c r="T41" i="53" s="1"/>
  <c r="M41" i="54"/>
  <c r="N41" i="54" s="1"/>
  <c r="S34" i="54"/>
  <c r="T34" i="54" s="1"/>
  <c r="Z34" i="54"/>
  <c r="M34" i="53"/>
  <c r="N34" i="53" s="1"/>
  <c r="S40" i="56"/>
  <c r="T40" i="56" s="1"/>
  <c r="Y29" i="58"/>
  <c r="T27" i="57"/>
  <c r="M27" i="57"/>
  <c r="Y30" i="57"/>
  <c r="H39" i="50"/>
  <c r="S31" i="59"/>
  <c r="Z31" i="59"/>
  <c r="S34" i="52"/>
  <c r="T34" i="52" s="1"/>
  <c r="M26" i="57"/>
  <c r="T26" i="57"/>
  <c r="M34" i="56"/>
  <c r="N34" i="56" s="1"/>
  <c r="S41" i="58"/>
  <c r="T41" i="58" s="1"/>
  <c r="H39" i="51"/>
  <c r="H39" i="49"/>
  <c r="T21" i="57"/>
  <c r="M21" i="57"/>
  <c r="N21" i="57" s="1"/>
  <c r="M27" i="58"/>
  <c r="T27" i="58"/>
  <c r="M40" i="58"/>
  <c r="N40" i="58" s="1"/>
  <c r="S25" i="57"/>
  <c r="Z25" i="57"/>
  <c r="Z26" i="58"/>
  <c r="S26" i="58"/>
  <c r="T21" i="56"/>
  <c r="M21" i="56"/>
  <c r="N21" i="56" s="1"/>
  <c r="Y41" i="43"/>
  <c r="Z41" i="43" s="1"/>
  <c r="M34" i="59"/>
  <c r="N34" i="59" s="1"/>
  <c r="Y40" i="53"/>
  <c r="Z40" i="53" s="1"/>
  <c r="M41" i="59"/>
  <c r="N41" i="59" s="1"/>
  <c r="M34" i="58"/>
  <c r="N34" i="58" s="1"/>
  <c r="S27" i="59"/>
  <c r="Z27" i="59"/>
  <c r="M25" i="59"/>
  <c r="T25" i="59"/>
  <c r="Z32" i="56"/>
  <c r="S32" i="56"/>
  <c r="T32" i="56" s="1"/>
  <c r="G34" i="17"/>
  <c r="AB34" i="17"/>
  <c r="V34" i="17"/>
  <c r="P34" i="17"/>
  <c r="J34" i="17"/>
  <c r="AE43" i="59"/>
  <c r="AF43" i="59" s="1"/>
  <c r="M33" i="59"/>
  <c r="N33" i="59" s="1"/>
  <c r="Z32" i="58"/>
  <c r="S32" i="58"/>
  <c r="T32" i="58" s="1"/>
  <c r="AF32" i="59"/>
  <c r="Z24" i="57"/>
  <c r="S24" i="57"/>
  <c r="S34" i="55"/>
  <c r="T34" i="55" s="1"/>
  <c r="M43" i="58"/>
  <c r="N43" i="58" s="1"/>
  <c r="M26" i="56"/>
  <c r="T26" i="56"/>
  <c r="S43" i="56"/>
  <c r="T43" i="56" s="1"/>
  <c r="AE32" i="56"/>
  <c r="M33" i="56"/>
  <c r="N33" i="56" s="1"/>
  <c r="Z24" i="56"/>
  <c r="S24" i="56"/>
  <c r="Y34" i="56"/>
  <c r="Z34" i="56" s="1"/>
  <c r="Y40" i="55"/>
  <c r="Z40" i="55" s="1"/>
  <c r="T21" i="59"/>
  <c r="M21" i="59"/>
  <c r="N21" i="59" s="1"/>
  <c r="M43" i="57"/>
  <c r="N43" i="57" s="1"/>
  <c r="W41" i="44"/>
  <c r="Q41" i="44"/>
  <c r="K41" i="44"/>
  <c r="Q40" i="50"/>
  <c r="H40" i="50"/>
  <c r="K40" i="50"/>
  <c r="W40" i="50"/>
  <c r="AE41" i="56"/>
  <c r="AF41" i="56" s="1"/>
  <c r="T24" i="59"/>
  <c r="M24" i="59"/>
  <c r="H28" i="59"/>
  <c r="H36" i="59" s="1"/>
  <c r="Y29" i="57"/>
  <c r="Y31" i="57"/>
  <c r="S40" i="46"/>
  <c r="T40" i="46" s="1"/>
  <c r="Y34" i="59"/>
  <c r="Z34" i="59" s="1"/>
  <c r="W41" i="49"/>
  <c r="Q41" i="49"/>
  <c r="H41" i="49"/>
  <c r="K41" i="49"/>
  <c r="K41" i="50"/>
  <c r="W41" i="50"/>
  <c r="H41" i="50"/>
  <c r="Q41" i="50"/>
  <c r="Y24" i="57"/>
  <c r="S24" i="58"/>
  <c r="Z24" i="58"/>
  <c r="Y40" i="54"/>
  <c r="Z40" i="54" s="1"/>
  <c r="Y40" i="58"/>
  <c r="Z40" i="58" s="1"/>
  <c r="M41" i="52"/>
  <c r="N41" i="52" s="1"/>
  <c r="M26" i="58"/>
  <c r="T26" i="58"/>
  <c r="AF25" i="59"/>
  <c r="AE32" i="59"/>
  <c r="S45" i="58"/>
  <c r="T45" i="58" s="1"/>
  <c r="Q40" i="45"/>
  <c r="K40" i="45"/>
  <c r="M40" i="45" s="1"/>
  <c r="N40" i="45" s="1"/>
  <c r="W40" i="45"/>
  <c r="AE40" i="45" s="1"/>
  <c r="AF40" i="45" s="1"/>
  <c r="S48" i="53"/>
  <c r="T48" i="53" s="1"/>
  <c r="Y20" i="57"/>
  <c r="M41" i="56"/>
  <c r="N41" i="56" s="1"/>
  <c r="M26" i="59"/>
  <c r="T26" i="59"/>
  <c r="S33" i="57"/>
  <c r="T33" i="57" s="1"/>
  <c r="M40" i="57"/>
  <c r="N40" i="57" s="1"/>
  <c r="Z25" i="59"/>
  <c r="S25" i="59"/>
  <c r="K41" i="51"/>
  <c r="Q41" i="51"/>
  <c r="W41" i="51"/>
  <c r="H41" i="51"/>
  <c r="S27" i="57"/>
  <c r="Z27" i="57"/>
  <c r="Y41" i="45"/>
  <c r="Z41" i="45" s="1"/>
  <c r="M31" i="59"/>
  <c r="N31" i="59" s="1"/>
  <c r="T31" i="59"/>
  <c r="Y30" i="58"/>
  <c r="Z26" i="57"/>
  <c r="S26" i="57"/>
  <c r="M41" i="58"/>
  <c r="N41" i="58" s="1"/>
  <c r="Y21" i="57"/>
  <c r="Y33" i="59"/>
  <c r="Z33" i="59" s="1"/>
  <c r="Y29" i="56"/>
  <c r="H41" i="48"/>
  <c r="Q41" i="48"/>
  <c r="K41" i="48"/>
  <c r="W41" i="48"/>
  <c r="AE41" i="48" s="1"/>
  <c r="AF41" i="48" s="1"/>
  <c r="S26" i="56"/>
  <c r="Z26" i="56"/>
  <c r="S21" i="56"/>
  <c r="Z21" i="56"/>
  <c r="S41" i="43"/>
  <c r="T41" i="43" s="1"/>
  <c r="Y31" i="58"/>
  <c r="Z32" i="57"/>
  <c r="S32" i="57"/>
  <c r="T32" i="57" s="1"/>
  <c r="T27" i="56"/>
  <c r="M27" i="56"/>
  <c r="S40" i="53"/>
  <c r="T40" i="53" s="1"/>
  <c r="H38" i="57"/>
  <c r="Z31" i="56"/>
  <c r="S31" i="56"/>
  <c r="Y41" i="59"/>
  <c r="Z41" i="59" s="1"/>
  <c r="Y40" i="43"/>
  <c r="Z40" i="43" s="1"/>
  <c r="W40" i="42"/>
  <c r="Q40" i="42"/>
  <c r="K40" i="42"/>
  <c r="W41" i="42"/>
  <c r="K41" i="42"/>
  <c r="Q41" i="42"/>
  <c r="Y20" i="56"/>
  <c r="Y20" i="58"/>
  <c r="S20" i="56"/>
  <c r="Z20" i="56"/>
  <c r="T20" i="57"/>
  <c r="M20" i="57"/>
  <c r="AF20" i="57"/>
  <c r="M20" i="56"/>
  <c r="T20" i="56"/>
  <c r="N20" i="58"/>
  <c r="H28" i="58"/>
  <c r="H36" i="58" s="1"/>
  <c r="S20" i="57"/>
  <c r="Z20" i="57"/>
  <c r="N20" i="56"/>
  <c r="H28" i="56"/>
  <c r="H36" i="56" s="1"/>
  <c r="S20" i="58"/>
  <c r="Z20" i="58"/>
  <c r="M20" i="58"/>
  <c r="T20" i="58"/>
  <c r="N20" i="57"/>
  <c r="H28" i="57"/>
  <c r="H36" i="57" s="1"/>
  <c r="AE46" i="58"/>
  <c r="AF46" i="58" s="1"/>
  <c r="M44" i="55"/>
  <c r="N44" i="55" s="1"/>
  <c r="M45" i="55"/>
  <c r="AE48" i="53"/>
  <c r="AF48" i="53" s="1"/>
  <c r="AE45" i="53"/>
  <c r="AF45" i="53" s="1"/>
  <c r="M48" i="53"/>
  <c r="N48" i="53" s="1"/>
  <c r="AE45" i="52"/>
  <c r="AF45" i="52" s="1"/>
  <c r="AE47" i="52"/>
  <c r="AF47" i="52" s="1"/>
  <c r="M48" i="52"/>
  <c r="N48" i="52" s="1"/>
  <c r="M44" i="52"/>
  <c r="N44" i="52" s="1"/>
  <c r="AE31" i="59"/>
  <c r="AE34" i="59"/>
  <c r="AF34" i="59" s="1"/>
  <c r="AE40" i="59"/>
  <c r="AF40" i="59" s="1"/>
  <c r="AE41" i="57"/>
  <c r="AF41" i="57" s="1"/>
  <c r="AE34" i="58"/>
  <c r="AF34" i="58" s="1"/>
  <c r="AE34" i="56"/>
  <c r="AF34" i="56" s="1"/>
  <c r="Y43" i="59"/>
  <c r="Z43" i="59" s="1"/>
  <c r="M46" i="59"/>
  <c r="N46" i="59" s="1"/>
  <c r="AE45" i="59"/>
  <c r="AF45" i="59" s="1"/>
  <c r="M44" i="59"/>
  <c r="N44" i="59" s="1"/>
  <c r="M48" i="58"/>
  <c r="N48" i="58" s="1"/>
  <c r="AE48" i="57"/>
  <c r="AF48" i="57" s="1"/>
  <c r="AE46" i="57"/>
  <c r="AF46" i="57" s="1"/>
  <c r="AE21" i="57"/>
  <c r="M47" i="57"/>
  <c r="N47" i="57" s="1"/>
  <c r="M47" i="56"/>
  <c r="N47" i="56" s="1"/>
  <c r="AE46" i="56"/>
  <c r="AF46" i="56" s="1"/>
  <c r="S48" i="56"/>
  <c r="T48" i="56" s="1"/>
  <c r="Y46" i="55"/>
  <c r="Z46" i="55" s="1"/>
  <c r="S48" i="55"/>
  <c r="T48" i="55" s="1"/>
  <c r="N47" i="55"/>
  <c r="M46" i="55"/>
  <c r="N46" i="55" s="1"/>
  <c r="Y47" i="55"/>
  <c r="Z47" i="55" s="1"/>
  <c r="S45" i="55"/>
  <c r="T45" i="55" s="1"/>
  <c r="S44" i="55"/>
  <c r="T44" i="55" s="1"/>
  <c r="Y48" i="55"/>
  <c r="Z48" i="55" s="1"/>
  <c r="AE47" i="55"/>
  <c r="AF47" i="55" s="1"/>
  <c r="S46" i="55"/>
  <c r="T46" i="55" s="1"/>
  <c r="Y45" i="55"/>
  <c r="Z45" i="55" s="1"/>
  <c r="S47" i="55"/>
  <c r="T47" i="55" s="1"/>
  <c r="Y44" i="55"/>
  <c r="Z44" i="55" s="1"/>
  <c r="AE48" i="55"/>
  <c r="AF48" i="55" s="1"/>
  <c r="AE45" i="55"/>
  <c r="AF45" i="55" s="1"/>
  <c r="M48" i="55"/>
  <c r="N48" i="55" s="1"/>
  <c r="N45" i="55"/>
  <c r="AE46" i="55"/>
  <c r="AF46" i="55" s="1"/>
  <c r="AE47" i="54"/>
  <c r="AE46" i="54"/>
  <c r="AF46" i="54" s="1"/>
  <c r="S45" i="54"/>
  <c r="T45" i="54" s="1"/>
  <c r="AE48" i="54"/>
  <c r="AF48" i="54" s="1"/>
  <c r="S47" i="54"/>
  <c r="T47" i="54" s="1"/>
  <c r="S46" i="54"/>
  <c r="T46" i="54" s="1"/>
  <c r="M47" i="54"/>
  <c r="N47" i="54" s="1"/>
  <c r="N44" i="54"/>
  <c r="AE45" i="54"/>
  <c r="AF45" i="54" s="1"/>
  <c r="Y46" i="54"/>
  <c r="Z46" i="54" s="1"/>
  <c r="Y47" i="54"/>
  <c r="Z47" i="54" s="1"/>
  <c r="AF47" i="54"/>
  <c r="S44" i="54"/>
  <c r="T44" i="54" s="1"/>
  <c r="Y48" i="54"/>
  <c r="Z48" i="54" s="1"/>
  <c r="S48" i="54"/>
  <c r="T48" i="54" s="1"/>
  <c r="M45" i="54"/>
  <c r="N45" i="54" s="1"/>
  <c r="AE44" i="54"/>
  <c r="Y44" i="54"/>
  <c r="Z44" i="54" s="1"/>
  <c r="AF44" i="54"/>
  <c r="M44" i="53"/>
  <c r="N44" i="53" s="1"/>
  <c r="S46" i="53"/>
  <c r="T46" i="53" s="1"/>
  <c r="Y44" i="53"/>
  <c r="Z44" i="53" s="1"/>
  <c r="S44" i="53"/>
  <c r="T44" i="53" s="1"/>
  <c r="AE46" i="53"/>
  <c r="AF46" i="53" s="1"/>
  <c r="AE44" i="53"/>
  <c r="AF44" i="53" s="1"/>
  <c r="AF47" i="53"/>
  <c r="Y47" i="53"/>
  <c r="Z47" i="53" s="1"/>
  <c r="M45" i="53"/>
  <c r="N45" i="53" s="1"/>
  <c r="S47" i="53"/>
  <c r="T47" i="53" s="1"/>
  <c r="Y45" i="53"/>
  <c r="Z45" i="53" s="1"/>
  <c r="M46" i="53"/>
  <c r="N46" i="53" s="1"/>
  <c r="M47" i="53"/>
  <c r="N47" i="53" s="1"/>
  <c r="Y46" i="53"/>
  <c r="Z46" i="53" s="1"/>
  <c r="S45" i="53"/>
  <c r="T45" i="53" s="1"/>
  <c r="M45" i="52"/>
  <c r="N45" i="52" s="1"/>
  <c r="S47" i="52"/>
  <c r="T47" i="52" s="1"/>
  <c r="Y46" i="52"/>
  <c r="AE48" i="52"/>
  <c r="AF48" i="52" s="1"/>
  <c r="Z46" i="52"/>
  <c r="S46" i="52"/>
  <c r="T46" i="52" s="1"/>
  <c r="Y48" i="52"/>
  <c r="Z48" i="52" s="1"/>
  <c r="M47" i="52"/>
  <c r="N47" i="52" s="1"/>
  <c r="M46" i="52"/>
  <c r="N46" i="52" s="1"/>
  <c r="Y44" i="52"/>
  <c r="Z44" i="52" s="1"/>
  <c r="AE46" i="52"/>
  <c r="AF46" i="52" s="1"/>
  <c r="AE44" i="52"/>
  <c r="AF44" i="52" s="1"/>
  <c r="S45" i="52"/>
  <c r="T45" i="52" s="1"/>
  <c r="S48" i="52"/>
  <c r="T48" i="52" s="1"/>
  <c r="Y47" i="52"/>
  <c r="Z47" i="52" s="1"/>
  <c r="Y45" i="52"/>
  <c r="Z45" i="52" s="1"/>
  <c r="S44" i="52"/>
  <c r="T44" i="52" s="1"/>
  <c r="M44" i="57"/>
  <c r="N44" i="57" s="1"/>
  <c r="AF32" i="57"/>
  <c r="AE48" i="58"/>
  <c r="AF48" i="58" s="1"/>
  <c r="M45" i="56"/>
  <c r="N45" i="56" s="1"/>
  <c r="S47" i="56"/>
  <c r="T47" i="56" s="1"/>
  <c r="M47" i="59"/>
  <c r="N47" i="59" s="1"/>
  <c r="AE47" i="57"/>
  <c r="AF47" i="57" s="1"/>
  <c r="AE45" i="56"/>
  <c r="AF45" i="56" s="1"/>
  <c r="AE48" i="59"/>
  <c r="AF48" i="59" s="1"/>
  <c r="AE44" i="58"/>
  <c r="AF44" i="58" s="1"/>
  <c r="M48" i="56"/>
  <c r="N48" i="56" s="1"/>
  <c r="S47" i="57"/>
  <c r="T47" i="57" s="1"/>
  <c r="M47" i="58"/>
  <c r="M45" i="59"/>
  <c r="N45" i="59" s="1"/>
  <c r="S46" i="57"/>
  <c r="T46" i="57" s="1"/>
  <c r="Y45" i="58"/>
  <c r="Z45" i="58" s="1"/>
  <c r="M46" i="56"/>
  <c r="N46" i="56" s="1"/>
  <c r="Y48" i="58"/>
  <c r="Z48" i="58" s="1"/>
  <c r="S46" i="59"/>
  <c r="T46" i="59" s="1"/>
  <c r="Y45" i="56"/>
  <c r="Z45" i="56" s="1"/>
  <c r="Y45" i="59"/>
  <c r="Z45" i="59" s="1"/>
  <c r="AF47" i="59"/>
  <c r="Y47" i="59"/>
  <c r="Z47" i="59" s="1"/>
  <c r="S46" i="58"/>
  <c r="T46" i="58" s="1"/>
  <c r="AE44" i="57"/>
  <c r="AF44" i="57" s="1"/>
  <c r="M45" i="57"/>
  <c r="N45" i="57" s="1"/>
  <c r="S48" i="57"/>
  <c r="T48" i="57" s="1"/>
  <c r="S44" i="58"/>
  <c r="T44" i="58" s="1"/>
  <c r="N47" i="58"/>
  <c r="S44" i="56"/>
  <c r="T44" i="56" s="1"/>
  <c r="S47" i="58"/>
  <c r="T47" i="58" s="1"/>
  <c r="S44" i="57"/>
  <c r="T44" i="57" s="1"/>
  <c r="S46" i="56"/>
  <c r="T46" i="56" s="1"/>
  <c r="Y44" i="59"/>
  <c r="Z44" i="59" s="1"/>
  <c r="AE45" i="58"/>
  <c r="AF45" i="58" s="1"/>
  <c r="Y47" i="56"/>
  <c r="Z47" i="56" s="1"/>
  <c r="S47" i="59"/>
  <c r="T47" i="59" s="1"/>
  <c r="Y44" i="57"/>
  <c r="Z44" i="57" s="1"/>
  <c r="Y48" i="56"/>
  <c r="Z48" i="56" s="1"/>
  <c r="S44" i="59"/>
  <c r="T44" i="59" s="1"/>
  <c r="S48" i="59"/>
  <c r="T48" i="59" s="1"/>
  <c r="M48" i="59"/>
  <c r="N48" i="59" s="1"/>
  <c r="AE45" i="57"/>
  <c r="AF45" i="57" s="1"/>
  <c r="AE48" i="56"/>
  <c r="AF48" i="56" s="1"/>
  <c r="Y46" i="56"/>
  <c r="Z46" i="56" s="1"/>
  <c r="M48" i="57"/>
  <c r="N48" i="57" s="1"/>
  <c r="S45" i="56"/>
  <c r="T45" i="56" s="1"/>
  <c r="AE44" i="59"/>
  <c r="AF44" i="59" s="1"/>
  <c r="M45" i="58"/>
  <c r="N45" i="58" s="1"/>
  <c r="AE47" i="56"/>
  <c r="AF47" i="56" s="1"/>
  <c r="AE47" i="58"/>
  <c r="AF47" i="58" s="1"/>
  <c r="Y46" i="57"/>
  <c r="Z46" i="57" s="1"/>
  <c r="M44" i="56"/>
  <c r="N44" i="56" s="1"/>
  <c r="M46" i="58"/>
  <c r="N46" i="58" s="1"/>
  <c r="S45" i="57"/>
  <c r="T45" i="57" s="1"/>
  <c r="S48" i="58"/>
  <c r="T48" i="58" s="1"/>
  <c r="Y46" i="59"/>
  <c r="Z46" i="59" s="1"/>
  <c r="S45" i="59"/>
  <c r="T45" i="59" s="1"/>
  <c r="M44" i="58"/>
  <c r="N44" i="58" s="1"/>
  <c r="Y47" i="58"/>
  <c r="Z47" i="58" s="1"/>
  <c r="M46" i="57"/>
  <c r="N46" i="57" s="1"/>
  <c r="Y44" i="56"/>
  <c r="Z44" i="56" s="1"/>
  <c r="Y48" i="59"/>
  <c r="Z48" i="59" s="1"/>
  <c r="Y45" i="57"/>
  <c r="Z45" i="57" s="1"/>
  <c r="AE46" i="59"/>
  <c r="AF46" i="59" s="1"/>
  <c r="Y48" i="57"/>
  <c r="Z48" i="57" s="1"/>
  <c r="Y47" i="57"/>
  <c r="Z47" i="57" s="1"/>
  <c r="Y44" i="58"/>
  <c r="Z44" i="58" s="1"/>
  <c r="AE44" i="56"/>
  <c r="AF44" i="56" s="1"/>
  <c r="Y46" i="58"/>
  <c r="Z46" i="58" s="1"/>
  <c r="AC40" i="48"/>
  <c r="AE21" i="59"/>
  <c r="AF21" i="59"/>
  <c r="AE21" i="58"/>
  <c r="AF21" i="58"/>
  <c r="AF21" i="57"/>
  <c r="AF21" i="56"/>
  <c r="AE21" i="56"/>
  <c r="AE40" i="55"/>
  <c r="AF40" i="55" s="1"/>
  <c r="AE20" i="57"/>
  <c r="AE26" i="57"/>
  <c r="AE25" i="56"/>
  <c r="AE26" i="59"/>
  <c r="AE27" i="56"/>
  <c r="AE41" i="60"/>
  <c r="AF41" i="60" s="1"/>
  <c r="AE41" i="58"/>
  <c r="AF41" i="58" s="1"/>
  <c r="AE30" i="57"/>
  <c r="AE31" i="58"/>
  <c r="AE29" i="59"/>
  <c r="AE40" i="43"/>
  <c r="AF40" i="43" s="1"/>
  <c r="AE41" i="46"/>
  <c r="AF41" i="46" s="1"/>
  <c r="AE30" i="58"/>
  <c r="AE34" i="55"/>
  <c r="AF34" i="55" s="1"/>
  <c r="AE40" i="60"/>
  <c r="AF40" i="60" s="1"/>
  <c r="AE20" i="59"/>
  <c r="AE33" i="59"/>
  <c r="AF33" i="59" s="1"/>
  <c r="AF27" i="59"/>
  <c r="AE27" i="59"/>
  <c r="AF20" i="59"/>
  <c r="AE24" i="59"/>
  <c r="AF30" i="59"/>
  <c r="AF24" i="59"/>
  <c r="AF26" i="59"/>
  <c r="AF29" i="59"/>
  <c r="AE30" i="59"/>
  <c r="AE33" i="58"/>
  <c r="AF33" i="58" s="1"/>
  <c r="AE25" i="58"/>
  <c r="AF32" i="58"/>
  <c r="AE32" i="58"/>
  <c r="AF27" i="58"/>
  <c r="AE29" i="58"/>
  <c r="AE27" i="58"/>
  <c r="AF31" i="58"/>
  <c r="AE40" i="58"/>
  <c r="AF40" i="58" s="1"/>
  <c r="AF30" i="58"/>
  <c r="AF29" i="58"/>
  <c r="AF24" i="58"/>
  <c r="AE24" i="58"/>
  <c r="AF25" i="58"/>
  <c r="AF27" i="57"/>
  <c r="AE33" i="57"/>
  <c r="AF33" i="57" s="1"/>
  <c r="AF26" i="57"/>
  <c r="AE27" i="57"/>
  <c r="AE40" i="57"/>
  <c r="AF40" i="57" s="1"/>
  <c r="AF30" i="57"/>
  <c r="AE31" i="56"/>
  <c r="AE24" i="56"/>
  <c r="AE33" i="56"/>
  <c r="AF33" i="56" s="1"/>
  <c r="AE29" i="56"/>
  <c r="AF31" i="56"/>
  <c r="AF20" i="56"/>
  <c r="AF30" i="56"/>
  <c r="AF27" i="56"/>
  <c r="AF25" i="56"/>
  <c r="AF29" i="56"/>
  <c r="AE20" i="56"/>
  <c r="AE40" i="56"/>
  <c r="AF40" i="56" s="1"/>
  <c r="AE30" i="56"/>
  <c r="AF24" i="56"/>
  <c r="AE34" i="54"/>
  <c r="AF34" i="54" s="1"/>
  <c r="AE41" i="54"/>
  <c r="AF41" i="54" s="1"/>
  <c r="Y43" i="54"/>
  <c r="Z43" i="54" s="1"/>
  <c r="M43" i="54"/>
  <c r="N43" i="54" s="1"/>
  <c r="S43" i="54"/>
  <c r="T43" i="54" s="1"/>
  <c r="AE43" i="54"/>
  <c r="AF43" i="54" s="1"/>
  <c r="AE40" i="54"/>
  <c r="AF40" i="54" s="1"/>
  <c r="AE34" i="53"/>
  <c r="AF34" i="53" s="1"/>
  <c r="AE40" i="53"/>
  <c r="AF40" i="53" s="1"/>
  <c r="AE34" i="52"/>
  <c r="AF34" i="52" s="1"/>
  <c r="M43" i="52"/>
  <c r="N43" i="52" s="1"/>
  <c r="Y43" i="52"/>
  <c r="Z43" i="52" s="1"/>
  <c r="S43" i="52"/>
  <c r="T43" i="52" s="1"/>
  <c r="AE43" i="52"/>
  <c r="AF43" i="52" s="1"/>
  <c r="AC40" i="50"/>
  <c r="AC41" i="50"/>
  <c r="AC41" i="49"/>
  <c r="AC40" i="49"/>
  <c r="AC40" i="47"/>
  <c r="W40" i="47"/>
  <c r="H40" i="47"/>
  <c r="Q40" i="47"/>
  <c r="K40" i="47"/>
  <c r="AC41" i="47"/>
  <c r="Q41" i="47"/>
  <c r="H41" i="47"/>
  <c r="K41" i="47"/>
  <c r="W41" i="47"/>
  <c r="AE40" i="46"/>
  <c r="AF40" i="46" s="1"/>
  <c r="AE41" i="45"/>
  <c r="AF41" i="45" s="1"/>
  <c r="AC41" i="44"/>
  <c r="H41" i="44"/>
  <c r="AC40" i="44"/>
  <c r="H40" i="44"/>
  <c r="AC40" i="42"/>
  <c r="H40" i="42"/>
  <c r="AC41" i="42"/>
  <c r="H41" i="42"/>
  <c r="F46" i="17"/>
  <c r="F45" i="17"/>
  <c r="F44" i="17"/>
  <c r="F46" i="16"/>
  <c r="F45" i="16"/>
  <c r="F44" i="16"/>
  <c r="G8" i="13"/>
  <c r="H39" i="58" l="1"/>
  <c r="Y40" i="51"/>
  <c r="Z40" i="51" s="1"/>
  <c r="Y40" i="50"/>
  <c r="Z40" i="50" s="1"/>
  <c r="M41" i="51"/>
  <c r="N41" i="51" s="1"/>
  <c r="H39" i="57"/>
  <c r="Y41" i="51"/>
  <c r="Z41" i="51" s="1"/>
  <c r="S41" i="49"/>
  <c r="T41" i="49" s="1"/>
  <c r="S40" i="49"/>
  <c r="T40" i="49" s="1"/>
  <c r="S40" i="44"/>
  <c r="T40" i="44" s="1"/>
  <c r="M40" i="44"/>
  <c r="N40" i="44" s="1"/>
  <c r="S41" i="50"/>
  <c r="T41" i="50" s="1"/>
  <c r="Y40" i="45"/>
  <c r="Z40" i="45" s="1"/>
  <c r="S40" i="48"/>
  <c r="T40" i="48" s="1"/>
  <c r="S40" i="51"/>
  <c r="T40" i="51" s="1"/>
  <c r="M41" i="48"/>
  <c r="N41" i="48" s="1"/>
  <c r="H39" i="59"/>
  <c r="S41" i="51"/>
  <c r="T41" i="51" s="1"/>
  <c r="Y40" i="48"/>
  <c r="Z40" i="48" s="1"/>
  <c r="M40" i="49"/>
  <c r="N40" i="49" s="1"/>
  <c r="S40" i="45"/>
  <c r="T40" i="45" s="1"/>
  <c r="M40" i="48"/>
  <c r="N40" i="48" s="1"/>
  <c r="S41" i="48"/>
  <c r="T41" i="48" s="1"/>
  <c r="S41" i="44"/>
  <c r="T41" i="44" s="1"/>
  <c r="Y41" i="49"/>
  <c r="Z41" i="49" s="1"/>
  <c r="Y41" i="44"/>
  <c r="Z41" i="44" s="1"/>
  <c r="AE40" i="48"/>
  <c r="AF40" i="48" s="1"/>
  <c r="Y41" i="50"/>
  <c r="Z41" i="50" s="1"/>
  <c r="M40" i="50"/>
  <c r="N40" i="50" s="1"/>
  <c r="M40" i="51"/>
  <c r="N40" i="51" s="1"/>
  <c r="F45" i="13"/>
  <c r="F41" i="13"/>
  <c r="F40" i="13"/>
  <c r="F34" i="13"/>
  <c r="F46" i="13"/>
  <c r="M41" i="44"/>
  <c r="N41" i="44" s="1"/>
  <c r="H39" i="56"/>
  <c r="M41" i="50"/>
  <c r="N41" i="50" s="1"/>
  <c r="Y40" i="49"/>
  <c r="Z40" i="49" s="1"/>
  <c r="Y40" i="44"/>
  <c r="Z40" i="44" s="1"/>
  <c r="AE40" i="51"/>
  <c r="AF40" i="51" s="1"/>
  <c r="AE41" i="51"/>
  <c r="AF41" i="51" s="1"/>
  <c r="Y41" i="48"/>
  <c r="Z41" i="48" s="1"/>
  <c r="M41" i="49"/>
  <c r="N41" i="49" s="1"/>
  <c r="S40" i="50"/>
  <c r="T40" i="50" s="1"/>
  <c r="S41" i="42"/>
  <c r="T41" i="42" s="1"/>
  <c r="Y41" i="42"/>
  <c r="Z41" i="42" s="1"/>
  <c r="S40" i="42"/>
  <c r="T40" i="42" s="1"/>
  <c r="M41" i="42"/>
  <c r="N41" i="42" s="1"/>
  <c r="M40" i="42"/>
  <c r="N40" i="42" s="1"/>
  <c r="Y40" i="42"/>
  <c r="Z40" i="42" s="1"/>
  <c r="F44" i="13"/>
  <c r="AE41" i="49"/>
  <c r="AF41" i="49" s="1"/>
  <c r="AE41" i="42"/>
  <c r="AF41" i="42" s="1"/>
  <c r="AE40" i="50"/>
  <c r="AF40" i="50" s="1"/>
  <c r="AE41" i="50"/>
  <c r="AF41" i="50" s="1"/>
  <c r="AE40" i="49"/>
  <c r="AF40" i="49" s="1"/>
  <c r="AE41" i="47"/>
  <c r="AF41" i="47" s="1"/>
  <c r="S40" i="47"/>
  <c r="T40" i="47" s="1"/>
  <c r="AE40" i="47"/>
  <c r="AF40" i="47" s="1"/>
  <c r="M41" i="47"/>
  <c r="N41" i="47" s="1"/>
  <c r="S41" i="47"/>
  <c r="T41" i="47" s="1"/>
  <c r="M40" i="47"/>
  <c r="N40" i="47" s="1"/>
  <c r="Y40" i="47"/>
  <c r="Z40" i="47" s="1"/>
  <c r="Y41" i="47"/>
  <c r="Z41" i="47" s="1"/>
  <c r="AE40" i="44"/>
  <c r="AF40" i="44" s="1"/>
  <c r="AE41" i="44"/>
  <c r="AF41" i="44" s="1"/>
  <c r="AE40" i="42"/>
  <c r="AF40" i="42" s="1"/>
  <c r="F48" i="13"/>
  <c r="F47" i="13"/>
  <c r="G8" i="37" l="1"/>
  <c r="G7" i="37"/>
  <c r="G8" i="14"/>
  <c r="G7" i="14"/>
  <c r="AE55" i="37"/>
  <c r="Y55" i="37"/>
  <c r="S55" i="37"/>
  <c r="M55" i="37"/>
  <c r="AE49" i="37"/>
  <c r="Y49" i="37"/>
  <c r="S49" i="37"/>
  <c r="M49" i="37"/>
  <c r="AC42" i="37"/>
  <c r="AC35" i="37"/>
  <c r="AC18" i="37"/>
  <c r="W18" i="37"/>
  <c r="AF18" i="37" s="1"/>
  <c r="Q18" i="37"/>
  <c r="K18" i="37"/>
  <c r="T18" i="37" s="1"/>
  <c r="H18" i="37"/>
  <c r="AC17" i="37"/>
  <c r="W17" i="37"/>
  <c r="AF17" i="37" s="1"/>
  <c r="Q17" i="37"/>
  <c r="K17" i="37"/>
  <c r="T17" i="37" s="1"/>
  <c r="H17" i="37"/>
  <c r="AC16" i="37"/>
  <c r="W16" i="37"/>
  <c r="AF16" i="37" s="1"/>
  <c r="Q16" i="37"/>
  <c r="Z16" i="37" s="1"/>
  <c r="K16" i="37"/>
  <c r="T16" i="37" s="1"/>
  <c r="H16" i="37"/>
  <c r="AC13" i="37"/>
  <c r="W13" i="37"/>
  <c r="AF13" i="37" s="1"/>
  <c r="Q13" i="37"/>
  <c r="K13" i="37"/>
  <c r="H13" i="37"/>
  <c r="N13" i="37" s="1"/>
  <c r="AB34" i="13"/>
  <c r="V34" i="13"/>
  <c r="P34" i="13"/>
  <c r="J34" i="13"/>
  <c r="G34" i="13"/>
  <c r="F34" i="37" l="1"/>
  <c r="F41" i="37"/>
  <c r="F40" i="37"/>
  <c r="F32" i="14"/>
  <c r="F37" i="14"/>
  <c r="F38" i="14" s="1"/>
  <c r="F34" i="14"/>
  <c r="F40" i="14"/>
  <c r="F41" i="14"/>
  <c r="F31" i="37"/>
  <c r="F32" i="37"/>
  <c r="F37" i="37"/>
  <c r="M13" i="37"/>
  <c r="M18" i="37"/>
  <c r="F47" i="14"/>
  <c r="F46" i="14"/>
  <c r="F48" i="14"/>
  <c r="F44" i="14"/>
  <c r="F45" i="14"/>
  <c r="F46" i="37"/>
  <c r="F45" i="37"/>
  <c r="F48" i="37"/>
  <c r="F47" i="37"/>
  <c r="F44" i="37"/>
  <c r="T13" i="37"/>
  <c r="AE13" i="37"/>
  <c r="S18" i="37"/>
  <c r="F30" i="14"/>
  <c r="F31" i="14"/>
  <c r="F24" i="37"/>
  <c r="F30" i="37"/>
  <c r="AE16" i="37"/>
  <c r="AE17" i="37"/>
  <c r="AE18" i="37"/>
  <c r="M16" i="37"/>
  <c r="AE42" i="37"/>
  <c r="AF42" i="37" s="1"/>
  <c r="F33" i="37"/>
  <c r="F26" i="37"/>
  <c r="Q26" i="37" s="1"/>
  <c r="Z26" i="37" s="1"/>
  <c r="AC40" i="37"/>
  <c r="F29" i="37"/>
  <c r="F25" i="37"/>
  <c r="Q25" i="37" s="1"/>
  <c r="Z25" i="37" s="1"/>
  <c r="F21" i="37"/>
  <c r="W21" i="37" s="1"/>
  <c r="AF21" i="37" s="1"/>
  <c r="F20" i="37"/>
  <c r="F27" i="37"/>
  <c r="Q27" i="37" s="1"/>
  <c r="F43" i="37"/>
  <c r="K43" i="37" s="1"/>
  <c r="F19" i="37"/>
  <c r="S16" i="37"/>
  <c r="N16" i="37"/>
  <c r="S13" i="37"/>
  <c r="Z13" i="37"/>
  <c r="N17" i="37"/>
  <c r="Y13" i="37"/>
  <c r="Z17" i="37"/>
  <c r="Y17" i="37"/>
  <c r="Y16" i="37"/>
  <c r="S17" i="37"/>
  <c r="M17" i="37"/>
  <c r="N18" i="37"/>
  <c r="Z18" i="37"/>
  <c r="Y18" i="37"/>
  <c r="AE35" i="37"/>
  <c r="W29" i="37" l="1"/>
  <c r="Q29" i="37"/>
  <c r="Z29" i="37" s="1"/>
  <c r="H29" i="37"/>
  <c r="W24" i="37"/>
  <c r="Q24" i="37"/>
  <c r="H24" i="37"/>
  <c r="N24" i="37" s="1"/>
  <c r="K24" i="37"/>
  <c r="AC33" i="37"/>
  <c r="K33" i="37"/>
  <c r="W33" i="37"/>
  <c r="H33" i="37"/>
  <c r="Q33" i="37"/>
  <c r="H37" i="37"/>
  <c r="F38" i="37"/>
  <c r="H40" i="37"/>
  <c r="Q40" i="37"/>
  <c r="W40" i="37"/>
  <c r="K40" i="37"/>
  <c r="H32" i="37"/>
  <c r="K32" i="37"/>
  <c r="M32" i="37" s="1"/>
  <c r="N32" i="37" s="1"/>
  <c r="W32" i="37"/>
  <c r="Q32" i="37"/>
  <c r="K41" i="37"/>
  <c r="W41" i="37"/>
  <c r="Q41" i="37"/>
  <c r="H41" i="37"/>
  <c r="W30" i="37"/>
  <c r="Q30" i="37"/>
  <c r="Z30" i="37" s="1"/>
  <c r="H30" i="37"/>
  <c r="AB34" i="37"/>
  <c r="V34" i="37"/>
  <c r="W34" i="37" s="1"/>
  <c r="Y34" i="37" s="1"/>
  <c r="Z34" i="37" s="1"/>
  <c r="P34" i="37"/>
  <c r="Q34" i="37" s="1"/>
  <c r="J34" i="37"/>
  <c r="K34" i="37" s="1"/>
  <c r="G34" i="37"/>
  <c r="H34" i="37" s="1"/>
  <c r="H32" i="14"/>
  <c r="K32" i="14"/>
  <c r="M32" i="14" s="1"/>
  <c r="N32" i="14" s="1"/>
  <c r="K31" i="37"/>
  <c r="H31" i="37"/>
  <c r="W31" i="37"/>
  <c r="Q31" i="37"/>
  <c r="AC24" i="37"/>
  <c r="Q47" i="37"/>
  <c r="K47" i="37"/>
  <c r="H47" i="37"/>
  <c r="W47" i="37"/>
  <c r="AC47" i="37"/>
  <c r="AC44" i="14"/>
  <c r="W44" i="14"/>
  <c r="K44" i="14"/>
  <c r="H44" i="14"/>
  <c r="Q44" i="14"/>
  <c r="Q48" i="37"/>
  <c r="K48" i="37"/>
  <c r="H48" i="37"/>
  <c r="W48" i="37"/>
  <c r="AC48" i="37"/>
  <c r="K48" i="14"/>
  <c r="AC48" i="14"/>
  <c r="Q48" i="14"/>
  <c r="W48" i="14"/>
  <c r="Y48" i="14" s="1"/>
  <c r="H48" i="14"/>
  <c r="Q45" i="14"/>
  <c r="H45" i="14"/>
  <c r="AC45" i="14"/>
  <c r="W45" i="14"/>
  <c r="K45" i="14"/>
  <c r="W45" i="37"/>
  <c r="K45" i="37"/>
  <c r="H45" i="37"/>
  <c r="AC45" i="37"/>
  <c r="Q45" i="37"/>
  <c r="H46" i="14"/>
  <c r="K46" i="14"/>
  <c r="Q46" i="14"/>
  <c r="W46" i="14"/>
  <c r="AC46" i="14"/>
  <c r="Q44" i="37"/>
  <c r="K44" i="37"/>
  <c r="H44" i="37"/>
  <c r="AC44" i="37"/>
  <c r="W44" i="37"/>
  <c r="Q46" i="37"/>
  <c r="W46" i="37"/>
  <c r="Y46" i="37" s="1"/>
  <c r="K46" i="37"/>
  <c r="H46" i="37"/>
  <c r="AC46" i="37"/>
  <c r="AC47" i="14"/>
  <c r="H47" i="14"/>
  <c r="K47" i="14"/>
  <c r="W47" i="14"/>
  <c r="Q47" i="14"/>
  <c r="AC29" i="37"/>
  <c r="AE29" i="37" s="1"/>
  <c r="AC43" i="37"/>
  <c r="V34" i="14"/>
  <c r="P34" i="14"/>
  <c r="AB34" i="14"/>
  <c r="J34" i="14"/>
  <c r="G34" i="14"/>
  <c r="AC34" i="37"/>
  <c r="Q43" i="37"/>
  <c r="S43" i="37" s="1"/>
  <c r="T43" i="37" s="1"/>
  <c r="AC31" i="37"/>
  <c r="AC30" i="37"/>
  <c r="H27" i="37"/>
  <c r="N27" i="37" s="1"/>
  <c r="AC31" i="14"/>
  <c r="K31" i="14"/>
  <c r="W31" i="14"/>
  <c r="H31" i="14"/>
  <c r="Q31" i="14"/>
  <c r="AC30" i="14"/>
  <c r="Q30" i="14"/>
  <c r="W30" i="14"/>
  <c r="H30" i="14"/>
  <c r="W25" i="37"/>
  <c r="Y25" i="37" s="1"/>
  <c r="K26" i="37"/>
  <c r="T26" i="37" s="1"/>
  <c r="H43" i="37"/>
  <c r="M43" i="37" s="1"/>
  <c r="H25" i="37"/>
  <c r="N25" i="37" s="1"/>
  <c r="K25" i="37"/>
  <c r="S25" i="37" s="1"/>
  <c r="W43" i="37"/>
  <c r="AE43" i="37" s="1"/>
  <c r="AF43" i="37" s="1"/>
  <c r="AC25" i="37"/>
  <c r="W26" i="37"/>
  <c r="H26" i="37"/>
  <c r="AC26" i="37"/>
  <c r="K21" i="37"/>
  <c r="Q21" i="37"/>
  <c r="Y21" i="37" s="1"/>
  <c r="H21" i="37"/>
  <c r="AC21" i="37"/>
  <c r="AE21" i="37" s="1"/>
  <c r="AC20" i="37"/>
  <c r="H20" i="37"/>
  <c r="W20" i="37"/>
  <c r="Q20" i="37"/>
  <c r="K20" i="37"/>
  <c r="AC41" i="37"/>
  <c r="K27" i="37"/>
  <c r="S27" i="37" s="1"/>
  <c r="AC27" i="37"/>
  <c r="W27" i="37"/>
  <c r="AF27" i="37" s="1"/>
  <c r="AC32" i="37"/>
  <c r="Z27" i="37"/>
  <c r="N43" i="37"/>
  <c r="M46" i="14" l="1"/>
  <c r="N46" i="14" s="1"/>
  <c r="M45" i="14"/>
  <c r="N45" i="14" s="1"/>
  <c r="M40" i="37"/>
  <c r="N40" i="37" s="1"/>
  <c r="Y40" i="37"/>
  <c r="Z40" i="37" s="1"/>
  <c r="AE40" i="37"/>
  <c r="AF40" i="37" s="1"/>
  <c r="Y31" i="37"/>
  <c r="Y33" i="37"/>
  <c r="Z33" i="37" s="1"/>
  <c r="M33" i="37"/>
  <c r="N33" i="37" s="1"/>
  <c r="M24" i="37"/>
  <c r="T24" i="37"/>
  <c r="Y30" i="37"/>
  <c r="Z24" i="37"/>
  <c r="S24" i="37"/>
  <c r="M34" i="37"/>
  <c r="N34" i="37" s="1"/>
  <c r="S41" i="37"/>
  <c r="T41" i="37" s="1"/>
  <c r="S33" i="37"/>
  <c r="T33" i="37" s="1"/>
  <c r="Y24" i="37"/>
  <c r="AE33" i="37"/>
  <c r="AF33" i="37" s="1"/>
  <c r="Z31" i="37"/>
  <c r="S31" i="37"/>
  <c r="S34" i="37"/>
  <c r="T34" i="37" s="1"/>
  <c r="Y41" i="37"/>
  <c r="Z41" i="37" s="1"/>
  <c r="S40" i="37"/>
  <c r="T40" i="37" s="1"/>
  <c r="M41" i="37"/>
  <c r="N41" i="37" s="1"/>
  <c r="Z32" i="37"/>
  <c r="S32" i="37"/>
  <c r="T32" i="37" s="1"/>
  <c r="H38" i="37"/>
  <c r="Y29" i="37"/>
  <c r="M31" i="37"/>
  <c r="N31" i="37" s="1"/>
  <c r="T31" i="37"/>
  <c r="Y32" i="37"/>
  <c r="AF29" i="37"/>
  <c r="AF24" i="37"/>
  <c r="AE48" i="37"/>
  <c r="AF48" i="37" s="1"/>
  <c r="S48" i="37"/>
  <c r="T48" i="37" s="1"/>
  <c r="S44" i="14"/>
  <c r="T44" i="14" s="1"/>
  <c r="AE24" i="37"/>
  <c r="T25" i="37"/>
  <c r="AE46" i="37"/>
  <c r="AF46" i="37" s="1"/>
  <c r="AE46" i="14"/>
  <c r="AF46" i="14" s="1"/>
  <c r="S47" i="14"/>
  <c r="T47" i="14" s="1"/>
  <c r="AE44" i="14"/>
  <c r="AF44" i="14" s="1"/>
  <c r="AE47" i="37"/>
  <c r="AF47" i="37" s="1"/>
  <c r="AE47" i="14"/>
  <c r="AF47" i="14" s="1"/>
  <c r="Y44" i="37"/>
  <c r="Z44" i="37" s="1"/>
  <c r="S46" i="14"/>
  <c r="T46" i="14" s="1"/>
  <c r="Y45" i="37"/>
  <c r="Z45" i="37" s="1"/>
  <c r="AE44" i="37"/>
  <c r="AF44" i="37" s="1"/>
  <c r="M48" i="37"/>
  <c r="N48" i="37" s="1"/>
  <c r="Z48" i="14"/>
  <c r="S48" i="14"/>
  <c r="T48" i="14" s="1"/>
  <c r="M46" i="37"/>
  <c r="N46" i="37" s="1"/>
  <c r="M44" i="37"/>
  <c r="N44" i="37" s="1"/>
  <c r="S45" i="37"/>
  <c r="T45" i="37" s="1"/>
  <c r="Y45" i="14"/>
  <c r="Z45" i="14" s="1"/>
  <c r="AE48" i="14"/>
  <c r="AF48" i="14" s="1"/>
  <c r="Y47" i="37"/>
  <c r="Z47" i="37" s="1"/>
  <c r="Y43" i="37"/>
  <c r="Z43" i="37" s="1"/>
  <c r="Y47" i="14"/>
  <c r="Z47" i="14" s="1"/>
  <c r="S44" i="37"/>
  <c r="T44" i="37" s="1"/>
  <c r="AE45" i="37"/>
  <c r="AF45" i="37" s="1"/>
  <c r="AE45" i="14"/>
  <c r="AF45" i="14" s="1"/>
  <c r="M48" i="14"/>
  <c r="N48" i="14" s="1"/>
  <c r="M47" i="14"/>
  <c r="N47" i="14" s="1"/>
  <c r="M44" i="14"/>
  <c r="N44" i="14" s="1"/>
  <c r="S47" i="37"/>
  <c r="T47" i="37" s="1"/>
  <c r="M47" i="37"/>
  <c r="N47" i="37" s="1"/>
  <c r="Z46" i="37"/>
  <c r="S46" i="37"/>
  <c r="T46" i="37" s="1"/>
  <c r="Y46" i="14"/>
  <c r="Z46" i="14" s="1"/>
  <c r="M45" i="37"/>
  <c r="N45" i="37" s="1"/>
  <c r="S45" i="14"/>
  <c r="T45" i="14" s="1"/>
  <c r="Y48" i="37"/>
  <c r="Z48" i="37" s="1"/>
  <c r="Y44" i="14"/>
  <c r="Z44" i="14" s="1"/>
  <c r="Z21" i="37"/>
  <c r="M25" i="37"/>
  <c r="S26" i="37"/>
  <c r="AE31" i="37"/>
  <c r="AE30" i="14"/>
  <c r="Z31" i="14"/>
  <c r="S31" i="14"/>
  <c r="AF31" i="14"/>
  <c r="Y31" i="14"/>
  <c r="AF31" i="37"/>
  <c r="AF30" i="14"/>
  <c r="Y30" i="14"/>
  <c r="T31" i="14"/>
  <c r="M31" i="14"/>
  <c r="N31" i="14" s="1"/>
  <c r="AF30" i="37"/>
  <c r="M21" i="37"/>
  <c r="N21" i="37" s="1"/>
  <c r="Z30" i="14"/>
  <c r="AE31" i="14"/>
  <c r="AE30" i="37"/>
  <c r="AE20" i="37"/>
  <c r="AE32" i="37"/>
  <c r="AF32" i="37"/>
  <c r="AE25" i="37"/>
  <c r="AF25" i="37"/>
  <c r="AE26" i="37"/>
  <c r="AE41" i="37"/>
  <c r="AF41" i="37" s="1"/>
  <c r="AF26" i="37"/>
  <c r="Y26" i="37"/>
  <c r="S21" i="37"/>
  <c r="T21" i="37"/>
  <c r="M26" i="37"/>
  <c r="N26" i="37"/>
  <c r="AE34" i="37"/>
  <c r="AF34" i="37" s="1"/>
  <c r="Y27" i="37"/>
  <c r="AF20" i="37"/>
  <c r="Y20" i="37"/>
  <c r="AE27" i="37"/>
  <c r="T20" i="37"/>
  <c r="M20" i="37"/>
  <c r="T27" i="37"/>
  <c r="M27" i="37"/>
  <c r="Z20" i="37"/>
  <c r="S20" i="37"/>
  <c r="N20" i="37"/>
  <c r="F42" i="17" l="1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C42" i="17" l="1"/>
  <c r="AC15" i="17"/>
  <c r="W42" i="17"/>
  <c r="W15" i="17"/>
  <c r="Q42" i="17"/>
  <c r="K42" i="17"/>
  <c r="K15" i="17"/>
  <c r="H42" i="17"/>
  <c r="H15" i="17"/>
  <c r="Q15" i="17"/>
  <c r="AE55" i="17"/>
  <c r="Y55" i="17"/>
  <c r="S55" i="17"/>
  <c r="M55" i="17"/>
  <c r="AE49" i="17"/>
  <c r="Y49" i="17"/>
  <c r="S49" i="17"/>
  <c r="M49" i="17"/>
  <c r="W48" i="17"/>
  <c r="Q48" i="17"/>
  <c r="Q47" i="17"/>
  <c r="H46" i="17"/>
  <c r="K44" i="17"/>
  <c r="W44" i="17"/>
  <c r="F43" i="17"/>
  <c r="Q43" i="17" s="1"/>
  <c r="W40" i="17"/>
  <c r="AC35" i="17"/>
  <c r="W35" i="17"/>
  <c r="Q35" i="17"/>
  <c r="K35" i="17"/>
  <c r="H35" i="17"/>
  <c r="Q34" i="17"/>
  <c r="F33" i="17"/>
  <c r="Q32" i="17"/>
  <c r="F29" i="17"/>
  <c r="F27" i="17"/>
  <c r="F26" i="17"/>
  <c r="Q26" i="17" s="1"/>
  <c r="F25" i="17"/>
  <c r="W25" i="17" s="1"/>
  <c r="F24" i="17"/>
  <c r="F21" i="17"/>
  <c r="AC21" i="17" s="1"/>
  <c r="F20" i="17"/>
  <c r="F19" i="17"/>
  <c r="AC18" i="17"/>
  <c r="W18" i="17"/>
  <c r="AF18" i="17" s="1"/>
  <c r="Q18" i="17"/>
  <c r="K18" i="17"/>
  <c r="T18" i="17" s="1"/>
  <c r="H18" i="17"/>
  <c r="N18" i="17" s="1"/>
  <c r="AC17" i="17"/>
  <c r="W17" i="17"/>
  <c r="AF17" i="17" s="1"/>
  <c r="Q17" i="17"/>
  <c r="K17" i="17"/>
  <c r="T17" i="17" s="1"/>
  <c r="H17" i="17"/>
  <c r="N17" i="17" s="1"/>
  <c r="AC16" i="17"/>
  <c r="W16" i="17"/>
  <c r="AF16" i="17" s="1"/>
  <c r="Q16" i="17"/>
  <c r="K16" i="17"/>
  <c r="T16" i="17" s="1"/>
  <c r="H16" i="17"/>
  <c r="N16" i="17" s="1"/>
  <c r="AC13" i="17"/>
  <c r="W13" i="17"/>
  <c r="AF13" i="17" s="1"/>
  <c r="Q13" i="17"/>
  <c r="Z13" i="17" s="1"/>
  <c r="K13" i="17"/>
  <c r="H13" i="17"/>
  <c r="AC42" i="16"/>
  <c r="AC15" i="16"/>
  <c r="W42" i="16"/>
  <c r="W15" i="16"/>
  <c r="Q42" i="16"/>
  <c r="Q15" i="16"/>
  <c r="K42" i="16"/>
  <c r="H42" i="16"/>
  <c r="H15" i="16"/>
  <c r="AE55" i="16"/>
  <c r="Y55" i="16"/>
  <c r="S55" i="16"/>
  <c r="M55" i="16"/>
  <c r="AE49" i="16"/>
  <c r="Y49" i="16"/>
  <c r="S49" i="16"/>
  <c r="M49" i="16"/>
  <c r="K47" i="16"/>
  <c r="W46" i="16"/>
  <c r="H44" i="16"/>
  <c r="F43" i="16"/>
  <c r="AC43" i="16" s="1"/>
  <c r="AC35" i="16"/>
  <c r="W35" i="16"/>
  <c r="Q35" i="16"/>
  <c r="K35" i="16"/>
  <c r="H35" i="16"/>
  <c r="F33" i="16"/>
  <c r="F29" i="16"/>
  <c r="F27" i="16"/>
  <c r="K27" i="16" s="1"/>
  <c r="T27" i="16" s="1"/>
  <c r="F26" i="16"/>
  <c r="Q26" i="16" s="1"/>
  <c r="Z26" i="16" s="1"/>
  <c r="F25" i="16"/>
  <c r="F24" i="16"/>
  <c r="F21" i="16"/>
  <c r="F20" i="16"/>
  <c r="F19" i="16"/>
  <c r="AC18" i="16"/>
  <c r="W18" i="16"/>
  <c r="Q18" i="16"/>
  <c r="Z18" i="16" s="1"/>
  <c r="K18" i="16"/>
  <c r="T18" i="16" s="1"/>
  <c r="H18" i="16"/>
  <c r="AC17" i="16"/>
  <c r="W17" i="16"/>
  <c r="AF17" i="16" s="1"/>
  <c r="Q17" i="16"/>
  <c r="Z17" i="16" s="1"/>
  <c r="K17" i="16"/>
  <c r="T17" i="16" s="1"/>
  <c r="H17" i="16"/>
  <c r="N17" i="16" s="1"/>
  <c r="AC16" i="16"/>
  <c r="W16" i="16"/>
  <c r="AF16" i="16" s="1"/>
  <c r="Q16" i="16"/>
  <c r="K16" i="16"/>
  <c r="T16" i="16" s="1"/>
  <c r="H16" i="16"/>
  <c r="N16" i="16" s="1"/>
  <c r="K15" i="16"/>
  <c r="AC13" i="16"/>
  <c r="W13" i="16"/>
  <c r="AF13" i="16" s="1"/>
  <c r="Q13" i="16"/>
  <c r="Z13" i="16" s="1"/>
  <c r="K13" i="16"/>
  <c r="T13" i="16" s="1"/>
  <c r="H13" i="16"/>
  <c r="AC42" i="15"/>
  <c r="AC15" i="15"/>
  <c r="W15" i="15"/>
  <c r="Q42" i="15"/>
  <c r="Q15" i="15"/>
  <c r="K42" i="15"/>
  <c r="H42" i="15"/>
  <c r="H15" i="15"/>
  <c r="K15" i="15"/>
  <c r="AE55" i="15"/>
  <c r="Y55" i="15"/>
  <c r="S55" i="15"/>
  <c r="M55" i="15"/>
  <c r="AE49" i="15"/>
  <c r="Y49" i="15"/>
  <c r="S49" i="15"/>
  <c r="M49" i="15"/>
  <c r="F43" i="15"/>
  <c r="W42" i="15"/>
  <c r="F38" i="15"/>
  <c r="F41" i="15" s="1"/>
  <c r="AC35" i="15"/>
  <c r="W35" i="15"/>
  <c r="Q35" i="15"/>
  <c r="K35" i="15"/>
  <c r="H35" i="15"/>
  <c r="F33" i="15"/>
  <c r="W32" i="15"/>
  <c r="AF32" i="15" s="1"/>
  <c r="F29" i="15"/>
  <c r="F27" i="15"/>
  <c r="F26" i="15"/>
  <c r="H26" i="15" s="1"/>
  <c r="F25" i="15"/>
  <c r="W25" i="15" s="1"/>
  <c r="AF25" i="15" s="1"/>
  <c r="F24" i="15"/>
  <c r="F21" i="15"/>
  <c r="Q21" i="15" s="1"/>
  <c r="Z21" i="15" s="1"/>
  <c r="F20" i="15"/>
  <c r="F19" i="15"/>
  <c r="AC18" i="15"/>
  <c r="W18" i="15"/>
  <c r="AF18" i="15" s="1"/>
  <c r="Q18" i="15"/>
  <c r="Z18" i="15" s="1"/>
  <c r="K18" i="15"/>
  <c r="T18" i="15" s="1"/>
  <c r="H18" i="15"/>
  <c r="N18" i="15" s="1"/>
  <c r="AC17" i="15"/>
  <c r="W17" i="15"/>
  <c r="AF17" i="15" s="1"/>
  <c r="Q17" i="15"/>
  <c r="K17" i="15"/>
  <c r="T17" i="15" s="1"/>
  <c r="H17" i="15"/>
  <c r="N17" i="15" s="1"/>
  <c r="AC16" i="15"/>
  <c r="W16" i="15"/>
  <c r="AF16" i="15" s="1"/>
  <c r="Q16" i="15"/>
  <c r="K16" i="15"/>
  <c r="T16" i="15" s="1"/>
  <c r="H16" i="15"/>
  <c r="AC13" i="15"/>
  <c r="W13" i="15"/>
  <c r="AF13" i="15" s="1"/>
  <c r="Q13" i="15"/>
  <c r="Z13" i="15" s="1"/>
  <c r="K13" i="15"/>
  <c r="T13" i="15" s="1"/>
  <c r="H13" i="15"/>
  <c r="N13" i="15" s="1"/>
  <c r="F47" i="11"/>
  <c r="AC42" i="14"/>
  <c r="AC15" i="14"/>
  <c r="W42" i="14"/>
  <c r="W15" i="14"/>
  <c r="AF15" i="14" s="1"/>
  <c r="Q42" i="14"/>
  <c r="Q15" i="14"/>
  <c r="K42" i="14"/>
  <c r="K15" i="14"/>
  <c r="H42" i="14"/>
  <c r="H15" i="14"/>
  <c r="AE55" i="14"/>
  <c r="Y55" i="14"/>
  <c r="S55" i="14"/>
  <c r="M55" i="14"/>
  <c r="AE49" i="14"/>
  <c r="Y49" i="14"/>
  <c r="S49" i="14"/>
  <c r="M49" i="14"/>
  <c r="F43" i="14"/>
  <c r="W43" i="14" s="1"/>
  <c r="AC35" i="14"/>
  <c r="W35" i="14"/>
  <c r="Q35" i="14"/>
  <c r="K35" i="14"/>
  <c r="H35" i="14"/>
  <c r="F33" i="14"/>
  <c r="Q32" i="14"/>
  <c r="Z32" i="14" s="1"/>
  <c r="F29" i="14"/>
  <c r="F27" i="14"/>
  <c r="Q27" i="14" s="1"/>
  <c r="Z27" i="14" s="1"/>
  <c r="F26" i="14"/>
  <c r="W26" i="14" s="1"/>
  <c r="F25" i="14"/>
  <c r="W25" i="14" s="1"/>
  <c r="AF25" i="14" s="1"/>
  <c r="F24" i="14"/>
  <c r="F21" i="14"/>
  <c r="W21" i="14" s="1"/>
  <c r="AF21" i="14" s="1"/>
  <c r="F20" i="14"/>
  <c r="Q20" i="14" s="1"/>
  <c r="Z20" i="14" s="1"/>
  <c r="F19" i="14"/>
  <c r="AC18" i="14"/>
  <c r="W18" i="14"/>
  <c r="Q18" i="14"/>
  <c r="Z18" i="14" s="1"/>
  <c r="K18" i="14"/>
  <c r="H18" i="14"/>
  <c r="N18" i="14" s="1"/>
  <c r="AC17" i="14"/>
  <c r="W17" i="14"/>
  <c r="AF17" i="14" s="1"/>
  <c r="Q17" i="14"/>
  <c r="K17" i="14"/>
  <c r="T17" i="14" s="1"/>
  <c r="H17" i="14"/>
  <c r="AC16" i="14"/>
  <c r="W16" i="14"/>
  <c r="Q16" i="14"/>
  <c r="Z16" i="14" s="1"/>
  <c r="K16" i="14"/>
  <c r="H16" i="14"/>
  <c r="AC13" i="14"/>
  <c r="W13" i="14"/>
  <c r="Q13" i="14"/>
  <c r="Z13" i="14" s="1"/>
  <c r="K13" i="14"/>
  <c r="H13" i="14"/>
  <c r="N13" i="14" s="1"/>
  <c r="AC42" i="13"/>
  <c r="W42" i="13"/>
  <c r="W15" i="13"/>
  <c r="AF15" i="13" s="1"/>
  <c r="Q42" i="13"/>
  <c r="Q15" i="13"/>
  <c r="K42" i="13"/>
  <c r="K15" i="13"/>
  <c r="H42" i="13"/>
  <c r="F43" i="13"/>
  <c r="AE55" i="13"/>
  <c r="Y55" i="13"/>
  <c r="S55" i="13"/>
  <c r="M55" i="13"/>
  <c r="AE49" i="13"/>
  <c r="Y49" i="13"/>
  <c r="S49" i="13"/>
  <c r="M49" i="13"/>
  <c r="Q48" i="13"/>
  <c r="W47" i="13"/>
  <c r="H45" i="13"/>
  <c r="F38" i="13"/>
  <c r="AC35" i="13"/>
  <c r="W35" i="13"/>
  <c r="Q35" i="13"/>
  <c r="K35" i="13"/>
  <c r="H35" i="13"/>
  <c r="F33" i="13"/>
  <c r="F32" i="13"/>
  <c r="K32" i="13" s="1"/>
  <c r="F29" i="13"/>
  <c r="F27" i="13"/>
  <c r="F26" i="13"/>
  <c r="W26" i="13" s="1"/>
  <c r="AF26" i="13" s="1"/>
  <c r="F25" i="13"/>
  <c r="F24" i="13"/>
  <c r="F21" i="13"/>
  <c r="Q21" i="13" s="1"/>
  <c r="Z21" i="13" s="1"/>
  <c r="F20" i="13"/>
  <c r="F19" i="13"/>
  <c r="AC18" i="13"/>
  <c r="W18" i="13"/>
  <c r="AF18" i="13" s="1"/>
  <c r="Q18" i="13"/>
  <c r="K18" i="13"/>
  <c r="T18" i="13" s="1"/>
  <c r="H18" i="13"/>
  <c r="N18" i="13" s="1"/>
  <c r="AC17" i="13"/>
  <c r="W17" i="13"/>
  <c r="AF17" i="13" s="1"/>
  <c r="Q17" i="13"/>
  <c r="K17" i="13"/>
  <c r="T17" i="13" s="1"/>
  <c r="H17" i="13"/>
  <c r="N17" i="13" s="1"/>
  <c r="AC16" i="13"/>
  <c r="W16" i="13"/>
  <c r="Q16" i="13"/>
  <c r="K16" i="13"/>
  <c r="T16" i="13" s="1"/>
  <c r="H16" i="13"/>
  <c r="N16" i="13" s="1"/>
  <c r="AC13" i="13"/>
  <c r="W13" i="13"/>
  <c r="AF13" i="13" s="1"/>
  <c r="Q13" i="13"/>
  <c r="K13" i="13"/>
  <c r="H13" i="13"/>
  <c r="AC42" i="12"/>
  <c r="AC35" i="12"/>
  <c r="AC15" i="12"/>
  <c r="W42" i="12"/>
  <c r="W35" i="12"/>
  <c r="W15" i="12"/>
  <c r="AF15" i="12" s="1"/>
  <c r="Q42" i="12"/>
  <c r="Q35" i="12"/>
  <c r="Q15" i="12"/>
  <c r="K42" i="12"/>
  <c r="K35" i="12"/>
  <c r="K15" i="12"/>
  <c r="H42" i="12"/>
  <c r="H35" i="12"/>
  <c r="H15" i="12"/>
  <c r="AE55" i="12"/>
  <c r="Y55" i="12"/>
  <c r="S55" i="12"/>
  <c r="M55" i="12"/>
  <c r="AE49" i="12"/>
  <c r="Y49" i="12"/>
  <c r="S49" i="12"/>
  <c r="M49" i="12"/>
  <c r="W48" i="12"/>
  <c r="W47" i="12"/>
  <c r="F46" i="12"/>
  <c r="F45" i="12"/>
  <c r="W45" i="12" s="1"/>
  <c r="F44" i="12"/>
  <c r="Q44" i="12" s="1"/>
  <c r="F33" i="12"/>
  <c r="F32" i="12"/>
  <c r="K32" i="12" s="1"/>
  <c r="T32" i="12" s="1"/>
  <c r="F29" i="12"/>
  <c r="F27" i="12"/>
  <c r="K27" i="12" s="1"/>
  <c r="T27" i="12" s="1"/>
  <c r="F26" i="12"/>
  <c r="F25" i="12"/>
  <c r="F24" i="12"/>
  <c r="F21" i="12"/>
  <c r="H21" i="12" s="1"/>
  <c r="F19" i="12"/>
  <c r="AC18" i="12"/>
  <c r="W18" i="12"/>
  <c r="AF18" i="12" s="1"/>
  <c r="Q18" i="12"/>
  <c r="K18" i="12"/>
  <c r="H18" i="12"/>
  <c r="AC17" i="12"/>
  <c r="W17" i="12"/>
  <c r="AF17" i="12" s="1"/>
  <c r="Q17" i="12"/>
  <c r="K17" i="12"/>
  <c r="T17" i="12" s="1"/>
  <c r="H17" i="12"/>
  <c r="AC16" i="12"/>
  <c r="W16" i="12"/>
  <c r="AF16" i="12" s="1"/>
  <c r="Q16" i="12"/>
  <c r="Z16" i="12" s="1"/>
  <c r="K16" i="12"/>
  <c r="T16" i="12" s="1"/>
  <c r="H16" i="12"/>
  <c r="AC13" i="12"/>
  <c r="W13" i="12"/>
  <c r="AF13" i="12" s="1"/>
  <c r="Q13" i="12"/>
  <c r="K13" i="12"/>
  <c r="H13" i="12"/>
  <c r="AE13" i="15" l="1"/>
  <c r="AE13" i="14"/>
  <c r="S16" i="14"/>
  <c r="S17" i="14"/>
  <c r="T16" i="14"/>
  <c r="Z17" i="14"/>
  <c r="AC26" i="17"/>
  <c r="H40" i="17"/>
  <c r="AC40" i="17"/>
  <c r="AE40" i="17" s="1"/>
  <c r="AF40" i="17" s="1"/>
  <c r="M35" i="17"/>
  <c r="S35" i="14"/>
  <c r="K33" i="13"/>
  <c r="AC24" i="14"/>
  <c r="K33" i="14"/>
  <c r="AC24" i="16"/>
  <c r="W40" i="16"/>
  <c r="AC29" i="13"/>
  <c r="K41" i="16"/>
  <c r="W33" i="17"/>
  <c r="S42" i="12"/>
  <c r="T42" i="12" s="1"/>
  <c r="W21" i="15"/>
  <c r="AF21" i="15" s="1"/>
  <c r="H21" i="15"/>
  <c r="N21" i="15" s="1"/>
  <c r="K21" i="15"/>
  <c r="T21" i="15" s="1"/>
  <c r="AC21" i="15"/>
  <c r="AC27" i="15"/>
  <c r="H34" i="14"/>
  <c r="AC34" i="14"/>
  <c r="K34" i="14"/>
  <c r="W34" i="14"/>
  <c r="AC32" i="13"/>
  <c r="AC48" i="12"/>
  <c r="AE48" i="12" s="1"/>
  <c r="AF48" i="12" s="1"/>
  <c r="AC24" i="17"/>
  <c r="AC24" i="12"/>
  <c r="AC33" i="12"/>
  <c r="W33" i="15"/>
  <c r="Q48" i="12"/>
  <c r="Y48" i="12" s="1"/>
  <c r="Z48" i="12" s="1"/>
  <c r="H48" i="17"/>
  <c r="H44" i="17"/>
  <c r="K48" i="17"/>
  <c r="S48" i="17" s="1"/>
  <c r="T48" i="17" s="1"/>
  <c r="AC44" i="17"/>
  <c r="AE44" i="17" s="1"/>
  <c r="AF44" i="17" s="1"/>
  <c r="AC48" i="17"/>
  <c r="AE48" i="17" s="1"/>
  <c r="AF48" i="17" s="1"/>
  <c r="AC29" i="17"/>
  <c r="Q40" i="17"/>
  <c r="Y40" i="17" s="1"/>
  <c r="Z40" i="17" s="1"/>
  <c r="AC43" i="17"/>
  <c r="M13" i="17"/>
  <c r="AE18" i="17"/>
  <c r="M18" i="17"/>
  <c r="AE13" i="17"/>
  <c r="W44" i="16"/>
  <c r="H43" i="16"/>
  <c r="W43" i="16"/>
  <c r="AE43" i="16" s="1"/>
  <c r="AF43" i="16" s="1"/>
  <c r="AC47" i="16"/>
  <c r="Q47" i="16"/>
  <c r="S47" i="16" s="1"/>
  <c r="T47" i="16" s="1"/>
  <c r="Q20" i="16"/>
  <c r="Z20" i="16" s="1"/>
  <c r="H24" i="16"/>
  <c r="W20" i="16"/>
  <c r="AF20" i="16" s="1"/>
  <c r="K24" i="16"/>
  <c r="Q24" i="16"/>
  <c r="Z24" i="16" s="1"/>
  <c r="W24" i="16"/>
  <c r="S35" i="16"/>
  <c r="AE17" i="16"/>
  <c r="AC26" i="15"/>
  <c r="AC29" i="15"/>
  <c r="K25" i="15"/>
  <c r="T25" i="15" s="1"/>
  <c r="Q25" i="15"/>
  <c r="Y25" i="15" s="1"/>
  <c r="Q26" i="15"/>
  <c r="Z26" i="15" s="1"/>
  <c r="Q34" i="14"/>
  <c r="W27" i="14"/>
  <c r="AF27" i="14" s="1"/>
  <c r="K24" i="14"/>
  <c r="Q25" i="14"/>
  <c r="Z25" i="14" s="1"/>
  <c r="AC21" i="13"/>
  <c r="W21" i="13"/>
  <c r="AF21" i="13" s="1"/>
  <c r="W40" i="13"/>
  <c r="AC33" i="13"/>
  <c r="Q29" i="13"/>
  <c r="K27" i="13"/>
  <c r="T27" i="13" s="1"/>
  <c r="Q27" i="13"/>
  <c r="Z27" i="13" s="1"/>
  <c r="H24" i="13"/>
  <c r="H21" i="13"/>
  <c r="K24" i="13"/>
  <c r="W27" i="13"/>
  <c r="AF27" i="13" s="1"/>
  <c r="Q32" i="13"/>
  <c r="Z32" i="13" s="1"/>
  <c r="K47" i="13"/>
  <c r="W33" i="13"/>
  <c r="Q33" i="13"/>
  <c r="K21" i="13"/>
  <c r="T21" i="13" s="1"/>
  <c r="W24" i="13"/>
  <c r="AC27" i="13"/>
  <c r="W32" i="13"/>
  <c r="AF32" i="13" s="1"/>
  <c r="W29" i="12"/>
  <c r="AF29" i="12" s="1"/>
  <c r="H48" i="12"/>
  <c r="K47" i="12"/>
  <c r="AC47" i="12"/>
  <c r="AE47" i="12" s="1"/>
  <c r="AF47" i="12" s="1"/>
  <c r="H47" i="12"/>
  <c r="W44" i="12"/>
  <c r="Y44" i="12" s="1"/>
  <c r="Z44" i="12" s="1"/>
  <c r="AC44" i="12"/>
  <c r="K48" i="12"/>
  <c r="Q47" i="12"/>
  <c r="K34" i="12"/>
  <c r="H41" i="17"/>
  <c r="AC41" i="17"/>
  <c r="H43" i="17"/>
  <c r="Q41" i="17"/>
  <c r="H20" i="17"/>
  <c r="N20" i="17" s="1"/>
  <c r="AC34" i="17"/>
  <c r="K20" i="17"/>
  <c r="T20" i="17" s="1"/>
  <c r="H47" i="17"/>
  <c r="H29" i="17"/>
  <c r="Q29" i="17"/>
  <c r="Q20" i="17"/>
  <c r="Z20" i="17" s="1"/>
  <c r="K47" i="17"/>
  <c r="H34" i="17"/>
  <c r="W20" i="17"/>
  <c r="AF20" i="17" s="1"/>
  <c r="H26" i="17"/>
  <c r="W47" i="17"/>
  <c r="Y47" i="17" s="1"/>
  <c r="Z47" i="17" s="1"/>
  <c r="K26" i="17"/>
  <c r="W32" i="17"/>
  <c r="AF32" i="17" s="1"/>
  <c r="AC47" i="17"/>
  <c r="Q24" i="17"/>
  <c r="AC32" i="17"/>
  <c r="K46" i="17"/>
  <c r="M46" i="17" s="1"/>
  <c r="N46" i="17" s="1"/>
  <c r="AC20" i="17"/>
  <c r="H24" i="17"/>
  <c r="K21" i="17"/>
  <c r="T21" i="17" s="1"/>
  <c r="W26" i="17"/>
  <c r="AF26" i="17" s="1"/>
  <c r="W46" i="17"/>
  <c r="W41" i="16"/>
  <c r="K43" i="16"/>
  <c r="M43" i="16" s="1"/>
  <c r="N43" i="16" s="1"/>
  <c r="Q43" i="16"/>
  <c r="H27" i="16"/>
  <c r="N27" i="16" s="1"/>
  <c r="W33" i="16"/>
  <c r="Q27" i="16"/>
  <c r="Z27" i="16" s="1"/>
  <c r="AC33" i="16"/>
  <c r="K25" i="16"/>
  <c r="T25" i="16" s="1"/>
  <c r="W27" i="16"/>
  <c r="W25" i="16"/>
  <c r="AF25" i="16" s="1"/>
  <c r="F38" i="16"/>
  <c r="K33" i="16"/>
  <c r="H33" i="16"/>
  <c r="AE16" i="17"/>
  <c r="AE17" i="17"/>
  <c r="W34" i="17"/>
  <c r="Y34" i="17" s="1"/>
  <c r="Z34" i="17" s="1"/>
  <c r="AE15" i="17"/>
  <c r="AF15" i="17" s="1"/>
  <c r="Y15" i="17"/>
  <c r="Z15" i="17" s="1"/>
  <c r="Y13" i="17"/>
  <c r="S13" i="17"/>
  <c r="S18" i="17"/>
  <c r="M17" i="17"/>
  <c r="N13" i="17"/>
  <c r="M16" i="17"/>
  <c r="Z16" i="17"/>
  <c r="Y16" i="17"/>
  <c r="S16" i="17"/>
  <c r="M15" i="17"/>
  <c r="N15" i="17" s="1"/>
  <c r="W27" i="17"/>
  <c r="H27" i="17"/>
  <c r="K27" i="17"/>
  <c r="Q27" i="17"/>
  <c r="AC27" i="17"/>
  <c r="AE42" i="17"/>
  <c r="AF42" i="17" s="1"/>
  <c r="W45" i="17"/>
  <c r="H45" i="17"/>
  <c r="K45" i="17"/>
  <c r="Q45" i="17"/>
  <c r="AF25" i="17"/>
  <c r="Z17" i="17"/>
  <c r="Y17" i="17"/>
  <c r="S17" i="17"/>
  <c r="Z32" i="17"/>
  <c r="T13" i="17"/>
  <c r="S15" i="17"/>
  <c r="T15" i="17" s="1"/>
  <c r="Z18" i="17"/>
  <c r="Y18" i="17"/>
  <c r="Y42" i="17"/>
  <c r="Z42" i="17" s="1"/>
  <c r="AC45" i="17"/>
  <c r="K25" i="17"/>
  <c r="H25" i="17"/>
  <c r="M42" i="17"/>
  <c r="N42" i="17" s="1"/>
  <c r="Q21" i="17"/>
  <c r="W24" i="17"/>
  <c r="Y48" i="17"/>
  <c r="Z48" i="17" s="1"/>
  <c r="Z26" i="17"/>
  <c r="S35" i="17"/>
  <c r="S42" i="17"/>
  <c r="T42" i="17" s="1"/>
  <c r="K43" i="17"/>
  <c r="S43" i="17" s="1"/>
  <c r="W43" i="17"/>
  <c r="AC25" i="17"/>
  <c r="AE25" i="17" s="1"/>
  <c r="H21" i="17"/>
  <c r="W21" i="17"/>
  <c r="Q25" i="17"/>
  <c r="AE35" i="17"/>
  <c r="Y35" i="17"/>
  <c r="K24" i="17"/>
  <c r="S32" i="17"/>
  <c r="H33" i="17"/>
  <c r="Q33" i="17"/>
  <c r="AC33" i="17"/>
  <c r="Q44" i="17"/>
  <c r="AC46" i="17"/>
  <c r="W29" i="17"/>
  <c r="K41" i="17"/>
  <c r="W41" i="17"/>
  <c r="Q46" i="17"/>
  <c r="K34" i="17"/>
  <c r="K40" i="17"/>
  <c r="K33" i="17"/>
  <c r="AE35" i="16"/>
  <c r="W29" i="16"/>
  <c r="AE18" i="16"/>
  <c r="AE16" i="16"/>
  <c r="AE13" i="16"/>
  <c r="AE15" i="16"/>
  <c r="AF15" i="16" s="1"/>
  <c r="Y35" i="16"/>
  <c r="S13" i="16"/>
  <c r="N13" i="16"/>
  <c r="M13" i="16"/>
  <c r="N18" i="16"/>
  <c r="S16" i="16"/>
  <c r="Z16" i="16"/>
  <c r="Y16" i="16"/>
  <c r="S42" i="16"/>
  <c r="T42" i="16" s="1"/>
  <c r="S15" i="16"/>
  <c r="T15" i="16" s="1"/>
  <c r="W21" i="16"/>
  <c r="Q21" i="16"/>
  <c r="K21" i="16"/>
  <c r="H21" i="16"/>
  <c r="AC21" i="16"/>
  <c r="K34" i="16"/>
  <c r="W34" i="16"/>
  <c r="AC34" i="16"/>
  <c r="Q34" i="16"/>
  <c r="H34" i="16"/>
  <c r="H48" i="16"/>
  <c r="K48" i="16"/>
  <c r="AC48" i="16"/>
  <c r="W48" i="16"/>
  <c r="Q48" i="16"/>
  <c r="AC46" i="16"/>
  <c r="AE46" i="16" s="1"/>
  <c r="AF46" i="16" s="1"/>
  <c r="Y13" i="16"/>
  <c r="Y15" i="16"/>
  <c r="Z15" i="16" s="1"/>
  <c r="Y18" i="16"/>
  <c r="AF18" i="16"/>
  <c r="M17" i="16"/>
  <c r="H46" i="16"/>
  <c r="H40" i="16"/>
  <c r="K45" i="16"/>
  <c r="AC45" i="16"/>
  <c r="H45" i="16"/>
  <c r="W45" i="16"/>
  <c r="AC26" i="16"/>
  <c r="K26" i="16"/>
  <c r="S26" i="16" s="1"/>
  <c r="H26" i="16"/>
  <c r="W26" i="16"/>
  <c r="Q45" i="16"/>
  <c r="K46" i="16"/>
  <c r="S18" i="16"/>
  <c r="AC29" i="16"/>
  <c r="Q29" i="16"/>
  <c r="H29" i="16"/>
  <c r="Q40" i="16"/>
  <c r="Y42" i="16"/>
  <c r="Z42" i="16" s="1"/>
  <c r="AC25" i="16"/>
  <c r="Q25" i="16"/>
  <c r="H25" i="16"/>
  <c r="AE42" i="16"/>
  <c r="AF42" i="16" s="1"/>
  <c r="M15" i="16"/>
  <c r="N15" i="16" s="1"/>
  <c r="M16" i="16"/>
  <c r="S17" i="16"/>
  <c r="W32" i="16"/>
  <c r="Q32" i="16"/>
  <c r="AC32" i="16"/>
  <c r="M42" i="16"/>
  <c r="N42" i="16" s="1"/>
  <c r="M18" i="16"/>
  <c r="K20" i="16"/>
  <c r="AC20" i="16"/>
  <c r="H20" i="16"/>
  <c r="AC27" i="16"/>
  <c r="K40" i="16"/>
  <c r="AC40" i="16"/>
  <c r="AC44" i="16"/>
  <c r="K44" i="16"/>
  <c r="Q44" i="16"/>
  <c r="Q46" i="16"/>
  <c r="Y17" i="16"/>
  <c r="Q33" i="16"/>
  <c r="M35" i="16"/>
  <c r="AC41" i="16"/>
  <c r="Q41" i="16"/>
  <c r="H41" i="16"/>
  <c r="W47" i="16"/>
  <c r="H47" i="16"/>
  <c r="W41" i="15"/>
  <c r="K41" i="15"/>
  <c r="K20" i="15"/>
  <c r="T20" i="15" s="1"/>
  <c r="Q20" i="15"/>
  <c r="AC25" i="15"/>
  <c r="AE25" i="15" s="1"/>
  <c r="AC32" i="15"/>
  <c r="AE32" i="15" s="1"/>
  <c r="H29" i="15"/>
  <c r="Q29" i="15"/>
  <c r="AC20" i="15"/>
  <c r="K27" i="15"/>
  <c r="T27" i="15" s="1"/>
  <c r="H33" i="15"/>
  <c r="K26" i="15"/>
  <c r="T26" i="15" s="1"/>
  <c r="Q27" i="15"/>
  <c r="Z27" i="15" s="1"/>
  <c r="K33" i="15"/>
  <c r="H25" i="15"/>
  <c r="N26" i="15"/>
  <c r="W29" i="15"/>
  <c r="AE15" i="15"/>
  <c r="AF15" i="15" s="1"/>
  <c r="Y35" i="15"/>
  <c r="Y15" i="15"/>
  <c r="Z15" i="15" s="1"/>
  <c r="Y13" i="15"/>
  <c r="Q33" i="15"/>
  <c r="S15" i="15"/>
  <c r="T15" i="15" s="1"/>
  <c r="S35" i="15"/>
  <c r="M42" i="15"/>
  <c r="N42" i="15" s="1"/>
  <c r="K43" i="15"/>
  <c r="AC43" i="15"/>
  <c r="W43" i="15"/>
  <c r="H43" i="15"/>
  <c r="AE17" i="15"/>
  <c r="AC34" i="15"/>
  <c r="Q34" i="15"/>
  <c r="H34" i="15"/>
  <c r="Q43" i="15"/>
  <c r="S16" i="15"/>
  <c r="Z16" i="15"/>
  <c r="W34" i="15"/>
  <c r="AE35" i="15"/>
  <c r="Y42" i="15"/>
  <c r="Z42" i="15" s="1"/>
  <c r="M16" i="15"/>
  <c r="H24" i="15"/>
  <c r="Q24" i="15"/>
  <c r="AC24" i="15"/>
  <c r="S42" i="15"/>
  <c r="T42" i="15" s="1"/>
  <c r="S13" i="15"/>
  <c r="N16" i="15"/>
  <c r="S17" i="15"/>
  <c r="Z17" i="15"/>
  <c r="AE42" i="15"/>
  <c r="AF42" i="15" s="1"/>
  <c r="Y17" i="15"/>
  <c r="M13" i="15"/>
  <c r="Y18" i="15"/>
  <c r="W24" i="15"/>
  <c r="M17" i="15"/>
  <c r="AE18" i="15"/>
  <c r="M15" i="15"/>
  <c r="N15" i="15" s="1"/>
  <c r="Y16" i="15"/>
  <c r="M35" i="15"/>
  <c r="AE16" i="15"/>
  <c r="M18" i="15"/>
  <c r="K24" i="15"/>
  <c r="K34" i="15"/>
  <c r="Q32" i="15"/>
  <c r="AC41" i="15"/>
  <c r="W20" i="15"/>
  <c r="H20" i="15"/>
  <c r="W27" i="15"/>
  <c r="Q41" i="15"/>
  <c r="H27" i="15"/>
  <c r="AC33" i="15"/>
  <c r="F40" i="15"/>
  <c r="H41" i="15"/>
  <c r="S18" i="15"/>
  <c r="W26" i="15"/>
  <c r="AE18" i="14"/>
  <c r="AC33" i="14"/>
  <c r="AE35" i="14"/>
  <c r="AE15" i="14"/>
  <c r="Y17" i="14"/>
  <c r="AE17" i="14"/>
  <c r="AF13" i="14"/>
  <c r="Y35" i="14"/>
  <c r="S42" i="14"/>
  <c r="T42" i="14" s="1"/>
  <c r="M13" i="14"/>
  <c r="H41" i="14"/>
  <c r="Q41" i="14"/>
  <c r="AC41" i="14"/>
  <c r="AC21" i="14"/>
  <c r="AE21" i="14" s="1"/>
  <c r="H20" i="14"/>
  <c r="N20" i="14" s="1"/>
  <c r="AC27" i="14"/>
  <c r="K20" i="14"/>
  <c r="H21" i="14"/>
  <c r="S32" i="14"/>
  <c r="W33" i="14"/>
  <c r="K21" i="14"/>
  <c r="T21" i="14" s="1"/>
  <c r="H27" i="14"/>
  <c r="Q21" i="14"/>
  <c r="Y21" i="14" s="1"/>
  <c r="W20" i="14"/>
  <c r="AF20" i="14" s="1"/>
  <c r="K27" i="14"/>
  <c r="AC20" i="14"/>
  <c r="AF26" i="14"/>
  <c r="S15" i="14"/>
  <c r="T15" i="14" s="1"/>
  <c r="M17" i="14"/>
  <c r="N17" i="14"/>
  <c r="H29" i="14"/>
  <c r="Q29" i="14"/>
  <c r="AC29" i="14"/>
  <c r="W40" i="14"/>
  <c r="H40" i="14"/>
  <c r="Q40" i="14"/>
  <c r="AC40" i="14"/>
  <c r="K40" i="14"/>
  <c r="M15" i="14"/>
  <c r="N15" i="14" s="1"/>
  <c r="AF16" i="14"/>
  <c r="Y16" i="14"/>
  <c r="AE16" i="14"/>
  <c r="Y42" i="14"/>
  <c r="Z42" i="14" s="1"/>
  <c r="Y15" i="14"/>
  <c r="Z15" i="14" s="1"/>
  <c r="N16" i="14"/>
  <c r="M16" i="14"/>
  <c r="Q26" i="14"/>
  <c r="K26" i="14"/>
  <c r="W29" i="14"/>
  <c r="H26" i="14"/>
  <c r="S13" i="14"/>
  <c r="T13" i="14"/>
  <c r="M18" i="14"/>
  <c r="S18" i="14"/>
  <c r="T18" i="14"/>
  <c r="W24" i="14"/>
  <c r="H24" i="14"/>
  <c r="Q24" i="14"/>
  <c r="AC26" i="14"/>
  <c r="AE26" i="14" s="1"/>
  <c r="M35" i="14"/>
  <c r="Y13" i="14"/>
  <c r="AE42" i="14"/>
  <c r="AF42" i="14" s="1"/>
  <c r="AF18" i="14"/>
  <c r="Y18" i="14"/>
  <c r="H25" i="14"/>
  <c r="AC25" i="14"/>
  <c r="AE25" i="14" s="1"/>
  <c r="K25" i="14"/>
  <c r="AC32" i="14"/>
  <c r="W32" i="14"/>
  <c r="M42" i="14"/>
  <c r="N42" i="14" s="1"/>
  <c r="H43" i="14"/>
  <c r="Q43" i="14"/>
  <c r="Y43" i="14" s="1"/>
  <c r="AC43" i="14"/>
  <c r="AE43" i="14" s="1"/>
  <c r="AF43" i="14" s="1"/>
  <c r="K43" i="14"/>
  <c r="H33" i="14"/>
  <c r="Q33" i="14"/>
  <c r="K41" i="14"/>
  <c r="W41" i="14"/>
  <c r="W29" i="13"/>
  <c r="S18" i="13"/>
  <c r="K20" i="13"/>
  <c r="T20" i="13" s="1"/>
  <c r="Q20" i="13"/>
  <c r="H48" i="13"/>
  <c r="AC20" i="13"/>
  <c r="K48" i="13"/>
  <c r="S48" i="13" s="1"/>
  <c r="T48" i="13" s="1"/>
  <c r="H32" i="13"/>
  <c r="N32" i="13" s="1"/>
  <c r="H33" i="13"/>
  <c r="W46" i="13"/>
  <c r="W48" i="13"/>
  <c r="Y48" i="13" s="1"/>
  <c r="Z48" i="13" s="1"/>
  <c r="H27" i="13"/>
  <c r="N27" i="13" s="1"/>
  <c r="H29" i="13"/>
  <c r="AC48" i="13"/>
  <c r="AE42" i="13"/>
  <c r="AF42" i="13" s="1"/>
  <c r="AE16" i="13"/>
  <c r="AE15" i="13"/>
  <c r="AE13" i="13"/>
  <c r="AE18" i="13"/>
  <c r="Y18" i="13"/>
  <c r="Z18" i="13"/>
  <c r="Y13" i="13"/>
  <c r="Z13" i="13" s="1"/>
  <c r="S35" i="13"/>
  <c r="M42" i="13"/>
  <c r="N42" i="13" s="1"/>
  <c r="M35" i="13"/>
  <c r="M18" i="13"/>
  <c r="M16" i="13"/>
  <c r="S15" i="13"/>
  <c r="T15" i="13" s="1"/>
  <c r="M15" i="13"/>
  <c r="N15" i="13" s="1"/>
  <c r="W25" i="13"/>
  <c r="AC25" i="13"/>
  <c r="K25" i="13"/>
  <c r="Q40" i="13"/>
  <c r="S42" i="13"/>
  <c r="T42" i="13" s="1"/>
  <c r="AC44" i="13"/>
  <c r="K44" i="13"/>
  <c r="W44" i="13"/>
  <c r="H44" i="13"/>
  <c r="Y17" i="13"/>
  <c r="K43" i="13"/>
  <c r="W43" i="13"/>
  <c r="H43" i="13"/>
  <c r="Q34" i="13"/>
  <c r="AC34" i="13"/>
  <c r="H34" i="13"/>
  <c r="S16" i="13"/>
  <c r="Z16" i="13"/>
  <c r="H26" i="13"/>
  <c r="Q26" i="13"/>
  <c r="Y26" i="13" s="1"/>
  <c r="M13" i="13"/>
  <c r="N13" i="13" s="1"/>
  <c r="H25" i="13"/>
  <c r="AC26" i="13"/>
  <c r="AE26" i="13" s="1"/>
  <c r="Y35" i="13"/>
  <c r="Y42" i="13"/>
  <c r="Z42" i="13" s="1"/>
  <c r="S13" i="13"/>
  <c r="T13" i="13" s="1"/>
  <c r="Y16" i="13"/>
  <c r="AE17" i="13"/>
  <c r="H40" i="13"/>
  <c r="W45" i="13"/>
  <c r="AC45" i="13"/>
  <c r="K45" i="13"/>
  <c r="H46" i="13"/>
  <c r="AC46" i="13"/>
  <c r="K46" i="13"/>
  <c r="Q43" i="13"/>
  <c r="Q47" i="13"/>
  <c r="Y47" i="13" s="1"/>
  <c r="M17" i="13"/>
  <c r="Q25" i="13"/>
  <c r="T32" i="13"/>
  <c r="W34" i="13"/>
  <c r="AE35" i="13"/>
  <c r="Q44" i="13"/>
  <c r="H47" i="13"/>
  <c r="AC47" i="13"/>
  <c r="K26" i="13"/>
  <c r="K40" i="13"/>
  <c r="AC40" i="13"/>
  <c r="AC43" i="13"/>
  <c r="Q45" i="13"/>
  <c r="Y15" i="13"/>
  <c r="Z15" i="13" s="1"/>
  <c r="AF16" i="13"/>
  <c r="S17" i="13"/>
  <c r="Z17" i="13"/>
  <c r="K34" i="13"/>
  <c r="Q46" i="13"/>
  <c r="AC41" i="13"/>
  <c r="AC24" i="13"/>
  <c r="H20" i="13"/>
  <c r="W20" i="13"/>
  <c r="Q24" i="13"/>
  <c r="H24" i="12"/>
  <c r="Q27" i="12"/>
  <c r="Z27" i="12" s="1"/>
  <c r="H33" i="12"/>
  <c r="K24" i="12"/>
  <c r="T24" i="12" s="1"/>
  <c r="AC27" i="12"/>
  <c r="K33" i="12"/>
  <c r="Q45" i="12"/>
  <c r="Q24" i="12"/>
  <c r="Q33" i="12"/>
  <c r="W24" i="12"/>
  <c r="AF24" i="12" s="1"/>
  <c r="W33" i="12"/>
  <c r="H44" i="12"/>
  <c r="F38" i="12"/>
  <c r="K44" i="12"/>
  <c r="S44" i="12" s="1"/>
  <c r="T44" i="12" s="1"/>
  <c r="AE35" i="12"/>
  <c r="M18" i="12"/>
  <c r="N18" i="12"/>
  <c r="AE15" i="12"/>
  <c r="AE16" i="12"/>
  <c r="AE17" i="12"/>
  <c r="AE18" i="12"/>
  <c r="Y35" i="12"/>
  <c r="Y16" i="12"/>
  <c r="T18" i="12"/>
  <c r="S13" i="12"/>
  <c r="T13" i="12" s="1"/>
  <c r="M35" i="12"/>
  <c r="N16" i="12"/>
  <c r="M13" i="12"/>
  <c r="N13" i="12" s="1"/>
  <c r="N17" i="12"/>
  <c r="N15" i="12"/>
  <c r="S15" i="12"/>
  <c r="T15" i="12" s="1"/>
  <c r="AC46" i="12"/>
  <c r="K46" i="12"/>
  <c r="Q46" i="12"/>
  <c r="Z18" i="12"/>
  <c r="S18" i="12"/>
  <c r="AC26" i="12"/>
  <c r="K26" i="12"/>
  <c r="Q26" i="12"/>
  <c r="H26" i="12"/>
  <c r="Q21" i="12"/>
  <c r="AC21" i="12"/>
  <c r="K21" i="12"/>
  <c r="Y18" i="12"/>
  <c r="Y42" i="12"/>
  <c r="Z42" i="12" s="1"/>
  <c r="H46" i="12"/>
  <c r="M17" i="12"/>
  <c r="AE42" i="12"/>
  <c r="AF42" i="12" s="1"/>
  <c r="W46" i="12"/>
  <c r="Y13" i="12"/>
  <c r="Z13" i="12" s="1"/>
  <c r="Y15" i="12"/>
  <c r="Z15" i="12" s="1"/>
  <c r="S17" i="12"/>
  <c r="Z17" i="12"/>
  <c r="K25" i="12"/>
  <c r="AC25" i="12"/>
  <c r="H25" i="12"/>
  <c r="W25" i="12"/>
  <c r="M15" i="12"/>
  <c r="Y17" i="12"/>
  <c r="W21" i="12"/>
  <c r="AC34" i="12"/>
  <c r="Q34" i="12"/>
  <c r="H34" i="12"/>
  <c r="W34" i="12"/>
  <c r="M16" i="12"/>
  <c r="Q25" i="12"/>
  <c r="W26" i="12"/>
  <c r="S35" i="12"/>
  <c r="W32" i="12"/>
  <c r="Q32" i="12"/>
  <c r="AE13" i="12"/>
  <c r="S16" i="12"/>
  <c r="M42" i="12"/>
  <c r="N42" i="12" s="1"/>
  <c r="AC45" i="12"/>
  <c r="AE45" i="12" s="1"/>
  <c r="AF45" i="12" s="1"/>
  <c r="K45" i="12"/>
  <c r="W27" i="12"/>
  <c r="H32" i="12"/>
  <c r="M32" i="12" s="1"/>
  <c r="AC32" i="12"/>
  <c r="H27" i="12"/>
  <c r="AC29" i="12"/>
  <c r="Q29" i="12"/>
  <c r="H29" i="12"/>
  <c r="H45" i="12"/>
  <c r="S43" i="16" l="1"/>
  <c r="T43" i="16" s="1"/>
  <c r="Y21" i="15"/>
  <c r="AE46" i="17"/>
  <c r="AF46" i="17" s="1"/>
  <c r="Y43" i="16"/>
  <c r="Z43" i="16" s="1"/>
  <c r="M26" i="17"/>
  <c r="M44" i="17"/>
  <c r="N44" i="17" s="1"/>
  <c r="AE20" i="17"/>
  <c r="M20" i="17"/>
  <c r="Y20" i="17"/>
  <c r="AE21" i="15"/>
  <c r="AE27" i="15"/>
  <c r="Y40" i="16"/>
  <c r="Z40" i="16" s="1"/>
  <c r="AE32" i="17"/>
  <c r="S33" i="13"/>
  <c r="T33" i="13" s="1"/>
  <c r="M24" i="16"/>
  <c r="AE24" i="14"/>
  <c r="AE33" i="17"/>
  <c r="AF33" i="17" s="1"/>
  <c r="AE24" i="16"/>
  <c r="AF24" i="16" s="1"/>
  <c r="AE47" i="17"/>
  <c r="AF47" i="17" s="1"/>
  <c r="M48" i="12"/>
  <c r="N48" i="12" s="1"/>
  <c r="S24" i="16"/>
  <c r="T24" i="16" s="1"/>
  <c r="Y33" i="15"/>
  <c r="Z33" i="15" s="1"/>
  <c r="Y33" i="17"/>
  <c r="Z33" i="17" s="1"/>
  <c r="S40" i="17"/>
  <c r="T40" i="17" s="1"/>
  <c r="M48" i="17"/>
  <c r="N48" i="17" s="1"/>
  <c r="AE44" i="16"/>
  <c r="AF44" i="16" s="1"/>
  <c r="M33" i="15"/>
  <c r="N33" i="15" s="1"/>
  <c r="AE29" i="15"/>
  <c r="AE33" i="15"/>
  <c r="AF33" i="15" s="1"/>
  <c r="S21" i="15"/>
  <c r="M21" i="15"/>
  <c r="S25" i="14"/>
  <c r="Y27" i="14"/>
  <c r="AE21" i="13"/>
  <c r="Y21" i="13"/>
  <c r="AE33" i="13"/>
  <c r="AF33" i="13" s="1"/>
  <c r="Y29" i="15"/>
  <c r="Z29" i="15" s="1"/>
  <c r="AE29" i="12"/>
  <c r="S47" i="12"/>
  <c r="T47" i="12" s="1"/>
  <c r="Y26" i="17"/>
  <c r="M47" i="17"/>
  <c r="N47" i="17" s="1"/>
  <c r="AE26" i="17"/>
  <c r="T26" i="17"/>
  <c r="AE41" i="16"/>
  <c r="AF41" i="16" s="1"/>
  <c r="Y24" i="16"/>
  <c r="AE34" i="16"/>
  <c r="AF34" i="16" s="1"/>
  <c r="Y20" i="16"/>
  <c r="S27" i="16"/>
  <c r="N24" i="16"/>
  <c r="Y27" i="16"/>
  <c r="AE20" i="16"/>
  <c r="S20" i="16"/>
  <c r="AE25" i="16"/>
  <c r="AE27" i="16"/>
  <c r="Y33" i="16"/>
  <c r="Z33" i="16" s="1"/>
  <c r="AF27" i="16"/>
  <c r="M27" i="16"/>
  <c r="M33" i="16"/>
  <c r="N33" i="16" s="1"/>
  <c r="AE33" i="16"/>
  <c r="AF33" i="16" s="1"/>
  <c r="Z25" i="15"/>
  <c r="AE41" i="15"/>
  <c r="AF41" i="15" s="1"/>
  <c r="AE26" i="15"/>
  <c r="S20" i="15"/>
  <c r="S25" i="15"/>
  <c r="S34" i="14"/>
  <c r="T34" i="14" s="1"/>
  <c r="Y25" i="14"/>
  <c r="AE27" i="14"/>
  <c r="M21" i="14"/>
  <c r="N21" i="14" s="1"/>
  <c r="AE41" i="14"/>
  <c r="AF41" i="14" s="1"/>
  <c r="M24" i="14"/>
  <c r="N24" i="14" s="1"/>
  <c r="AE45" i="13"/>
  <c r="AF45" i="13" s="1"/>
  <c r="AE27" i="13"/>
  <c r="M24" i="13"/>
  <c r="N24" i="13" s="1"/>
  <c r="Y40" i="13"/>
  <c r="Z40" i="13" s="1"/>
  <c r="S21" i="13"/>
  <c r="S32" i="13"/>
  <c r="Y27" i="13"/>
  <c r="Y29" i="13"/>
  <c r="Z29" i="13" s="1"/>
  <c r="Y33" i="13"/>
  <c r="Z33" i="13" s="1"/>
  <c r="Y32" i="13"/>
  <c r="S27" i="13"/>
  <c r="AE29" i="13"/>
  <c r="AF29" i="13" s="1"/>
  <c r="M47" i="13"/>
  <c r="N47" i="13" s="1"/>
  <c r="AE24" i="13"/>
  <c r="AF24" i="13" s="1"/>
  <c r="M21" i="13"/>
  <c r="N21" i="13" s="1"/>
  <c r="AE32" i="13"/>
  <c r="Y24" i="13"/>
  <c r="S33" i="12"/>
  <c r="T33" i="12" s="1"/>
  <c r="M47" i="12"/>
  <c r="N47" i="12" s="1"/>
  <c r="S45" i="12"/>
  <c r="T45" i="12" s="1"/>
  <c r="Y47" i="12"/>
  <c r="Z47" i="12" s="1"/>
  <c r="AE24" i="12"/>
  <c r="M34" i="12"/>
  <c r="N34" i="12" s="1"/>
  <c r="M24" i="12"/>
  <c r="N24" i="12" s="1"/>
  <c r="M33" i="12"/>
  <c r="N33" i="12" s="1"/>
  <c r="Y33" i="12"/>
  <c r="Z33" i="12" s="1"/>
  <c r="Y24" i="12"/>
  <c r="Z24" i="12" s="1"/>
  <c r="AE32" i="12"/>
  <c r="AE44" i="12"/>
  <c r="AF44" i="12" s="1"/>
  <c r="M44" i="12"/>
  <c r="N44" i="12" s="1"/>
  <c r="S48" i="12"/>
  <c r="T48" i="12" s="1"/>
  <c r="S47" i="17"/>
  <c r="T47" i="17" s="1"/>
  <c r="N26" i="17"/>
  <c r="S20" i="17"/>
  <c r="S24" i="17"/>
  <c r="S26" i="17"/>
  <c r="Y32" i="17"/>
  <c r="AE32" i="16"/>
  <c r="Y25" i="16"/>
  <c r="AE27" i="17"/>
  <c r="AE34" i="17"/>
  <c r="AF34" i="17" s="1"/>
  <c r="T24" i="17"/>
  <c r="M24" i="17"/>
  <c r="N24" i="17" s="1"/>
  <c r="S44" i="17"/>
  <c r="T44" i="17" s="1"/>
  <c r="S21" i="17"/>
  <c r="Z21" i="17"/>
  <c r="Y45" i="17"/>
  <c r="Z45" i="17" s="1"/>
  <c r="S46" i="17"/>
  <c r="T46" i="17" s="1"/>
  <c r="Y46" i="17"/>
  <c r="Z46" i="17" s="1"/>
  <c r="AE45" i="17"/>
  <c r="AF45" i="17" s="1"/>
  <c r="Y41" i="17"/>
  <c r="Z41" i="17" s="1"/>
  <c r="S33" i="17"/>
  <c r="T33" i="17" s="1"/>
  <c r="Z25" i="17"/>
  <c r="S25" i="17"/>
  <c r="N25" i="17"/>
  <c r="S27" i="17"/>
  <c r="Z27" i="17"/>
  <c r="N21" i="17"/>
  <c r="M40" i="17"/>
  <c r="N40" i="17" s="1"/>
  <c r="M25" i="17"/>
  <c r="T25" i="17"/>
  <c r="Y27" i="17"/>
  <c r="AF27" i="17"/>
  <c r="M41" i="17"/>
  <c r="N41" i="17" s="1"/>
  <c r="Y44" i="17"/>
  <c r="Z44" i="17" s="1"/>
  <c r="Y43" i="17"/>
  <c r="Z43" i="17" s="1"/>
  <c r="AE43" i="17"/>
  <c r="AF43" i="17" s="1"/>
  <c r="M21" i="17"/>
  <c r="AE41" i="17"/>
  <c r="AF41" i="17" s="1"/>
  <c r="T27" i="17"/>
  <c r="M27" i="17"/>
  <c r="S41" i="17"/>
  <c r="T41" i="17" s="1"/>
  <c r="Y29" i="17"/>
  <c r="Z29" i="17" s="1"/>
  <c r="AF29" i="17"/>
  <c r="M45" i="17"/>
  <c r="N45" i="17" s="1"/>
  <c r="N27" i="17"/>
  <c r="M34" i="17"/>
  <c r="N34" i="17" s="1"/>
  <c r="M33" i="17"/>
  <c r="N33" i="17" s="1"/>
  <c r="T32" i="17"/>
  <c r="AF21" i="17"/>
  <c r="AE21" i="17"/>
  <c r="Y21" i="17"/>
  <c r="T43" i="17"/>
  <c r="M43" i="17"/>
  <c r="N43" i="17" s="1"/>
  <c r="Y24" i="17"/>
  <c r="Z24" i="17" s="1"/>
  <c r="AE24" i="17"/>
  <c r="AF24" i="17" s="1"/>
  <c r="S34" i="17"/>
  <c r="T34" i="17" s="1"/>
  <c r="Y25" i="17"/>
  <c r="S45" i="17"/>
  <c r="T45" i="17" s="1"/>
  <c r="AE29" i="17"/>
  <c r="Y29" i="16"/>
  <c r="AE29" i="16"/>
  <c r="AF29" i="16" s="1"/>
  <c r="AE26" i="16"/>
  <c r="AE40" i="16"/>
  <c r="AF40" i="16" s="1"/>
  <c r="Y45" i="16"/>
  <c r="Z45" i="16" s="1"/>
  <c r="S34" i="16"/>
  <c r="T34" i="16" s="1"/>
  <c r="AE21" i="16"/>
  <c r="Z21" i="16"/>
  <c r="S21" i="16"/>
  <c r="S46" i="16"/>
  <c r="T46" i="16" s="1"/>
  <c r="M40" i="16"/>
  <c r="N40" i="16" s="1"/>
  <c r="N20" i="16"/>
  <c r="Y32" i="16"/>
  <c r="AF32" i="16"/>
  <c r="Y26" i="16"/>
  <c r="AF26" i="16"/>
  <c r="S48" i="16"/>
  <c r="T48" i="16" s="1"/>
  <c r="Y21" i="16"/>
  <c r="AF21" i="16"/>
  <c r="M47" i="16"/>
  <c r="N47" i="16" s="1"/>
  <c r="S33" i="16"/>
  <c r="T33" i="16" s="1"/>
  <c r="S44" i="16"/>
  <c r="T44" i="16" s="1"/>
  <c r="N26" i="16"/>
  <c r="AE45" i="16"/>
  <c r="AF45" i="16" s="1"/>
  <c r="Y46" i="16"/>
  <c r="Z46" i="16" s="1"/>
  <c r="Y48" i="16"/>
  <c r="Z48" i="16" s="1"/>
  <c r="Y34" i="16"/>
  <c r="Z34" i="16" s="1"/>
  <c r="N25" i="16"/>
  <c r="M46" i="16"/>
  <c r="N46" i="16" s="1"/>
  <c r="M48" i="16"/>
  <c r="N48" i="16" s="1"/>
  <c r="Y47" i="16"/>
  <c r="Z47" i="16" s="1"/>
  <c r="S45" i="16"/>
  <c r="T45" i="16" s="1"/>
  <c r="AE47" i="16"/>
  <c r="AF47" i="16" s="1"/>
  <c r="N21" i="16"/>
  <c r="S25" i="16"/>
  <c r="Z25" i="16"/>
  <c r="Z29" i="16"/>
  <c r="S41" i="16"/>
  <c r="T41" i="16" s="1"/>
  <c r="M41" i="16"/>
  <c r="N41" i="16" s="1"/>
  <c r="Z32" i="16"/>
  <c r="S32" i="16"/>
  <c r="T32" i="16" s="1"/>
  <c r="T21" i="16"/>
  <c r="M21" i="16"/>
  <c r="M44" i="16"/>
  <c r="N44" i="16" s="1"/>
  <c r="T20" i="16"/>
  <c r="M20" i="16"/>
  <c r="Y41" i="16"/>
  <c r="Z41" i="16" s="1"/>
  <c r="S40" i="16"/>
  <c r="T40" i="16" s="1"/>
  <c r="M26" i="16"/>
  <c r="T26" i="16"/>
  <c r="M45" i="16"/>
  <c r="N45" i="16" s="1"/>
  <c r="AE48" i="16"/>
  <c r="AF48" i="16" s="1"/>
  <c r="M34" i="16"/>
  <c r="N34" i="16" s="1"/>
  <c r="Y44" i="16"/>
  <c r="Z44" i="16" s="1"/>
  <c r="M25" i="16"/>
  <c r="M41" i="15"/>
  <c r="N41" i="15" s="1"/>
  <c r="M27" i="15"/>
  <c r="S26" i="15"/>
  <c r="M20" i="15"/>
  <c r="N25" i="15"/>
  <c r="S27" i="15"/>
  <c r="AE43" i="15"/>
  <c r="AF43" i="15" s="1"/>
  <c r="S33" i="15"/>
  <c r="T33" i="15" s="1"/>
  <c r="M25" i="15"/>
  <c r="Z20" i="15"/>
  <c r="M26" i="15"/>
  <c r="AE20" i="15"/>
  <c r="AE24" i="15"/>
  <c r="AF29" i="15"/>
  <c r="S24" i="15"/>
  <c r="T24" i="15" s="1"/>
  <c r="S41" i="15"/>
  <c r="T41" i="15" s="1"/>
  <c r="S43" i="15"/>
  <c r="T43" i="15" s="1"/>
  <c r="S32" i="15"/>
  <c r="T32" i="15" s="1"/>
  <c r="Z32" i="15"/>
  <c r="Y32" i="15"/>
  <c r="Y27" i="15"/>
  <c r="AF27" i="15"/>
  <c r="Y41" i="15"/>
  <c r="Z41" i="15" s="1"/>
  <c r="AF26" i="15"/>
  <c r="Y26" i="15"/>
  <c r="AF24" i="15"/>
  <c r="Y24" i="15"/>
  <c r="Z24" i="15" s="1"/>
  <c r="Y20" i="15"/>
  <c r="AF20" i="15"/>
  <c r="M24" i="15"/>
  <c r="N24" i="15" s="1"/>
  <c r="S34" i="15"/>
  <c r="T34" i="15" s="1"/>
  <c r="N27" i="15"/>
  <c r="M43" i="15"/>
  <c r="N43" i="15" s="1"/>
  <c r="W40" i="15"/>
  <c r="K40" i="15"/>
  <c r="AC40" i="15"/>
  <c r="Q40" i="15"/>
  <c r="H40" i="15"/>
  <c r="N20" i="15"/>
  <c r="M34" i="15"/>
  <c r="N34" i="15" s="1"/>
  <c r="Y34" i="15"/>
  <c r="Z34" i="15" s="1"/>
  <c r="AE34" i="15"/>
  <c r="AF34" i="15" s="1"/>
  <c r="Y43" i="15"/>
  <c r="Z43" i="15" s="1"/>
  <c r="AE33" i="14"/>
  <c r="AF33" i="14" s="1"/>
  <c r="S41" i="14"/>
  <c r="T41" i="14" s="1"/>
  <c r="M34" i="14"/>
  <c r="N34" i="14" s="1"/>
  <c r="T32" i="14"/>
  <c r="AE29" i="14"/>
  <c r="N27" i="14"/>
  <c r="T20" i="14"/>
  <c r="M20" i="14"/>
  <c r="S20" i="14"/>
  <c r="S21" i="14"/>
  <c r="Z21" i="14"/>
  <c r="M27" i="14"/>
  <c r="T27" i="14"/>
  <c r="Y20" i="14"/>
  <c r="S27" i="14"/>
  <c r="AE20" i="14"/>
  <c r="S26" i="14"/>
  <c r="Z26" i="14"/>
  <c r="S33" i="14"/>
  <c r="T33" i="14" s="1"/>
  <c r="AE32" i="14"/>
  <c r="M40" i="14"/>
  <c r="N40" i="14" s="1"/>
  <c r="AE40" i="14"/>
  <c r="AF40" i="14" s="1"/>
  <c r="T25" i="14"/>
  <c r="M25" i="14"/>
  <c r="S24" i="14"/>
  <c r="T24" i="14" s="1"/>
  <c r="Z24" i="14"/>
  <c r="Y33" i="14"/>
  <c r="Z33" i="14" s="1"/>
  <c r="M33" i="14"/>
  <c r="N33" i="14" s="1"/>
  <c r="N26" i="14"/>
  <c r="Y41" i="14"/>
  <c r="Z41" i="14" s="1"/>
  <c r="Y32" i="14"/>
  <c r="AF32" i="14"/>
  <c r="Y34" i="14"/>
  <c r="Z34" i="14" s="1"/>
  <c r="Z43" i="14"/>
  <c r="S43" i="14"/>
  <c r="T43" i="14" s="1"/>
  <c r="AE34" i="14"/>
  <c r="AF34" i="14" s="1"/>
  <c r="S40" i="14"/>
  <c r="T40" i="14" s="1"/>
  <c r="N25" i="14"/>
  <c r="Y24" i="14"/>
  <c r="AF24" i="14"/>
  <c r="Y29" i="14"/>
  <c r="Z29" i="14" s="1"/>
  <c r="AF29" i="14"/>
  <c r="Y40" i="14"/>
  <c r="Z40" i="14" s="1"/>
  <c r="Y26" i="14"/>
  <c r="M43" i="14"/>
  <c r="N43" i="14" s="1"/>
  <c r="M41" i="14"/>
  <c r="N41" i="14" s="1"/>
  <c r="M26" i="14"/>
  <c r="T26" i="14"/>
  <c r="AE48" i="13"/>
  <c r="AF48" i="13" s="1"/>
  <c r="S20" i="13"/>
  <c r="M20" i="13"/>
  <c r="M33" i="13"/>
  <c r="N33" i="13" s="1"/>
  <c r="M27" i="13"/>
  <c r="AE46" i="13"/>
  <c r="AF46" i="13" s="1"/>
  <c r="M48" i="13"/>
  <c r="N48" i="13" s="1"/>
  <c r="Z20" i="13"/>
  <c r="AE43" i="13"/>
  <c r="AF43" i="13" s="1"/>
  <c r="M32" i="13"/>
  <c r="W41" i="13"/>
  <c r="AE41" i="13" s="1"/>
  <c r="K41" i="13"/>
  <c r="H41" i="13"/>
  <c r="Q41" i="13"/>
  <c r="M45" i="13"/>
  <c r="N45" i="13" s="1"/>
  <c r="M34" i="13"/>
  <c r="N34" i="13" s="1"/>
  <c r="Y44" i="13"/>
  <c r="Z44" i="13" s="1"/>
  <c r="Y20" i="13"/>
  <c r="AF20" i="13"/>
  <c r="AE40" i="13"/>
  <c r="AF40" i="13" s="1"/>
  <c r="AE20" i="13"/>
  <c r="N20" i="13"/>
  <c r="M40" i="13"/>
  <c r="N40" i="13" s="1"/>
  <c r="AE47" i="13"/>
  <c r="AF47" i="13" s="1"/>
  <c r="AE44" i="13"/>
  <c r="AF44" i="13" s="1"/>
  <c r="M25" i="13"/>
  <c r="T25" i="13"/>
  <c r="Y43" i="13"/>
  <c r="Z43" i="13" s="1"/>
  <c r="AE25" i="13"/>
  <c r="T26" i="13"/>
  <c r="M26" i="13"/>
  <c r="S44" i="13"/>
  <c r="T44" i="13" s="1"/>
  <c r="S25" i="13"/>
  <c r="Z25" i="13"/>
  <c r="S47" i="13"/>
  <c r="T47" i="13" s="1"/>
  <c r="Z47" i="13"/>
  <c r="AE34" i="13"/>
  <c r="AF34" i="13" s="1"/>
  <c r="M43" i="13"/>
  <c r="N43" i="13" s="1"/>
  <c r="S40" i="13"/>
  <c r="T40" i="13" s="1"/>
  <c r="AF25" i="13"/>
  <c r="Y25" i="13"/>
  <c r="Y34" i="13"/>
  <c r="Z34" i="13" s="1"/>
  <c r="M44" i="13"/>
  <c r="N44" i="13" s="1"/>
  <c r="M46" i="13"/>
  <c r="N46" i="13" s="1"/>
  <c r="S26" i="13"/>
  <c r="Z26" i="13"/>
  <c r="S34" i="13"/>
  <c r="T34" i="13" s="1"/>
  <c r="S45" i="13"/>
  <c r="T45" i="13" s="1"/>
  <c r="Z24" i="13"/>
  <c r="S24" i="13"/>
  <c r="T24" i="13" s="1"/>
  <c r="Y45" i="13"/>
  <c r="Z45" i="13" s="1"/>
  <c r="N25" i="13"/>
  <c r="S46" i="13"/>
  <c r="T46" i="13" s="1"/>
  <c r="S43" i="13"/>
  <c r="T43" i="13" s="1"/>
  <c r="Y46" i="13"/>
  <c r="Z46" i="13" s="1"/>
  <c r="N26" i="13"/>
  <c r="F41" i="12"/>
  <c r="F40" i="12"/>
  <c r="S24" i="12"/>
  <c r="S27" i="12"/>
  <c r="Y45" i="12"/>
  <c r="Z45" i="12" s="1"/>
  <c r="AE33" i="12"/>
  <c r="AF33" i="12" s="1"/>
  <c r="AE46" i="12"/>
  <c r="AF46" i="12" s="1"/>
  <c r="M46" i="12"/>
  <c r="N46" i="12" s="1"/>
  <c r="Y34" i="12"/>
  <c r="Z34" i="12" s="1"/>
  <c r="N32" i="12"/>
  <c r="Z25" i="12"/>
  <c r="S25" i="12"/>
  <c r="AE26" i="12"/>
  <c r="AF27" i="12"/>
  <c r="Y27" i="12"/>
  <c r="AE27" i="12"/>
  <c r="AE34" i="12"/>
  <c r="AF34" i="12" s="1"/>
  <c r="Z32" i="12"/>
  <c r="S32" i="12"/>
  <c r="N25" i="12"/>
  <c r="M21" i="12"/>
  <c r="N21" i="12" s="1"/>
  <c r="T21" i="12"/>
  <c r="Y29" i="12"/>
  <c r="Z29" i="12" s="1"/>
  <c r="M25" i="12"/>
  <c r="T25" i="12"/>
  <c r="Z21" i="12"/>
  <c r="S21" i="12"/>
  <c r="S26" i="12"/>
  <c r="Z26" i="12"/>
  <c r="AF26" i="12"/>
  <c r="Y26" i="12"/>
  <c r="M26" i="12"/>
  <c r="T26" i="12"/>
  <c r="M45" i="12"/>
  <c r="N45" i="12" s="1"/>
  <c r="S34" i="12"/>
  <c r="T34" i="12" s="1"/>
  <c r="Y21" i="12"/>
  <c r="AF21" i="12"/>
  <c r="Y46" i="12"/>
  <c r="Z46" i="12" s="1"/>
  <c r="N27" i="12"/>
  <c r="M27" i="12"/>
  <c r="AF25" i="12"/>
  <c r="Y25" i="12"/>
  <c r="AF32" i="12"/>
  <c r="Y32" i="12"/>
  <c r="AE25" i="12"/>
  <c r="AE21" i="12"/>
  <c r="N26" i="12"/>
  <c r="S46" i="12"/>
  <c r="T46" i="12" s="1"/>
  <c r="S41" i="13" l="1"/>
  <c r="T41" i="13" s="1"/>
  <c r="S40" i="15"/>
  <c r="T40" i="15" s="1"/>
  <c r="AE40" i="15"/>
  <c r="AF40" i="15" s="1"/>
  <c r="M40" i="15"/>
  <c r="N40" i="15" s="1"/>
  <c r="Y40" i="15"/>
  <c r="Z40" i="15" s="1"/>
  <c r="M41" i="13"/>
  <c r="N41" i="13" s="1"/>
  <c r="Y41" i="13"/>
  <c r="Z41" i="13" s="1"/>
  <c r="AF41" i="13"/>
  <c r="AC40" i="12"/>
  <c r="H40" i="12"/>
  <c r="K40" i="12"/>
  <c r="W40" i="12"/>
  <c r="Q40" i="12"/>
  <c r="K41" i="12"/>
  <c r="W41" i="12"/>
  <c r="AC41" i="12"/>
  <c r="H41" i="12"/>
  <c r="Q41" i="12"/>
  <c r="AE41" i="12" l="1"/>
  <c r="AF41" i="12" s="1"/>
  <c r="M40" i="12"/>
  <c r="N40" i="12" s="1"/>
  <c r="S41" i="12"/>
  <c r="T41" i="12" s="1"/>
  <c r="S40" i="12"/>
  <c r="T40" i="12" s="1"/>
  <c r="Y40" i="12"/>
  <c r="Z40" i="12" s="1"/>
  <c r="Y41" i="12"/>
  <c r="Z41" i="12" s="1"/>
  <c r="M41" i="12"/>
  <c r="N41" i="12" s="1"/>
  <c r="AE40" i="12"/>
  <c r="AF40" i="12" s="1"/>
  <c r="AC42" i="11" l="1"/>
  <c r="AC35" i="11"/>
  <c r="AC15" i="11"/>
  <c r="AE55" i="11"/>
  <c r="AE49" i="11"/>
  <c r="AC18" i="11"/>
  <c r="AC17" i="11"/>
  <c r="AC16" i="11"/>
  <c r="AC13" i="11"/>
  <c r="W35" i="11"/>
  <c r="W15" i="11"/>
  <c r="Y55" i="11"/>
  <c r="Y49" i="11"/>
  <c r="W18" i="11"/>
  <c r="AF18" i="11" s="1"/>
  <c r="W17" i="11"/>
  <c r="AF17" i="11" s="1"/>
  <c r="W16" i="11"/>
  <c r="W13" i="11"/>
  <c r="AF13" i="11" s="1"/>
  <c r="Q35" i="11"/>
  <c r="Q15" i="11"/>
  <c r="S55" i="11"/>
  <c r="S49" i="11"/>
  <c r="Q18" i="11"/>
  <c r="Z18" i="11" s="1"/>
  <c r="Q17" i="11"/>
  <c r="Q16" i="11"/>
  <c r="Z16" i="11" s="1"/>
  <c r="Q13" i="11"/>
  <c r="K35" i="11"/>
  <c r="K15" i="11"/>
  <c r="M55" i="11"/>
  <c r="M49" i="11"/>
  <c r="K18" i="11"/>
  <c r="K17" i="11"/>
  <c r="T17" i="11" s="1"/>
  <c r="K16" i="11"/>
  <c r="T16" i="11" s="1"/>
  <c r="K13" i="11"/>
  <c r="H18" i="11"/>
  <c r="N18" i="11" s="1"/>
  <c r="H17" i="11"/>
  <c r="N17" i="11" s="1"/>
  <c r="H16" i="11"/>
  <c r="N16" i="11" s="1"/>
  <c r="H13" i="11"/>
  <c r="F48" i="11"/>
  <c r="F46" i="11"/>
  <c r="F45" i="11"/>
  <c r="F44" i="11"/>
  <c r="F43" i="11"/>
  <c r="H42" i="11"/>
  <c r="M42" i="11" s="1"/>
  <c r="N42" i="11" s="1"/>
  <c r="H35" i="11"/>
  <c r="F33" i="11"/>
  <c r="F32" i="11"/>
  <c r="F29" i="11"/>
  <c r="F27" i="11"/>
  <c r="F26" i="11"/>
  <c r="F25" i="11"/>
  <c r="F24" i="11"/>
  <c r="F21" i="11"/>
  <c r="F19" i="11"/>
  <c r="H15" i="11"/>
  <c r="AC44" i="11" l="1"/>
  <c r="K21" i="11"/>
  <c r="AC25" i="11"/>
  <c r="F38" i="11"/>
  <c r="F40" i="11" s="1"/>
  <c r="AE16" i="11"/>
  <c r="K45" i="11"/>
  <c r="Q48" i="11"/>
  <c r="K48" i="11"/>
  <c r="AC48" i="11"/>
  <c r="H48" i="11"/>
  <c r="W48" i="11"/>
  <c r="Q47" i="11"/>
  <c r="K47" i="11"/>
  <c r="AC47" i="11"/>
  <c r="H47" i="11"/>
  <c r="W47" i="11"/>
  <c r="K34" i="11"/>
  <c r="AE13" i="11"/>
  <c r="M18" i="11"/>
  <c r="M13" i="11"/>
  <c r="N13" i="11" s="1"/>
  <c r="AE18" i="11"/>
  <c r="Q24" i="11"/>
  <c r="W44" i="11"/>
  <c r="AE44" i="11" s="1"/>
  <c r="AF44" i="11" s="1"/>
  <c r="H34" i="11"/>
  <c r="Q20" i="11"/>
  <c r="Z20" i="11" s="1"/>
  <c r="Q27" i="11"/>
  <c r="Z27" i="11" s="1"/>
  <c r="W34" i="11"/>
  <c r="H44" i="11"/>
  <c r="Y16" i="11"/>
  <c r="W29" i="11"/>
  <c r="AF29" i="11" s="1"/>
  <c r="K46" i="11"/>
  <c r="AC45" i="11"/>
  <c r="H45" i="11"/>
  <c r="AC24" i="11"/>
  <c r="H29" i="11"/>
  <c r="M16" i="11"/>
  <c r="W45" i="11"/>
  <c r="AC29" i="11"/>
  <c r="Q34" i="11"/>
  <c r="K24" i="11"/>
  <c r="Q46" i="11"/>
  <c r="H24" i="11"/>
  <c r="H26" i="11"/>
  <c r="N26" i="11" s="1"/>
  <c r="W24" i="11"/>
  <c r="S13" i="11"/>
  <c r="T13" i="11" s="1"/>
  <c r="S15" i="11"/>
  <c r="M35" i="11"/>
  <c r="S17" i="11"/>
  <c r="Z17" i="11"/>
  <c r="H21" i="11"/>
  <c r="AC21" i="11"/>
  <c r="Q21" i="11"/>
  <c r="W43" i="11"/>
  <c r="AC43" i="11"/>
  <c r="H43" i="11"/>
  <c r="K43" i="11"/>
  <c r="Q43" i="11"/>
  <c r="K25" i="11"/>
  <c r="T18" i="11"/>
  <c r="W21" i="11"/>
  <c r="Q25" i="11"/>
  <c r="H25" i="11"/>
  <c r="N25" i="11" s="1"/>
  <c r="W25" i="11"/>
  <c r="W32" i="11"/>
  <c r="AC32" i="11"/>
  <c r="K32" i="11"/>
  <c r="H32" i="11"/>
  <c r="N32" i="11" s="1"/>
  <c r="T21" i="11"/>
  <c r="Q32" i="11"/>
  <c r="Y15" i="11"/>
  <c r="AE42" i="11"/>
  <c r="AF42" i="11" s="1"/>
  <c r="Y17" i="11"/>
  <c r="M15" i="11"/>
  <c r="N15" i="11" s="1"/>
  <c r="M17" i="11"/>
  <c r="T15" i="11"/>
  <c r="Q44" i="11"/>
  <c r="Q29" i="11"/>
  <c r="Y35" i="11"/>
  <c r="AC26" i="11"/>
  <c r="AC46" i="11"/>
  <c r="AE15" i="11"/>
  <c r="AF15" i="11" s="1"/>
  <c r="AE35" i="11"/>
  <c r="K44" i="11"/>
  <c r="S16" i="11"/>
  <c r="Q45" i="11"/>
  <c r="Y13" i="11"/>
  <c r="Z13" i="11" s="1"/>
  <c r="Y18" i="11"/>
  <c r="W46" i="11"/>
  <c r="AC20" i="11"/>
  <c r="S35" i="11"/>
  <c r="W26" i="11"/>
  <c r="AC27" i="11"/>
  <c r="H20" i="11"/>
  <c r="H27" i="11"/>
  <c r="N27" i="11" s="1"/>
  <c r="H46" i="11"/>
  <c r="K26" i="11"/>
  <c r="Q26" i="11"/>
  <c r="Z15" i="11"/>
  <c r="W20" i="11"/>
  <c r="W27" i="11"/>
  <c r="AF16" i="11"/>
  <c r="K20" i="11"/>
  <c r="K27" i="11"/>
  <c r="S18" i="11"/>
  <c r="AE17" i="11"/>
  <c r="AC34" i="11"/>
  <c r="W40" i="11" l="1"/>
  <c r="K40" i="11"/>
  <c r="Q40" i="11"/>
  <c r="AE48" i="11"/>
  <c r="AF48" i="11" s="1"/>
  <c r="S45" i="11"/>
  <c r="T45" i="11" s="1"/>
  <c r="F41" i="11"/>
  <c r="AE25" i="11"/>
  <c r="S20" i="11"/>
  <c r="Y46" i="11"/>
  <c r="Z46" i="11" s="1"/>
  <c r="S34" i="11"/>
  <c r="T34" i="11" s="1"/>
  <c r="S27" i="11"/>
  <c r="M34" i="11"/>
  <c r="N34" i="11" s="1"/>
  <c r="S43" i="11"/>
  <c r="T43" i="11" s="1"/>
  <c r="AE47" i="11"/>
  <c r="AF47" i="11" s="1"/>
  <c r="Y45" i="11"/>
  <c r="Z45" i="11" s="1"/>
  <c r="Y29" i="11"/>
  <c r="AE24" i="11"/>
  <c r="AF24" i="11" s="1"/>
  <c r="AE29" i="11"/>
  <c r="M48" i="11"/>
  <c r="N48" i="11" s="1"/>
  <c r="M47" i="11"/>
  <c r="N47" i="11" s="1"/>
  <c r="S46" i="11"/>
  <c r="T46" i="11" s="1"/>
  <c r="M45" i="11"/>
  <c r="N45" i="11" s="1"/>
  <c r="S24" i="11"/>
  <c r="T24" i="11" s="1"/>
  <c r="AE34" i="11"/>
  <c r="AF34" i="11" s="1"/>
  <c r="M43" i="11"/>
  <c r="N43" i="11" s="1"/>
  <c r="M44" i="11"/>
  <c r="N44" i="11" s="1"/>
  <c r="S44" i="11"/>
  <c r="T44" i="11" s="1"/>
  <c r="Y24" i="11"/>
  <c r="Z24" i="11" s="1"/>
  <c r="AE21" i="11"/>
  <c r="S48" i="11"/>
  <c r="T48" i="11" s="1"/>
  <c r="AE20" i="11"/>
  <c r="M21" i="11"/>
  <c r="N21" i="11" s="1"/>
  <c r="M24" i="11"/>
  <c r="N24" i="11" s="1"/>
  <c r="AE45" i="11"/>
  <c r="AF45" i="11" s="1"/>
  <c r="Y48" i="11"/>
  <c r="Z48" i="11" s="1"/>
  <c r="Y34" i="11"/>
  <c r="Z34" i="11" s="1"/>
  <c r="AE43" i="11"/>
  <c r="AF43" i="11" s="1"/>
  <c r="T26" i="11"/>
  <c r="M26" i="11"/>
  <c r="Y26" i="11"/>
  <c r="AF26" i="11"/>
  <c r="S25" i="11"/>
  <c r="Z25" i="11"/>
  <c r="Y27" i="11"/>
  <c r="AF27" i="11"/>
  <c r="AE46" i="11"/>
  <c r="AF46" i="11" s="1"/>
  <c r="Y44" i="11"/>
  <c r="Z44" i="11" s="1"/>
  <c r="S32" i="11"/>
  <c r="Z32" i="11"/>
  <c r="Y20" i="11"/>
  <c r="AF20" i="11"/>
  <c r="T32" i="11"/>
  <c r="M32" i="11"/>
  <c r="Y47" i="11"/>
  <c r="Z47" i="11" s="1"/>
  <c r="AE26" i="11"/>
  <c r="AE32" i="11"/>
  <c r="Y43" i="11"/>
  <c r="Z43" i="11" s="1"/>
  <c r="Y32" i="11"/>
  <c r="AF32" i="11"/>
  <c r="M46" i="11"/>
  <c r="N46" i="11" s="1"/>
  <c r="AC40" i="11"/>
  <c r="H40" i="11"/>
  <c r="M40" i="11" s="1"/>
  <c r="N40" i="11" s="1"/>
  <c r="T27" i="11"/>
  <c r="M27" i="11"/>
  <c r="AE27" i="11"/>
  <c r="Y21" i="11"/>
  <c r="AF21" i="11"/>
  <c r="S21" i="11"/>
  <c r="Z21" i="11"/>
  <c r="T20" i="11"/>
  <c r="M20" i="11"/>
  <c r="N20" i="11" s="1"/>
  <c r="S26" i="11"/>
  <c r="Z26" i="11"/>
  <c r="Z29" i="11"/>
  <c r="Y25" i="11"/>
  <c r="AF25" i="11"/>
  <c r="M25" i="11"/>
  <c r="T25" i="11"/>
  <c r="S47" i="11"/>
  <c r="T47" i="11" s="1"/>
  <c r="K41" i="11" l="1"/>
  <c r="Q41" i="11"/>
  <c r="W41" i="11"/>
  <c r="Y41" i="11" s="1"/>
  <c r="Z41" i="11" s="1"/>
  <c r="S40" i="11"/>
  <c r="T40" i="11" s="1"/>
  <c r="Y40" i="11"/>
  <c r="Z40" i="11" s="1"/>
  <c r="AC41" i="11"/>
  <c r="AE41" i="11" s="1"/>
  <c r="AF41" i="11" s="1"/>
  <c r="H41" i="11"/>
  <c r="AE40" i="11"/>
  <c r="AF40" i="11" s="1"/>
  <c r="S41" i="11" l="1"/>
  <c r="T41" i="11" s="1"/>
  <c r="M41" i="11"/>
  <c r="N41" i="11" s="1"/>
  <c r="H37" i="14"/>
  <c r="H37" i="42"/>
  <c r="H37" i="47"/>
  <c r="H37" i="43"/>
  <c r="H37" i="45"/>
  <c r="H37" i="11"/>
  <c r="H37" i="46"/>
  <c r="H37" i="44"/>
  <c r="H37" i="15"/>
  <c r="H38" i="15"/>
  <c r="H37" i="12"/>
  <c r="H37" i="16"/>
  <c r="H38" i="14"/>
  <c r="H38" i="47"/>
  <c r="H38" i="43"/>
  <c r="H38" i="45"/>
  <c r="H38" i="11"/>
  <c r="H38" i="46"/>
  <c r="H38" i="44"/>
  <c r="H38" i="42"/>
  <c r="H38" i="12"/>
  <c r="H38" i="16"/>
  <c r="H37" i="13"/>
  <c r="H37" i="17"/>
  <c r="H38" i="13"/>
  <c r="H38" i="17"/>
  <c r="H33" i="45" l="1"/>
  <c r="H33" i="43"/>
  <c r="H33" i="47"/>
  <c r="H33" i="11"/>
  <c r="H33" i="42"/>
  <c r="H33" i="46"/>
  <c r="H33" i="44"/>
  <c r="Q33" i="43"/>
  <c r="Q33" i="46"/>
  <c r="Q33" i="44"/>
  <c r="Q33" i="47"/>
  <c r="Q33" i="45"/>
  <c r="Q33" i="42"/>
  <c r="Q33" i="11"/>
  <c r="K33" i="46"/>
  <c r="K33" i="45"/>
  <c r="K33" i="44"/>
  <c r="K33" i="42"/>
  <c r="K33" i="43"/>
  <c r="K33" i="11"/>
  <c r="M33" i="11" s="1"/>
  <c r="N33" i="11" s="1"/>
  <c r="K33" i="47"/>
  <c r="AC33" i="45"/>
  <c r="AC33" i="11"/>
  <c r="AC33" i="46"/>
  <c r="AC33" i="44"/>
  <c r="AC33" i="43"/>
  <c r="AC33" i="42"/>
  <c r="AC33" i="47"/>
  <c r="M33" i="43" l="1"/>
  <c r="N33" i="43" s="1"/>
  <c r="M33" i="47"/>
  <c r="N33" i="47" s="1"/>
  <c r="M33" i="45"/>
  <c r="N33" i="45" s="1"/>
  <c r="M33" i="46"/>
  <c r="N33" i="46" s="1"/>
  <c r="M33" i="42"/>
  <c r="N33" i="42" s="1"/>
  <c r="M33" i="44"/>
  <c r="N33" i="44" s="1"/>
  <c r="S33" i="11"/>
  <c r="T33" i="11" s="1"/>
  <c r="S33" i="42"/>
  <c r="T33" i="42" s="1"/>
  <c r="S33" i="45"/>
  <c r="T33" i="45" s="1"/>
  <c r="S33" i="47"/>
  <c r="T33" i="47" s="1"/>
  <c r="S33" i="44"/>
  <c r="T33" i="44" s="1"/>
  <c r="S33" i="46"/>
  <c r="T33" i="46" s="1"/>
  <c r="W33" i="11"/>
  <c r="Y33" i="11" s="1"/>
  <c r="Z33" i="11" s="1"/>
  <c r="W33" i="44"/>
  <c r="Y33" i="44" s="1"/>
  <c r="Z33" i="44" s="1"/>
  <c r="W33" i="46"/>
  <c r="Y33" i="46" s="1"/>
  <c r="Z33" i="46" s="1"/>
  <c r="W33" i="47"/>
  <c r="Y33" i="47" s="1"/>
  <c r="Z33" i="47" s="1"/>
  <c r="W33" i="42"/>
  <c r="Y33" i="42" s="1"/>
  <c r="Z33" i="42" s="1"/>
  <c r="W33" i="45"/>
  <c r="Y33" i="45" s="1"/>
  <c r="Z33" i="45" s="1"/>
  <c r="W33" i="43"/>
  <c r="Y33" i="43" s="1"/>
  <c r="Z33" i="43" s="1"/>
  <c r="S33" i="43"/>
  <c r="T33" i="43" s="1"/>
  <c r="AE33" i="42" l="1"/>
  <c r="AF33" i="42" s="1"/>
  <c r="AE33" i="11"/>
  <c r="AF33" i="11" s="1"/>
  <c r="AE33" i="46"/>
  <c r="AF33" i="46" s="1"/>
  <c r="AE33" i="44"/>
  <c r="AF33" i="44" s="1"/>
  <c r="AE33" i="47"/>
  <c r="AF33" i="47" s="1"/>
  <c r="AE33" i="45"/>
  <c r="AF33" i="45" s="1"/>
  <c r="AE33" i="43"/>
  <c r="AF33" i="43" s="1"/>
  <c r="H12" i="17" l="1"/>
  <c r="H12" i="12"/>
  <c r="H19" i="17" l="1"/>
  <c r="H19" i="12"/>
  <c r="H28" i="17" l="1"/>
  <c r="H36" i="17" s="1"/>
  <c r="H28" i="12"/>
  <c r="H36" i="12" s="1"/>
  <c r="H39" i="17" l="1"/>
  <c r="H39" i="12"/>
  <c r="H50" i="48" l="1"/>
  <c r="H56" i="48"/>
  <c r="H56" i="62"/>
  <c r="H50" i="62"/>
  <c r="H56" i="17"/>
  <c r="H50" i="17"/>
  <c r="H50" i="12"/>
  <c r="H56" i="12"/>
  <c r="H51" i="62" l="1"/>
  <c r="H52" i="62" s="1"/>
  <c r="H56" i="50"/>
  <c r="H50" i="50"/>
  <c r="H57" i="62"/>
  <c r="H51" i="17"/>
  <c r="H57" i="48"/>
  <c r="H57" i="17"/>
  <c r="H56" i="51"/>
  <c r="H50" i="51"/>
  <c r="H51" i="12"/>
  <c r="H51" i="48"/>
  <c r="H56" i="49"/>
  <c r="H50" i="49"/>
  <c r="H57" i="12"/>
  <c r="H52" i="48" l="1"/>
  <c r="H53" i="48" s="1"/>
  <c r="H52" i="12"/>
  <c r="H53" i="12" s="1"/>
  <c r="H58" i="12"/>
  <c r="H59" i="12" s="1"/>
  <c r="H58" i="17"/>
  <c r="H51" i="51"/>
  <c r="H52" i="51" s="1"/>
  <c r="H52" i="17"/>
  <c r="H57" i="51"/>
  <c r="H51" i="50"/>
  <c r="H57" i="50"/>
  <c r="H57" i="49"/>
  <c r="H53" i="62"/>
  <c r="H51" i="49"/>
  <c r="H58" i="62"/>
  <c r="H58" i="48"/>
  <c r="H59" i="17" l="1"/>
  <c r="H60" i="17" s="1"/>
  <c r="H58" i="49"/>
  <c r="H58" i="50"/>
  <c r="H59" i="50" s="1"/>
  <c r="H54" i="62"/>
  <c r="H52" i="50"/>
  <c r="H53" i="50" s="1"/>
  <c r="H59" i="62"/>
  <c r="H60" i="62" s="1"/>
  <c r="H54" i="12"/>
  <c r="H60" i="12"/>
  <c r="H53" i="17"/>
  <c r="H59" i="49"/>
  <c r="H53" i="51"/>
  <c r="H59" i="48"/>
  <c r="H52" i="49"/>
  <c r="H58" i="51"/>
  <c r="H54" i="48"/>
  <c r="H60" i="50" l="1"/>
  <c r="H60" i="48"/>
  <c r="H54" i="51"/>
  <c r="H59" i="51"/>
  <c r="H60" i="49"/>
  <c r="H54" i="17"/>
  <c r="H54" i="50"/>
  <c r="H53" i="49"/>
  <c r="H60" i="51" l="1"/>
  <c r="H54" i="49"/>
  <c r="H12" i="15" l="1"/>
  <c r="H12" i="13"/>
  <c r="H12" i="14"/>
  <c r="H12" i="16"/>
  <c r="H12" i="37"/>
  <c r="H19" i="37" l="1"/>
  <c r="H19" i="14"/>
  <c r="H19" i="13"/>
  <c r="H19" i="16"/>
  <c r="H19" i="15"/>
  <c r="H28" i="15" l="1"/>
  <c r="H28" i="37"/>
  <c r="H36" i="37" s="1"/>
  <c r="H39" i="37" s="1"/>
  <c r="H28" i="14"/>
  <c r="H28" i="13"/>
  <c r="H12" i="43"/>
  <c r="H12" i="42"/>
  <c r="H12" i="46"/>
  <c r="H12" i="11"/>
  <c r="H12" i="44"/>
  <c r="H12" i="47"/>
  <c r="H12" i="45"/>
  <c r="H28" i="16"/>
  <c r="H36" i="13" l="1"/>
  <c r="H36" i="14"/>
  <c r="H36" i="16"/>
  <c r="H36" i="15"/>
  <c r="H56" i="53" l="1"/>
  <c r="H39" i="13"/>
  <c r="H39" i="14"/>
  <c r="H50" i="55"/>
  <c r="H56" i="55"/>
  <c r="H56" i="57"/>
  <c r="H50" i="57"/>
  <c r="H56" i="52"/>
  <c r="H50" i="52"/>
  <c r="H39" i="16"/>
  <c r="H39" i="15"/>
  <c r="H19" i="42"/>
  <c r="H19" i="46"/>
  <c r="H19" i="43"/>
  <c r="H19" i="45"/>
  <c r="H19" i="11"/>
  <c r="H19" i="47"/>
  <c r="H19" i="44"/>
  <c r="H56" i="59"/>
  <c r="H50" i="59"/>
  <c r="H50" i="53" l="1"/>
  <c r="H51" i="53" s="1"/>
  <c r="H50" i="54"/>
  <c r="H56" i="54"/>
  <c r="H56" i="60"/>
  <c r="H50" i="60"/>
  <c r="H57" i="55"/>
  <c r="H51" i="57"/>
  <c r="H51" i="55"/>
  <c r="H28" i="45"/>
  <c r="H57" i="57"/>
  <c r="H28" i="44"/>
  <c r="H28" i="47"/>
  <c r="H28" i="43"/>
  <c r="H56" i="14"/>
  <c r="H50" i="14"/>
  <c r="H51" i="59"/>
  <c r="H28" i="46"/>
  <c r="H57" i="52"/>
  <c r="H56" i="58"/>
  <c r="H50" i="58"/>
  <c r="H56" i="15"/>
  <c r="H50" i="15"/>
  <c r="H28" i="42"/>
  <c r="H50" i="61"/>
  <c r="H56" i="61"/>
  <c r="H57" i="53"/>
  <c r="H50" i="56"/>
  <c r="H56" i="56"/>
  <c r="H56" i="13"/>
  <c r="H50" i="13"/>
  <c r="H50" i="16"/>
  <c r="H56" i="16"/>
  <c r="H28" i="11"/>
  <c r="H51" i="52"/>
  <c r="H57" i="59"/>
  <c r="H56" i="37"/>
  <c r="H50" i="37"/>
  <c r="H52" i="57" l="1"/>
  <c r="H53" i="57" s="1"/>
  <c r="H52" i="53"/>
  <c r="H53" i="53" s="1"/>
  <c r="H58" i="57"/>
  <c r="H59" i="57" s="1"/>
  <c r="H52" i="55"/>
  <c r="H53" i="55" s="1"/>
  <c r="H58" i="52"/>
  <c r="H59" i="52" s="1"/>
  <c r="H52" i="59"/>
  <c r="H53" i="59" s="1"/>
  <c r="H58" i="59"/>
  <c r="H58" i="53"/>
  <c r="H52" i="52"/>
  <c r="H53" i="52" s="1"/>
  <c r="H51" i="37"/>
  <c r="H51" i="61"/>
  <c r="H57" i="37"/>
  <c r="H36" i="42"/>
  <c r="H51" i="60"/>
  <c r="H51" i="13"/>
  <c r="H57" i="60"/>
  <c r="H36" i="47"/>
  <c r="H51" i="15"/>
  <c r="H51" i="14"/>
  <c r="H36" i="45"/>
  <c r="H57" i="54"/>
  <c r="H51" i="58"/>
  <c r="H51" i="56"/>
  <c r="H57" i="16"/>
  <c r="H36" i="11"/>
  <c r="H57" i="13"/>
  <c r="H57" i="15"/>
  <c r="H57" i="14"/>
  <c r="H36" i="44"/>
  <c r="H57" i="56"/>
  <c r="H36" i="43"/>
  <c r="H57" i="58"/>
  <c r="H51" i="16"/>
  <c r="H57" i="61"/>
  <c r="H36" i="46"/>
  <c r="H58" i="55"/>
  <c r="H51" i="54"/>
  <c r="H59" i="59" l="1"/>
  <c r="H59" i="53"/>
  <c r="H54" i="53"/>
  <c r="H58" i="15"/>
  <c r="H58" i="14"/>
  <c r="H52" i="15"/>
  <c r="H60" i="57"/>
  <c r="H58" i="13"/>
  <c r="H59" i="13" s="1"/>
  <c r="H58" i="16"/>
  <c r="H58" i="37"/>
  <c r="H52" i="37"/>
  <c r="H53" i="37" s="1"/>
  <c r="H52" i="16"/>
  <c r="H52" i="56"/>
  <c r="H53" i="56" s="1"/>
  <c r="H60" i="52"/>
  <c r="H52" i="54"/>
  <c r="H53" i="54" s="1"/>
  <c r="H52" i="58"/>
  <c r="H54" i="57"/>
  <c r="H52" i="60"/>
  <c r="H52" i="61"/>
  <c r="H53" i="61" s="1"/>
  <c r="H39" i="44"/>
  <c r="H39" i="45"/>
  <c r="H39" i="46"/>
  <c r="H39" i="42"/>
  <c r="H58" i="61"/>
  <c r="H58" i="58"/>
  <c r="H54" i="55"/>
  <c r="H52" i="13"/>
  <c r="H59" i="55"/>
  <c r="H58" i="56"/>
  <c r="H39" i="47"/>
  <c r="H54" i="59"/>
  <c r="H54" i="52"/>
  <c r="H39" i="43"/>
  <c r="H39" i="11"/>
  <c r="H58" i="54"/>
  <c r="H52" i="14"/>
  <c r="H58" i="60"/>
  <c r="H60" i="59" l="1"/>
  <c r="H60" i="53"/>
  <c r="H59" i="15"/>
  <c r="H53" i="58"/>
  <c r="H59" i="14"/>
  <c r="H53" i="15"/>
  <c r="H53" i="16"/>
  <c r="H59" i="37"/>
  <c r="H59" i="16"/>
  <c r="H53" i="60"/>
  <c r="H54" i="37"/>
  <c r="H56" i="46"/>
  <c r="H50" i="46"/>
  <c r="H59" i="56"/>
  <c r="H54" i="56"/>
  <c r="H59" i="61"/>
  <c r="H53" i="13"/>
  <c r="H59" i="58"/>
  <c r="H56" i="42"/>
  <c r="H50" i="42"/>
  <c r="H50" i="11"/>
  <c r="H56" i="11"/>
  <c r="H60" i="55"/>
  <c r="H53" i="14"/>
  <c r="H59" i="54"/>
  <c r="H56" i="43"/>
  <c r="H50" i="43"/>
  <c r="H50" i="45"/>
  <c r="H56" i="45"/>
  <c r="H50" i="44"/>
  <c r="H56" i="44"/>
  <c r="H59" i="60"/>
  <c r="H54" i="61"/>
  <c r="H50" i="47"/>
  <c r="H56" i="47"/>
  <c r="H54" i="54"/>
  <c r="H60" i="13"/>
  <c r="H54" i="58" l="1"/>
  <c r="H60" i="15"/>
  <c r="H60" i="14"/>
  <c r="H54" i="15"/>
  <c r="H54" i="16"/>
  <c r="H60" i="37"/>
  <c r="H60" i="16"/>
  <c r="H60" i="54"/>
  <c r="H60" i="56"/>
  <c r="H54" i="13"/>
  <c r="H60" i="61"/>
  <c r="H54" i="60"/>
  <c r="H51" i="44"/>
  <c r="H51" i="47"/>
  <c r="H57" i="46"/>
  <c r="H51" i="46"/>
  <c r="H51" i="43"/>
  <c r="H51" i="11"/>
  <c r="H57" i="45"/>
  <c r="H57" i="11"/>
  <c r="H57" i="42"/>
  <c r="H57" i="47"/>
  <c r="H51" i="42"/>
  <c r="H60" i="60"/>
  <c r="H57" i="44"/>
  <c r="H51" i="45"/>
  <c r="H57" i="43"/>
  <c r="H54" i="14"/>
  <c r="H60" i="58"/>
  <c r="H52" i="44" l="1"/>
  <c r="H53" i="44" s="1"/>
  <c r="H52" i="11"/>
  <c r="H58" i="42"/>
  <c r="H58" i="45"/>
  <c r="H52" i="45"/>
  <c r="H53" i="45" s="1"/>
  <c r="H58" i="11"/>
  <c r="H59" i="11" s="1"/>
  <c r="H58" i="46"/>
  <c r="H59" i="46" s="1"/>
  <c r="H52" i="46"/>
  <c r="H52" i="47"/>
  <c r="H53" i="47" s="1"/>
  <c r="H58" i="43"/>
  <c r="H59" i="43" s="1"/>
  <c r="H58" i="44"/>
  <c r="H52" i="42"/>
  <c r="H58" i="47"/>
  <c r="H52" i="43"/>
  <c r="H53" i="46" l="1"/>
  <c r="H53" i="11"/>
  <c r="H59" i="45"/>
  <c r="H59" i="42"/>
  <c r="H60" i="46"/>
  <c r="H54" i="45"/>
  <c r="H54" i="47"/>
  <c r="H60" i="11"/>
  <c r="H60" i="43"/>
  <c r="H59" i="47"/>
  <c r="H59" i="44"/>
  <c r="H53" i="42"/>
  <c r="H54" i="44"/>
  <c r="H53" i="43"/>
  <c r="H54" i="11" l="1"/>
  <c r="H60" i="45"/>
  <c r="H54" i="46"/>
  <c r="H60" i="42"/>
  <c r="H54" i="43"/>
  <c r="H60" i="47"/>
  <c r="H60" i="44"/>
  <c r="H54" i="42"/>
  <c r="K30" i="16" l="1"/>
  <c r="K30" i="61"/>
  <c r="K30" i="62"/>
  <c r="K30" i="17"/>
  <c r="K30" i="60"/>
  <c r="K30" i="15"/>
  <c r="K29" i="59"/>
  <c r="K29" i="37"/>
  <c r="K30" i="58"/>
  <c r="K30" i="57"/>
  <c r="K30" i="56"/>
  <c r="K30" i="14"/>
  <c r="K29" i="12"/>
  <c r="K29" i="49"/>
  <c r="K29" i="48"/>
  <c r="K29" i="51"/>
  <c r="K29" i="50"/>
  <c r="K29" i="15"/>
  <c r="K29" i="60"/>
  <c r="K29" i="54"/>
  <c r="K29" i="53"/>
  <c r="K29" i="52"/>
  <c r="K29" i="13"/>
  <c r="K29" i="55"/>
  <c r="K30" i="59"/>
  <c r="K30" i="37"/>
  <c r="K29" i="57"/>
  <c r="K29" i="56"/>
  <c r="K29" i="14"/>
  <c r="K29" i="58"/>
  <c r="K29" i="17"/>
  <c r="K29" i="62"/>
  <c r="K29" i="44"/>
  <c r="K29" i="43"/>
  <c r="K29" i="47"/>
  <c r="K29" i="45"/>
  <c r="K29" i="11"/>
  <c r="M29" i="11" s="1"/>
  <c r="K29" i="46"/>
  <c r="K29" i="42"/>
  <c r="K29" i="16"/>
  <c r="K29" i="61"/>
  <c r="M29" i="16" l="1"/>
  <c r="N29" i="16" s="1"/>
  <c r="S29" i="16"/>
  <c r="T29" i="16" s="1"/>
  <c r="S29" i="51"/>
  <c r="T29" i="51" s="1"/>
  <c r="M29" i="51"/>
  <c r="N29" i="51" s="1"/>
  <c r="S29" i="13"/>
  <c r="T29" i="13" s="1"/>
  <c r="M29" i="13"/>
  <c r="N29" i="13" s="1"/>
  <c r="S29" i="59"/>
  <c r="T29" i="59" s="1"/>
  <c r="M29" i="59"/>
  <c r="N29" i="59" s="1"/>
  <c r="M29" i="46"/>
  <c r="N29" i="46" s="1"/>
  <c r="S29" i="46"/>
  <c r="T29" i="46" s="1"/>
  <c r="S29" i="58"/>
  <c r="T29" i="58" s="1"/>
  <c r="M29" i="58"/>
  <c r="N29" i="58" s="1"/>
  <c r="M29" i="52"/>
  <c r="N29" i="52" s="1"/>
  <c r="S29" i="52"/>
  <c r="T29" i="52" s="1"/>
  <c r="S29" i="49"/>
  <c r="T29" i="49" s="1"/>
  <c r="M29" i="49"/>
  <c r="N29" i="49" s="1"/>
  <c r="S30" i="15"/>
  <c r="T30" i="15" s="1"/>
  <c r="M30" i="15"/>
  <c r="N30" i="15" s="1"/>
  <c r="S29" i="62"/>
  <c r="T29" i="62" s="1"/>
  <c r="M29" i="62"/>
  <c r="N29" i="62" s="1"/>
  <c r="M29" i="42"/>
  <c r="N29" i="42" s="1"/>
  <c r="S29" i="42"/>
  <c r="T29" i="42" s="1"/>
  <c r="S29" i="11"/>
  <c r="T29" i="11" s="1"/>
  <c r="N29" i="11"/>
  <c r="S30" i="60"/>
  <c r="T30" i="60" s="1"/>
  <c r="M30" i="60"/>
  <c r="N30" i="60" s="1"/>
  <c r="M29" i="54"/>
  <c r="N29" i="54" s="1"/>
  <c r="S29" i="54"/>
  <c r="T29" i="54" s="1"/>
  <c r="M29" i="47"/>
  <c r="N29" i="47" s="1"/>
  <c r="S29" i="47"/>
  <c r="T29" i="47" s="1"/>
  <c r="M29" i="57"/>
  <c r="N29" i="57" s="1"/>
  <c r="S29" i="57"/>
  <c r="T29" i="57" s="1"/>
  <c r="M29" i="60"/>
  <c r="N29" i="60" s="1"/>
  <c r="S29" i="60"/>
  <c r="T29" i="60" s="1"/>
  <c r="M30" i="56"/>
  <c r="N30" i="56" s="1"/>
  <c r="S30" i="56"/>
  <c r="T30" i="56" s="1"/>
  <c r="M30" i="62"/>
  <c r="N30" i="62" s="1"/>
  <c r="S30" i="62"/>
  <c r="T30" i="62" s="1"/>
  <c r="M29" i="37"/>
  <c r="N29" i="37" s="1"/>
  <c r="S29" i="37"/>
  <c r="T29" i="37" s="1"/>
  <c r="S29" i="48"/>
  <c r="T29" i="48" s="1"/>
  <c r="M29" i="48"/>
  <c r="N29" i="48" s="1"/>
  <c r="S29" i="53"/>
  <c r="T29" i="53" s="1"/>
  <c r="M29" i="53"/>
  <c r="N29" i="53" s="1"/>
  <c r="S29" i="56"/>
  <c r="T29" i="56" s="1"/>
  <c r="M29" i="56"/>
  <c r="N29" i="56" s="1"/>
  <c r="M30" i="17"/>
  <c r="N30" i="17" s="1"/>
  <c r="S30" i="17"/>
  <c r="T30" i="17" s="1"/>
  <c r="S29" i="43"/>
  <c r="T29" i="43" s="1"/>
  <c r="M29" i="43"/>
  <c r="N29" i="43" s="1"/>
  <c r="M30" i="37"/>
  <c r="N30" i="37" s="1"/>
  <c r="S30" i="37"/>
  <c r="T30" i="37" s="1"/>
  <c r="S29" i="15"/>
  <c r="T29" i="15" s="1"/>
  <c r="M29" i="15"/>
  <c r="N29" i="15" s="1"/>
  <c r="M30" i="57"/>
  <c r="N30" i="57" s="1"/>
  <c r="S30" i="57"/>
  <c r="T30" i="57" s="1"/>
  <c r="S30" i="61"/>
  <c r="T30" i="61" s="1"/>
  <c r="M30" i="61"/>
  <c r="N30" i="61" s="1"/>
  <c r="M29" i="55"/>
  <c r="N29" i="55" s="1"/>
  <c r="S29" i="55"/>
  <c r="T29" i="55" s="1"/>
  <c r="S29" i="17"/>
  <c r="T29" i="17" s="1"/>
  <c r="M29" i="17"/>
  <c r="N29" i="17" s="1"/>
  <c r="M29" i="14"/>
  <c r="N29" i="14" s="1"/>
  <c r="S29" i="14"/>
  <c r="T29" i="14" s="1"/>
  <c r="M29" i="12"/>
  <c r="N29" i="12" s="1"/>
  <c r="S29" i="12"/>
  <c r="T29" i="12" s="1"/>
  <c r="S29" i="45"/>
  <c r="T29" i="45" s="1"/>
  <c r="M29" i="45"/>
  <c r="N29" i="45" s="1"/>
  <c r="S30" i="14"/>
  <c r="T30" i="14" s="1"/>
  <c r="M30" i="14"/>
  <c r="N30" i="14" s="1"/>
  <c r="S29" i="61"/>
  <c r="T29" i="61" s="1"/>
  <c r="M29" i="61"/>
  <c r="N29" i="61" s="1"/>
  <c r="M29" i="44"/>
  <c r="N29" i="44" s="1"/>
  <c r="S29" i="44"/>
  <c r="T29" i="44" s="1"/>
  <c r="M30" i="59"/>
  <c r="N30" i="59" s="1"/>
  <c r="S30" i="59"/>
  <c r="T30" i="59"/>
  <c r="M29" i="50"/>
  <c r="N29" i="50" s="1"/>
  <c r="S29" i="50"/>
  <c r="T29" i="50" s="1"/>
  <c r="M30" i="58"/>
  <c r="N30" i="58" s="1"/>
  <c r="S30" i="58"/>
  <c r="T30" i="58" s="1"/>
  <c r="S30" i="16"/>
  <c r="T30" i="16" s="1"/>
  <c r="M30" i="16"/>
  <c r="N30" i="16" s="1"/>
  <c r="K12" i="61" l="1"/>
  <c r="K12" i="16"/>
  <c r="K12" i="48"/>
  <c r="K12" i="51"/>
  <c r="K12" i="49"/>
  <c r="K12" i="12"/>
  <c r="K12" i="50"/>
  <c r="K12" i="59"/>
  <c r="K12" i="37"/>
  <c r="M12" i="16" l="1"/>
  <c r="N12" i="16" s="1"/>
  <c r="K19" i="61"/>
  <c r="M19" i="61" s="1"/>
  <c r="N19" i="61" s="1"/>
  <c r="K19" i="16"/>
  <c r="M19" i="16" s="1"/>
  <c r="N19" i="16" s="1"/>
  <c r="M12" i="61"/>
  <c r="M12" i="12"/>
  <c r="K19" i="48"/>
  <c r="M19" i="48" s="1"/>
  <c r="N19" i="48" s="1"/>
  <c r="K19" i="51"/>
  <c r="M19" i="51" s="1"/>
  <c r="N19" i="51" s="1"/>
  <c r="K19" i="49"/>
  <c r="M19" i="49" s="1"/>
  <c r="N19" i="49" s="1"/>
  <c r="K19" i="12"/>
  <c r="M19" i="12" s="1"/>
  <c r="N19" i="12" s="1"/>
  <c r="K19" i="50"/>
  <c r="M19" i="50" s="1"/>
  <c r="N19" i="50" s="1"/>
  <c r="M12" i="51"/>
  <c r="M12" i="50"/>
  <c r="M12" i="48"/>
  <c r="M12" i="49"/>
  <c r="M12" i="37"/>
  <c r="M12" i="59"/>
  <c r="K19" i="37"/>
  <c r="M19" i="37" s="1"/>
  <c r="N19" i="37" s="1"/>
  <c r="K19" i="59"/>
  <c r="M19" i="59" s="1"/>
  <c r="N19" i="59" s="1"/>
  <c r="K28" i="61" l="1"/>
  <c r="M28" i="61" s="1"/>
  <c r="N28" i="61" s="1"/>
  <c r="K28" i="59"/>
  <c r="M28" i="59" s="1"/>
  <c r="N28" i="59" s="1"/>
  <c r="E27" i="19"/>
  <c r="E56" i="19" s="1"/>
  <c r="N12" i="61"/>
  <c r="E27" i="64"/>
  <c r="E56" i="64" s="1"/>
  <c r="K28" i="16"/>
  <c r="K36" i="61"/>
  <c r="K28" i="50"/>
  <c r="M28" i="50" s="1"/>
  <c r="N28" i="50" s="1"/>
  <c r="K28" i="12"/>
  <c r="M28" i="12" s="1"/>
  <c r="N28" i="12" s="1"/>
  <c r="E12" i="64"/>
  <c r="E41" i="64" s="1"/>
  <c r="N12" i="50"/>
  <c r="E12" i="19"/>
  <c r="E41" i="19" s="1"/>
  <c r="K28" i="49"/>
  <c r="N12" i="49"/>
  <c r="E11" i="64"/>
  <c r="E40" i="64" s="1"/>
  <c r="E11" i="19"/>
  <c r="E40" i="19" s="1"/>
  <c r="K28" i="51"/>
  <c r="N12" i="51"/>
  <c r="E13" i="19"/>
  <c r="E42" i="19" s="1"/>
  <c r="E13" i="64"/>
  <c r="E42" i="64" s="1"/>
  <c r="K28" i="48"/>
  <c r="E10" i="64"/>
  <c r="E39" i="64" s="1"/>
  <c r="N12" i="48"/>
  <c r="E10" i="19"/>
  <c r="E39" i="19" s="1"/>
  <c r="E4" i="63" s="1"/>
  <c r="N12" i="12"/>
  <c r="E9" i="64"/>
  <c r="E38" i="64" s="1"/>
  <c r="E9" i="19"/>
  <c r="E38" i="19" s="1"/>
  <c r="K28" i="37"/>
  <c r="E24" i="19"/>
  <c r="E53" i="19" s="1"/>
  <c r="N12" i="59"/>
  <c r="E24" i="64"/>
  <c r="E53" i="64" s="1"/>
  <c r="E23" i="19"/>
  <c r="E52" i="19" s="1"/>
  <c r="N12" i="37"/>
  <c r="E23" i="64"/>
  <c r="E52" i="64" s="1"/>
  <c r="K36" i="59" l="1"/>
  <c r="M36" i="59" s="1"/>
  <c r="N36" i="59" s="1"/>
  <c r="K36" i="12"/>
  <c r="M36" i="12" s="1"/>
  <c r="N36" i="12" s="1"/>
  <c r="M36" i="61"/>
  <c r="N36" i="61" s="1"/>
  <c r="K36" i="16"/>
  <c r="M28" i="16"/>
  <c r="N28" i="16" s="1"/>
  <c r="K36" i="50"/>
  <c r="M28" i="49"/>
  <c r="N28" i="49" s="1"/>
  <c r="K36" i="49"/>
  <c r="K36" i="48"/>
  <c r="M28" i="48"/>
  <c r="N28" i="48" s="1"/>
  <c r="K36" i="51"/>
  <c r="M28" i="51"/>
  <c r="N28" i="51" s="1"/>
  <c r="M28" i="37"/>
  <c r="N28" i="37" s="1"/>
  <c r="K36" i="37"/>
  <c r="M36" i="50" l="1"/>
  <c r="N36" i="50" s="1"/>
  <c r="M36" i="16"/>
  <c r="N36" i="16" s="1"/>
  <c r="M36" i="49"/>
  <c r="N36" i="49" s="1"/>
  <c r="M36" i="48"/>
  <c r="N36" i="48" s="1"/>
  <c r="M36" i="51"/>
  <c r="N36" i="51" s="1"/>
  <c r="M36" i="37"/>
  <c r="N36" i="37" s="1"/>
  <c r="W12" i="47" l="1"/>
  <c r="W12" i="42"/>
  <c r="W12" i="45"/>
  <c r="W12" i="44"/>
  <c r="W12" i="11"/>
  <c r="W12" i="46"/>
  <c r="W12" i="43"/>
  <c r="W19" i="42" l="1"/>
  <c r="W28" i="42" s="1"/>
  <c r="W36" i="42" s="1"/>
  <c r="W19" i="11"/>
  <c r="W28" i="11" s="1"/>
  <c r="W36" i="11" s="1"/>
  <c r="W19" i="44"/>
  <c r="W28" i="44" s="1"/>
  <c r="W36" i="44" s="1"/>
  <c r="W19" i="43"/>
  <c r="W28" i="43" s="1"/>
  <c r="W36" i="43" s="1"/>
  <c r="W19" i="45"/>
  <c r="W28" i="45" s="1"/>
  <c r="W36" i="45" s="1"/>
  <c r="W19" i="47"/>
  <c r="W28" i="47" s="1"/>
  <c r="W36" i="47" s="1"/>
  <c r="W19" i="46"/>
  <c r="W28" i="46" s="1"/>
  <c r="W36" i="46" s="1"/>
  <c r="AC12" i="44" l="1"/>
  <c r="AC12" i="11"/>
  <c r="AC12" i="46"/>
  <c r="AC12" i="42"/>
  <c r="AC12" i="45"/>
  <c r="AC12" i="43"/>
  <c r="AC12" i="47"/>
  <c r="AE12" i="44" l="1"/>
  <c r="AE12" i="43"/>
  <c r="AE12" i="45"/>
  <c r="AE12" i="46"/>
  <c r="AE12" i="11"/>
  <c r="AE12" i="47"/>
  <c r="AC19" i="47"/>
  <c r="AE19" i="47" s="1"/>
  <c r="AF19" i="47" s="1"/>
  <c r="AC19" i="46"/>
  <c r="AE19" i="46" s="1"/>
  <c r="AF19" i="46" s="1"/>
  <c r="AC19" i="43"/>
  <c r="AE19" i="43" s="1"/>
  <c r="AF19" i="43" s="1"/>
  <c r="AC19" i="42"/>
  <c r="AE19" i="42" s="1"/>
  <c r="AF19" i="42" s="1"/>
  <c r="AC19" i="11"/>
  <c r="AE19" i="11" s="1"/>
  <c r="AF19" i="11" s="1"/>
  <c r="AC19" i="45"/>
  <c r="AE19" i="45" s="1"/>
  <c r="AF19" i="45" s="1"/>
  <c r="AC19" i="44"/>
  <c r="AE19" i="44" s="1"/>
  <c r="AF19" i="44" s="1"/>
  <c r="AE12" i="42"/>
  <c r="AC28" i="43" l="1"/>
  <c r="AE28" i="43" s="1"/>
  <c r="AF28" i="43" s="1"/>
  <c r="AC28" i="42"/>
  <c r="AE28" i="42" s="1"/>
  <c r="AF28" i="42" s="1"/>
  <c r="AC28" i="11"/>
  <c r="AE28" i="11" s="1"/>
  <c r="AF28" i="11" s="1"/>
  <c r="AC28" i="45"/>
  <c r="AC36" i="45" s="1"/>
  <c r="K12" i="52"/>
  <c r="K12" i="13"/>
  <c r="K12" i="54"/>
  <c r="K12" i="55"/>
  <c r="K12" i="53"/>
  <c r="H3" i="64"/>
  <c r="H32" i="64" s="1"/>
  <c r="H3" i="19"/>
  <c r="H32" i="19" s="1"/>
  <c r="AF12" i="42"/>
  <c r="AC28" i="46"/>
  <c r="H6" i="19"/>
  <c r="H35" i="19" s="1"/>
  <c r="H6" i="64"/>
  <c r="H35" i="64" s="1"/>
  <c r="AF12" i="45"/>
  <c r="H7" i="19"/>
  <c r="H36" i="19" s="1"/>
  <c r="H7" i="64"/>
  <c r="H36" i="64" s="1"/>
  <c r="AF12" i="46"/>
  <c r="AC28" i="44"/>
  <c r="H2" i="19"/>
  <c r="H31" i="19" s="1"/>
  <c r="H2" i="64"/>
  <c r="H31" i="64" s="1"/>
  <c r="AF12" i="11"/>
  <c r="AC28" i="47"/>
  <c r="H4" i="19"/>
  <c r="H33" i="19" s="1"/>
  <c r="H4" i="64"/>
  <c r="H33" i="64" s="1"/>
  <c r="AF12" i="43"/>
  <c r="AC36" i="42"/>
  <c r="H5" i="64"/>
  <c r="H34" i="64" s="1"/>
  <c r="H5" i="19"/>
  <c r="H34" i="19" s="1"/>
  <c r="H3" i="63" s="1"/>
  <c r="AF12" i="44"/>
  <c r="H8" i="19"/>
  <c r="H37" i="19" s="1"/>
  <c r="H8" i="64"/>
  <c r="H37" i="64" s="1"/>
  <c r="AF12" i="47"/>
  <c r="AC36" i="11" l="1"/>
  <c r="AE36" i="11" s="1"/>
  <c r="AF36" i="11" s="1"/>
  <c r="AC36" i="43"/>
  <c r="AE36" i="43" s="1"/>
  <c r="AF36" i="43" s="1"/>
  <c r="AE28" i="45"/>
  <c r="AF28" i="45" s="1"/>
  <c r="M12" i="53"/>
  <c r="M12" i="55"/>
  <c r="M12" i="54"/>
  <c r="M12" i="13"/>
  <c r="M12" i="52"/>
  <c r="K19" i="54"/>
  <c r="M19" i="54" s="1"/>
  <c r="N19" i="54" s="1"/>
  <c r="K19" i="53"/>
  <c r="M19" i="53" s="1"/>
  <c r="N19" i="53" s="1"/>
  <c r="K19" i="13"/>
  <c r="M19" i="13" s="1"/>
  <c r="N19" i="13" s="1"/>
  <c r="K19" i="55"/>
  <c r="M19" i="55" s="1"/>
  <c r="N19" i="55" s="1"/>
  <c r="K19" i="52"/>
  <c r="M19" i="52" s="1"/>
  <c r="N19" i="52" s="1"/>
  <c r="AE28" i="44"/>
  <c r="AF28" i="44" s="1"/>
  <c r="AC36" i="44"/>
  <c r="AE36" i="42"/>
  <c r="AF36" i="42" s="1"/>
  <c r="AC36" i="47"/>
  <c r="AE28" i="47"/>
  <c r="AF28" i="47" s="1"/>
  <c r="AE28" i="46"/>
  <c r="AF28" i="46" s="1"/>
  <c r="AC36" i="46"/>
  <c r="AE36" i="45"/>
  <c r="AF36" i="45" s="1"/>
  <c r="K28" i="52" l="1"/>
  <c r="K36" i="52" s="1"/>
  <c r="K28" i="13"/>
  <c r="K36" i="13" s="1"/>
  <c r="K28" i="53"/>
  <c r="K36" i="53" s="1"/>
  <c r="E14" i="19"/>
  <c r="E43" i="19" s="1"/>
  <c r="E14" i="64"/>
  <c r="E43" i="64" s="1"/>
  <c r="N12" i="13"/>
  <c r="K28" i="54"/>
  <c r="K28" i="55"/>
  <c r="E18" i="19"/>
  <c r="E47" i="19" s="1"/>
  <c r="N12" i="55"/>
  <c r="E18" i="64"/>
  <c r="E47" i="64" s="1"/>
  <c r="N12" i="54"/>
  <c r="E17" i="19"/>
  <c r="E46" i="19" s="1"/>
  <c r="E17" i="64"/>
  <c r="E46" i="64" s="1"/>
  <c r="E15" i="19"/>
  <c r="E44" i="19" s="1"/>
  <c r="N12" i="52"/>
  <c r="E15" i="64"/>
  <c r="E44" i="64" s="1"/>
  <c r="E16" i="64"/>
  <c r="E45" i="64" s="1"/>
  <c r="E16" i="19"/>
  <c r="E45" i="19" s="1"/>
  <c r="N12" i="53"/>
  <c r="AE36" i="47"/>
  <c r="AF36" i="47" s="1"/>
  <c r="AE36" i="44"/>
  <c r="AF36" i="44" s="1"/>
  <c r="AE36" i="46"/>
  <c r="AF36" i="46" s="1"/>
  <c r="M28" i="53" l="1"/>
  <c r="N28" i="53" s="1"/>
  <c r="M28" i="52"/>
  <c r="N28" i="52" s="1"/>
  <c r="M28" i="13"/>
  <c r="N28" i="13" s="1"/>
  <c r="M36" i="52"/>
  <c r="N36" i="52" s="1"/>
  <c r="M28" i="54"/>
  <c r="N28" i="54" s="1"/>
  <c r="K36" i="54"/>
  <c r="M36" i="13"/>
  <c r="N36" i="13" s="1"/>
  <c r="M28" i="55"/>
  <c r="N28" i="55" s="1"/>
  <c r="K36" i="55"/>
  <c r="M36" i="53"/>
  <c r="N36" i="53" s="1"/>
  <c r="Q12" i="13"/>
  <c r="Q12" i="54"/>
  <c r="Q12" i="52"/>
  <c r="Q12" i="55"/>
  <c r="Q12" i="53"/>
  <c r="Q12" i="59"/>
  <c r="Q12" i="37"/>
  <c r="Q12" i="48"/>
  <c r="Q12" i="51"/>
  <c r="Q12" i="49"/>
  <c r="Q12" i="50"/>
  <c r="Q12" i="12"/>
  <c r="M36" i="55" l="1"/>
  <c r="N36" i="55" s="1"/>
  <c r="M36" i="54"/>
  <c r="N36" i="54" s="1"/>
  <c r="S12" i="13"/>
  <c r="S12" i="59"/>
  <c r="S12" i="12"/>
  <c r="Q12" i="16"/>
  <c r="Q12" i="61"/>
  <c r="S12" i="50"/>
  <c r="S12" i="49"/>
  <c r="S12" i="53"/>
  <c r="Q19" i="59"/>
  <c r="S19" i="59" s="1"/>
  <c r="T19" i="59" s="1"/>
  <c r="Q19" i="37"/>
  <c r="S19" i="37" s="1"/>
  <c r="T19" i="37" s="1"/>
  <c r="S12" i="51"/>
  <c r="S12" i="55"/>
  <c r="S12" i="54"/>
  <c r="S12" i="37"/>
  <c r="Q19" i="13"/>
  <c r="S19" i="13" s="1"/>
  <c r="T19" i="13" s="1"/>
  <c r="Q19" i="54"/>
  <c r="S19" i="54" s="1"/>
  <c r="T19" i="54" s="1"/>
  <c r="Q19" i="53"/>
  <c r="S19" i="53" s="1"/>
  <c r="T19" i="53" s="1"/>
  <c r="Q19" i="55"/>
  <c r="S19" i="55" s="1"/>
  <c r="T19" i="55" s="1"/>
  <c r="Q19" i="52"/>
  <c r="S19" i="52" s="1"/>
  <c r="T19" i="52" s="1"/>
  <c r="Q19" i="49"/>
  <c r="S19" i="49" s="1"/>
  <c r="T19" i="49" s="1"/>
  <c r="Q19" i="12"/>
  <c r="S19" i="12" s="1"/>
  <c r="T19" i="12" s="1"/>
  <c r="Q19" i="50"/>
  <c r="S19" i="50" s="1"/>
  <c r="T19" i="50" s="1"/>
  <c r="Q19" i="51"/>
  <c r="S19" i="51" s="1"/>
  <c r="T19" i="51" s="1"/>
  <c r="Q19" i="48"/>
  <c r="S19" i="48" s="1"/>
  <c r="T19" i="48" s="1"/>
  <c r="S12" i="48"/>
  <c r="S12" i="52"/>
  <c r="Q28" i="37" l="1"/>
  <c r="Q36" i="37" s="1"/>
  <c r="Q28" i="52"/>
  <c r="Q36" i="52" s="1"/>
  <c r="Q28" i="48"/>
  <c r="Q36" i="48" s="1"/>
  <c r="Q28" i="51"/>
  <c r="Q36" i="51" s="1"/>
  <c r="Q28" i="49"/>
  <c r="S28" i="49" s="1"/>
  <c r="T28" i="49" s="1"/>
  <c r="Q28" i="12"/>
  <c r="Q36" i="12" s="1"/>
  <c r="F10" i="19"/>
  <c r="F39" i="19" s="1"/>
  <c r="F4" i="63" s="1"/>
  <c r="F10" i="64"/>
  <c r="F39" i="64" s="1"/>
  <c r="T12" i="48"/>
  <c r="F11" i="19"/>
  <c r="F40" i="19" s="1"/>
  <c r="T12" i="49"/>
  <c r="F11" i="64"/>
  <c r="F40" i="64" s="1"/>
  <c r="F9" i="64"/>
  <c r="F38" i="64" s="1"/>
  <c r="T12" i="12"/>
  <c r="F9" i="19"/>
  <c r="F38" i="19" s="1"/>
  <c r="F15" i="19"/>
  <c r="F44" i="19" s="1"/>
  <c r="F15" i="64"/>
  <c r="F44" i="64" s="1"/>
  <c r="T12" i="52"/>
  <c r="Q28" i="55"/>
  <c r="Q19" i="61"/>
  <c r="S19" i="61" s="1"/>
  <c r="T19" i="61" s="1"/>
  <c r="Q19" i="16"/>
  <c r="S19" i="16" s="1"/>
  <c r="T19" i="16" s="1"/>
  <c r="Q28" i="54"/>
  <c r="F18" i="19"/>
  <c r="F47" i="19" s="1"/>
  <c r="F18" i="64"/>
  <c r="F47" i="64" s="1"/>
  <c r="T12" i="55"/>
  <c r="Q28" i="59"/>
  <c r="F23" i="64"/>
  <c r="F52" i="64" s="1"/>
  <c r="T12" i="37"/>
  <c r="F23" i="19"/>
  <c r="F52" i="19" s="1"/>
  <c r="T12" i="54"/>
  <c r="F17" i="64"/>
  <c r="F46" i="64" s="1"/>
  <c r="F17" i="19"/>
  <c r="F46" i="19" s="1"/>
  <c r="F13" i="64"/>
  <c r="F42" i="64" s="1"/>
  <c r="T12" i="51"/>
  <c r="F13" i="19"/>
  <c r="F42" i="19" s="1"/>
  <c r="Q28" i="53"/>
  <c r="Q28" i="13"/>
  <c r="F12" i="64"/>
  <c r="F41" i="64" s="1"/>
  <c r="F12" i="19"/>
  <c r="F41" i="19" s="1"/>
  <c r="T12" i="50"/>
  <c r="T12" i="59"/>
  <c r="F24" i="64"/>
  <c r="F53" i="64" s="1"/>
  <c r="F24" i="19"/>
  <c r="F53" i="19" s="1"/>
  <c r="F16" i="64"/>
  <c r="F45" i="64" s="1"/>
  <c r="T12" i="53"/>
  <c r="F16" i="19"/>
  <c r="F45" i="19" s="1"/>
  <c r="Q28" i="50"/>
  <c r="S12" i="61"/>
  <c r="F14" i="64"/>
  <c r="F43" i="64" s="1"/>
  <c r="F14" i="19"/>
  <c r="F43" i="19" s="1"/>
  <c r="T12" i="13"/>
  <c r="S12" i="16"/>
  <c r="T12" i="16" s="1"/>
  <c r="S28" i="52" l="1"/>
  <c r="T28" i="52" s="1"/>
  <c r="S28" i="12"/>
  <c r="T28" i="12" s="1"/>
  <c r="S28" i="37"/>
  <c r="T28" i="37" s="1"/>
  <c r="S28" i="48"/>
  <c r="T28" i="48" s="1"/>
  <c r="Q28" i="16"/>
  <c r="S28" i="16" s="1"/>
  <c r="T28" i="16" s="1"/>
  <c r="Q36" i="49"/>
  <c r="S28" i="51"/>
  <c r="T28" i="51" s="1"/>
  <c r="W12" i="12"/>
  <c r="W12" i="51"/>
  <c r="W12" i="50"/>
  <c r="W12" i="48"/>
  <c r="W12" i="49"/>
  <c r="Q28" i="61"/>
  <c r="S36" i="12"/>
  <c r="T36" i="12" s="1"/>
  <c r="T12" i="61"/>
  <c r="F27" i="19"/>
  <c r="F56" i="19" s="1"/>
  <c r="F27" i="64"/>
  <c r="F56" i="64" s="1"/>
  <c r="S28" i="50"/>
  <c r="T28" i="50" s="1"/>
  <c r="Q36" i="50"/>
  <c r="S36" i="48"/>
  <c r="T36" i="48" s="1"/>
  <c r="Q36" i="59"/>
  <c r="S28" i="59"/>
  <c r="T28" i="59" s="1"/>
  <c r="S28" i="55"/>
  <c r="T28" i="55" s="1"/>
  <c r="Q36" i="55"/>
  <c r="S36" i="51"/>
  <c r="T36" i="51" s="1"/>
  <c r="Q36" i="53"/>
  <c r="S28" i="53"/>
  <c r="T28" i="53" s="1"/>
  <c r="S28" i="54"/>
  <c r="T28" i="54" s="1"/>
  <c r="Q36" i="54"/>
  <c r="W12" i="53"/>
  <c r="W12" i="55"/>
  <c r="W12" i="54"/>
  <c r="W12" i="13"/>
  <c r="W12" i="52"/>
  <c r="S36" i="52"/>
  <c r="T36" i="52" s="1"/>
  <c r="W12" i="59"/>
  <c r="W12" i="37"/>
  <c r="S28" i="13"/>
  <c r="T28" i="13" s="1"/>
  <c r="Q36" i="13"/>
  <c r="S36" i="37"/>
  <c r="T36" i="37" s="1"/>
  <c r="Q36" i="16" l="1"/>
  <c r="S36" i="16" s="1"/>
  <c r="T36" i="16" s="1"/>
  <c r="S36" i="49"/>
  <c r="T36" i="49" s="1"/>
  <c r="Y12" i="49"/>
  <c r="W12" i="61"/>
  <c r="W12" i="16"/>
  <c r="W19" i="12"/>
  <c r="Y19" i="12" s="1"/>
  <c r="Z19" i="12" s="1"/>
  <c r="W19" i="49"/>
  <c r="Y19" i="49" s="1"/>
  <c r="Z19" i="49" s="1"/>
  <c r="W19" i="50"/>
  <c r="Y19" i="50" s="1"/>
  <c r="Z19" i="50" s="1"/>
  <c r="W19" i="48"/>
  <c r="Y19" i="48" s="1"/>
  <c r="Z19" i="48" s="1"/>
  <c r="W19" i="51"/>
  <c r="Y19" i="51" s="1"/>
  <c r="Z19" i="51" s="1"/>
  <c r="S36" i="54"/>
  <c r="T36" i="54" s="1"/>
  <c r="Y12" i="37"/>
  <c r="S36" i="55"/>
  <c r="T36" i="55" s="1"/>
  <c r="Y12" i="52"/>
  <c r="S36" i="50"/>
  <c r="T36" i="50" s="1"/>
  <c r="Y12" i="50"/>
  <c r="Y12" i="54"/>
  <c r="Q36" i="61"/>
  <c r="S28" i="61"/>
  <c r="T28" i="61" s="1"/>
  <c r="Y12" i="51"/>
  <c r="W19" i="55"/>
  <c r="Y19" i="55" s="1"/>
  <c r="Z19" i="55" s="1"/>
  <c r="W19" i="52"/>
  <c r="Y19" i="52" s="1"/>
  <c r="Z19" i="52" s="1"/>
  <c r="W19" i="54"/>
  <c r="Y19" i="54" s="1"/>
  <c r="Z19" i="54" s="1"/>
  <c r="W19" i="53"/>
  <c r="Y19" i="53" s="1"/>
  <c r="Z19" i="53" s="1"/>
  <c r="W19" i="13"/>
  <c r="Y19" i="13" s="1"/>
  <c r="Z19" i="13" s="1"/>
  <c r="Y12" i="48"/>
  <c r="S36" i="13"/>
  <c r="T36" i="13" s="1"/>
  <c r="Y12" i="13"/>
  <c r="Y12" i="55"/>
  <c r="Y12" i="12"/>
  <c r="Y12" i="59"/>
  <c r="W19" i="59"/>
  <c r="Y19" i="59" s="1"/>
  <c r="Z19" i="59" s="1"/>
  <c r="W19" i="37"/>
  <c r="Y19" i="37" s="1"/>
  <c r="Z19" i="37" s="1"/>
  <c r="Y12" i="53"/>
  <c r="S36" i="53"/>
  <c r="T36" i="53" s="1"/>
  <c r="S36" i="59"/>
  <c r="T36" i="59" s="1"/>
  <c r="W28" i="51" l="1"/>
  <c r="Y28" i="51" s="1"/>
  <c r="Z28" i="51" s="1"/>
  <c r="W28" i="53"/>
  <c r="W36" i="53" s="1"/>
  <c r="W28" i="54"/>
  <c r="Y28" i="54" s="1"/>
  <c r="Z28" i="54" s="1"/>
  <c r="W28" i="52"/>
  <c r="Y28" i="52" s="1"/>
  <c r="Z28" i="52" s="1"/>
  <c r="G10" i="19"/>
  <c r="G39" i="19" s="1"/>
  <c r="G4" i="63" s="1"/>
  <c r="G10" i="64"/>
  <c r="G39" i="64" s="1"/>
  <c r="Z12" i="48"/>
  <c r="W28" i="12"/>
  <c r="W28" i="55"/>
  <c r="W28" i="13"/>
  <c r="G17" i="64"/>
  <c r="G46" i="64" s="1"/>
  <c r="G17" i="19"/>
  <c r="G46" i="19" s="1"/>
  <c r="Z12" i="54"/>
  <c r="G15" i="19"/>
  <c r="G44" i="19" s="1"/>
  <c r="G15" i="64"/>
  <c r="G44" i="64" s="1"/>
  <c r="Z12" i="52"/>
  <c r="G9" i="19"/>
  <c r="G38" i="19" s="1"/>
  <c r="G9" i="64"/>
  <c r="G38" i="64" s="1"/>
  <c r="Z12" i="12"/>
  <c r="G14" i="64"/>
  <c r="G43" i="64" s="1"/>
  <c r="G14" i="19"/>
  <c r="G43" i="19" s="1"/>
  <c r="Z12" i="13"/>
  <c r="Y12" i="16"/>
  <c r="Z12" i="16" s="1"/>
  <c r="W28" i="59"/>
  <c r="G12" i="19"/>
  <c r="G41" i="19" s="1"/>
  <c r="G12" i="64"/>
  <c r="G41" i="64" s="1"/>
  <c r="Z12" i="50"/>
  <c r="G18" i="64"/>
  <c r="G47" i="64" s="1"/>
  <c r="G18" i="19"/>
  <c r="G47" i="19" s="1"/>
  <c r="Z12" i="55"/>
  <c r="W19" i="61"/>
  <c r="Y19" i="61" s="1"/>
  <c r="Z19" i="61" s="1"/>
  <c r="W19" i="16"/>
  <c r="Y19" i="16" s="1"/>
  <c r="Z19" i="16" s="1"/>
  <c r="Y12" i="61"/>
  <c r="G16" i="64"/>
  <c r="G45" i="64" s="1"/>
  <c r="G16" i="19"/>
  <c r="G45" i="19" s="1"/>
  <c r="Z12" i="53"/>
  <c r="G24" i="64"/>
  <c r="G53" i="64" s="1"/>
  <c r="G24" i="19"/>
  <c r="G53" i="19" s="1"/>
  <c r="Z12" i="59"/>
  <c r="S36" i="61"/>
  <c r="T36" i="61" s="1"/>
  <c r="W28" i="37"/>
  <c r="W28" i="49"/>
  <c r="G13" i="19"/>
  <c r="G42" i="19" s="1"/>
  <c r="G13" i="64"/>
  <c r="G42" i="64" s="1"/>
  <c r="Z12" i="51"/>
  <c r="W28" i="48"/>
  <c r="W28" i="50"/>
  <c r="G23" i="64"/>
  <c r="G52" i="64" s="1"/>
  <c r="G23" i="19"/>
  <c r="G52" i="19" s="1"/>
  <c r="Z12" i="37"/>
  <c r="G11" i="19"/>
  <c r="G40" i="19" s="1"/>
  <c r="G11" i="64"/>
  <c r="G40" i="64" s="1"/>
  <c r="Z12" i="49"/>
  <c r="Y28" i="53" l="1"/>
  <c r="Z28" i="53" s="1"/>
  <c r="W36" i="51"/>
  <c r="Y36" i="51" s="1"/>
  <c r="Z36" i="51" s="1"/>
  <c r="W28" i="61"/>
  <c r="Y28" i="61" s="1"/>
  <c r="Z28" i="61" s="1"/>
  <c r="W28" i="16"/>
  <c r="W36" i="16" s="1"/>
  <c r="W36" i="54"/>
  <c r="W36" i="52"/>
  <c r="Y36" i="52" s="1"/>
  <c r="Z36" i="52" s="1"/>
  <c r="Y28" i="50"/>
  <c r="Z28" i="50" s="1"/>
  <c r="W36" i="50"/>
  <c r="Y28" i="59"/>
  <c r="Z28" i="59" s="1"/>
  <c r="W36" i="59"/>
  <c r="W36" i="48"/>
  <c r="Y28" i="48"/>
  <c r="Z28" i="48" s="1"/>
  <c r="W36" i="13"/>
  <c r="Y28" i="13"/>
  <c r="Z28" i="13" s="1"/>
  <c r="W36" i="55"/>
  <c r="Y28" i="55"/>
  <c r="Z28" i="55" s="1"/>
  <c r="Y36" i="53"/>
  <c r="Z36" i="53" s="1"/>
  <c r="AC12" i="55"/>
  <c r="AC12" i="52"/>
  <c r="AC12" i="54"/>
  <c r="AC12" i="13"/>
  <c r="AC12" i="53"/>
  <c r="Y28" i="49"/>
  <c r="Z28" i="49" s="1"/>
  <c r="W36" i="49"/>
  <c r="Y28" i="12"/>
  <c r="Z28" i="12" s="1"/>
  <c r="W36" i="12"/>
  <c r="W36" i="37"/>
  <c r="Y28" i="37"/>
  <c r="Z28" i="37" s="1"/>
  <c r="G27" i="19"/>
  <c r="G56" i="19" s="1"/>
  <c r="G27" i="64"/>
  <c r="G56" i="64" s="1"/>
  <c r="Z12" i="61"/>
  <c r="Y28" i="16" l="1"/>
  <c r="Z28" i="16" s="1"/>
  <c r="W36" i="61"/>
  <c r="Y36" i="54"/>
  <c r="Z36" i="54" s="1"/>
  <c r="AE12" i="13"/>
  <c r="Y36" i="59"/>
  <c r="Z36" i="59" s="1"/>
  <c r="Y36" i="49"/>
  <c r="Z36" i="49" s="1"/>
  <c r="AE12" i="54"/>
  <c r="Y36" i="13"/>
  <c r="Z36" i="13" s="1"/>
  <c r="AE12" i="53"/>
  <c r="Y36" i="37"/>
  <c r="Z36" i="37" s="1"/>
  <c r="Y36" i="55"/>
  <c r="Z36" i="55" s="1"/>
  <c r="Y36" i="50"/>
  <c r="Z36" i="50" s="1"/>
  <c r="AE12" i="52"/>
  <c r="Y36" i="48"/>
  <c r="Z36" i="48" s="1"/>
  <c r="Y36" i="16"/>
  <c r="Z36" i="16" s="1"/>
  <c r="AE12" i="55"/>
  <c r="AC19" i="52"/>
  <c r="AE19" i="52" s="1"/>
  <c r="AF19" i="52" s="1"/>
  <c r="AC19" i="53"/>
  <c r="AE19" i="53" s="1"/>
  <c r="AF19" i="53" s="1"/>
  <c r="AC19" i="54"/>
  <c r="AE19" i="54" s="1"/>
  <c r="AF19" i="54" s="1"/>
  <c r="AC19" i="13"/>
  <c r="AE19" i="13" s="1"/>
  <c r="AF19" i="13" s="1"/>
  <c r="AC19" i="55"/>
  <c r="AE19" i="55" s="1"/>
  <c r="AF19" i="55" s="1"/>
  <c r="AC12" i="59"/>
  <c r="AC12" i="37"/>
  <c r="AC12" i="16"/>
  <c r="AC12" i="61"/>
  <c r="AC12" i="51"/>
  <c r="AC12" i="50"/>
  <c r="AC12" i="49"/>
  <c r="AC12" i="48"/>
  <c r="AC12" i="12"/>
  <c r="Y36" i="12"/>
  <c r="Z36" i="12" s="1"/>
  <c r="Y36" i="61" l="1"/>
  <c r="Z36" i="61" s="1"/>
  <c r="AC28" i="52"/>
  <c r="AE28" i="52" s="1"/>
  <c r="AF28" i="52" s="1"/>
  <c r="AE12" i="16"/>
  <c r="AF12" i="16" s="1"/>
  <c r="AE12" i="49"/>
  <c r="AE12" i="59"/>
  <c r="H16" i="64"/>
  <c r="H45" i="64" s="1"/>
  <c r="H16" i="19"/>
  <c r="H45" i="19" s="1"/>
  <c r="AF12" i="53"/>
  <c r="AE12" i="50"/>
  <c r="AE12" i="61"/>
  <c r="AC28" i="54"/>
  <c r="AE12" i="51"/>
  <c r="AC28" i="13"/>
  <c r="AC19" i="12"/>
  <c r="AE19" i="12" s="1"/>
  <c r="AF19" i="12" s="1"/>
  <c r="AC19" i="50"/>
  <c r="AE19" i="50" s="1"/>
  <c r="AF19" i="50" s="1"/>
  <c r="AC19" i="49"/>
  <c r="AE19" i="49" s="1"/>
  <c r="AF19" i="49" s="1"/>
  <c r="AC19" i="48"/>
  <c r="AE19" i="48" s="1"/>
  <c r="AF19" i="48" s="1"/>
  <c r="AC19" i="51"/>
  <c r="AE19" i="51" s="1"/>
  <c r="AF19" i="51" s="1"/>
  <c r="H15" i="64"/>
  <c r="H44" i="64" s="1"/>
  <c r="H15" i="19"/>
  <c r="H44" i="19" s="1"/>
  <c r="AF12" i="52"/>
  <c r="H14" i="64"/>
  <c r="H43" i="64" s="1"/>
  <c r="H14" i="19"/>
  <c r="H43" i="19" s="1"/>
  <c r="AF12" i="13"/>
  <c r="AC19" i="37"/>
  <c r="AE19" i="37" s="1"/>
  <c r="AF19" i="37" s="1"/>
  <c r="AC19" i="59"/>
  <c r="AE19" i="59" s="1"/>
  <c r="AF19" i="59" s="1"/>
  <c r="AE12" i="12"/>
  <c r="AC28" i="55"/>
  <c r="H17" i="19"/>
  <c r="H46" i="19" s="1"/>
  <c r="H17" i="64"/>
  <c r="H46" i="64" s="1"/>
  <c r="AF12" i="54"/>
  <c r="H18" i="19"/>
  <c r="H47" i="19" s="1"/>
  <c r="H18" i="64"/>
  <c r="H47" i="64" s="1"/>
  <c r="AF12" i="55"/>
  <c r="AC19" i="16"/>
  <c r="AE19" i="16" s="1"/>
  <c r="AF19" i="16" s="1"/>
  <c r="AC19" i="61"/>
  <c r="AE19" i="61" s="1"/>
  <c r="AF19" i="61" s="1"/>
  <c r="AE12" i="48"/>
  <c r="AE12" i="37"/>
  <c r="AC28" i="53"/>
  <c r="AC36" i="52" l="1"/>
  <c r="AC28" i="48"/>
  <c r="AE28" i="48" s="1"/>
  <c r="AF28" i="48" s="1"/>
  <c r="AC28" i="51"/>
  <c r="AE28" i="51" s="1"/>
  <c r="AF28" i="51" s="1"/>
  <c r="AC28" i="12"/>
  <c r="AC36" i="12" s="1"/>
  <c r="AC28" i="37"/>
  <c r="AE28" i="37" s="1"/>
  <c r="AF28" i="37" s="1"/>
  <c r="AC28" i="59"/>
  <c r="AE28" i="59" s="1"/>
  <c r="AF28" i="59" s="1"/>
  <c r="H13" i="64"/>
  <c r="H42" i="64" s="1"/>
  <c r="H13" i="19"/>
  <c r="H42" i="19" s="1"/>
  <c r="AF12" i="51"/>
  <c r="AC28" i="50"/>
  <c r="AE28" i="53"/>
  <c r="AF28" i="53" s="1"/>
  <c r="AC36" i="53"/>
  <c r="H23" i="64"/>
  <c r="H52" i="64" s="1"/>
  <c r="H23" i="19"/>
  <c r="H52" i="19" s="1"/>
  <c r="AF12" i="37"/>
  <c r="H12" i="64"/>
  <c r="H41" i="64" s="1"/>
  <c r="H12" i="19"/>
  <c r="H41" i="19" s="1"/>
  <c r="AF12" i="50"/>
  <c r="H24" i="64"/>
  <c r="H53" i="64" s="1"/>
  <c r="H24" i="19"/>
  <c r="H53" i="19" s="1"/>
  <c r="AF12" i="59"/>
  <c r="AC28" i="49"/>
  <c r="H10" i="64"/>
  <c r="H39" i="64" s="1"/>
  <c r="H10" i="19"/>
  <c r="H39" i="19" s="1"/>
  <c r="H4" i="63" s="1"/>
  <c r="AF12" i="48"/>
  <c r="H9" i="64"/>
  <c r="H38" i="64" s="1"/>
  <c r="H9" i="19"/>
  <c r="H38" i="19" s="1"/>
  <c r="AF12" i="12"/>
  <c r="H11" i="64"/>
  <c r="H40" i="64" s="1"/>
  <c r="H11" i="19"/>
  <c r="H40" i="19" s="1"/>
  <c r="AF12" i="49"/>
  <c r="AC28" i="16"/>
  <c r="AC36" i="55"/>
  <c r="AE28" i="55"/>
  <c r="AF28" i="55" s="1"/>
  <c r="H27" i="64"/>
  <c r="H56" i="64" s="1"/>
  <c r="H27" i="19"/>
  <c r="H56" i="19" s="1"/>
  <c r="AF12" i="61"/>
  <c r="AE28" i="54"/>
  <c r="AF28" i="54" s="1"/>
  <c r="AC36" i="54"/>
  <c r="AC36" i="13"/>
  <c r="AE28" i="13"/>
  <c r="AF28" i="13" s="1"/>
  <c r="AC28" i="61"/>
  <c r="AC36" i="48" l="1"/>
  <c r="AE36" i="48" s="1"/>
  <c r="AF36" i="48" s="1"/>
  <c r="AE36" i="52"/>
  <c r="AF36" i="52" s="1"/>
  <c r="AC36" i="51"/>
  <c r="AE36" i="51" s="1"/>
  <c r="AF36" i="51" s="1"/>
  <c r="AE28" i="12"/>
  <c r="AF28" i="12" s="1"/>
  <c r="AC36" i="37"/>
  <c r="AE36" i="37" s="1"/>
  <c r="AF36" i="37" s="1"/>
  <c r="AC36" i="59"/>
  <c r="AE36" i="13"/>
  <c r="AF36" i="13" s="1"/>
  <c r="AE36" i="12"/>
  <c r="AF36" i="12" s="1"/>
  <c r="AE36" i="55"/>
  <c r="AF36" i="55" s="1"/>
  <c r="AE36" i="54"/>
  <c r="AF36" i="54" s="1"/>
  <c r="AE28" i="49"/>
  <c r="AF28" i="49" s="1"/>
  <c r="AC36" i="49"/>
  <c r="AC36" i="16"/>
  <c r="AE28" i="16"/>
  <c r="AF28" i="16" s="1"/>
  <c r="AE28" i="61"/>
  <c r="AF28" i="61" s="1"/>
  <c r="AC36" i="61"/>
  <c r="AE36" i="53"/>
  <c r="AF36" i="53" s="1"/>
  <c r="AC36" i="50"/>
  <c r="AE28" i="50"/>
  <c r="AF28" i="50" s="1"/>
  <c r="AE36" i="59" l="1"/>
  <c r="AF36" i="59" s="1"/>
  <c r="AE36" i="49"/>
  <c r="AF36" i="49" s="1"/>
  <c r="AE36" i="61"/>
  <c r="AF36" i="61" s="1"/>
  <c r="AE36" i="16"/>
  <c r="AF36" i="16" s="1"/>
  <c r="AE36" i="50"/>
  <c r="AF36" i="50" s="1"/>
  <c r="K12" i="17" l="1"/>
  <c r="K12" i="62"/>
  <c r="K12" i="56"/>
  <c r="K12" i="14"/>
  <c r="K12" i="58"/>
  <c r="K12" i="57"/>
  <c r="M12" i="14" l="1"/>
  <c r="M12" i="56"/>
  <c r="M12" i="62"/>
  <c r="M12" i="57"/>
  <c r="K19" i="17"/>
  <c r="M19" i="17" s="1"/>
  <c r="N19" i="17" s="1"/>
  <c r="K19" i="62"/>
  <c r="M19" i="62" s="1"/>
  <c r="N19" i="62" s="1"/>
  <c r="M12" i="17"/>
  <c r="N12" i="17" s="1"/>
  <c r="M12" i="58"/>
  <c r="K19" i="58"/>
  <c r="M19" i="58" s="1"/>
  <c r="N19" i="58" s="1"/>
  <c r="K19" i="56"/>
  <c r="M19" i="56" s="1"/>
  <c r="N19" i="56" s="1"/>
  <c r="K19" i="57"/>
  <c r="M19" i="57" s="1"/>
  <c r="N19" i="57" s="1"/>
  <c r="K19" i="14"/>
  <c r="M19" i="14" s="1"/>
  <c r="N19" i="14" s="1"/>
  <c r="K28" i="58" l="1"/>
  <c r="K28" i="57"/>
  <c r="K28" i="56"/>
  <c r="K12" i="15"/>
  <c r="K12" i="60"/>
  <c r="E20" i="64"/>
  <c r="E49" i="64" s="1"/>
  <c r="N12" i="56"/>
  <c r="E20" i="19"/>
  <c r="E49" i="19" s="1"/>
  <c r="K28" i="17"/>
  <c r="E22" i="64"/>
  <c r="E51" i="64" s="1"/>
  <c r="N12" i="58"/>
  <c r="E22" i="19"/>
  <c r="E51" i="19" s="1"/>
  <c r="K28" i="62"/>
  <c r="K28" i="14"/>
  <c r="E21" i="19"/>
  <c r="E50" i="19" s="1"/>
  <c r="N12" i="57"/>
  <c r="E21" i="64"/>
  <c r="E50" i="64" s="1"/>
  <c r="N12" i="62"/>
  <c r="E28" i="64"/>
  <c r="E57" i="64" s="1"/>
  <c r="E28" i="19"/>
  <c r="E57" i="19" s="1"/>
  <c r="E19" i="64"/>
  <c r="E48" i="64" s="1"/>
  <c r="E19" i="19"/>
  <c r="E48" i="19" s="1"/>
  <c r="N12" i="14"/>
  <c r="K36" i="62" l="1"/>
  <c r="M28" i="62"/>
  <c r="N28" i="62" s="1"/>
  <c r="K19" i="60"/>
  <c r="M19" i="60" s="1"/>
  <c r="N19" i="60" s="1"/>
  <c r="K19" i="15"/>
  <c r="M19" i="15" s="1"/>
  <c r="N19" i="15" s="1"/>
  <c r="M12" i="60"/>
  <c r="M28" i="14"/>
  <c r="N28" i="14" s="1"/>
  <c r="K36" i="14"/>
  <c r="M28" i="56"/>
  <c r="N28" i="56" s="1"/>
  <c r="K36" i="56"/>
  <c r="K36" i="57"/>
  <c r="M28" i="57"/>
  <c r="N28" i="57" s="1"/>
  <c r="Q12" i="62"/>
  <c r="Q12" i="17"/>
  <c r="M12" i="15"/>
  <c r="K36" i="17"/>
  <c r="M28" i="17"/>
  <c r="N28" i="17" s="1"/>
  <c r="K36" i="58"/>
  <c r="M28" i="58"/>
  <c r="N28" i="58" s="1"/>
  <c r="K28" i="15" l="1"/>
  <c r="K36" i="15" s="1"/>
  <c r="K28" i="60"/>
  <c r="M28" i="60" s="1"/>
  <c r="N28" i="60" s="1"/>
  <c r="M36" i="17"/>
  <c r="N36" i="17" s="1"/>
  <c r="S12" i="62"/>
  <c r="E26" i="64"/>
  <c r="E55" i="64" s="1"/>
  <c r="N12" i="60"/>
  <c r="E26" i="19"/>
  <c r="E55" i="19" s="1"/>
  <c r="E25" i="19"/>
  <c r="E54" i="19" s="1"/>
  <c r="E25" i="64"/>
  <c r="E54" i="64" s="1"/>
  <c r="N12" i="15"/>
  <c r="M36" i="56"/>
  <c r="N36" i="56" s="1"/>
  <c r="M36" i="58"/>
  <c r="N36" i="58" s="1"/>
  <c r="Q12" i="58"/>
  <c r="Q12" i="56"/>
  <c r="Q12" i="14"/>
  <c r="Q12" i="57"/>
  <c r="M36" i="57"/>
  <c r="N36" i="57" s="1"/>
  <c r="S12" i="17"/>
  <c r="T12" i="17" s="1"/>
  <c r="Q19" i="62"/>
  <c r="S19" i="62" s="1"/>
  <c r="T19" i="62" s="1"/>
  <c r="Q19" i="17"/>
  <c r="S19" i="17" s="1"/>
  <c r="T19" i="17" s="1"/>
  <c r="M36" i="14"/>
  <c r="N36" i="14" s="1"/>
  <c r="M36" i="62"/>
  <c r="N36" i="62" s="1"/>
  <c r="M28" i="15" l="1"/>
  <c r="N28" i="15" s="1"/>
  <c r="K36" i="60"/>
  <c r="Q28" i="62"/>
  <c r="S28" i="62" s="1"/>
  <c r="T28" i="62" s="1"/>
  <c r="Q28" i="17"/>
  <c r="S28" i="17" s="1"/>
  <c r="T28" i="17" s="1"/>
  <c r="S12" i="57"/>
  <c r="S12" i="14"/>
  <c r="F28" i="19"/>
  <c r="F57" i="19" s="1"/>
  <c r="F28" i="64"/>
  <c r="F57" i="64" s="1"/>
  <c r="T12" i="62"/>
  <c r="S12" i="58"/>
  <c r="S12" i="56"/>
  <c r="M36" i="15"/>
  <c r="N36" i="15" s="1"/>
  <c r="Q19" i="58"/>
  <c r="Q19" i="56"/>
  <c r="Q19" i="57"/>
  <c r="Q19" i="14"/>
  <c r="M36" i="60" l="1"/>
  <c r="N36" i="60" s="1"/>
  <c r="Q36" i="17"/>
  <c r="S36" i="17" s="1"/>
  <c r="T36" i="17" s="1"/>
  <c r="Q36" i="62"/>
  <c r="Q28" i="56"/>
  <c r="S19" i="56"/>
  <c r="T19" i="56" s="1"/>
  <c r="S19" i="58"/>
  <c r="T19" i="58" s="1"/>
  <c r="T12" i="57"/>
  <c r="T12" i="58"/>
  <c r="T12" i="14"/>
  <c r="T12" i="56"/>
  <c r="Q28" i="57"/>
  <c r="S19" i="57"/>
  <c r="T19" i="57" s="1"/>
  <c r="Q28" i="14"/>
  <c r="S19" i="14"/>
  <c r="T19" i="14" s="1"/>
  <c r="Q28" i="58"/>
  <c r="S36" i="62" l="1"/>
  <c r="T36" i="62" s="1"/>
  <c r="F22" i="64"/>
  <c r="F51" i="64" s="1"/>
  <c r="F19" i="19"/>
  <c r="F48" i="19" s="1"/>
  <c r="F22" i="19"/>
  <c r="F51" i="19" s="1"/>
  <c r="F20" i="19"/>
  <c r="F49" i="19" s="1"/>
  <c r="F20" i="64"/>
  <c r="F49" i="64" s="1"/>
  <c r="F21" i="64"/>
  <c r="F50" i="64" s="1"/>
  <c r="F19" i="64"/>
  <c r="F48" i="64" s="1"/>
  <c r="Q36" i="57"/>
  <c r="S28" i="57"/>
  <c r="T28" i="57" s="1"/>
  <c r="S28" i="58"/>
  <c r="T28" i="58" s="1"/>
  <c r="Q36" i="58"/>
  <c r="S28" i="56"/>
  <c r="T28" i="56" s="1"/>
  <c r="Q36" i="56"/>
  <c r="Q19" i="15"/>
  <c r="S19" i="15" s="1"/>
  <c r="T19" i="15" s="1"/>
  <c r="Q19" i="60"/>
  <c r="S19" i="60" s="1"/>
  <c r="T19" i="60" s="1"/>
  <c r="Q12" i="60"/>
  <c r="Q12" i="15"/>
  <c r="S28" i="14"/>
  <c r="T28" i="14" s="1"/>
  <c r="Q36" i="14"/>
  <c r="F21" i="19"/>
  <c r="F50" i="19" s="1"/>
  <c r="S36" i="56" l="1"/>
  <c r="T36" i="56" s="1"/>
  <c r="S36" i="58"/>
  <c r="T36" i="58" s="1"/>
  <c r="S12" i="15"/>
  <c r="Q28" i="15"/>
  <c r="S12" i="60"/>
  <c r="Q28" i="60"/>
  <c r="S36" i="57"/>
  <c r="T36" i="57" s="1"/>
  <c r="S36" i="14"/>
  <c r="T36" i="14" s="1"/>
  <c r="W12" i="17"/>
  <c r="W12" i="62"/>
  <c r="S28" i="15" l="1"/>
  <c r="T28" i="15" s="1"/>
  <c r="Q36" i="15"/>
  <c r="Y12" i="62"/>
  <c r="Y12" i="17"/>
  <c r="Z12" i="17" s="1"/>
  <c r="F26" i="19"/>
  <c r="F55" i="19" s="1"/>
  <c r="F26" i="64"/>
  <c r="F55" i="64" s="1"/>
  <c r="T12" i="60"/>
  <c r="W19" i="62"/>
  <c r="Y19" i="62" s="1"/>
  <c r="Z19" i="62" s="1"/>
  <c r="W19" i="17"/>
  <c r="Y19" i="17" s="1"/>
  <c r="Z19" i="17" s="1"/>
  <c r="F25" i="19"/>
  <c r="F54" i="19" s="1"/>
  <c r="F25" i="64"/>
  <c r="F54" i="64" s="1"/>
  <c r="T12" i="15"/>
  <c r="W12" i="57"/>
  <c r="W12" i="58"/>
  <c r="W12" i="56"/>
  <c r="W12" i="14"/>
  <c r="S28" i="60"/>
  <c r="T28" i="60" s="1"/>
  <c r="Q36" i="60"/>
  <c r="W28" i="17" l="1"/>
  <c r="Y28" i="17" s="1"/>
  <c r="Z28" i="17" s="1"/>
  <c r="Y12" i="14"/>
  <c r="Y12" i="58"/>
  <c r="S36" i="60"/>
  <c r="T36" i="60" s="1"/>
  <c r="Y12" i="57"/>
  <c r="G28" i="19"/>
  <c r="G57" i="19" s="1"/>
  <c r="G28" i="64"/>
  <c r="G57" i="64" s="1"/>
  <c r="Z12" i="62"/>
  <c r="W28" i="62"/>
  <c r="S36" i="15"/>
  <c r="T36" i="15" s="1"/>
  <c r="Y12" i="56"/>
  <c r="W12" i="15"/>
  <c r="W12" i="60"/>
  <c r="W36" i="17" l="1"/>
  <c r="W36" i="62"/>
  <c r="Y28" i="62"/>
  <c r="Z28" i="62" s="1"/>
  <c r="Z12" i="58"/>
  <c r="Z12" i="14"/>
  <c r="Z12" i="57"/>
  <c r="W19" i="14"/>
  <c r="W19" i="57"/>
  <c r="W19" i="56"/>
  <c r="W19" i="58"/>
  <c r="W19" i="15"/>
  <c r="Y19" i="15" s="1"/>
  <c r="Z19" i="15" s="1"/>
  <c r="W19" i="60"/>
  <c r="Y19" i="60" s="1"/>
  <c r="Z19" i="60" s="1"/>
  <c r="Z12" i="56"/>
  <c r="Y12" i="15"/>
  <c r="Y12" i="60"/>
  <c r="Y36" i="17" l="1"/>
  <c r="Z36" i="17" s="1"/>
  <c r="W28" i="15"/>
  <c r="Y28" i="15" s="1"/>
  <c r="Z28" i="15" s="1"/>
  <c r="Y19" i="58"/>
  <c r="W28" i="58"/>
  <c r="Y19" i="56"/>
  <c r="W28" i="56"/>
  <c r="Y36" i="62"/>
  <c r="Z36" i="62" s="1"/>
  <c r="G25" i="19"/>
  <c r="G54" i="19" s="1"/>
  <c r="G25" i="64"/>
  <c r="G54" i="64" s="1"/>
  <c r="Z12" i="15"/>
  <c r="W28" i="60"/>
  <c r="G26" i="64"/>
  <c r="G55" i="64" s="1"/>
  <c r="G26" i="19"/>
  <c r="G55" i="19" s="1"/>
  <c r="Z12" i="60"/>
  <c r="Y19" i="57"/>
  <c r="W28" i="57"/>
  <c r="Y19" i="14"/>
  <c r="W28" i="14"/>
  <c r="AC12" i="62"/>
  <c r="AC12" i="17"/>
  <c r="W36" i="15" l="1"/>
  <c r="AC19" i="62"/>
  <c r="AE19" i="62" s="1"/>
  <c r="AF19" i="62" s="1"/>
  <c r="AC19" i="17"/>
  <c r="AE19" i="17" s="1"/>
  <c r="AF19" i="17" s="1"/>
  <c r="W36" i="14"/>
  <c r="Y28" i="14"/>
  <c r="Z28" i="14" s="1"/>
  <c r="Z19" i="14"/>
  <c r="G19" i="19"/>
  <c r="G48" i="19" s="1"/>
  <c r="G19" i="64"/>
  <c r="G48" i="64" s="1"/>
  <c r="Y28" i="60"/>
  <c r="Z28" i="60" s="1"/>
  <c r="W36" i="60"/>
  <c r="AE12" i="62"/>
  <c r="Y28" i="56"/>
  <c r="Z28" i="56" s="1"/>
  <c r="W36" i="56"/>
  <c r="Z19" i="56"/>
  <c r="G20" i="19"/>
  <c r="G49" i="19" s="1"/>
  <c r="G20" i="64"/>
  <c r="G49" i="64" s="1"/>
  <c r="W36" i="58"/>
  <c r="Y28" i="58"/>
  <c r="Z28" i="58" s="1"/>
  <c r="W36" i="57"/>
  <c r="Y28" i="57"/>
  <c r="Z28" i="57" s="1"/>
  <c r="AE12" i="17"/>
  <c r="AF12" i="17" s="1"/>
  <c r="Z19" i="58"/>
  <c r="G22" i="19"/>
  <c r="G51" i="19" s="1"/>
  <c r="G22" i="64"/>
  <c r="G51" i="64" s="1"/>
  <c r="Z19" i="57"/>
  <c r="G21" i="19"/>
  <c r="G50" i="19" s="1"/>
  <c r="G21" i="64"/>
  <c r="G50" i="64" s="1"/>
  <c r="Y36" i="15" l="1"/>
  <c r="Z36" i="15" s="1"/>
  <c r="AC28" i="62"/>
  <c r="AC36" i="62" s="1"/>
  <c r="AC28" i="17"/>
  <c r="AE28" i="17" s="1"/>
  <c r="AF28" i="17" s="1"/>
  <c r="Y36" i="14"/>
  <c r="Z36" i="14" s="1"/>
  <c r="Y36" i="57"/>
  <c r="Z36" i="57" s="1"/>
  <c r="H28" i="64"/>
  <c r="H57" i="64" s="1"/>
  <c r="H28" i="19"/>
  <c r="H57" i="19" s="1"/>
  <c r="AF12" i="62"/>
  <c r="Y36" i="56"/>
  <c r="Z36" i="56" s="1"/>
  <c r="Y36" i="60"/>
  <c r="Z36" i="60" s="1"/>
  <c r="AC12" i="60"/>
  <c r="AC12" i="15"/>
  <c r="Y36" i="58"/>
  <c r="Z36" i="58" s="1"/>
  <c r="AE28" i="62" l="1"/>
  <c r="AF28" i="62" s="1"/>
  <c r="AC36" i="17"/>
  <c r="AE36" i="62"/>
  <c r="AF36" i="62" s="1"/>
  <c r="AE12" i="15"/>
  <c r="AC19" i="60"/>
  <c r="AE19" i="60" s="1"/>
  <c r="AF19" i="60" s="1"/>
  <c r="AC19" i="15"/>
  <c r="AE19" i="15" s="1"/>
  <c r="AF19" i="15" s="1"/>
  <c r="AE12" i="60"/>
  <c r="AC28" i="60" l="1"/>
  <c r="AC36" i="60" s="1"/>
  <c r="AE36" i="17"/>
  <c r="AF36" i="17" s="1"/>
  <c r="AC28" i="15"/>
  <c r="AE28" i="15" s="1"/>
  <c r="AF28" i="15" s="1"/>
  <c r="H25" i="19"/>
  <c r="H54" i="19" s="1"/>
  <c r="H25" i="64"/>
  <c r="H54" i="64" s="1"/>
  <c r="AF12" i="15"/>
  <c r="H26" i="64"/>
  <c r="H55" i="64" s="1"/>
  <c r="H26" i="19"/>
  <c r="H55" i="19" s="1"/>
  <c r="AF12" i="60"/>
  <c r="AC12" i="58"/>
  <c r="AC12" i="57"/>
  <c r="AC12" i="14"/>
  <c r="AC12" i="56"/>
  <c r="AE28" i="60" l="1"/>
  <c r="AF28" i="60" s="1"/>
  <c r="AC36" i="15"/>
  <c r="AE36" i="15" s="1"/>
  <c r="AF36" i="15" s="1"/>
  <c r="AE12" i="56"/>
  <c r="AE12" i="14"/>
  <c r="AE36" i="60"/>
  <c r="AF36" i="60" s="1"/>
  <c r="AE12" i="57"/>
  <c r="AE12" i="58"/>
  <c r="AC19" i="56"/>
  <c r="AE19" i="56" s="1"/>
  <c r="AF19" i="56" s="1"/>
  <c r="AC19" i="57"/>
  <c r="AE19" i="57" s="1"/>
  <c r="AF19" i="57" s="1"/>
  <c r="AC19" i="14"/>
  <c r="AE19" i="14" s="1"/>
  <c r="AF19" i="14" s="1"/>
  <c r="AC19" i="58"/>
  <c r="AE19" i="58" s="1"/>
  <c r="AF19" i="58" s="1"/>
  <c r="AC28" i="56" l="1"/>
  <c r="AC36" i="56" s="1"/>
  <c r="AC28" i="58"/>
  <c r="H21" i="64"/>
  <c r="H50" i="64" s="1"/>
  <c r="H21" i="19"/>
  <c r="H50" i="19" s="1"/>
  <c r="AF12" i="57"/>
  <c r="H22" i="64"/>
  <c r="H51" i="64" s="1"/>
  <c r="H22" i="19"/>
  <c r="H51" i="19" s="1"/>
  <c r="AF12" i="58"/>
  <c r="AC28" i="14"/>
  <c r="H20" i="19"/>
  <c r="H49" i="19" s="1"/>
  <c r="H20" i="64"/>
  <c r="H49" i="64" s="1"/>
  <c r="AF12" i="56"/>
  <c r="AC28" i="57"/>
  <c r="H19" i="64"/>
  <c r="H48" i="64" s="1"/>
  <c r="H19" i="19"/>
  <c r="H48" i="19" s="1"/>
  <c r="AF12" i="14"/>
  <c r="AE28" i="56" l="1"/>
  <c r="AF28" i="56" s="1"/>
  <c r="AE28" i="58"/>
  <c r="AF28" i="58" s="1"/>
  <c r="AC36" i="58"/>
  <c r="AE36" i="56"/>
  <c r="AF36" i="56" s="1"/>
  <c r="AE28" i="14"/>
  <c r="AF28" i="14" s="1"/>
  <c r="AC36" i="14"/>
  <c r="AC36" i="57"/>
  <c r="AE28" i="57"/>
  <c r="AF28" i="57" s="1"/>
  <c r="AE36" i="14" l="1"/>
  <c r="AF36" i="14" s="1"/>
  <c r="AE36" i="57"/>
  <c r="AF36" i="57" s="1"/>
  <c r="AE36" i="58"/>
  <c r="AF36" i="58" s="1"/>
  <c r="K12" i="47" l="1"/>
  <c r="K12" i="42"/>
  <c r="K12" i="45"/>
  <c r="K12" i="11"/>
  <c r="K12" i="46"/>
  <c r="K12" i="44"/>
  <c r="K12" i="43"/>
  <c r="M12" i="42" l="1"/>
  <c r="M12" i="43"/>
  <c r="M12" i="45"/>
  <c r="M12" i="46"/>
  <c r="M12" i="44"/>
  <c r="M12" i="11"/>
  <c r="M12" i="47"/>
  <c r="N12" i="11" l="1"/>
  <c r="N12" i="45"/>
  <c r="N12" i="47"/>
  <c r="K19" i="11"/>
  <c r="K19" i="45"/>
  <c r="K19" i="43"/>
  <c r="K19" i="42"/>
  <c r="K19" i="44"/>
  <c r="K19" i="47"/>
  <c r="K19" i="46"/>
  <c r="N12" i="44"/>
  <c r="N12" i="46"/>
  <c r="N12" i="43"/>
  <c r="N12" i="42"/>
  <c r="M19" i="46" l="1"/>
  <c r="K28" i="46"/>
  <c r="M19" i="47"/>
  <c r="K28" i="47"/>
  <c r="M19" i="44"/>
  <c r="K28" i="44"/>
  <c r="M19" i="42"/>
  <c r="K28" i="42"/>
  <c r="M19" i="45"/>
  <c r="K28" i="45"/>
  <c r="M19" i="11"/>
  <c r="K28" i="11"/>
  <c r="M19" i="43"/>
  <c r="K28" i="43"/>
  <c r="K36" i="46" l="1"/>
  <c r="M28" i="46"/>
  <c r="N28" i="46" s="1"/>
  <c r="N19" i="42"/>
  <c r="E3" i="19"/>
  <c r="E32" i="19" s="1"/>
  <c r="E3" i="64"/>
  <c r="E32" i="64" s="1"/>
  <c r="N19" i="11"/>
  <c r="E2" i="64"/>
  <c r="E31" i="64" s="1"/>
  <c r="E2" i="19"/>
  <c r="E31" i="19" s="1"/>
  <c r="K36" i="45"/>
  <c r="M28" i="45"/>
  <c r="N28" i="45" s="1"/>
  <c r="N19" i="44"/>
  <c r="E5" i="64"/>
  <c r="E34" i="64" s="1"/>
  <c r="E5" i="19"/>
  <c r="E34" i="19" s="1"/>
  <c r="E3" i="63" s="1"/>
  <c r="N19" i="43"/>
  <c r="E4" i="64"/>
  <c r="E33" i="64" s="1"/>
  <c r="E4" i="19"/>
  <c r="E33" i="19" s="1"/>
  <c r="M28" i="43"/>
  <c r="N28" i="43" s="1"/>
  <c r="K36" i="43"/>
  <c r="N19" i="45"/>
  <c r="E6" i="64"/>
  <c r="E35" i="64" s="1"/>
  <c r="E6" i="19"/>
  <c r="E35" i="19" s="1"/>
  <c r="K36" i="47"/>
  <c r="M28" i="47"/>
  <c r="N28" i="47" s="1"/>
  <c r="K36" i="42"/>
  <c r="M28" i="42"/>
  <c r="N28" i="42" s="1"/>
  <c r="N19" i="47"/>
  <c r="E8" i="19"/>
  <c r="E37" i="19" s="1"/>
  <c r="E8" i="64"/>
  <c r="E37" i="64" s="1"/>
  <c r="M28" i="11"/>
  <c r="N28" i="11" s="1"/>
  <c r="K36" i="11"/>
  <c r="M28" i="44"/>
  <c r="N28" i="44" s="1"/>
  <c r="K36" i="44"/>
  <c r="N19" i="46"/>
  <c r="E7" i="64"/>
  <c r="E36" i="64" s="1"/>
  <c r="E7" i="19"/>
  <c r="E36" i="19" s="1"/>
  <c r="M36" i="42" l="1"/>
  <c r="N36" i="42" s="1"/>
  <c r="M36" i="44"/>
  <c r="N36" i="44" s="1"/>
  <c r="M36" i="47"/>
  <c r="N36" i="47" s="1"/>
  <c r="M36" i="11"/>
  <c r="N36" i="11" s="1"/>
  <c r="M36" i="43"/>
  <c r="N36" i="43" s="1"/>
  <c r="M36" i="45"/>
  <c r="N36" i="45" s="1"/>
  <c r="M36" i="46"/>
  <c r="N36" i="46" s="1"/>
  <c r="Q12" i="44" l="1"/>
  <c r="Q12" i="46"/>
  <c r="Q12" i="45"/>
  <c r="Q12" i="43"/>
  <c r="Q12" i="11"/>
  <c r="Q12" i="47"/>
  <c r="Q12" i="42"/>
  <c r="S12" i="44" l="1"/>
  <c r="Y12" i="44"/>
  <c r="Z12" i="44" s="1"/>
  <c r="Y12" i="42"/>
  <c r="S12" i="42"/>
  <c r="Y12" i="47"/>
  <c r="Z12" i="47" s="1"/>
  <c r="S12" i="47"/>
  <c r="Y12" i="43"/>
  <c r="S12" i="43"/>
  <c r="Y12" i="11"/>
  <c r="Z12" i="11" s="1"/>
  <c r="S12" i="11"/>
  <c r="S12" i="45"/>
  <c r="Y12" i="45"/>
  <c r="Z12" i="45" s="1"/>
  <c r="S12" i="46"/>
  <c r="Y12" i="46"/>
  <c r="Z12" i="46" l="1"/>
  <c r="T12" i="43"/>
  <c r="Q19" i="44"/>
  <c r="Q19" i="45"/>
  <c r="Q19" i="11"/>
  <c r="Q19" i="47"/>
  <c r="Q19" i="46"/>
  <c r="Q19" i="43"/>
  <c r="Q19" i="42"/>
  <c r="Z12" i="42"/>
  <c r="T12" i="46"/>
  <c r="Z12" i="43"/>
  <c r="T12" i="44"/>
  <c r="T12" i="11"/>
  <c r="T12" i="47"/>
  <c r="T12" i="45"/>
  <c r="T12" i="42"/>
  <c r="S19" i="45" l="1"/>
  <c r="Y19" i="45"/>
  <c r="Z19" i="45" s="1"/>
  <c r="Q28" i="45"/>
  <c r="S19" i="44"/>
  <c r="Y19" i="44"/>
  <c r="Q28" i="44"/>
  <c r="S19" i="42"/>
  <c r="Y19" i="42"/>
  <c r="Q28" i="42"/>
  <c r="S19" i="43"/>
  <c r="Y19" i="43"/>
  <c r="Q28" i="43"/>
  <c r="Y19" i="46"/>
  <c r="S19" i="46"/>
  <c r="Q28" i="46"/>
  <c r="Y19" i="47"/>
  <c r="Z19" i="47" s="1"/>
  <c r="S19" i="47"/>
  <c r="Q28" i="47"/>
  <c r="Y19" i="11"/>
  <c r="S19" i="11"/>
  <c r="Q28" i="11"/>
  <c r="T19" i="46" l="1"/>
  <c r="F7" i="19"/>
  <c r="F36" i="19" s="1"/>
  <c r="F7" i="64"/>
  <c r="F36" i="64" s="1"/>
  <c r="T19" i="42"/>
  <c r="F3" i="64"/>
  <c r="F32" i="64" s="1"/>
  <c r="F3" i="19"/>
  <c r="F32" i="19" s="1"/>
  <c r="Z19" i="11"/>
  <c r="G2" i="19"/>
  <c r="G31" i="19" s="1"/>
  <c r="G2" i="64"/>
  <c r="G31" i="64" s="1"/>
  <c r="Z19" i="46"/>
  <c r="G7" i="64"/>
  <c r="G36" i="64" s="1"/>
  <c r="G7" i="19"/>
  <c r="G36" i="19" s="1"/>
  <c r="Q36" i="44"/>
  <c r="S28" i="44"/>
  <c r="T28" i="44" s="1"/>
  <c r="Y28" i="44"/>
  <c r="Z28" i="44" s="1"/>
  <c r="Q36" i="43"/>
  <c r="Y28" i="43"/>
  <c r="Z28" i="43" s="1"/>
  <c r="S28" i="43"/>
  <c r="T28" i="43" s="1"/>
  <c r="Z19" i="44"/>
  <c r="G5" i="19"/>
  <c r="G34" i="19" s="1"/>
  <c r="G3" i="63" s="1"/>
  <c r="G5" i="64"/>
  <c r="G34" i="64" s="1"/>
  <c r="Y28" i="47"/>
  <c r="Z28" i="47" s="1"/>
  <c r="Q36" i="47"/>
  <c r="S28" i="47"/>
  <c r="T28" i="47" s="1"/>
  <c r="Z19" i="43"/>
  <c r="G4" i="64"/>
  <c r="G33" i="64" s="1"/>
  <c r="G4" i="19"/>
  <c r="G33" i="19" s="1"/>
  <c r="T19" i="44"/>
  <c r="F5" i="19"/>
  <c r="F34" i="19" s="1"/>
  <c r="F3" i="63" s="1"/>
  <c r="F5" i="64"/>
  <c r="F34" i="64" s="1"/>
  <c r="T19" i="43"/>
  <c r="F4" i="19"/>
  <c r="F33" i="19" s="1"/>
  <c r="F4" i="64"/>
  <c r="F33" i="64" s="1"/>
  <c r="Q36" i="45"/>
  <c r="Y28" i="45"/>
  <c r="Z28" i="45" s="1"/>
  <c r="S28" i="45"/>
  <c r="T28" i="45" s="1"/>
  <c r="S28" i="42"/>
  <c r="T28" i="42" s="1"/>
  <c r="Q36" i="42"/>
  <c r="Y28" i="42"/>
  <c r="Z28" i="42" s="1"/>
  <c r="G6" i="64"/>
  <c r="G35" i="64" s="1"/>
  <c r="G6" i="19"/>
  <c r="G35" i="19" s="1"/>
  <c r="T19" i="11"/>
  <c r="F2" i="64"/>
  <c r="F31" i="64" s="1"/>
  <c r="F2" i="19"/>
  <c r="F31" i="19" s="1"/>
  <c r="T19" i="47"/>
  <c r="F8" i="19"/>
  <c r="F37" i="19" s="1"/>
  <c r="F8" i="64"/>
  <c r="F37" i="64" s="1"/>
  <c r="G8" i="64"/>
  <c r="G37" i="64" s="1"/>
  <c r="G8" i="19"/>
  <c r="G37" i="19" s="1"/>
  <c r="Q36" i="11"/>
  <c r="S28" i="11"/>
  <c r="T28" i="11" s="1"/>
  <c r="Y28" i="11"/>
  <c r="Z28" i="11" s="1"/>
  <c r="Y28" i="46"/>
  <c r="Z28" i="46" s="1"/>
  <c r="S28" i="46"/>
  <c r="T28" i="46" s="1"/>
  <c r="Q36" i="46"/>
  <c r="Z19" i="42"/>
  <c r="G3" i="19"/>
  <c r="G32" i="19" s="1"/>
  <c r="G3" i="64"/>
  <c r="G32" i="64" s="1"/>
  <c r="T19" i="45"/>
  <c r="F6" i="19"/>
  <c r="F35" i="19" s="1"/>
  <c r="F6" i="64"/>
  <c r="F35" i="64" s="1"/>
  <c r="S36" i="42" l="1"/>
  <c r="T36" i="42" s="1"/>
  <c r="Y36" i="42"/>
  <c r="Z36" i="42" s="1"/>
  <c r="Y36" i="43"/>
  <c r="Z36" i="43" s="1"/>
  <c r="S36" i="43"/>
  <c r="T36" i="43" s="1"/>
  <c r="Y36" i="46"/>
  <c r="Z36" i="46" s="1"/>
  <c r="S36" i="46"/>
  <c r="T36" i="46" s="1"/>
  <c r="S36" i="47"/>
  <c r="T36" i="47" s="1"/>
  <c r="Y36" i="47"/>
  <c r="Z36" i="47" s="1"/>
  <c r="Y36" i="44"/>
  <c r="Z36" i="44" s="1"/>
  <c r="S36" i="44"/>
  <c r="T36" i="44" s="1"/>
  <c r="S36" i="11"/>
  <c r="T36" i="11" s="1"/>
  <c r="Y36" i="11"/>
  <c r="Z36" i="11" s="1"/>
  <c r="S36" i="45"/>
  <c r="T36" i="45" s="1"/>
  <c r="Y36" i="45"/>
  <c r="Z36" i="45" s="1"/>
  <c r="W37" i="51" l="1"/>
  <c r="W37" i="48"/>
  <c r="W37" i="50"/>
  <c r="W37" i="12"/>
  <c r="W37" i="49"/>
  <c r="W38" i="51"/>
  <c r="Y38" i="51" s="1"/>
  <c r="Z38" i="51" s="1"/>
  <c r="W38" i="12"/>
  <c r="Y38" i="12" s="1"/>
  <c r="Z38" i="12" s="1"/>
  <c r="W38" i="49"/>
  <c r="W38" i="48"/>
  <c r="W38" i="50"/>
  <c r="K38" i="55"/>
  <c r="M38" i="55" s="1"/>
  <c r="N38" i="55" s="1"/>
  <c r="K38" i="52"/>
  <c r="M38" i="52" s="1"/>
  <c r="N38" i="52" s="1"/>
  <c r="K38" i="54"/>
  <c r="M38" i="54" s="1"/>
  <c r="N38" i="54" s="1"/>
  <c r="K38" i="53"/>
  <c r="M38" i="53" s="1"/>
  <c r="N38" i="53" s="1"/>
  <c r="K38" i="13"/>
  <c r="M38" i="13" s="1"/>
  <c r="N38" i="13" s="1"/>
  <c r="Q37" i="12"/>
  <c r="Q37" i="48"/>
  <c r="Q37" i="51"/>
  <c r="Q37" i="50"/>
  <c r="Q37" i="49"/>
  <c r="K37" i="58"/>
  <c r="K37" i="56"/>
  <c r="K37" i="57"/>
  <c r="K37" i="14"/>
  <c r="K37" i="59"/>
  <c r="K37" i="37"/>
  <c r="K37" i="16"/>
  <c r="K37" i="61"/>
  <c r="K38" i="14"/>
  <c r="M38" i="14" s="1"/>
  <c r="N38" i="14" s="1"/>
  <c r="K38" i="58"/>
  <c r="M38" i="58" s="1"/>
  <c r="N38" i="58" s="1"/>
  <c r="K38" i="56"/>
  <c r="M38" i="56" s="1"/>
  <c r="N38" i="56" s="1"/>
  <c r="K38" i="59"/>
  <c r="M38" i="59" s="1"/>
  <c r="N38" i="59" s="1"/>
  <c r="K38" i="37"/>
  <c r="M38" i="37" s="1"/>
  <c r="N38" i="37" s="1"/>
  <c r="K38" i="57"/>
  <c r="M38" i="57" s="1"/>
  <c r="N38" i="57" s="1"/>
  <c r="K38" i="60"/>
  <c r="M38" i="60" s="1"/>
  <c r="N38" i="60" s="1"/>
  <c r="K38" i="15"/>
  <c r="M38" i="15" s="1"/>
  <c r="N38" i="15" s="1"/>
  <c r="K38" i="65"/>
  <c r="M38" i="65" s="1"/>
  <c r="N38" i="65" s="1"/>
  <c r="K38" i="43"/>
  <c r="M38" i="43" s="1"/>
  <c r="N38" i="43" s="1"/>
  <c r="K38" i="44"/>
  <c r="M38" i="44" s="1"/>
  <c r="N38" i="44" s="1"/>
  <c r="K38" i="45"/>
  <c r="M38" i="45" s="1"/>
  <c r="N38" i="45" s="1"/>
  <c r="K38" i="11"/>
  <c r="M38" i="11" s="1"/>
  <c r="N38" i="11" s="1"/>
  <c r="K38" i="42"/>
  <c r="M38" i="42" s="1"/>
  <c r="N38" i="42" s="1"/>
  <c r="K38" i="46"/>
  <c r="M38" i="46" s="1"/>
  <c r="N38" i="46" s="1"/>
  <c r="K38" i="47"/>
  <c r="M38" i="47" s="1"/>
  <c r="N38" i="47" s="1"/>
  <c r="K38" i="61"/>
  <c r="M38" i="61" s="1"/>
  <c r="N38" i="61" s="1"/>
  <c r="K38" i="16"/>
  <c r="M38" i="16" s="1"/>
  <c r="N38" i="16" s="1"/>
  <c r="K37" i="60"/>
  <c r="K37" i="15"/>
  <c r="K37" i="65"/>
  <c r="K37" i="44"/>
  <c r="K37" i="46"/>
  <c r="K37" i="47"/>
  <c r="K37" i="42"/>
  <c r="K37" i="45"/>
  <c r="K37" i="11"/>
  <c r="K37" i="43"/>
  <c r="AC38" i="12"/>
  <c r="AC38" i="50"/>
  <c r="AE38" i="50" s="1"/>
  <c r="AF38" i="50" s="1"/>
  <c r="AC38" i="49"/>
  <c r="AC38" i="48"/>
  <c r="AE38" i="48" s="1"/>
  <c r="AF38" i="48" s="1"/>
  <c r="AC38" i="51"/>
  <c r="K37" i="50"/>
  <c r="K37" i="48"/>
  <c r="K37" i="12"/>
  <c r="K37" i="49"/>
  <c r="K37" i="51"/>
  <c r="K37" i="55"/>
  <c r="K37" i="52"/>
  <c r="K37" i="54"/>
  <c r="K37" i="53"/>
  <c r="K37" i="13"/>
  <c r="K37" i="62"/>
  <c r="K37" i="17"/>
  <c r="AC37" i="51"/>
  <c r="AC37" i="12"/>
  <c r="AC37" i="50"/>
  <c r="AC37" i="49"/>
  <c r="AC37" i="48"/>
  <c r="Q38" i="49"/>
  <c r="S38" i="49" s="1"/>
  <c r="T38" i="49" s="1"/>
  <c r="Q38" i="48"/>
  <c r="Q38" i="51"/>
  <c r="Q38" i="12"/>
  <c r="Q38" i="50"/>
  <c r="K38" i="49"/>
  <c r="M38" i="49" s="1"/>
  <c r="N38" i="49" s="1"/>
  <c r="K38" i="48"/>
  <c r="M38" i="48" s="1"/>
  <c r="N38" i="48" s="1"/>
  <c r="K38" i="50"/>
  <c r="M38" i="50" s="1"/>
  <c r="N38" i="50" s="1"/>
  <c r="K38" i="12"/>
  <c r="M38" i="12" s="1"/>
  <c r="N38" i="12" s="1"/>
  <c r="K38" i="51"/>
  <c r="M38" i="51" s="1"/>
  <c r="N38" i="51" s="1"/>
  <c r="K38" i="62"/>
  <c r="M38" i="62" s="1"/>
  <c r="N38" i="62" s="1"/>
  <c r="K38" i="17"/>
  <c r="M38" i="17" s="1"/>
  <c r="N38" i="17" s="1"/>
  <c r="AE38" i="49" l="1"/>
  <c r="AF38" i="49" s="1"/>
  <c r="S38" i="51"/>
  <c r="T38" i="51" s="1"/>
  <c r="Q37" i="65"/>
  <c r="Q37" i="47"/>
  <c r="Q37" i="11"/>
  <c r="Q37" i="42"/>
  <c r="Q37" i="46"/>
  <c r="Q37" i="45"/>
  <c r="Q37" i="44"/>
  <c r="Q37" i="43"/>
  <c r="M37" i="48"/>
  <c r="N37" i="48" s="1"/>
  <c r="K39" i="48"/>
  <c r="M37" i="53"/>
  <c r="N37" i="53" s="1"/>
  <c r="K39" i="53"/>
  <c r="Q37" i="62"/>
  <c r="Q37" i="17"/>
  <c r="AE37" i="49"/>
  <c r="AF37" i="49" s="1"/>
  <c r="AC39" i="49"/>
  <c r="M37" i="58"/>
  <c r="N37" i="58" s="1"/>
  <c r="K39" i="58"/>
  <c r="S38" i="50"/>
  <c r="T38" i="50" s="1"/>
  <c r="M37" i="17"/>
  <c r="N37" i="17" s="1"/>
  <c r="K39" i="17"/>
  <c r="AE38" i="12"/>
  <c r="AF38" i="12" s="1"/>
  <c r="Q38" i="65"/>
  <c r="Q38" i="45"/>
  <c r="S38" i="45" s="1"/>
  <c r="T38" i="45" s="1"/>
  <c r="Q38" i="11"/>
  <c r="S38" i="11" s="1"/>
  <c r="T38" i="11" s="1"/>
  <c r="Q38" i="46"/>
  <c r="S38" i="46" s="1"/>
  <c r="T38" i="46" s="1"/>
  <c r="Q38" i="42"/>
  <c r="S38" i="42" s="1"/>
  <c r="T38" i="42" s="1"/>
  <c r="Q38" i="44"/>
  <c r="S38" i="44" s="1"/>
  <c r="T38" i="44" s="1"/>
  <c r="Q38" i="47"/>
  <c r="S38" i="47" s="1"/>
  <c r="T38" i="47" s="1"/>
  <c r="Q38" i="43"/>
  <c r="S38" i="43" s="1"/>
  <c r="T38" i="43" s="1"/>
  <c r="S38" i="48"/>
  <c r="T38" i="48" s="1"/>
  <c r="M37" i="62"/>
  <c r="N37" i="62" s="1"/>
  <c r="K39" i="62"/>
  <c r="M37" i="12"/>
  <c r="N37" i="12" s="1"/>
  <c r="K39" i="12"/>
  <c r="M37" i="43"/>
  <c r="N37" i="43" s="1"/>
  <c r="K39" i="43"/>
  <c r="M37" i="15"/>
  <c r="N37" i="15" s="1"/>
  <c r="K39" i="15"/>
  <c r="M37" i="14"/>
  <c r="N37" i="14" s="1"/>
  <c r="K39" i="14"/>
  <c r="S37" i="12"/>
  <c r="T37" i="12" s="1"/>
  <c r="Q39" i="12"/>
  <c r="Y38" i="49"/>
  <c r="Z38" i="49" s="1"/>
  <c r="Y37" i="49"/>
  <c r="Z37" i="49" s="1"/>
  <c r="W39" i="49"/>
  <c r="Q37" i="55"/>
  <c r="Q37" i="13"/>
  <c r="Q37" i="52"/>
  <c r="Q37" i="54"/>
  <c r="Q37" i="53"/>
  <c r="Q38" i="52"/>
  <c r="S38" i="52" s="1"/>
  <c r="T38" i="52" s="1"/>
  <c r="Q38" i="54"/>
  <c r="S38" i="54" s="1"/>
  <c r="T38" i="54" s="1"/>
  <c r="Q38" i="53"/>
  <c r="S38" i="53" s="1"/>
  <c r="T38" i="53" s="1"/>
  <c r="Q38" i="13"/>
  <c r="S38" i="13" s="1"/>
  <c r="T38" i="13" s="1"/>
  <c r="Q38" i="55"/>
  <c r="S38" i="55" s="1"/>
  <c r="T38" i="55" s="1"/>
  <c r="AE37" i="50"/>
  <c r="AF37" i="50" s="1"/>
  <c r="AC39" i="50"/>
  <c r="M37" i="52"/>
  <c r="N37" i="52" s="1"/>
  <c r="K39" i="52"/>
  <c r="M37" i="47"/>
  <c r="N37" i="47" s="1"/>
  <c r="K39" i="47"/>
  <c r="M37" i="61"/>
  <c r="N37" i="61" s="1"/>
  <c r="K39" i="61"/>
  <c r="S37" i="49"/>
  <c r="T37" i="49" s="1"/>
  <c r="Q39" i="49"/>
  <c r="Y37" i="12"/>
  <c r="Z37" i="12" s="1"/>
  <c r="W39" i="12"/>
  <c r="Q38" i="60"/>
  <c r="S38" i="60" s="1"/>
  <c r="T38" i="60" s="1"/>
  <c r="Q38" i="15"/>
  <c r="S38" i="15" s="1"/>
  <c r="T38" i="15" s="1"/>
  <c r="M37" i="45"/>
  <c r="N37" i="45" s="1"/>
  <c r="K39" i="45"/>
  <c r="M37" i="42"/>
  <c r="N37" i="42" s="1"/>
  <c r="K39" i="42"/>
  <c r="AE37" i="12"/>
  <c r="AF37" i="12" s="1"/>
  <c r="AC39" i="12"/>
  <c r="M37" i="55"/>
  <c r="N37" i="55" s="1"/>
  <c r="K39" i="55"/>
  <c r="M37" i="46"/>
  <c r="N37" i="46" s="1"/>
  <c r="K39" i="46"/>
  <c r="M37" i="16"/>
  <c r="N37" i="16" s="1"/>
  <c r="K39" i="16"/>
  <c r="S37" i="50"/>
  <c r="T37" i="50" s="1"/>
  <c r="Q39" i="50"/>
  <c r="Y37" i="50"/>
  <c r="Z37" i="50" s="1"/>
  <c r="W39" i="50"/>
  <c r="M37" i="11"/>
  <c r="N37" i="11" s="1"/>
  <c r="K39" i="11"/>
  <c r="M37" i="60"/>
  <c r="N37" i="60" s="1"/>
  <c r="K39" i="60"/>
  <c r="M37" i="57"/>
  <c r="N37" i="57" s="1"/>
  <c r="K39" i="57"/>
  <c r="Q38" i="62"/>
  <c r="S38" i="62" s="1"/>
  <c r="T38" i="62" s="1"/>
  <c r="Q38" i="17"/>
  <c r="S38" i="17" s="1"/>
  <c r="T38" i="17" s="1"/>
  <c r="AE37" i="48"/>
  <c r="AF37" i="48" s="1"/>
  <c r="AC39" i="48"/>
  <c r="M37" i="50"/>
  <c r="N37" i="50" s="1"/>
  <c r="K39" i="50"/>
  <c r="M37" i="56"/>
  <c r="N37" i="56" s="1"/>
  <c r="K39" i="56"/>
  <c r="Q37" i="60"/>
  <c r="Q37" i="15"/>
  <c r="AE38" i="51"/>
  <c r="AF38" i="51" s="1"/>
  <c r="S38" i="12"/>
  <c r="T38" i="12" s="1"/>
  <c r="AE37" i="51"/>
  <c r="AF37" i="51" s="1"/>
  <c r="AC39" i="51"/>
  <c r="M37" i="51"/>
  <c r="N37" i="51" s="1"/>
  <c r="K39" i="51"/>
  <c r="M37" i="44"/>
  <c r="N37" i="44" s="1"/>
  <c r="K39" i="44"/>
  <c r="M37" i="37"/>
  <c r="N37" i="37" s="1"/>
  <c r="K39" i="37"/>
  <c r="S37" i="51"/>
  <c r="T37" i="51" s="1"/>
  <c r="Q39" i="51"/>
  <c r="Y38" i="50"/>
  <c r="Z38" i="50" s="1"/>
  <c r="Y37" i="48"/>
  <c r="Z37" i="48" s="1"/>
  <c r="W39" i="48"/>
  <c r="M37" i="13"/>
  <c r="N37" i="13" s="1"/>
  <c r="K39" i="13"/>
  <c r="M37" i="54"/>
  <c r="N37" i="54" s="1"/>
  <c r="K39" i="54"/>
  <c r="Q37" i="16"/>
  <c r="Q37" i="61"/>
  <c r="Q38" i="58"/>
  <c r="S38" i="58" s="1"/>
  <c r="T38" i="58" s="1"/>
  <c r="Q38" i="56"/>
  <c r="S38" i="56" s="1"/>
  <c r="T38" i="56" s="1"/>
  <c r="Q38" i="57"/>
  <c r="S38" i="57" s="1"/>
  <c r="T38" i="57" s="1"/>
  <c r="Q38" i="59"/>
  <c r="S38" i="59" s="1"/>
  <c r="T38" i="59" s="1"/>
  <c r="Q38" i="37"/>
  <c r="S38" i="37" s="1"/>
  <c r="T38" i="37" s="1"/>
  <c r="Q38" i="14"/>
  <c r="S38" i="14" s="1"/>
  <c r="T38" i="14" s="1"/>
  <c r="Q37" i="14"/>
  <c r="Q37" i="57"/>
  <c r="Q37" i="59"/>
  <c r="Q37" i="37"/>
  <c r="Q37" i="56"/>
  <c r="Q37" i="58"/>
  <c r="Q38" i="16"/>
  <c r="S38" i="16" s="1"/>
  <c r="T38" i="16" s="1"/>
  <c r="Q38" i="61"/>
  <c r="S38" i="61" s="1"/>
  <c r="T38" i="61" s="1"/>
  <c r="M37" i="49"/>
  <c r="N37" i="49" s="1"/>
  <c r="K39" i="49"/>
  <c r="M37" i="65"/>
  <c r="N37" i="65" s="1"/>
  <c r="K39" i="65"/>
  <c r="M37" i="59"/>
  <c r="N37" i="59" s="1"/>
  <c r="K39" i="59"/>
  <c r="S37" i="48"/>
  <c r="T37" i="48" s="1"/>
  <c r="Q39" i="48"/>
  <c r="Y38" i="48"/>
  <c r="Z38" i="48" s="1"/>
  <c r="Y37" i="51"/>
  <c r="Z37" i="51" s="1"/>
  <c r="W39" i="51"/>
  <c r="W37" i="65" l="1"/>
  <c r="W37" i="42"/>
  <c r="W37" i="45"/>
  <c r="W37" i="46"/>
  <c r="W37" i="43"/>
  <c r="W37" i="11"/>
  <c r="W37" i="47"/>
  <c r="W37" i="44"/>
  <c r="K56" i="13"/>
  <c r="M39" i="13"/>
  <c r="N39" i="13" s="1"/>
  <c r="K50" i="13"/>
  <c r="K56" i="15"/>
  <c r="M39" i="15"/>
  <c r="N39" i="15" s="1"/>
  <c r="K50" i="15"/>
  <c r="S37" i="44"/>
  <c r="T37" i="44" s="1"/>
  <c r="Q39" i="44"/>
  <c r="S37" i="56"/>
  <c r="T37" i="56" s="1"/>
  <c r="Q39" i="56"/>
  <c r="K56" i="47"/>
  <c r="K50" i="47"/>
  <c r="M39" i="47"/>
  <c r="N39" i="47" s="1"/>
  <c r="S37" i="45"/>
  <c r="T37" i="45" s="1"/>
  <c r="Q39" i="45"/>
  <c r="W37" i="60"/>
  <c r="W37" i="15"/>
  <c r="Q56" i="48"/>
  <c r="Q50" i="48"/>
  <c r="S39" i="48"/>
  <c r="T39" i="48" s="1"/>
  <c r="K56" i="54"/>
  <c r="M39" i="54"/>
  <c r="N39" i="54" s="1"/>
  <c r="K50" i="54"/>
  <c r="W38" i="59"/>
  <c r="Y38" i="59" s="1"/>
  <c r="Z38" i="59" s="1"/>
  <c r="W38" i="37"/>
  <c r="Y38" i="37" s="1"/>
  <c r="Z38" i="37" s="1"/>
  <c r="W38" i="14"/>
  <c r="Y38" i="14" s="1"/>
  <c r="Z38" i="14" s="1"/>
  <c r="W38" i="57"/>
  <c r="Y38" i="57" s="1"/>
  <c r="Z38" i="57" s="1"/>
  <c r="W38" i="58"/>
  <c r="Y38" i="58" s="1"/>
  <c r="Z38" i="58" s="1"/>
  <c r="W38" i="56"/>
  <c r="Y38" i="56" s="1"/>
  <c r="Z38" i="56" s="1"/>
  <c r="W38" i="60"/>
  <c r="Y38" i="60" s="1"/>
  <c r="Z38" i="60" s="1"/>
  <c r="W38" i="15"/>
  <c r="Y38" i="15" s="1"/>
  <c r="Z38" i="15" s="1"/>
  <c r="M39" i="37"/>
  <c r="N39" i="37" s="1"/>
  <c r="K50" i="37"/>
  <c r="K56" i="37"/>
  <c r="AE39" i="48"/>
  <c r="AF39" i="48" s="1"/>
  <c r="AC56" i="48"/>
  <c r="AC50" i="48"/>
  <c r="K50" i="11"/>
  <c r="M39" i="11"/>
  <c r="N39" i="11" s="1"/>
  <c r="K56" i="11"/>
  <c r="K56" i="46"/>
  <c r="K50" i="46"/>
  <c r="M39" i="46"/>
  <c r="N39" i="46" s="1"/>
  <c r="M39" i="45"/>
  <c r="N39" i="45" s="1"/>
  <c r="K50" i="45"/>
  <c r="K56" i="45"/>
  <c r="K50" i="61"/>
  <c r="M39" i="61"/>
  <c r="N39" i="61" s="1"/>
  <c r="K56" i="61"/>
  <c r="S37" i="13"/>
  <c r="T37" i="13" s="1"/>
  <c r="Q39" i="13"/>
  <c r="AC50" i="49"/>
  <c r="AC56" i="49"/>
  <c r="AE39" i="49"/>
  <c r="AF39" i="49" s="1"/>
  <c r="S37" i="43"/>
  <c r="T37" i="43" s="1"/>
  <c r="Q39" i="43"/>
  <c r="K56" i="59"/>
  <c r="K50" i="59"/>
  <c r="M39" i="59"/>
  <c r="N39" i="59" s="1"/>
  <c r="W37" i="57"/>
  <c r="W37" i="58"/>
  <c r="W37" i="56"/>
  <c r="W37" i="37"/>
  <c r="W37" i="14"/>
  <c r="W37" i="59"/>
  <c r="M39" i="44"/>
  <c r="N39" i="44" s="1"/>
  <c r="K56" i="44"/>
  <c r="K50" i="44"/>
  <c r="K56" i="55"/>
  <c r="M39" i="55"/>
  <c r="N39" i="55" s="1"/>
  <c r="K50" i="55"/>
  <c r="W37" i="54"/>
  <c r="W37" i="13"/>
  <c r="W37" i="53"/>
  <c r="W37" i="55"/>
  <c r="W37" i="52"/>
  <c r="K56" i="17"/>
  <c r="K50" i="17"/>
  <c r="M39" i="17"/>
  <c r="N39" i="17" s="1"/>
  <c r="Y39" i="51"/>
  <c r="Z39" i="51" s="1"/>
  <c r="W50" i="51"/>
  <c r="W56" i="51"/>
  <c r="S37" i="59"/>
  <c r="T37" i="59" s="1"/>
  <c r="Q39" i="59"/>
  <c r="K56" i="51"/>
  <c r="M39" i="51"/>
  <c r="N39" i="51" s="1"/>
  <c r="K50" i="51"/>
  <c r="M39" i="56"/>
  <c r="N39" i="56" s="1"/>
  <c r="K56" i="56"/>
  <c r="K50" i="56"/>
  <c r="K56" i="57"/>
  <c r="K50" i="57"/>
  <c r="M39" i="57"/>
  <c r="N39" i="57" s="1"/>
  <c r="Q56" i="50"/>
  <c r="S39" i="50"/>
  <c r="T39" i="50" s="1"/>
  <c r="Q50" i="50"/>
  <c r="AE39" i="12"/>
  <c r="AF39" i="12" s="1"/>
  <c r="AC56" i="12"/>
  <c r="AC50" i="12"/>
  <c r="W56" i="12"/>
  <c r="W50" i="12"/>
  <c r="Y39" i="12"/>
  <c r="Z39" i="12" s="1"/>
  <c r="K56" i="52"/>
  <c r="K50" i="52"/>
  <c r="M39" i="52"/>
  <c r="N39" i="52" s="1"/>
  <c r="M39" i="53"/>
  <c r="N39" i="53" s="1"/>
  <c r="K50" i="53"/>
  <c r="K56" i="53"/>
  <c r="S37" i="42"/>
  <c r="T37" i="42" s="1"/>
  <c r="Q39" i="42"/>
  <c r="W38" i="61"/>
  <c r="Y38" i="61" s="1"/>
  <c r="Z38" i="61" s="1"/>
  <c r="W38" i="16"/>
  <c r="Y38" i="16" s="1"/>
  <c r="Z38" i="16" s="1"/>
  <c r="S38" i="65"/>
  <c r="T38" i="65" s="1"/>
  <c r="W37" i="61"/>
  <c r="W37" i="16"/>
  <c r="S37" i="17"/>
  <c r="T37" i="17" s="1"/>
  <c r="Q39" i="17"/>
  <c r="W38" i="17"/>
  <c r="Y38" i="17" s="1"/>
  <c r="Z38" i="17" s="1"/>
  <c r="W38" i="62"/>
  <c r="Y38" i="62" s="1"/>
  <c r="Z38" i="62" s="1"/>
  <c r="Y39" i="48"/>
  <c r="Z39" i="48" s="1"/>
  <c r="W50" i="48"/>
  <c r="W56" i="48"/>
  <c r="K56" i="43"/>
  <c r="K50" i="43"/>
  <c r="M39" i="43"/>
  <c r="N39" i="43" s="1"/>
  <c r="S37" i="46"/>
  <c r="T37" i="46" s="1"/>
  <c r="Q39" i="46"/>
  <c r="M39" i="49"/>
  <c r="N39" i="49" s="1"/>
  <c r="K56" i="49"/>
  <c r="K50" i="49"/>
  <c r="S37" i="61"/>
  <c r="T37" i="61" s="1"/>
  <c r="Q39" i="61"/>
  <c r="S37" i="53"/>
  <c r="T37" i="53" s="1"/>
  <c r="Q39" i="53"/>
  <c r="S39" i="12"/>
  <c r="T39" i="12" s="1"/>
  <c r="Q50" i="12"/>
  <c r="Q56" i="12"/>
  <c r="K56" i="12"/>
  <c r="K50" i="12"/>
  <c r="M39" i="12"/>
  <c r="N39" i="12" s="1"/>
  <c r="S37" i="11"/>
  <c r="T37" i="11" s="1"/>
  <c r="Q39" i="11"/>
  <c r="K50" i="65"/>
  <c r="K56" i="65"/>
  <c r="M39" i="65"/>
  <c r="N39" i="65" s="1"/>
  <c r="S37" i="60"/>
  <c r="T37" i="60" s="1"/>
  <c r="Q39" i="60"/>
  <c r="S37" i="62"/>
  <c r="T37" i="62" s="1"/>
  <c r="Q39" i="62"/>
  <c r="W38" i="65"/>
  <c r="Y38" i="65" s="1"/>
  <c r="Z38" i="65" s="1"/>
  <c r="W38" i="45"/>
  <c r="Y38" i="45" s="1"/>
  <c r="Z38" i="45" s="1"/>
  <c r="W38" i="42"/>
  <c r="Y38" i="42" s="1"/>
  <c r="Z38" i="42" s="1"/>
  <c r="W38" i="47"/>
  <c r="Y38" i="47" s="1"/>
  <c r="Z38" i="47" s="1"/>
  <c r="W38" i="44"/>
  <c r="Y38" i="44" s="1"/>
  <c r="Z38" i="44" s="1"/>
  <c r="W38" i="11"/>
  <c r="Y38" i="11" s="1"/>
  <c r="Z38" i="11" s="1"/>
  <c r="W38" i="46"/>
  <c r="Y38" i="46" s="1"/>
  <c r="Z38" i="46" s="1"/>
  <c r="W38" i="43"/>
  <c r="Y38" i="43" s="1"/>
  <c r="Z38" i="43" s="1"/>
  <c r="S37" i="57"/>
  <c r="T37" i="57" s="1"/>
  <c r="Q39" i="57"/>
  <c r="W38" i="54"/>
  <c r="Y38" i="54" s="1"/>
  <c r="Z38" i="54" s="1"/>
  <c r="W38" i="53"/>
  <c r="Y38" i="53" s="1"/>
  <c r="Z38" i="53" s="1"/>
  <c r="W38" i="13"/>
  <c r="Y38" i="13" s="1"/>
  <c r="Z38" i="13" s="1"/>
  <c r="W38" i="55"/>
  <c r="Y38" i="55" s="1"/>
  <c r="Z38" i="55" s="1"/>
  <c r="W38" i="52"/>
  <c r="Y38" i="52" s="1"/>
  <c r="Z38" i="52" s="1"/>
  <c r="S37" i="14"/>
  <c r="T37" i="14" s="1"/>
  <c r="Q39" i="14"/>
  <c r="S37" i="16"/>
  <c r="T37" i="16" s="1"/>
  <c r="Q39" i="16"/>
  <c r="S39" i="51"/>
  <c r="T39" i="51" s="1"/>
  <c r="Q50" i="51"/>
  <c r="Q56" i="51"/>
  <c r="AC56" i="51"/>
  <c r="AE39" i="51"/>
  <c r="AF39" i="51" s="1"/>
  <c r="AC50" i="51"/>
  <c r="M39" i="50"/>
  <c r="N39" i="50" s="1"/>
  <c r="K50" i="50"/>
  <c r="K56" i="50"/>
  <c r="K50" i="60"/>
  <c r="M39" i="60"/>
  <c r="N39" i="60" s="1"/>
  <c r="K56" i="60"/>
  <c r="K56" i="16"/>
  <c r="K50" i="16"/>
  <c r="M39" i="16"/>
  <c r="N39" i="16" s="1"/>
  <c r="M39" i="42"/>
  <c r="N39" i="42" s="1"/>
  <c r="K56" i="42"/>
  <c r="K50" i="42"/>
  <c r="Q50" i="49"/>
  <c r="Q56" i="49"/>
  <c r="S39" i="49"/>
  <c r="T39" i="49" s="1"/>
  <c r="AE39" i="50"/>
  <c r="AF39" i="50" s="1"/>
  <c r="AC50" i="50"/>
  <c r="AC56" i="50"/>
  <c r="S37" i="54"/>
  <c r="T37" i="54" s="1"/>
  <c r="Q39" i="54"/>
  <c r="M39" i="58"/>
  <c r="N39" i="58" s="1"/>
  <c r="K50" i="58"/>
  <c r="K56" i="58"/>
  <c r="K56" i="48"/>
  <c r="K50" i="48"/>
  <c r="M39" i="48"/>
  <c r="N39" i="48" s="1"/>
  <c r="S37" i="47"/>
  <c r="T37" i="47" s="1"/>
  <c r="Q39" i="47"/>
  <c r="S37" i="58"/>
  <c r="T37" i="58" s="1"/>
  <c r="Q39" i="58"/>
  <c r="S37" i="55"/>
  <c r="T37" i="55" s="1"/>
  <c r="Q39" i="55"/>
  <c r="S37" i="15"/>
  <c r="T37" i="15" s="1"/>
  <c r="Q39" i="15"/>
  <c r="W56" i="50"/>
  <c r="Y39" i="50"/>
  <c r="Z39" i="50" s="1"/>
  <c r="W50" i="50"/>
  <c r="Y39" i="49"/>
  <c r="Z39" i="49" s="1"/>
  <c r="W56" i="49"/>
  <c r="W50" i="49"/>
  <c r="S37" i="37"/>
  <c r="T37" i="37" s="1"/>
  <c r="Q39" i="37"/>
  <c r="W37" i="62"/>
  <c r="W37" i="17"/>
  <c r="S37" i="52"/>
  <c r="T37" i="52" s="1"/>
  <c r="Q39" i="52"/>
  <c r="K56" i="14"/>
  <c r="M39" i="14"/>
  <c r="N39" i="14" s="1"/>
  <c r="K50" i="14"/>
  <c r="M39" i="62"/>
  <c r="N39" i="62" s="1"/>
  <c r="K56" i="62"/>
  <c r="K50" i="62"/>
  <c r="S37" i="65"/>
  <c r="T37" i="65" s="1"/>
  <c r="Q39" i="65"/>
  <c r="AC38" i="57" l="1"/>
  <c r="AE38" i="57" s="1"/>
  <c r="AF38" i="57" s="1"/>
  <c r="AC38" i="58"/>
  <c r="AE38" i="58" s="1"/>
  <c r="AF38" i="58" s="1"/>
  <c r="AC38" i="59"/>
  <c r="AE38" i="59" s="1"/>
  <c r="AF38" i="59" s="1"/>
  <c r="AC38" i="37"/>
  <c r="AE38" i="37" s="1"/>
  <c r="AF38" i="37" s="1"/>
  <c r="AC38" i="14"/>
  <c r="AE38" i="14" s="1"/>
  <c r="AF38" i="14" s="1"/>
  <c r="AC38" i="56"/>
  <c r="AE38" i="56" s="1"/>
  <c r="AF38" i="56" s="1"/>
  <c r="AC37" i="60"/>
  <c r="AC37" i="15"/>
  <c r="Y56" i="49"/>
  <c r="Z56" i="49" s="1"/>
  <c r="W57" i="49"/>
  <c r="W58" i="49" s="1"/>
  <c r="M56" i="52"/>
  <c r="K57" i="52"/>
  <c r="M57" i="52" s="1"/>
  <c r="N57" i="52" s="1"/>
  <c r="Y37" i="47"/>
  <c r="Z37" i="47" s="1"/>
  <c r="W39" i="47"/>
  <c r="AC37" i="37"/>
  <c r="AC37" i="14"/>
  <c r="AC37" i="58"/>
  <c r="AC37" i="56"/>
  <c r="AC37" i="57"/>
  <c r="AC37" i="59"/>
  <c r="S39" i="52"/>
  <c r="T39" i="52" s="1"/>
  <c r="Q50" i="52"/>
  <c r="Q56" i="52"/>
  <c r="K57" i="60"/>
  <c r="M57" i="60" s="1"/>
  <c r="N57" i="60" s="1"/>
  <c r="M56" i="60"/>
  <c r="S39" i="61"/>
  <c r="T39" i="61" s="1"/>
  <c r="Q50" i="61"/>
  <c r="Q56" i="61"/>
  <c r="Q50" i="42"/>
  <c r="Q56" i="42"/>
  <c r="S39" i="42"/>
  <c r="T39" i="42" s="1"/>
  <c r="M50" i="17"/>
  <c r="N50" i="17" s="1"/>
  <c r="K51" i="17"/>
  <c r="M51" i="17" s="1"/>
  <c r="N51" i="17" s="1"/>
  <c r="Y37" i="56"/>
  <c r="Z37" i="56" s="1"/>
  <c r="W39" i="56"/>
  <c r="M50" i="11"/>
  <c r="K51" i="11"/>
  <c r="M51" i="11" s="1"/>
  <c r="N51" i="11" s="1"/>
  <c r="K51" i="15"/>
  <c r="M51" i="15" s="1"/>
  <c r="N51" i="15" s="1"/>
  <c r="M50" i="15"/>
  <c r="N50" i="15" s="1"/>
  <c r="K51" i="12"/>
  <c r="M51" i="12" s="1"/>
  <c r="N51" i="12" s="1"/>
  <c r="M50" i="12"/>
  <c r="K57" i="17"/>
  <c r="M57" i="17" s="1"/>
  <c r="N57" i="17" s="1"/>
  <c r="M56" i="17"/>
  <c r="N56" i="17" s="1"/>
  <c r="AC57" i="49"/>
  <c r="AE57" i="49" s="1"/>
  <c r="AF57" i="49" s="1"/>
  <c r="AE56" i="49"/>
  <c r="AF56" i="49" s="1"/>
  <c r="K57" i="54"/>
  <c r="M57" i="54" s="1"/>
  <c r="N57" i="54" s="1"/>
  <c r="M56" i="54"/>
  <c r="K51" i="62"/>
  <c r="M51" i="62" s="1"/>
  <c r="N51" i="62" s="1"/>
  <c r="M50" i="62"/>
  <c r="N50" i="62" s="1"/>
  <c r="M50" i="42"/>
  <c r="K51" i="42"/>
  <c r="M51" i="42" s="1"/>
  <c r="N51" i="42" s="1"/>
  <c r="Y37" i="62"/>
  <c r="Z37" i="62" s="1"/>
  <c r="W39" i="62"/>
  <c r="AC37" i="53"/>
  <c r="AC37" i="13"/>
  <c r="AC37" i="55"/>
  <c r="AC37" i="52"/>
  <c r="AC37" i="54"/>
  <c r="AC38" i="62"/>
  <c r="AE38" i="62" s="1"/>
  <c r="AF38" i="62" s="1"/>
  <c r="AC38" i="17"/>
  <c r="AE38" i="17" s="1"/>
  <c r="AF38" i="17" s="1"/>
  <c r="Q56" i="15"/>
  <c r="S39" i="15"/>
  <c r="T39" i="15" s="1"/>
  <c r="Q50" i="15"/>
  <c r="AC37" i="65"/>
  <c r="AC37" i="45"/>
  <c r="AC37" i="11"/>
  <c r="AC37" i="44"/>
  <c r="AC37" i="43"/>
  <c r="AC37" i="46"/>
  <c r="AC37" i="47"/>
  <c r="AC37" i="42"/>
  <c r="AC38" i="16"/>
  <c r="AE38" i="16" s="1"/>
  <c r="AF38" i="16" s="1"/>
  <c r="AC38" i="61"/>
  <c r="AE38" i="61" s="1"/>
  <c r="AF38" i="61" s="1"/>
  <c r="AE50" i="50"/>
  <c r="AC51" i="50"/>
  <c r="AC52" i="50" s="1"/>
  <c r="AC38" i="60"/>
  <c r="AE38" i="60" s="1"/>
  <c r="AF38" i="60" s="1"/>
  <c r="AC38" i="15"/>
  <c r="AE38" i="15" s="1"/>
  <c r="AF38" i="15" s="1"/>
  <c r="AC37" i="61"/>
  <c r="AC37" i="16"/>
  <c r="W51" i="49"/>
  <c r="W52" i="49" s="1"/>
  <c r="Y50" i="49"/>
  <c r="Z50" i="49" s="1"/>
  <c r="Q50" i="55"/>
  <c r="Q56" i="55"/>
  <c r="S39" i="55"/>
  <c r="T39" i="55" s="1"/>
  <c r="M56" i="48"/>
  <c r="N56" i="48" s="1"/>
  <c r="K57" i="48"/>
  <c r="M57" i="48" s="1"/>
  <c r="N57" i="48" s="1"/>
  <c r="M50" i="16"/>
  <c r="N50" i="16" s="1"/>
  <c r="K51" i="16"/>
  <c r="M51" i="16" s="1"/>
  <c r="N51" i="16" s="1"/>
  <c r="AE50" i="51"/>
  <c r="AF50" i="51" s="1"/>
  <c r="AC51" i="51"/>
  <c r="AC52" i="51" s="1"/>
  <c r="Q56" i="14"/>
  <c r="S39" i="14"/>
  <c r="T39" i="14" s="1"/>
  <c r="Q50" i="14"/>
  <c r="Q50" i="11"/>
  <c r="Q56" i="11"/>
  <c r="S39" i="11"/>
  <c r="T39" i="11" s="1"/>
  <c r="S39" i="53"/>
  <c r="T39" i="53" s="1"/>
  <c r="Q50" i="53"/>
  <c r="Q56" i="53"/>
  <c r="M50" i="52"/>
  <c r="N50" i="52" s="1"/>
  <c r="K51" i="52"/>
  <c r="M51" i="52" s="1"/>
  <c r="N51" i="52" s="1"/>
  <c r="S50" i="50"/>
  <c r="Q51" i="50"/>
  <c r="Q52" i="50" s="1"/>
  <c r="Y37" i="54"/>
  <c r="Z37" i="54" s="1"/>
  <c r="W39" i="54"/>
  <c r="Y37" i="14"/>
  <c r="Z37" i="14" s="1"/>
  <c r="W39" i="14"/>
  <c r="Q56" i="43"/>
  <c r="Q50" i="43"/>
  <c r="S39" i="43"/>
  <c r="T39" i="43" s="1"/>
  <c r="K57" i="11"/>
  <c r="M57" i="11" s="1"/>
  <c r="N57" i="11" s="1"/>
  <c r="M56" i="11"/>
  <c r="N56" i="11" s="1"/>
  <c r="Y37" i="60"/>
  <c r="Z37" i="60" s="1"/>
  <c r="W39" i="60"/>
  <c r="S39" i="44"/>
  <c r="T39" i="44" s="1"/>
  <c r="Q56" i="44"/>
  <c r="Q50" i="44"/>
  <c r="Y37" i="44"/>
  <c r="Z37" i="44" s="1"/>
  <c r="W39" i="44"/>
  <c r="Q50" i="17"/>
  <c r="Q56" i="17"/>
  <c r="S39" i="17"/>
  <c r="T39" i="17" s="1"/>
  <c r="K51" i="61"/>
  <c r="M51" i="61" s="1"/>
  <c r="N51" i="61" s="1"/>
  <c r="M50" i="61"/>
  <c r="N50" i="61" s="1"/>
  <c r="M50" i="58"/>
  <c r="N50" i="58" s="1"/>
  <c r="K51" i="58"/>
  <c r="M51" i="58" s="1"/>
  <c r="N51" i="58" s="1"/>
  <c r="M56" i="43"/>
  <c r="N56" i="43" s="1"/>
  <c r="K57" i="43"/>
  <c r="M57" i="43" s="1"/>
  <c r="N57" i="43" s="1"/>
  <c r="K51" i="45"/>
  <c r="M51" i="45" s="1"/>
  <c r="N51" i="45" s="1"/>
  <c r="M50" i="45"/>
  <c r="M56" i="12"/>
  <c r="N56" i="12" s="1"/>
  <c r="K57" i="12"/>
  <c r="M57" i="12" s="1"/>
  <c r="N57" i="12" s="1"/>
  <c r="K51" i="49"/>
  <c r="M51" i="49" s="1"/>
  <c r="N51" i="49" s="1"/>
  <c r="M50" i="49"/>
  <c r="Y56" i="48"/>
  <c r="Z56" i="48" s="1"/>
  <c r="W57" i="48"/>
  <c r="W58" i="48" s="1"/>
  <c r="Y37" i="61"/>
  <c r="Z37" i="61" s="1"/>
  <c r="W39" i="61"/>
  <c r="M56" i="53"/>
  <c r="K57" i="53"/>
  <c r="M57" i="53" s="1"/>
  <c r="N57" i="53" s="1"/>
  <c r="Y56" i="12"/>
  <c r="Z56" i="12" s="1"/>
  <c r="W57" i="12"/>
  <c r="W58" i="12"/>
  <c r="M50" i="57"/>
  <c r="N50" i="57" s="1"/>
  <c r="K51" i="57"/>
  <c r="M51" i="57" s="1"/>
  <c r="N51" i="57" s="1"/>
  <c r="Q56" i="59"/>
  <c r="S39" i="59"/>
  <c r="T39" i="59" s="1"/>
  <c r="Q50" i="59"/>
  <c r="Y37" i="52"/>
  <c r="Z37" i="52" s="1"/>
  <c r="W39" i="52"/>
  <c r="K51" i="44"/>
  <c r="M51" i="44" s="1"/>
  <c r="N51" i="44" s="1"/>
  <c r="M50" i="44"/>
  <c r="Y37" i="57"/>
  <c r="Z37" i="57" s="1"/>
  <c r="W39" i="57"/>
  <c r="AE50" i="49"/>
  <c r="AF50" i="49" s="1"/>
  <c r="AC51" i="49"/>
  <c r="AC52" i="49" s="1"/>
  <c r="AE56" i="48"/>
  <c r="AF56" i="48" s="1"/>
  <c r="AC57" i="48"/>
  <c r="AC58" i="48" s="1"/>
  <c r="K51" i="47"/>
  <c r="M51" i="47" s="1"/>
  <c r="N51" i="47" s="1"/>
  <c r="M50" i="47"/>
  <c r="M56" i="15"/>
  <c r="K57" i="15"/>
  <c r="M57" i="15" s="1"/>
  <c r="N57" i="15" s="1"/>
  <c r="Y37" i="46"/>
  <c r="Z37" i="46" s="1"/>
  <c r="W39" i="46"/>
  <c r="K57" i="14"/>
  <c r="M57" i="14" s="1"/>
  <c r="N57" i="14" s="1"/>
  <c r="M56" i="14"/>
  <c r="Q50" i="62"/>
  <c r="S39" i="62"/>
  <c r="T39" i="62" s="1"/>
  <c r="Q56" i="62"/>
  <c r="M50" i="51"/>
  <c r="K51" i="51"/>
  <c r="M51" i="51" s="1"/>
  <c r="N51" i="51" s="1"/>
  <c r="M50" i="54"/>
  <c r="N50" i="54" s="1"/>
  <c r="K51" i="54"/>
  <c r="M51" i="54" s="1"/>
  <c r="N51" i="54" s="1"/>
  <c r="S39" i="65"/>
  <c r="T39" i="65" s="1"/>
  <c r="Q50" i="65"/>
  <c r="Q56" i="65"/>
  <c r="AC57" i="51"/>
  <c r="AE56" i="51"/>
  <c r="AF56" i="51" s="1"/>
  <c r="K51" i="43"/>
  <c r="M51" i="43" s="1"/>
  <c r="N51" i="43" s="1"/>
  <c r="M50" i="43"/>
  <c r="S56" i="50"/>
  <c r="T56" i="50" s="1"/>
  <c r="Q57" i="50"/>
  <c r="Q58" i="50" s="1"/>
  <c r="AC38" i="52"/>
  <c r="AE38" i="52" s="1"/>
  <c r="AF38" i="52" s="1"/>
  <c r="AC38" i="54"/>
  <c r="AE38" i="54" s="1"/>
  <c r="AF38" i="54" s="1"/>
  <c r="AC38" i="53"/>
  <c r="AE38" i="53" s="1"/>
  <c r="AF38" i="53" s="1"/>
  <c r="AC38" i="13"/>
  <c r="AE38" i="13" s="1"/>
  <c r="AF38" i="13" s="1"/>
  <c r="AC38" i="55"/>
  <c r="AE38" i="55" s="1"/>
  <c r="AF38" i="55" s="1"/>
  <c r="M56" i="51"/>
  <c r="N56" i="51" s="1"/>
  <c r="K57" i="51"/>
  <c r="M57" i="51" s="1"/>
  <c r="N57" i="51" s="1"/>
  <c r="AE50" i="48"/>
  <c r="AC51" i="48"/>
  <c r="AC52" i="48" s="1"/>
  <c r="Y37" i="43"/>
  <c r="Z37" i="43" s="1"/>
  <c r="W39" i="43"/>
  <c r="AC37" i="62"/>
  <c r="AC37" i="17"/>
  <c r="Q51" i="51"/>
  <c r="S50" i="51"/>
  <c r="T50" i="51" s="1"/>
  <c r="W57" i="50"/>
  <c r="Y56" i="50"/>
  <c r="Z56" i="50" s="1"/>
  <c r="W58" i="50"/>
  <c r="K57" i="42"/>
  <c r="M57" i="42" s="1"/>
  <c r="N57" i="42" s="1"/>
  <c r="M56" i="42"/>
  <c r="N56" i="42" s="1"/>
  <c r="K57" i="50"/>
  <c r="M57" i="50" s="1"/>
  <c r="N57" i="50" s="1"/>
  <c r="M56" i="50"/>
  <c r="N56" i="50" s="1"/>
  <c r="Q57" i="12"/>
  <c r="S56" i="12"/>
  <c r="T56" i="12" s="1"/>
  <c r="Q58" i="12"/>
  <c r="M56" i="49"/>
  <c r="N56" i="49" s="1"/>
  <c r="K57" i="49"/>
  <c r="M57" i="49" s="1"/>
  <c r="N57" i="49" s="1"/>
  <c r="Y50" i="48"/>
  <c r="Z50" i="48" s="1"/>
  <c r="W51" i="48"/>
  <c r="W52" i="48" s="1"/>
  <c r="AF50" i="48"/>
  <c r="M50" i="53"/>
  <c r="N50" i="53" s="1"/>
  <c r="K51" i="53"/>
  <c r="M51" i="53" s="1"/>
  <c r="N51" i="53" s="1"/>
  <c r="AE50" i="12"/>
  <c r="AC51" i="12"/>
  <c r="AC52" i="12" s="1"/>
  <c r="K57" i="57"/>
  <c r="M57" i="57" s="1"/>
  <c r="N57" i="57" s="1"/>
  <c r="M56" i="57"/>
  <c r="Y37" i="55"/>
  <c r="Z37" i="55" s="1"/>
  <c r="W39" i="55"/>
  <c r="M56" i="44"/>
  <c r="N56" i="44" s="1"/>
  <c r="K57" i="44"/>
  <c r="M57" i="44" s="1"/>
  <c r="N57" i="44" s="1"/>
  <c r="S39" i="13"/>
  <c r="T39" i="13" s="1"/>
  <c r="Q56" i="13"/>
  <c r="Q50" i="13"/>
  <c r="S50" i="48"/>
  <c r="T50" i="48" s="1"/>
  <c r="Q51" i="48"/>
  <c r="Q52" i="48" s="1"/>
  <c r="M56" i="47"/>
  <c r="N56" i="47" s="1"/>
  <c r="K57" i="47"/>
  <c r="M57" i="47" s="1"/>
  <c r="N57" i="47" s="1"/>
  <c r="K51" i="13"/>
  <c r="M51" i="13" s="1"/>
  <c r="N51" i="13" s="1"/>
  <c r="M50" i="13"/>
  <c r="N50" i="13" s="1"/>
  <c r="Y37" i="45"/>
  <c r="Z37" i="45" s="1"/>
  <c r="W39" i="45"/>
  <c r="K57" i="58"/>
  <c r="M57" i="58" s="1"/>
  <c r="N57" i="58" s="1"/>
  <c r="M56" i="58"/>
  <c r="M50" i="55"/>
  <c r="N50" i="55" s="1"/>
  <c r="K51" i="55"/>
  <c r="M51" i="55" s="1"/>
  <c r="N51" i="55" s="1"/>
  <c r="S56" i="49"/>
  <c r="T56" i="49" s="1"/>
  <c r="Q57" i="49"/>
  <c r="Q58" i="49"/>
  <c r="Y37" i="11"/>
  <c r="Z37" i="11" s="1"/>
  <c r="W39" i="11"/>
  <c r="W51" i="50"/>
  <c r="W52" i="50" s="1"/>
  <c r="Y50" i="50"/>
  <c r="Z50" i="50" s="1"/>
  <c r="AF50" i="50"/>
  <c r="Q57" i="51"/>
  <c r="Q58" i="51" s="1"/>
  <c r="S56" i="51"/>
  <c r="T56" i="51" s="1"/>
  <c r="Q50" i="60"/>
  <c r="S39" i="60"/>
  <c r="T39" i="60" s="1"/>
  <c r="Q56" i="60"/>
  <c r="W51" i="12"/>
  <c r="Y50" i="12"/>
  <c r="Z50" i="12" s="1"/>
  <c r="W52" i="12"/>
  <c r="AF50" i="12"/>
  <c r="Y37" i="58"/>
  <c r="Z37" i="58" s="1"/>
  <c r="W39" i="58"/>
  <c r="Q56" i="47"/>
  <c r="Q50" i="47"/>
  <c r="S39" i="47"/>
  <c r="T39" i="47" s="1"/>
  <c r="Q56" i="54"/>
  <c r="S39" i="54"/>
  <c r="T39" i="54" s="1"/>
  <c r="Q50" i="54"/>
  <c r="AC38" i="65"/>
  <c r="AE38" i="65" s="1"/>
  <c r="AF38" i="65" s="1"/>
  <c r="AC38" i="42"/>
  <c r="AE38" i="42" s="1"/>
  <c r="AF38" i="42" s="1"/>
  <c r="AC38" i="46"/>
  <c r="AE38" i="46" s="1"/>
  <c r="AF38" i="46" s="1"/>
  <c r="AC38" i="47"/>
  <c r="AE38" i="47" s="1"/>
  <c r="AF38" i="47" s="1"/>
  <c r="AC38" i="44"/>
  <c r="AE38" i="44" s="1"/>
  <c r="AF38" i="44" s="1"/>
  <c r="AC38" i="11"/>
  <c r="AE38" i="11" s="1"/>
  <c r="AF38" i="11" s="1"/>
  <c r="AC38" i="43"/>
  <c r="AE38" i="43" s="1"/>
  <c r="AF38" i="43" s="1"/>
  <c r="AC38" i="45"/>
  <c r="AE38" i="45" s="1"/>
  <c r="AF38" i="45" s="1"/>
  <c r="Q50" i="37"/>
  <c r="S39" i="37"/>
  <c r="T39" i="37" s="1"/>
  <c r="Q56" i="37"/>
  <c r="AE56" i="50"/>
  <c r="AF56" i="50" s="1"/>
  <c r="AC57" i="50"/>
  <c r="AC58" i="50" s="1"/>
  <c r="M50" i="50"/>
  <c r="K51" i="50"/>
  <c r="M51" i="50" s="1"/>
  <c r="N51" i="50" s="1"/>
  <c r="T50" i="50"/>
  <c r="S39" i="16"/>
  <c r="T39" i="16" s="1"/>
  <c r="Q56" i="16"/>
  <c r="Q50" i="16"/>
  <c r="K57" i="65"/>
  <c r="M56" i="65"/>
  <c r="N56" i="65" s="1"/>
  <c r="Q51" i="12"/>
  <c r="S50" i="12"/>
  <c r="AE56" i="12"/>
  <c r="AF56" i="12" s="1"/>
  <c r="AC57" i="12"/>
  <c r="AC58" i="12" s="1"/>
  <c r="M50" i="56"/>
  <c r="N50" i="56" s="1"/>
  <c r="K51" i="56"/>
  <c r="M51" i="56" s="1"/>
  <c r="N51" i="56" s="1"/>
  <c r="W57" i="51"/>
  <c r="Y56" i="51"/>
  <c r="Z56" i="51" s="1"/>
  <c r="Y37" i="53"/>
  <c r="Z37" i="53" s="1"/>
  <c r="W39" i="53"/>
  <c r="K51" i="59"/>
  <c r="M51" i="59" s="1"/>
  <c r="N51" i="59" s="1"/>
  <c r="M50" i="59"/>
  <c r="N50" i="59" s="1"/>
  <c r="M50" i="46"/>
  <c r="K51" i="46"/>
  <c r="M51" i="46" s="1"/>
  <c r="N51" i="46" s="1"/>
  <c r="K57" i="37"/>
  <c r="M57" i="37" s="1"/>
  <c r="N57" i="37" s="1"/>
  <c r="M56" i="37"/>
  <c r="Q57" i="48"/>
  <c r="S56" i="48"/>
  <c r="T56" i="48" s="1"/>
  <c r="S39" i="56"/>
  <c r="T39" i="56" s="1"/>
  <c r="Q56" i="56"/>
  <c r="Q50" i="56"/>
  <c r="Y37" i="42"/>
  <c r="Z37" i="42" s="1"/>
  <c r="W39" i="42"/>
  <c r="K57" i="16"/>
  <c r="M57" i="16" s="1"/>
  <c r="N57" i="16" s="1"/>
  <c r="M56" i="16"/>
  <c r="N56" i="16" s="1"/>
  <c r="Y37" i="37"/>
  <c r="Z37" i="37" s="1"/>
  <c r="W39" i="37"/>
  <c r="Q56" i="45"/>
  <c r="S39" i="45"/>
  <c r="T39" i="45" s="1"/>
  <c r="Q50" i="45"/>
  <c r="S39" i="58"/>
  <c r="T39" i="58" s="1"/>
  <c r="Q56" i="58"/>
  <c r="Q50" i="58"/>
  <c r="K57" i="45"/>
  <c r="M57" i="45" s="1"/>
  <c r="N57" i="45" s="1"/>
  <c r="M56" i="45"/>
  <c r="N56" i="45" s="1"/>
  <c r="S50" i="49"/>
  <c r="T50" i="49" s="1"/>
  <c r="Q51" i="49"/>
  <c r="Q52" i="49" s="1"/>
  <c r="Y37" i="16"/>
  <c r="Z37" i="16" s="1"/>
  <c r="W39" i="16"/>
  <c r="M56" i="55"/>
  <c r="K57" i="55"/>
  <c r="M57" i="55" s="1"/>
  <c r="N57" i="55" s="1"/>
  <c r="Y37" i="17"/>
  <c r="Z37" i="17" s="1"/>
  <c r="W39" i="17"/>
  <c r="K51" i="60"/>
  <c r="M51" i="60" s="1"/>
  <c r="N51" i="60" s="1"/>
  <c r="M50" i="60"/>
  <c r="N50" i="60" s="1"/>
  <c r="K57" i="62"/>
  <c r="M57" i="62" s="1"/>
  <c r="N57" i="62" s="1"/>
  <c r="M56" i="62"/>
  <c r="K51" i="14"/>
  <c r="M51" i="14" s="1"/>
  <c r="N51" i="14" s="1"/>
  <c r="M50" i="14"/>
  <c r="N50" i="14" s="1"/>
  <c r="K51" i="48"/>
  <c r="M51" i="48" s="1"/>
  <c r="N51" i="48" s="1"/>
  <c r="M50" i="48"/>
  <c r="Q56" i="57"/>
  <c r="S39" i="57"/>
  <c r="T39" i="57" s="1"/>
  <c r="Q50" i="57"/>
  <c r="K51" i="65"/>
  <c r="M50" i="65"/>
  <c r="N50" i="65" s="1"/>
  <c r="Q56" i="46"/>
  <c r="Q50" i="46"/>
  <c r="S39" i="46"/>
  <c r="T39" i="46" s="1"/>
  <c r="M56" i="56"/>
  <c r="K57" i="56"/>
  <c r="M57" i="56" s="1"/>
  <c r="N57" i="56" s="1"/>
  <c r="W51" i="51"/>
  <c r="Y50" i="51"/>
  <c r="W52" i="51"/>
  <c r="Y37" i="13"/>
  <c r="Z37" i="13" s="1"/>
  <c r="W39" i="13"/>
  <c r="Y37" i="59"/>
  <c r="Z37" i="59" s="1"/>
  <c r="W39" i="59"/>
  <c r="K57" i="59"/>
  <c r="M57" i="59" s="1"/>
  <c r="N57" i="59" s="1"/>
  <c r="M56" i="59"/>
  <c r="K57" i="61"/>
  <c r="M57" i="61" s="1"/>
  <c r="N57" i="61" s="1"/>
  <c r="M56" i="61"/>
  <c r="K57" i="46"/>
  <c r="M57" i="46" s="1"/>
  <c r="N57" i="46" s="1"/>
  <c r="M56" i="46"/>
  <c r="N56" i="46" s="1"/>
  <c r="M50" i="37"/>
  <c r="N50" i="37" s="1"/>
  <c r="K51" i="37"/>
  <c r="M51" i="37" s="1"/>
  <c r="N51" i="37" s="1"/>
  <c r="Y37" i="15"/>
  <c r="Z37" i="15" s="1"/>
  <c r="W39" i="15"/>
  <c r="M56" i="13"/>
  <c r="K57" i="13"/>
  <c r="M57" i="13" s="1"/>
  <c r="N57" i="13" s="1"/>
  <c r="Y37" i="65"/>
  <c r="Z37" i="65" s="1"/>
  <c r="W39" i="65"/>
  <c r="S51" i="12" l="1"/>
  <c r="T51" i="12" s="1"/>
  <c r="K58" i="59"/>
  <c r="K58" i="60"/>
  <c r="K52" i="42"/>
  <c r="S57" i="48"/>
  <c r="T57" i="48" s="1"/>
  <c r="K52" i="56"/>
  <c r="M52" i="56" s="1"/>
  <c r="N52" i="56" s="1"/>
  <c r="K58" i="52"/>
  <c r="K59" i="52" s="1"/>
  <c r="M59" i="52" s="1"/>
  <c r="N59" i="52" s="1"/>
  <c r="Y57" i="51"/>
  <c r="Z57" i="51" s="1"/>
  <c r="K58" i="50"/>
  <c r="M58" i="50" s="1"/>
  <c r="N58" i="50" s="1"/>
  <c r="Y57" i="12"/>
  <c r="Z57" i="12" s="1"/>
  <c r="K52" i="58"/>
  <c r="K53" i="58" s="1"/>
  <c r="K58" i="45"/>
  <c r="K52" i="59"/>
  <c r="M52" i="59" s="1"/>
  <c r="N52" i="59" s="1"/>
  <c r="K58" i="54"/>
  <c r="M58" i="54" s="1"/>
  <c r="N58" i="54" s="1"/>
  <c r="K58" i="55"/>
  <c r="K59" i="55" s="1"/>
  <c r="M59" i="55" s="1"/>
  <c r="N59" i="55" s="1"/>
  <c r="K58" i="15"/>
  <c r="K59" i="15" s="1"/>
  <c r="M59" i="15" s="1"/>
  <c r="N59" i="15" s="1"/>
  <c r="S57" i="49"/>
  <c r="T57" i="49" s="1"/>
  <c r="K52" i="46"/>
  <c r="K53" i="46" s="1"/>
  <c r="M53" i="46" s="1"/>
  <c r="N53" i="46" s="1"/>
  <c r="K52" i="50"/>
  <c r="M52" i="50" s="1"/>
  <c r="N52" i="50" s="1"/>
  <c r="K52" i="54"/>
  <c r="M52" i="54" s="1"/>
  <c r="N52" i="54" s="1"/>
  <c r="K52" i="17"/>
  <c r="M52" i="17" s="1"/>
  <c r="N52" i="17" s="1"/>
  <c r="AE51" i="49"/>
  <c r="AF51" i="49" s="1"/>
  <c r="K58" i="56"/>
  <c r="M58" i="56" s="1"/>
  <c r="N58" i="56" s="1"/>
  <c r="K58" i="51"/>
  <c r="M58" i="51" s="1"/>
  <c r="N58" i="51" s="1"/>
  <c r="Q52" i="12"/>
  <c r="Y52" i="12" s="1"/>
  <c r="Z52" i="12" s="1"/>
  <c r="K52" i="48"/>
  <c r="S52" i="48" s="1"/>
  <c r="T52" i="48" s="1"/>
  <c r="K58" i="58"/>
  <c r="K59" i="58" s="1"/>
  <c r="K58" i="46"/>
  <c r="K59" i="46" s="1"/>
  <c r="M59" i="46" s="1"/>
  <c r="N59" i="46" s="1"/>
  <c r="K58" i="62"/>
  <c r="K59" i="62" s="1"/>
  <c r="M59" i="62" s="1"/>
  <c r="N59" i="62" s="1"/>
  <c r="S57" i="50"/>
  <c r="T57" i="50" s="1"/>
  <c r="K52" i="16"/>
  <c r="K53" i="16" s="1"/>
  <c r="M53" i="16" s="1"/>
  <c r="N53" i="16" s="1"/>
  <c r="K58" i="13"/>
  <c r="K59" i="13" s="1"/>
  <c r="M59" i="13" s="1"/>
  <c r="N59" i="13" s="1"/>
  <c r="AE57" i="50"/>
  <c r="AF57" i="50" s="1"/>
  <c r="K58" i="49"/>
  <c r="K59" i="49" s="1"/>
  <c r="M59" i="49" s="1"/>
  <c r="N59" i="49" s="1"/>
  <c r="AC58" i="49"/>
  <c r="AC59" i="49" s="1"/>
  <c r="K58" i="44"/>
  <c r="K59" i="44" s="1"/>
  <c r="M59" i="44" s="1"/>
  <c r="N59" i="44" s="1"/>
  <c r="K52" i="43"/>
  <c r="K53" i="43" s="1"/>
  <c r="M53" i="43" s="1"/>
  <c r="N53" i="43" s="1"/>
  <c r="K52" i="45"/>
  <c r="M52" i="45" s="1"/>
  <c r="N52" i="45" s="1"/>
  <c r="K52" i="52"/>
  <c r="M52" i="52" s="1"/>
  <c r="N52" i="52" s="1"/>
  <c r="S51" i="51"/>
  <c r="T51" i="51" s="1"/>
  <c r="K58" i="37"/>
  <c r="M58" i="37" s="1"/>
  <c r="N58" i="37" s="1"/>
  <c r="K52" i="14"/>
  <c r="K53" i="14" s="1"/>
  <c r="M53" i="14" s="1"/>
  <c r="N53" i="14" s="1"/>
  <c r="Y51" i="50"/>
  <c r="Z51" i="50" s="1"/>
  <c r="K58" i="47"/>
  <c r="M58" i="47" s="1"/>
  <c r="N58" i="47" s="1"/>
  <c r="K52" i="51"/>
  <c r="K52" i="57"/>
  <c r="K53" i="57" s="1"/>
  <c r="M53" i="57" s="1"/>
  <c r="N53" i="57" s="1"/>
  <c r="K58" i="12"/>
  <c r="M58" i="12" s="1"/>
  <c r="N58" i="12" s="1"/>
  <c r="K58" i="11"/>
  <c r="K59" i="11" s="1"/>
  <c r="M59" i="11" s="1"/>
  <c r="N59" i="11" s="1"/>
  <c r="K58" i="17"/>
  <c r="K59" i="17" s="1"/>
  <c r="M59" i="17" s="1"/>
  <c r="N59" i="17" s="1"/>
  <c r="AE51" i="50"/>
  <c r="AF51" i="50" s="1"/>
  <c r="K52" i="55"/>
  <c r="M52" i="55" s="1"/>
  <c r="N52" i="55" s="1"/>
  <c r="K58" i="14"/>
  <c r="K59" i="14" s="1"/>
  <c r="M59" i="14" s="1"/>
  <c r="N59" i="14" s="1"/>
  <c r="K52" i="47"/>
  <c r="M52" i="47" s="1"/>
  <c r="N52" i="47" s="1"/>
  <c r="K58" i="53"/>
  <c r="K59" i="53" s="1"/>
  <c r="K58" i="43"/>
  <c r="K59" i="43" s="1"/>
  <c r="M59" i="43" s="1"/>
  <c r="N59" i="43" s="1"/>
  <c r="K58" i="48"/>
  <c r="M58" i="48" s="1"/>
  <c r="N58" i="48" s="1"/>
  <c r="K58" i="57"/>
  <c r="K59" i="57" s="1"/>
  <c r="M59" i="57" s="1"/>
  <c r="N59" i="57" s="1"/>
  <c r="AC53" i="51"/>
  <c r="AC54" i="51" s="1"/>
  <c r="AE52" i="51"/>
  <c r="AF52" i="51" s="1"/>
  <c r="AE58" i="12"/>
  <c r="AF58" i="12" s="1"/>
  <c r="AC59" i="12"/>
  <c r="AC60" i="12" s="1"/>
  <c r="O41" i="19"/>
  <c r="O41" i="64"/>
  <c r="AE52" i="48"/>
  <c r="AF52" i="48" s="1"/>
  <c r="AC53" i="48"/>
  <c r="AC54" i="48" s="1"/>
  <c r="O38" i="19"/>
  <c r="O38" i="64"/>
  <c r="N40" i="64"/>
  <c r="N40" i="19"/>
  <c r="Q57" i="57"/>
  <c r="S57" i="57" s="1"/>
  <c r="T57" i="57" s="1"/>
  <c r="S56" i="57"/>
  <c r="Q53" i="49"/>
  <c r="Q54" i="49" s="1"/>
  <c r="M7" i="64"/>
  <c r="N50" i="46"/>
  <c r="M7" i="19"/>
  <c r="N41" i="19"/>
  <c r="N41" i="64"/>
  <c r="Q51" i="60"/>
  <c r="S51" i="60" s="1"/>
  <c r="T51" i="60" s="1"/>
  <c r="S50" i="60"/>
  <c r="T50" i="60" s="1"/>
  <c r="W50" i="11"/>
  <c r="W56" i="11"/>
  <c r="Y39" i="11"/>
  <c r="Z39" i="11" s="1"/>
  <c r="Q59" i="50"/>
  <c r="Q60" i="50" s="1"/>
  <c r="N56" i="15"/>
  <c r="M25" i="19"/>
  <c r="M25" i="64"/>
  <c r="S50" i="55"/>
  <c r="T50" i="55" s="1"/>
  <c r="Q51" i="55"/>
  <c r="S51" i="55" s="1"/>
  <c r="T51" i="55" s="1"/>
  <c r="W56" i="62"/>
  <c r="W50" i="62"/>
  <c r="Y39" i="62"/>
  <c r="Z39" i="62" s="1"/>
  <c r="Q51" i="37"/>
  <c r="S51" i="37" s="1"/>
  <c r="T51" i="37" s="1"/>
  <c r="S50" i="37"/>
  <c r="T50" i="37" s="1"/>
  <c r="Q57" i="13"/>
  <c r="S57" i="13" s="1"/>
  <c r="T57" i="13" s="1"/>
  <c r="S56" i="13"/>
  <c r="Q59" i="12"/>
  <c r="Q60" i="12" s="1"/>
  <c r="AE57" i="51"/>
  <c r="AF57" i="51" s="1"/>
  <c r="Y39" i="52"/>
  <c r="Z39" i="52" s="1"/>
  <c r="W56" i="52"/>
  <c r="W50" i="52"/>
  <c r="Q51" i="54"/>
  <c r="S51" i="54" s="1"/>
  <c r="T51" i="54" s="1"/>
  <c r="S50" i="54"/>
  <c r="T50" i="54" s="1"/>
  <c r="Q59" i="49"/>
  <c r="Q60" i="49" s="1"/>
  <c r="W59" i="50"/>
  <c r="W60" i="50" s="1"/>
  <c r="Y58" i="50"/>
  <c r="Z58" i="50" s="1"/>
  <c r="S56" i="65"/>
  <c r="T56" i="65" s="1"/>
  <c r="Q57" i="65"/>
  <c r="S50" i="14"/>
  <c r="T50" i="14" s="1"/>
  <c r="Q51" i="14"/>
  <c r="S51" i="14" s="1"/>
  <c r="T51" i="14" s="1"/>
  <c r="AE37" i="44"/>
  <c r="AF37" i="44" s="1"/>
  <c r="AC39" i="44"/>
  <c r="M24" i="19"/>
  <c r="N56" i="59"/>
  <c r="M24" i="64"/>
  <c r="O13" i="64"/>
  <c r="O13" i="19"/>
  <c r="M10" i="64"/>
  <c r="N50" i="48"/>
  <c r="M10" i="19"/>
  <c r="S50" i="56"/>
  <c r="T50" i="56" s="1"/>
  <c r="Q51" i="56"/>
  <c r="S51" i="56" s="1"/>
  <c r="T51" i="56" s="1"/>
  <c r="Y39" i="15"/>
  <c r="Z39" i="15" s="1"/>
  <c r="W56" i="15"/>
  <c r="W50" i="15"/>
  <c r="K58" i="61"/>
  <c r="S50" i="57"/>
  <c r="T50" i="57" s="1"/>
  <c r="Q51" i="57"/>
  <c r="S51" i="57" s="1"/>
  <c r="T51" i="57" s="1"/>
  <c r="Y39" i="65"/>
  <c r="Z39" i="65" s="1"/>
  <c r="W56" i="65"/>
  <c r="W50" i="65"/>
  <c r="K52" i="37"/>
  <c r="M27" i="19"/>
  <c r="N56" i="61"/>
  <c r="M27" i="64"/>
  <c r="Y39" i="13"/>
  <c r="Z39" i="13" s="1"/>
  <c r="W50" i="13"/>
  <c r="W56" i="13"/>
  <c r="Y39" i="17"/>
  <c r="Z39" i="17" s="1"/>
  <c r="W56" i="17"/>
  <c r="W50" i="17"/>
  <c r="O40" i="19"/>
  <c r="O40" i="64"/>
  <c r="S56" i="58"/>
  <c r="Q57" i="58"/>
  <c r="S57" i="58" s="1"/>
  <c r="T57" i="58" s="1"/>
  <c r="Q57" i="37"/>
  <c r="S57" i="37" s="1"/>
  <c r="T57" i="37" s="1"/>
  <c r="S56" i="37"/>
  <c r="Q57" i="47"/>
  <c r="S57" i="47" s="1"/>
  <c r="T57" i="47" s="1"/>
  <c r="S56" i="47"/>
  <c r="T56" i="47" s="1"/>
  <c r="N10" i="64"/>
  <c r="N10" i="19"/>
  <c r="K52" i="53"/>
  <c r="K58" i="42"/>
  <c r="N13" i="19"/>
  <c r="N13" i="64"/>
  <c r="P10" i="64"/>
  <c r="P10" i="19"/>
  <c r="AC58" i="51"/>
  <c r="N50" i="44"/>
  <c r="M5" i="19"/>
  <c r="M5" i="64"/>
  <c r="N56" i="53"/>
  <c r="M16" i="64"/>
  <c r="M16" i="19"/>
  <c r="M11" i="19"/>
  <c r="M11" i="64"/>
  <c r="N50" i="49"/>
  <c r="S56" i="44"/>
  <c r="T56" i="44" s="1"/>
  <c r="Q57" i="44"/>
  <c r="S57" i="44" s="1"/>
  <c r="T57" i="44" s="1"/>
  <c r="S50" i="43"/>
  <c r="Q51" i="43"/>
  <c r="S51" i="43" s="1"/>
  <c r="T51" i="43" s="1"/>
  <c r="S51" i="50"/>
  <c r="T51" i="50" s="1"/>
  <c r="P13" i="19"/>
  <c r="P13" i="64"/>
  <c r="Q57" i="55"/>
  <c r="S57" i="55" s="1"/>
  <c r="T57" i="55" s="1"/>
  <c r="S56" i="55"/>
  <c r="AE37" i="47"/>
  <c r="AF37" i="47" s="1"/>
  <c r="AC39" i="47"/>
  <c r="AE37" i="53"/>
  <c r="AF37" i="53" s="1"/>
  <c r="AC39" i="53"/>
  <c r="K52" i="15"/>
  <c r="S50" i="61"/>
  <c r="T50" i="61" s="1"/>
  <c r="Q51" i="61"/>
  <c r="S51" i="61" s="1"/>
  <c r="T51" i="61" s="1"/>
  <c r="AE37" i="15"/>
  <c r="AF37" i="15" s="1"/>
  <c r="AC39" i="15"/>
  <c r="AE37" i="46"/>
  <c r="AF37" i="46" s="1"/>
  <c r="AC39" i="46"/>
  <c r="AE37" i="60"/>
  <c r="AF37" i="60" s="1"/>
  <c r="AC39" i="60"/>
  <c r="P42" i="64"/>
  <c r="P42" i="19"/>
  <c r="S50" i="45"/>
  <c r="Q51" i="45"/>
  <c r="K53" i="59"/>
  <c r="M53" i="59" s="1"/>
  <c r="N53" i="59" s="1"/>
  <c r="N9" i="19"/>
  <c r="N9" i="64"/>
  <c r="AE37" i="17"/>
  <c r="AF37" i="17" s="1"/>
  <c r="AC39" i="17"/>
  <c r="P11" i="64"/>
  <c r="P11" i="19"/>
  <c r="W59" i="48"/>
  <c r="W60" i="48" s="1"/>
  <c r="Y52" i="49"/>
  <c r="Z52" i="49" s="1"/>
  <c r="W53" i="49"/>
  <c r="W54" i="49" s="1"/>
  <c r="Q57" i="45"/>
  <c r="S57" i="45" s="1"/>
  <c r="T57" i="45" s="1"/>
  <c r="S56" i="45"/>
  <c r="T56" i="45" s="1"/>
  <c r="M12" i="19"/>
  <c r="M12" i="64"/>
  <c r="N50" i="50"/>
  <c r="W53" i="12"/>
  <c r="W54" i="12" s="1"/>
  <c r="S57" i="51"/>
  <c r="T57" i="51" s="1"/>
  <c r="W53" i="48"/>
  <c r="Y52" i="48"/>
  <c r="Z52" i="48" s="1"/>
  <c r="S57" i="12"/>
  <c r="T57" i="12" s="1"/>
  <c r="W50" i="43"/>
  <c r="W56" i="43"/>
  <c r="Y39" i="43"/>
  <c r="Z39" i="43" s="1"/>
  <c r="S50" i="65"/>
  <c r="T50" i="65" s="1"/>
  <c r="Q51" i="65"/>
  <c r="S51" i="65" s="1"/>
  <c r="T51" i="65" s="1"/>
  <c r="M13" i="19"/>
  <c r="M13" i="64"/>
  <c r="N50" i="51"/>
  <c r="W56" i="46"/>
  <c r="W50" i="46"/>
  <c r="Y39" i="46"/>
  <c r="Z39" i="46" s="1"/>
  <c r="M8" i="19"/>
  <c r="M8" i="64"/>
  <c r="N50" i="47"/>
  <c r="W50" i="57"/>
  <c r="Y39" i="57"/>
  <c r="Z39" i="57" s="1"/>
  <c r="W56" i="57"/>
  <c r="Q51" i="59"/>
  <c r="S51" i="59" s="1"/>
  <c r="T51" i="59" s="1"/>
  <c r="S50" i="59"/>
  <c r="T50" i="59" s="1"/>
  <c r="Y57" i="48"/>
  <c r="Z57" i="48" s="1"/>
  <c r="S50" i="17"/>
  <c r="T50" i="17" s="1"/>
  <c r="Q51" i="17"/>
  <c r="S51" i="17" s="1"/>
  <c r="T51" i="17" s="1"/>
  <c r="W56" i="54"/>
  <c r="Y39" i="54"/>
  <c r="Z39" i="54" s="1"/>
  <c r="W50" i="54"/>
  <c r="O11" i="64"/>
  <c r="O11" i="19"/>
  <c r="P12" i="64"/>
  <c r="P12" i="19"/>
  <c r="AE37" i="11"/>
  <c r="AF37" i="11" s="1"/>
  <c r="AC39" i="11"/>
  <c r="AE37" i="54"/>
  <c r="AF37" i="54" s="1"/>
  <c r="AC39" i="54"/>
  <c r="M52" i="42"/>
  <c r="N52" i="42" s="1"/>
  <c r="K53" i="42"/>
  <c r="M53" i="42" s="1"/>
  <c r="N53" i="42" s="1"/>
  <c r="M17" i="19"/>
  <c r="M17" i="64"/>
  <c r="N56" i="54"/>
  <c r="T50" i="12"/>
  <c r="K52" i="11"/>
  <c r="M26" i="19"/>
  <c r="M26" i="64"/>
  <c r="N56" i="60"/>
  <c r="AE37" i="58"/>
  <c r="AF37" i="58" s="1"/>
  <c r="AC39" i="58"/>
  <c r="M15" i="64"/>
  <c r="M15" i="19"/>
  <c r="N56" i="52"/>
  <c r="M20" i="19"/>
  <c r="M20" i="64"/>
  <c r="N56" i="56"/>
  <c r="Q53" i="12"/>
  <c r="Q54" i="12" s="1"/>
  <c r="S50" i="13"/>
  <c r="T50" i="13" s="1"/>
  <c r="Q51" i="13"/>
  <c r="S51" i="13" s="1"/>
  <c r="T51" i="13" s="1"/>
  <c r="AC53" i="49"/>
  <c r="AC54" i="49" s="1"/>
  <c r="AE52" i="49"/>
  <c r="AF52" i="49" s="1"/>
  <c r="S56" i="15"/>
  <c r="Q57" i="15"/>
  <c r="S57" i="15" s="1"/>
  <c r="T57" i="15" s="1"/>
  <c r="AE37" i="59"/>
  <c r="AF37" i="59" s="1"/>
  <c r="AC39" i="59"/>
  <c r="N39" i="64"/>
  <c r="N39" i="19"/>
  <c r="F7" i="63" s="1"/>
  <c r="S51" i="49"/>
  <c r="T51" i="49" s="1"/>
  <c r="Q59" i="51"/>
  <c r="M19" i="19"/>
  <c r="N56" i="14"/>
  <c r="M19" i="64"/>
  <c r="Q51" i="11"/>
  <c r="S51" i="11" s="1"/>
  <c r="T51" i="11" s="1"/>
  <c r="S50" i="11"/>
  <c r="P40" i="19"/>
  <c r="P40" i="64"/>
  <c r="AC53" i="50"/>
  <c r="AC54" i="50" s="1"/>
  <c r="AE52" i="50"/>
  <c r="AF52" i="50" s="1"/>
  <c r="AE37" i="57"/>
  <c r="AF37" i="57" s="1"/>
  <c r="AC39" i="57"/>
  <c r="S50" i="46"/>
  <c r="Q51" i="46"/>
  <c r="M28" i="64"/>
  <c r="M28" i="19"/>
  <c r="N56" i="62"/>
  <c r="P38" i="64"/>
  <c r="P38" i="19"/>
  <c r="M21" i="64"/>
  <c r="N56" i="57"/>
  <c r="M21" i="19"/>
  <c r="M58" i="60"/>
  <c r="N58" i="60" s="1"/>
  <c r="K59" i="60"/>
  <c r="M59" i="60" s="1"/>
  <c r="N59" i="60" s="1"/>
  <c r="Y51" i="51"/>
  <c r="Z51" i="51" s="1"/>
  <c r="K52" i="60"/>
  <c r="M18" i="19"/>
  <c r="M18" i="64"/>
  <c r="N56" i="55"/>
  <c r="W56" i="37"/>
  <c r="W50" i="37"/>
  <c r="Y39" i="37"/>
  <c r="Z39" i="37" s="1"/>
  <c r="S56" i="56"/>
  <c r="Q57" i="56"/>
  <c r="S57" i="56" s="1"/>
  <c r="T57" i="56" s="1"/>
  <c r="Y39" i="53"/>
  <c r="Z39" i="53" s="1"/>
  <c r="W56" i="53"/>
  <c r="W50" i="53"/>
  <c r="K58" i="65"/>
  <c r="M57" i="65"/>
  <c r="N57" i="65" s="1"/>
  <c r="AC59" i="50"/>
  <c r="AE58" i="50"/>
  <c r="AF58" i="50" s="1"/>
  <c r="Q57" i="54"/>
  <c r="S57" i="54" s="1"/>
  <c r="T57" i="54" s="1"/>
  <c r="S56" i="54"/>
  <c r="O9" i="19"/>
  <c r="O9" i="64"/>
  <c r="P41" i="64"/>
  <c r="P41" i="19"/>
  <c r="W56" i="45"/>
  <c r="W50" i="45"/>
  <c r="Y39" i="45"/>
  <c r="Z39" i="45" s="1"/>
  <c r="O39" i="64"/>
  <c r="O39" i="19"/>
  <c r="G7" i="63" s="1"/>
  <c r="AC53" i="12"/>
  <c r="AE52" i="12"/>
  <c r="AF52" i="12" s="1"/>
  <c r="Y51" i="48"/>
  <c r="Z51" i="48" s="1"/>
  <c r="Y57" i="50"/>
  <c r="Z57" i="50" s="1"/>
  <c r="S56" i="62"/>
  <c r="Q57" i="62"/>
  <c r="S57" i="62" s="1"/>
  <c r="T57" i="62" s="1"/>
  <c r="W50" i="44"/>
  <c r="W56" i="44"/>
  <c r="Y39" i="44"/>
  <c r="Z39" i="44" s="1"/>
  <c r="Q57" i="53"/>
  <c r="S57" i="53" s="1"/>
  <c r="T57" i="53" s="1"/>
  <c r="S56" i="53"/>
  <c r="Q57" i="14"/>
  <c r="S57" i="14" s="1"/>
  <c r="T57" i="14" s="1"/>
  <c r="S56" i="14"/>
  <c r="Y51" i="49"/>
  <c r="Z51" i="49" s="1"/>
  <c r="AE37" i="45"/>
  <c r="AF37" i="45" s="1"/>
  <c r="AC39" i="45"/>
  <c r="AE37" i="52"/>
  <c r="AF37" i="52" s="1"/>
  <c r="AC39" i="52"/>
  <c r="K52" i="12"/>
  <c r="S52" i="12" s="1"/>
  <c r="T52" i="12" s="1"/>
  <c r="Q57" i="42"/>
  <c r="S56" i="42"/>
  <c r="T56" i="42" s="1"/>
  <c r="AE37" i="14"/>
  <c r="AF37" i="14" s="1"/>
  <c r="AC39" i="14"/>
  <c r="W59" i="49"/>
  <c r="Y59" i="49" s="1"/>
  <c r="Z59" i="49" s="1"/>
  <c r="Y58" i="49"/>
  <c r="Z58" i="49" s="1"/>
  <c r="W50" i="61"/>
  <c r="Y39" i="61"/>
  <c r="Z39" i="61" s="1"/>
  <c r="W56" i="61"/>
  <c r="S56" i="11"/>
  <c r="T56" i="11" s="1"/>
  <c r="Q57" i="11"/>
  <c r="S57" i="11" s="1"/>
  <c r="T57" i="11" s="1"/>
  <c r="Y58" i="12"/>
  <c r="Z58" i="12" s="1"/>
  <c r="W59" i="12"/>
  <c r="Y59" i="12" s="1"/>
  <c r="Z59" i="12" s="1"/>
  <c r="W56" i="14"/>
  <c r="Y39" i="14"/>
  <c r="Z39" i="14" s="1"/>
  <c r="W50" i="14"/>
  <c r="W53" i="51"/>
  <c r="W54" i="51" s="1"/>
  <c r="AE37" i="62"/>
  <c r="AF37" i="62" s="1"/>
  <c r="AC39" i="62"/>
  <c r="AE37" i="56"/>
  <c r="AF37" i="56" s="1"/>
  <c r="AC39" i="56"/>
  <c r="S56" i="46"/>
  <c r="T56" i="46" s="1"/>
  <c r="Q57" i="46"/>
  <c r="S57" i="46" s="1"/>
  <c r="T57" i="46" s="1"/>
  <c r="W56" i="59"/>
  <c r="Y39" i="59"/>
  <c r="Z39" i="59" s="1"/>
  <c r="W50" i="59"/>
  <c r="K52" i="65"/>
  <c r="M51" i="65"/>
  <c r="N51" i="65" s="1"/>
  <c r="W50" i="16"/>
  <c r="W56" i="16"/>
  <c r="Y39" i="16"/>
  <c r="Z39" i="16" s="1"/>
  <c r="AE57" i="12"/>
  <c r="AF57" i="12" s="1"/>
  <c r="S50" i="16"/>
  <c r="T50" i="16" s="1"/>
  <c r="Q51" i="16"/>
  <c r="S51" i="16" s="1"/>
  <c r="T51" i="16" s="1"/>
  <c r="Y51" i="12"/>
  <c r="Z51" i="12" s="1"/>
  <c r="W53" i="50"/>
  <c r="W54" i="50"/>
  <c r="Y52" i="50"/>
  <c r="Z52" i="50" s="1"/>
  <c r="Q53" i="48"/>
  <c r="AE51" i="12"/>
  <c r="AF51" i="12" s="1"/>
  <c r="O10" i="19"/>
  <c r="O10" i="64"/>
  <c r="Z50" i="51"/>
  <c r="N50" i="43"/>
  <c r="M4" i="19"/>
  <c r="M4" i="64"/>
  <c r="AC59" i="48"/>
  <c r="AE59" i="48" s="1"/>
  <c r="AF59" i="48" s="1"/>
  <c r="AE58" i="48"/>
  <c r="AF58" i="48" s="1"/>
  <c r="S56" i="59"/>
  <c r="Q57" i="59"/>
  <c r="S57" i="59" s="1"/>
  <c r="T57" i="59" s="1"/>
  <c r="S50" i="53"/>
  <c r="T50" i="53" s="1"/>
  <c r="Q51" i="53"/>
  <c r="S51" i="53" s="1"/>
  <c r="T51" i="53" s="1"/>
  <c r="AE37" i="16"/>
  <c r="AF37" i="16" s="1"/>
  <c r="AC39" i="16"/>
  <c r="AE37" i="65"/>
  <c r="AF37" i="65" s="1"/>
  <c r="AC39" i="65"/>
  <c r="AE37" i="55"/>
  <c r="AF37" i="55" s="1"/>
  <c r="AC39" i="55"/>
  <c r="M3" i="19"/>
  <c r="M3" i="64"/>
  <c r="N50" i="42"/>
  <c r="N50" i="12"/>
  <c r="M9" i="64"/>
  <c r="M9" i="19"/>
  <c r="N50" i="11"/>
  <c r="M2" i="19"/>
  <c r="M2" i="64"/>
  <c r="S50" i="42"/>
  <c r="Q51" i="42"/>
  <c r="S51" i="42" s="1"/>
  <c r="T51" i="42" s="1"/>
  <c r="S56" i="52"/>
  <c r="Q57" i="52"/>
  <c r="S57" i="52" s="1"/>
  <c r="T57" i="52" s="1"/>
  <c r="AE37" i="37"/>
  <c r="AF37" i="37" s="1"/>
  <c r="AC39" i="37"/>
  <c r="Y57" i="49"/>
  <c r="Z57" i="49" s="1"/>
  <c r="Y39" i="58"/>
  <c r="Z39" i="58" s="1"/>
  <c r="W56" i="58"/>
  <c r="W50" i="58"/>
  <c r="N42" i="19"/>
  <c r="N42" i="64"/>
  <c r="S56" i="43"/>
  <c r="T56" i="43" s="1"/>
  <c r="Q57" i="43"/>
  <c r="N12" i="19"/>
  <c r="N12" i="64"/>
  <c r="K53" i="17"/>
  <c r="M53" i="17" s="1"/>
  <c r="N53" i="17" s="1"/>
  <c r="W56" i="42"/>
  <c r="W50" i="42"/>
  <c r="Y39" i="42"/>
  <c r="Z39" i="42" s="1"/>
  <c r="K53" i="56"/>
  <c r="M53" i="56" s="1"/>
  <c r="N53" i="56" s="1"/>
  <c r="M58" i="58"/>
  <c r="N58" i="58" s="1"/>
  <c r="W50" i="60"/>
  <c r="Y39" i="60"/>
  <c r="Z39" i="60" s="1"/>
  <c r="W56" i="60"/>
  <c r="AE37" i="43"/>
  <c r="AF37" i="43" s="1"/>
  <c r="AC39" i="43"/>
  <c r="K59" i="59"/>
  <c r="M59" i="59" s="1"/>
  <c r="N59" i="59" s="1"/>
  <c r="M58" i="59"/>
  <c r="N58" i="59" s="1"/>
  <c r="N11" i="64"/>
  <c r="N11" i="19"/>
  <c r="N56" i="58"/>
  <c r="M22" i="19"/>
  <c r="M22" i="64"/>
  <c r="P39" i="19"/>
  <c r="H7" i="63" s="1"/>
  <c r="P39" i="64"/>
  <c r="S56" i="17"/>
  <c r="T56" i="17" s="1"/>
  <c r="Q57" i="17"/>
  <c r="S57" i="17" s="1"/>
  <c r="T57" i="17" s="1"/>
  <c r="K59" i="45"/>
  <c r="M59" i="45" s="1"/>
  <c r="N59" i="45" s="1"/>
  <c r="M23" i="19"/>
  <c r="M23" i="64"/>
  <c r="N56" i="37"/>
  <c r="M14" i="19"/>
  <c r="N56" i="13"/>
  <c r="M14" i="64"/>
  <c r="S50" i="58"/>
  <c r="T50" i="58" s="1"/>
  <c r="Q51" i="58"/>
  <c r="S51" i="58" s="1"/>
  <c r="T51" i="58" s="1"/>
  <c r="K58" i="16"/>
  <c r="Q58" i="48"/>
  <c r="Y58" i="48" s="1"/>
  <c r="Z58" i="48" s="1"/>
  <c r="W58" i="51"/>
  <c r="S56" i="16"/>
  <c r="T56" i="16" s="1"/>
  <c r="Q57" i="16"/>
  <c r="S57" i="16" s="1"/>
  <c r="T57" i="16" s="1"/>
  <c r="Q51" i="47"/>
  <c r="S50" i="47"/>
  <c r="Q57" i="60"/>
  <c r="S57" i="60" s="1"/>
  <c r="T57" i="60" s="1"/>
  <c r="S56" i="60"/>
  <c r="O12" i="19"/>
  <c r="O12" i="64"/>
  <c r="K52" i="13"/>
  <c r="S51" i="48"/>
  <c r="T51" i="48" s="1"/>
  <c r="W50" i="55"/>
  <c r="W56" i="55"/>
  <c r="Y39" i="55"/>
  <c r="Z39" i="55" s="1"/>
  <c r="P9" i="19"/>
  <c r="P9" i="64"/>
  <c r="Q52" i="51"/>
  <c r="Y52" i="51" s="1"/>
  <c r="Z52" i="51" s="1"/>
  <c r="AE51" i="48"/>
  <c r="AF51" i="48" s="1"/>
  <c r="S50" i="62"/>
  <c r="T50" i="62" s="1"/>
  <c r="Q51" i="62"/>
  <c r="S51" i="62" s="1"/>
  <c r="T51" i="62" s="1"/>
  <c r="AE57" i="48"/>
  <c r="AF57" i="48" s="1"/>
  <c r="K52" i="44"/>
  <c r="K52" i="49"/>
  <c r="S52" i="49" s="1"/>
  <c r="T52" i="49" s="1"/>
  <c r="M6" i="19"/>
  <c r="N50" i="45"/>
  <c r="M6" i="64"/>
  <c r="K52" i="61"/>
  <c r="Q51" i="44"/>
  <c r="S50" i="44"/>
  <c r="Q53" i="50"/>
  <c r="Q54" i="50" s="1"/>
  <c r="AE51" i="51"/>
  <c r="AF51" i="51" s="1"/>
  <c r="AE37" i="61"/>
  <c r="AF37" i="61" s="1"/>
  <c r="AC39" i="61"/>
  <c r="AE37" i="42"/>
  <c r="AF37" i="42" s="1"/>
  <c r="AC39" i="42"/>
  <c r="Q51" i="15"/>
  <c r="S51" i="15" s="1"/>
  <c r="T51" i="15" s="1"/>
  <c r="S50" i="15"/>
  <c r="T50" i="15" s="1"/>
  <c r="AE37" i="13"/>
  <c r="AF37" i="13" s="1"/>
  <c r="AC39" i="13"/>
  <c r="K52" i="62"/>
  <c r="W56" i="56"/>
  <c r="Y39" i="56"/>
  <c r="Z39" i="56" s="1"/>
  <c r="W50" i="56"/>
  <c r="S56" i="61"/>
  <c r="Q57" i="61"/>
  <c r="S57" i="61" s="1"/>
  <c r="T57" i="61" s="1"/>
  <c r="S50" i="52"/>
  <c r="T50" i="52" s="1"/>
  <c r="Q51" i="52"/>
  <c r="S51" i="52" s="1"/>
  <c r="T51" i="52" s="1"/>
  <c r="W50" i="47"/>
  <c r="W56" i="47"/>
  <c r="Y39" i="47"/>
  <c r="Z39" i="47" s="1"/>
  <c r="M58" i="15" l="1"/>
  <c r="N58" i="15" s="1"/>
  <c r="K59" i="56"/>
  <c r="M59" i="56" s="1"/>
  <c r="N59" i="56" s="1"/>
  <c r="K59" i="51"/>
  <c r="M59" i="51" s="1"/>
  <c r="N59" i="51" s="1"/>
  <c r="M58" i="44"/>
  <c r="N58" i="44" s="1"/>
  <c r="K59" i="54"/>
  <c r="M59" i="54" s="1"/>
  <c r="N59" i="54" s="1"/>
  <c r="M58" i="52"/>
  <c r="N58" i="52" s="1"/>
  <c r="M58" i="55"/>
  <c r="N58" i="55" s="1"/>
  <c r="K59" i="37"/>
  <c r="M59" i="37" s="1"/>
  <c r="N59" i="37" s="1"/>
  <c r="M58" i="13"/>
  <c r="N58" i="13" s="1"/>
  <c r="M58" i="57"/>
  <c r="N58" i="57" s="1"/>
  <c r="M52" i="14"/>
  <c r="N52" i="14" s="1"/>
  <c r="M52" i="46"/>
  <c r="N52" i="46" s="1"/>
  <c r="K53" i="48"/>
  <c r="M53" i="48" s="1"/>
  <c r="N53" i="48" s="1"/>
  <c r="S58" i="51"/>
  <c r="T58" i="51" s="1"/>
  <c r="M58" i="49"/>
  <c r="N58" i="49" s="1"/>
  <c r="M52" i="48"/>
  <c r="N52" i="48" s="1"/>
  <c r="S58" i="50"/>
  <c r="T58" i="50" s="1"/>
  <c r="K60" i="45"/>
  <c r="M60" i="45" s="1"/>
  <c r="N60" i="45" s="1"/>
  <c r="M58" i="46"/>
  <c r="N58" i="46" s="1"/>
  <c r="K53" i="55"/>
  <c r="M53" i="55" s="1"/>
  <c r="N53" i="55" s="1"/>
  <c r="S58" i="49"/>
  <c r="T58" i="49" s="1"/>
  <c r="K53" i="54"/>
  <c r="M53" i="54" s="1"/>
  <c r="N53" i="54" s="1"/>
  <c r="K53" i="50"/>
  <c r="M53" i="50" s="1"/>
  <c r="N53" i="50" s="1"/>
  <c r="M58" i="45"/>
  <c r="N58" i="45" s="1"/>
  <c r="K54" i="56"/>
  <c r="M54" i="56" s="1"/>
  <c r="N54" i="56" s="1"/>
  <c r="M52" i="58"/>
  <c r="N52" i="58" s="1"/>
  <c r="K60" i="44"/>
  <c r="M60" i="44" s="1"/>
  <c r="N60" i="44" s="1"/>
  <c r="S52" i="50"/>
  <c r="T52" i="50" s="1"/>
  <c r="K59" i="50"/>
  <c r="M59" i="50" s="1"/>
  <c r="N59" i="50" s="1"/>
  <c r="M59" i="58"/>
  <c r="N59" i="58" s="1"/>
  <c r="K60" i="58"/>
  <c r="M60" i="58" s="1"/>
  <c r="N60" i="58" s="1"/>
  <c r="M53" i="58"/>
  <c r="N53" i="58" s="1"/>
  <c r="K54" i="58"/>
  <c r="M54" i="58" s="1"/>
  <c r="N54" i="58" s="1"/>
  <c r="AE58" i="49"/>
  <c r="AF58" i="49" s="1"/>
  <c r="Q58" i="52"/>
  <c r="M58" i="17"/>
  <c r="N58" i="17" s="1"/>
  <c r="K54" i="14"/>
  <c r="M54" i="14" s="1"/>
  <c r="N54" i="14" s="1"/>
  <c r="Q58" i="46"/>
  <c r="AE59" i="50"/>
  <c r="AF59" i="50" s="1"/>
  <c r="K60" i="60"/>
  <c r="M60" i="60" s="1"/>
  <c r="N60" i="60" s="1"/>
  <c r="Q52" i="15"/>
  <c r="Q53" i="15" s="1"/>
  <c r="Q52" i="58"/>
  <c r="S52" i="58" s="1"/>
  <c r="T52" i="58" s="1"/>
  <c r="Q58" i="13"/>
  <c r="Q52" i="55"/>
  <c r="S52" i="55" s="1"/>
  <c r="T52" i="55" s="1"/>
  <c r="M52" i="16"/>
  <c r="N52" i="16" s="1"/>
  <c r="AE54" i="49"/>
  <c r="AF54" i="49" s="1"/>
  <c r="K53" i="52"/>
  <c r="M53" i="52" s="1"/>
  <c r="N53" i="52" s="1"/>
  <c r="S53" i="48"/>
  <c r="T53" i="48" s="1"/>
  <c r="Q52" i="16"/>
  <c r="S52" i="16" s="1"/>
  <c r="T52" i="16" s="1"/>
  <c r="Q52" i="62"/>
  <c r="Q58" i="60"/>
  <c r="Q59" i="60" s="1"/>
  <c r="S59" i="60" s="1"/>
  <c r="T59" i="60" s="1"/>
  <c r="K54" i="46"/>
  <c r="M54" i="46" s="1"/>
  <c r="N54" i="46" s="1"/>
  <c r="K60" i="56"/>
  <c r="M60" i="56" s="1"/>
  <c r="N60" i="56" s="1"/>
  <c r="AE59" i="49"/>
  <c r="AF59" i="49" s="1"/>
  <c r="W60" i="12"/>
  <c r="AE60" i="12" s="1"/>
  <c r="AF60" i="12" s="1"/>
  <c r="W60" i="49"/>
  <c r="Y60" i="49" s="1"/>
  <c r="Z60" i="49" s="1"/>
  <c r="M58" i="11"/>
  <c r="N58" i="11" s="1"/>
  <c r="Q52" i="61"/>
  <c r="Q53" i="61" s="1"/>
  <c r="Q54" i="61" s="1"/>
  <c r="Q58" i="55"/>
  <c r="S58" i="55" s="1"/>
  <c r="T58" i="55" s="1"/>
  <c r="K53" i="47"/>
  <c r="M53" i="47" s="1"/>
  <c r="N53" i="47" s="1"/>
  <c r="Q58" i="57"/>
  <c r="Q59" i="57" s="1"/>
  <c r="S59" i="57" s="1"/>
  <c r="T59" i="57" s="1"/>
  <c r="K53" i="45"/>
  <c r="M53" i="45" s="1"/>
  <c r="N53" i="45" s="1"/>
  <c r="K60" i="62"/>
  <c r="M60" i="62" s="1"/>
  <c r="N60" i="62" s="1"/>
  <c r="M52" i="43"/>
  <c r="N52" i="43" s="1"/>
  <c r="S59" i="51"/>
  <c r="T59" i="51" s="1"/>
  <c r="Y59" i="50"/>
  <c r="Z59" i="50" s="1"/>
  <c r="M58" i="43"/>
  <c r="N58" i="43" s="1"/>
  <c r="M58" i="62"/>
  <c r="N58" i="62" s="1"/>
  <c r="M52" i="51"/>
  <c r="N52" i="51" s="1"/>
  <c r="Q52" i="60"/>
  <c r="Q53" i="60" s="1"/>
  <c r="K59" i="48"/>
  <c r="M59" i="48" s="1"/>
  <c r="N59" i="48" s="1"/>
  <c r="K60" i="55"/>
  <c r="M60" i="55" s="1"/>
  <c r="N60" i="55" s="1"/>
  <c r="AC60" i="49"/>
  <c r="K59" i="12"/>
  <c r="M59" i="12" s="1"/>
  <c r="N59" i="12" s="1"/>
  <c r="Q58" i="54"/>
  <c r="S58" i="54" s="1"/>
  <c r="T58" i="54" s="1"/>
  <c r="Q52" i="56"/>
  <c r="S52" i="56" s="1"/>
  <c r="T52" i="56" s="1"/>
  <c r="K53" i="51"/>
  <c r="M53" i="51" s="1"/>
  <c r="N53" i="51" s="1"/>
  <c r="M59" i="53"/>
  <c r="N59" i="53" s="1"/>
  <c r="K60" i="53"/>
  <c r="M60" i="53" s="1"/>
  <c r="N60" i="53" s="1"/>
  <c r="K54" i="17"/>
  <c r="M54" i="17" s="1"/>
  <c r="N54" i="17" s="1"/>
  <c r="K54" i="16"/>
  <c r="M54" i="16" s="1"/>
  <c r="N54" i="16" s="1"/>
  <c r="K60" i="14"/>
  <c r="M60" i="14" s="1"/>
  <c r="N60" i="14" s="1"/>
  <c r="Q58" i="62"/>
  <c r="S58" i="62" s="1"/>
  <c r="T58" i="62" s="1"/>
  <c r="AE53" i="49"/>
  <c r="AF53" i="49" s="1"/>
  <c r="K60" i="11"/>
  <c r="M60" i="11" s="1"/>
  <c r="N60" i="11" s="1"/>
  <c r="Q58" i="58"/>
  <c r="Q59" i="58" s="1"/>
  <c r="S59" i="58" s="1"/>
  <c r="T59" i="58" s="1"/>
  <c r="Q52" i="14"/>
  <c r="S52" i="14" s="1"/>
  <c r="T52" i="14" s="1"/>
  <c r="S58" i="12"/>
  <c r="T58" i="12" s="1"/>
  <c r="K60" i="43"/>
  <c r="M60" i="43" s="1"/>
  <c r="N60" i="43" s="1"/>
  <c r="M52" i="57"/>
  <c r="N52" i="57" s="1"/>
  <c r="M58" i="53"/>
  <c r="N58" i="53" s="1"/>
  <c r="K59" i="47"/>
  <c r="M59" i="47" s="1"/>
  <c r="N59" i="47" s="1"/>
  <c r="M58" i="14"/>
  <c r="N58" i="14" s="1"/>
  <c r="K60" i="15"/>
  <c r="M60" i="15" s="1"/>
  <c r="N60" i="15" s="1"/>
  <c r="K60" i="49"/>
  <c r="M60" i="49" s="1"/>
  <c r="N60" i="49" s="1"/>
  <c r="K60" i="17"/>
  <c r="M60" i="17" s="1"/>
  <c r="N60" i="17" s="1"/>
  <c r="Q58" i="53"/>
  <c r="S58" i="53" s="1"/>
  <c r="T58" i="53" s="1"/>
  <c r="Q52" i="59"/>
  <c r="S52" i="59" s="1"/>
  <c r="T52" i="59" s="1"/>
  <c r="K54" i="59"/>
  <c r="M54" i="59" s="1"/>
  <c r="N54" i="59" s="1"/>
  <c r="Q52" i="57"/>
  <c r="S52" i="57" s="1"/>
  <c r="T52" i="57" s="1"/>
  <c r="Q58" i="61"/>
  <c r="S58" i="61" s="1"/>
  <c r="T58" i="61" s="1"/>
  <c r="Q58" i="16"/>
  <c r="Q59" i="16" s="1"/>
  <c r="Q58" i="17"/>
  <c r="S58" i="17" s="1"/>
  <c r="T58" i="17" s="1"/>
  <c r="K60" i="59"/>
  <c r="M60" i="59" s="1"/>
  <c r="N60" i="59" s="1"/>
  <c r="K60" i="57"/>
  <c r="M60" i="57" s="1"/>
  <c r="N60" i="57" s="1"/>
  <c r="AC60" i="48"/>
  <c r="AE53" i="12"/>
  <c r="AF53" i="12" s="1"/>
  <c r="Q58" i="15"/>
  <c r="S58" i="15" s="1"/>
  <c r="T58" i="15" s="1"/>
  <c r="Q52" i="17"/>
  <c r="Q53" i="17" s="1"/>
  <c r="S53" i="17" s="1"/>
  <c r="T53" i="17" s="1"/>
  <c r="Q58" i="45"/>
  <c r="S58" i="45" s="1"/>
  <c r="T58" i="45" s="1"/>
  <c r="Q58" i="47"/>
  <c r="Q59" i="47" s="1"/>
  <c r="K60" i="52"/>
  <c r="M60" i="52" s="1"/>
  <c r="N60" i="52" s="1"/>
  <c r="AE54" i="51"/>
  <c r="AF54" i="51" s="1"/>
  <c r="W59" i="51"/>
  <c r="Y59" i="51" s="1"/>
  <c r="Z59" i="51" s="1"/>
  <c r="Y58" i="51"/>
  <c r="Z58" i="51" s="1"/>
  <c r="S58" i="46"/>
  <c r="T58" i="46" s="1"/>
  <c r="Q59" i="46"/>
  <c r="S59" i="46" s="1"/>
  <c r="T59" i="46" s="1"/>
  <c r="Y60" i="12"/>
  <c r="Z60" i="12" s="1"/>
  <c r="AE39" i="52"/>
  <c r="AF39" i="52" s="1"/>
  <c r="AC56" i="52"/>
  <c r="AC50" i="52"/>
  <c r="M58" i="65"/>
  <c r="N58" i="65" s="1"/>
  <c r="K59" i="65"/>
  <c r="M57" i="19"/>
  <c r="M57" i="64"/>
  <c r="N2" i="64"/>
  <c r="N2" i="19"/>
  <c r="T50" i="11"/>
  <c r="N25" i="64"/>
  <c r="N25" i="19"/>
  <c r="T56" i="15"/>
  <c r="M44" i="64"/>
  <c r="M44" i="19"/>
  <c r="Q53" i="59"/>
  <c r="S53" i="59" s="1"/>
  <c r="T53" i="59" s="1"/>
  <c r="Y53" i="48"/>
  <c r="Z53" i="48" s="1"/>
  <c r="S58" i="58"/>
  <c r="T58" i="58" s="1"/>
  <c r="W51" i="62"/>
  <c r="Y51" i="62" s="1"/>
  <c r="Z51" i="62" s="1"/>
  <c r="Y50" i="62"/>
  <c r="Z50" i="62" s="1"/>
  <c r="M52" i="44"/>
  <c r="N52" i="44" s="1"/>
  <c r="K53" i="44"/>
  <c r="M53" i="44" s="1"/>
  <c r="N53" i="44" s="1"/>
  <c r="Q58" i="43"/>
  <c r="S57" i="43"/>
  <c r="T57" i="43" s="1"/>
  <c r="AE39" i="65"/>
  <c r="AF39" i="65" s="1"/>
  <c r="AC56" i="65"/>
  <c r="AC50" i="65"/>
  <c r="W51" i="37"/>
  <c r="Y51" i="37" s="1"/>
  <c r="Z51" i="37" s="1"/>
  <c r="Y50" i="37"/>
  <c r="Z50" i="37" s="1"/>
  <c r="N38" i="64"/>
  <c r="N38" i="19"/>
  <c r="W51" i="13"/>
  <c r="Y51" i="13" s="1"/>
  <c r="Z51" i="13" s="1"/>
  <c r="Y50" i="13"/>
  <c r="Z50" i="13" s="1"/>
  <c r="Q53" i="56"/>
  <c r="S53" i="56" s="1"/>
  <c r="T53" i="56" s="1"/>
  <c r="Y60" i="50"/>
  <c r="Z60" i="50" s="1"/>
  <c r="Y56" i="60"/>
  <c r="W57" i="60"/>
  <c r="Y57" i="60" s="1"/>
  <c r="Z57" i="60" s="1"/>
  <c r="W51" i="14"/>
  <c r="Y51" i="14" s="1"/>
  <c r="Z51" i="14" s="1"/>
  <c r="Y50" i="14"/>
  <c r="Z50" i="14" s="1"/>
  <c r="AC56" i="45"/>
  <c r="AC50" i="45"/>
  <c r="AE39" i="45"/>
  <c r="AF39" i="45" s="1"/>
  <c r="N17" i="19"/>
  <c r="N17" i="64"/>
  <c r="T56" i="54"/>
  <c r="AE39" i="60"/>
  <c r="AF39" i="60" s="1"/>
  <c r="AC56" i="60"/>
  <c r="AC50" i="60"/>
  <c r="N18" i="64"/>
  <c r="N18" i="19"/>
  <c r="T56" i="55"/>
  <c r="N22" i="19"/>
  <c r="N22" i="64"/>
  <c r="T56" i="58"/>
  <c r="N14" i="64"/>
  <c r="N14" i="19"/>
  <c r="T56" i="13"/>
  <c r="N27" i="64"/>
  <c r="N27" i="19"/>
  <c r="T56" i="61"/>
  <c r="W51" i="47"/>
  <c r="Y50" i="47"/>
  <c r="W51" i="56"/>
  <c r="Y51" i="56" s="1"/>
  <c r="Z51" i="56" s="1"/>
  <c r="Y50" i="56"/>
  <c r="Z50" i="56" s="1"/>
  <c r="S52" i="62"/>
  <c r="T52" i="62" s="1"/>
  <c r="Q53" i="62"/>
  <c r="Q52" i="52"/>
  <c r="AC56" i="42"/>
  <c r="AE39" i="42"/>
  <c r="AF39" i="42" s="1"/>
  <c r="AC50" i="42"/>
  <c r="N5" i="64"/>
  <c r="N5" i="19"/>
  <c r="T50" i="44"/>
  <c r="K54" i="57"/>
  <c r="M54" i="57" s="1"/>
  <c r="N54" i="57" s="1"/>
  <c r="M52" i="64"/>
  <c r="M52" i="19"/>
  <c r="W51" i="42"/>
  <c r="Y50" i="42"/>
  <c r="Q52" i="42"/>
  <c r="AC50" i="55"/>
  <c r="AE39" i="55"/>
  <c r="AF39" i="55" s="1"/>
  <c r="AC56" i="55"/>
  <c r="Q58" i="59"/>
  <c r="Q54" i="48"/>
  <c r="Y53" i="50"/>
  <c r="Z53" i="50" s="1"/>
  <c r="W51" i="16"/>
  <c r="Y51" i="16" s="1"/>
  <c r="Z51" i="16" s="1"/>
  <c r="Y50" i="16"/>
  <c r="Z50" i="16" s="1"/>
  <c r="W57" i="59"/>
  <c r="Y57" i="59" s="1"/>
  <c r="Z57" i="59" s="1"/>
  <c r="Y56" i="59"/>
  <c r="Q58" i="11"/>
  <c r="K53" i="12"/>
  <c r="M53" i="12" s="1"/>
  <c r="N53" i="12" s="1"/>
  <c r="M52" i="12"/>
  <c r="N52" i="12" s="1"/>
  <c r="N19" i="19"/>
  <c r="N19" i="64"/>
  <c r="T56" i="14"/>
  <c r="W51" i="44"/>
  <c r="Y50" i="44"/>
  <c r="N20" i="64"/>
  <c r="N20" i="19"/>
  <c r="T56" i="56"/>
  <c r="Q52" i="11"/>
  <c r="Q52" i="13"/>
  <c r="Q52" i="65"/>
  <c r="W54" i="48"/>
  <c r="Y53" i="12"/>
  <c r="Z53" i="12" s="1"/>
  <c r="Y53" i="49"/>
  <c r="Z53" i="49" s="1"/>
  <c r="N6" i="64"/>
  <c r="N6" i="19"/>
  <c r="T50" i="45"/>
  <c r="Q52" i="43"/>
  <c r="AE58" i="51"/>
  <c r="AF58" i="51" s="1"/>
  <c r="AC59" i="51"/>
  <c r="AC60" i="51" s="1"/>
  <c r="W51" i="65"/>
  <c r="Y51" i="65" s="1"/>
  <c r="Z51" i="65" s="1"/>
  <c r="Y50" i="65"/>
  <c r="Z50" i="65" s="1"/>
  <c r="Y56" i="15"/>
  <c r="W57" i="15"/>
  <c r="Y57" i="15" s="1"/>
  <c r="Z57" i="15" s="1"/>
  <c r="AC50" i="44"/>
  <c r="AE39" i="44"/>
  <c r="AF39" i="44" s="1"/>
  <c r="AC56" i="44"/>
  <c r="Q58" i="65"/>
  <c r="S57" i="65"/>
  <c r="T57" i="65" s="1"/>
  <c r="Q52" i="54"/>
  <c r="Y56" i="52"/>
  <c r="W57" i="52"/>
  <c r="Y57" i="52" s="1"/>
  <c r="Z57" i="52" s="1"/>
  <c r="W57" i="11"/>
  <c r="Y56" i="11"/>
  <c r="Z56" i="11" s="1"/>
  <c r="M36" i="19"/>
  <c r="M36" i="64"/>
  <c r="Q52" i="44"/>
  <c r="S51" i="44"/>
  <c r="T51" i="44" s="1"/>
  <c r="M38" i="19"/>
  <c r="M38" i="64"/>
  <c r="M52" i="11"/>
  <c r="N52" i="11" s="1"/>
  <c r="K53" i="11"/>
  <c r="M53" i="11" s="1"/>
  <c r="N53" i="11" s="1"/>
  <c r="Y56" i="13"/>
  <c r="W57" i="13"/>
  <c r="Y57" i="13" s="1"/>
  <c r="Z57" i="13" s="1"/>
  <c r="K53" i="62"/>
  <c r="M53" i="62" s="1"/>
  <c r="N53" i="62" s="1"/>
  <c r="M52" i="62"/>
  <c r="N52" i="62" s="1"/>
  <c r="Y56" i="55"/>
  <c r="W57" i="55"/>
  <c r="Y57" i="55" s="1"/>
  <c r="Z57" i="55" s="1"/>
  <c r="N26" i="64"/>
  <c r="N26" i="19"/>
  <c r="T56" i="60"/>
  <c r="W51" i="53"/>
  <c r="Y51" i="53" s="1"/>
  <c r="Z51" i="53" s="1"/>
  <c r="Y50" i="53"/>
  <c r="Z50" i="53" s="1"/>
  <c r="Y50" i="55"/>
  <c r="Z50" i="55" s="1"/>
  <c r="W51" i="55"/>
  <c r="Y51" i="55" s="1"/>
  <c r="Z51" i="55" s="1"/>
  <c r="N3" i="64"/>
  <c r="N3" i="19"/>
  <c r="T50" i="42"/>
  <c r="W57" i="37"/>
  <c r="Y57" i="37" s="1"/>
  <c r="Z57" i="37" s="1"/>
  <c r="Y56" i="37"/>
  <c r="AE39" i="11"/>
  <c r="AF39" i="11" s="1"/>
  <c r="AC50" i="11"/>
  <c r="AC56" i="11"/>
  <c r="N4" i="19"/>
  <c r="N4" i="64"/>
  <c r="T50" i="43"/>
  <c r="M54" i="64"/>
  <c r="M54" i="19"/>
  <c r="AE39" i="16"/>
  <c r="AF39" i="16" s="1"/>
  <c r="AC50" i="16"/>
  <c r="AC56" i="16"/>
  <c r="AE60" i="48"/>
  <c r="AF60" i="48" s="1"/>
  <c r="O42" i="64"/>
  <c r="O42" i="19"/>
  <c r="AC56" i="56"/>
  <c r="AE39" i="56"/>
  <c r="AF39" i="56" s="1"/>
  <c r="AC50" i="56"/>
  <c r="AE39" i="14"/>
  <c r="AF39" i="14" s="1"/>
  <c r="AC56" i="14"/>
  <c r="AC50" i="14"/>
  <c r="N16" i="64"/>
  <c r="N16" i="19"/>
  <c r="T56" i="53"/>
  <c r="N28" i="19"/>
  <c r="N28" i="64"/>
  <c r="T56" i="62"/>
  <c r="W57" i="45"/>
  <c r="Y56" i="45"/>
  <c r="Z56" i="45" s="1"/>
  <c r="M47" i="64"/>
  <c r="M47" i="19"/>
  <c r="Q52" i="46"/>
  <c r="S51" i="46"/>
  <c r="T51" i="46" s="1"/>
  <c r="AE54" i="50"/>
  <c r="AF54" i="50" s="1"/>
  <c r="M48" i="19"/>
  <c r="M48" i="64"/>
  <c r="AE39" i="59"/>
  <c r="AF39" i="59" s="1"/>
  <c r="AC50" i="59"/>
  <c r="AC56" i="59"/>
  <c r="AE39" i="58"/>
  <c r="AF39" i="58" s="1"/>
  <c r="AC50" i="58"/>
  <c r="AC56" i="58"/>
  <c r="W51" i="54"/>
  <c r="Y51" i="54" s="1"/>
  <c r="Z51" i="54" s="1"/>
  <c r="Y50" i="54"/>
  <c r="Z50" i="54" s="1"/>
  <c r="W57" i="57"/>
  <c r="Y57" i="57" s="1"/>
  <c r="Z57" i="57" s="1"/>
  <c r="Y56" i="57"/>
  <c r="W57" i="46"/>
  <c r="Y56" i="46"/>
  <c r="Z56" i="46" s="1"/>
  <c r="W57" i="43"/>
  <c r="Y56" i="43"/>
  <c r="Z56" i="43" s="1"/>
  <c r="K53" i="15"/>
  <c r="M53" i="15" s="1"/>
  <c r="N53" i="15" s="1"/>
  <c r="M52" i="15"/>
  <c r="N52" i="15" s="1"/>
  <c r="Q58" i="44"/>
  <c r="M45" i="64"/>
  <c r="M45" i="19"/>
  <c r="W57" i="42"/>
  <c r="Y56" i="42"/>
  <c r="Z56" i="42" s="1"/>
  <c r="Y56" i="65"/>
  <c r="Z56" i="65" s="1"/>
  <c r="W57" i="65"/>
  <c r="Y57" i="65" s="1"/>
  <c r="Z57" i="65" s="1"/>
  <c r="M52" i="61"/>
  <c r="N52" i="61" s="1"/>
  <c r="K53" i="61"/>
  <c r="M53" i="61" s="1"/>
  <c r="N53" i="61" s="1"/>
  <c r="AE39" i="37"/>
  <c r="AF39" i="37" s="1"/>
  <c r="AC56" i="37"/>
  <c r="AC50" i="37"/>
  <c r="N24" i="64"/>
  <c r="N24" i="19"/>
  <c r="T56" i="59"/>
  <c r="S58" i="13"/>
  <c r="T58" i="13" s="1"/>
  <c r="Q59" i="13"/>
  <c r="S59" i="13" s="1"/>
  <c r="T59" i="13" s="1"/>
  <c r="Y56" i="53"/>
  <c r="W57" i="53"/>
  <c r="Y57" i="53" s="1"/>
  <c r="Z57" i="53" s="1"/>
  <c r="W51" i="46"/>
  <c r="Y50" i="46"/>
  <c r="N8" i="19"/>
  <c r="N8" i="64"/>
  <c r="T50" i="47"/>
  <c r="M52" i="13"/>
  <c r="N52" i="13" s="1"/>
  <c r="K53" i="13"/>
  <c r="M53" i="13" s="1"/>
  <c r="N53" i="13" s="1"/>
  <c r="Q52" i="47"/>
  <c r="S51" i="47"/>
  <c r="T51" i="47" s="1"/>
  <c r="Q59" i="48"/>
  <c r="S58" i="48"/>
  <c r="T58" i="48" s="1"/>
  <c r="M51" i="19"/>
  <c r="M51" i="64"/>
  <c r="Y50" i="60"/>
  <c r="Z50" i="60" s="1"/>
  <c r="W51" i="60"/>
  <c r="Y51" i="60" s="1"/>
  <c r="Z51" i="60" s="1"/>
  <c r="S58" i="52"/>
  <c r="T58" i="52" s="1"/>
  <c r="Q59" i="52"/>
  <c r="S59" i="52" s="1"/>
  <c r="T59" i="52" s="1"/>
  <c r="M32" i="19"/>
  <c r="M32" i="64"/>
  <c r="M52" i="65"/>
  <c r="N52" i="65" s="1"/>
  <c r="K53" i="65"/>
  <c r="M53" i="65" s="1"/>
  <c r="N53" i="65" s="1"/>
  <c r="Y56" i="14"/>
  <c r="W57" i="14"/>
  <c r="Y57" i="14" s="1"/>
  <c r="Z57" i="14" s="1"/>
  <c r="Y50" i="61"/>
  <c r="Z50" i="61" s="1"/>
  <c r="W51" i="61"/>
  <c r="Y51" i="61" s="1"/>
  <c r="Z51" i="61" s="1"/>
  <c r="K54" i="43"/>
  <c r="M54" i="43" s="1"/>
  <c r="N54" i="43" s="1"/>
  <c r="AC54" i="12"/>
  <c r="AE54" i="12" s="1"/>
  <c r="AF54" i="12" s="1"/>
  <c r="AC60" i="50"/>
  <c r="AE60" i="50" s="1"/>
  <c r="AF60" i="50" s="1"/>
  <c r="M50" i="19"/>
  <c r="M50" i="64"/>
  <c r="N7" i="19"/>
  <c r="N7" i="64"/>
  <c r="T50" i="46"/>
  <c r="AE53" i="50"/>
  <c r="AF53" i="50" s="1"/>
  <c r="M42" i="19"/>
  <c r="M42" i="64"/>
  <c r="W51" i="43"/>
  <c r="Y50" i="43"/>
  <c r="AC50" i="46"/>
  <c r="AE39" i="46"/>
  <c r="AF39" i="46" s="1"/>
  <c r="AC56" i="46"/>
  <c r="AC56" i="53"/>
  <c r="AC50" i="53"/>
  <c r="AE39" i="53"/>
  <c r="AF39" i="53" s="1"/>
  <c r="K59" i="42"/>
  <c r="M59" i="42" s="1"/>
  <c r="N59" i="42" s="1"/>
  <c r="M58" i="42"/>
  <c r="N58" i="42" s="1"/>
  <c r="Q58" i="37"/>
  <c r="M56" i="19"/>
  <c r="M56" i="64"/>
  <c r="Q52" i="37"/>
  <c r="W57" i="56"/>
  <c r="Y57" i="56" s="1"/>
  <c r="Z57" i="56" s="1"/>
  <c r="Y56" i="56"/>
  <c r="AE39" i="43"/>
  <c r="AF39" i="43" s="1"/>
  <c r="AC50" i="43"/>
  <c r="AC56" i="43"/>
  <c r="M33" i="19"/>
  <c r="M33" i="64"/>
  <c r="W51" i="45"/>
  <c r="Y50" i="45"/>
  <c r="M46" i="64"/>
  <c r="M46" i="19"/>
  <c r="AE59" i="12"/>
  <c r="AF59" i="12" s="1"/>
  <c r="M58" i="16"/>
  <c r="N58" i="16" s="1"/>
  <c r="K59" i="16"/>
  <c r="M59" i="16" s="1"/>
  <c r="N59" i="16" s="1"/>
  <c r="M43" i="19"/>
  <c r="M43" i="64"/>
  <c r="W51" i="58"/>
  <c r="Y51" i="58" s="1"/>
  <c r="Z51" i="58" s="1"/>
  <c r="Y50" i="58"/>
  <c r="Z50" i="58" s="1"/>
  <c r="M31" i="64"/>
  <c r="M31" i="19"/>
  <c r="Q52" i="53"/>
  <c r="K54" i="54"/>
  <c r="M54" i="54" s="1"/>
  <c r="N54" i="54" s="1"/>
  <c r="W51" i="59"/>
  <c r="Y51" i="59" s="1"/>
  <c r="Z51" i="59" s="1"/>
  <c r="Y50" i="59"/>
  <c r="Z50" i="59" s="1"/>
  <c r="W52" i="59"/>
  <c r="AC56" i="62"/>
  <c r="AE39" i="62"/>
  <c r="AF39" i="62" s="1"/>
  <c r="AC50" i="62"/>
  <c r="Q58" i="56"/>
  <c r="K60" i="13"/>
  <c r="M60" i="13" s="1"/>
  <c r="N60" i="13" s="1"/>
  <c r="Q60" i="51"/>
  <c r="K60" i="51"/>
  <c r="M60" i="51" s="1"/>
  <c r="N60" i="51" s="1"/>
  <c r="M49" i="19"/>
  <c r="M49" i="64"/>
  <c r="M55" i="64"/>
  <c r="M55" i="19"/>
  <c r="K54" i="42"/>
  <c r="M54" i="42" s="1"/>
  <c r="N54" i="42" s="1"/>
  <c r="W57" i="54"/>
  <c r="Y57" i="54" s="1"/>
  <c r="Z57" i="54" s="1"/>
  <c r="Y56" i="54"/>
  <c r="W58" i="54"/>
  <c r="Y50" i="57"/>
  <c r="Z50" i="57" s="1"/>
  <c r="W51" i="57"/>
  <c r="Y51" i="57" s="1"/>
  <c r="Z51" i="57" s="1"/>
  <c r="Y54" i="12"/>
  <c r="Z54" i="12" s="1"/>
  <c r="M52" i="53"/>
  <c r="N52" i="53" s="1"/>
  <c r="K53" i="53"/>
  <c r="M53" i="53" s="1"/>
  <c r="N53" i="53" s="1"/>
  <c r="N23" i="64"/>
  <c r="N23" i="19"/>
  <c r="T56" i="37"/>
  <c r="W51" i="17"/>
  <c r="Y51" i="17" s="1"/>
  <c r="Z51" i="17" s="1"/>
  <c r="Y50" i="17"/>
  <c r="Z50" i="17" s="1"/>
  <c r="K59" i="61"/>
  <c r="M59" i="61" s="1"/>
  <c r="N59" i="61" s="1"/>
  <c r="M58" i="61"/>
  <c r="N58" i="61" s="1"/>
  <c r="M39" i="19"/>
  <c r="E7" i="63" s="1"/>
  <c r="M39" i="64"/>
  <c r="K54" i="47"/>
  <c r="M54" i="47" s="1"/>
  <c r="N54" i="47" s="1"/>
  <c r="K60" i="46"/>
  <c r="M60" i="46" s="1"/>
  <c r="N60" i="46" s="1"/>
  <c r="AE53" i="48"/>
  <c r="AF53" i="48" s="1"/>
  <c r="AC56" i="57"/>
  <c r="AE39" i="57"/>
  <c r="AF39" i="57" s="1"/>
  <c r="AC50" i="57"/>
  <c r="AE39" i="54"/>
  <c r="AF39" i="54" s="1"/>
  <c r="AC50" i="54"/>
  <c r="AC56" i="54"/>
  <c r="M41" i="19"/>
  <c r="M41" i="64"/>
  <c r="W51" i="11"/>
  <c r="Y50" i="11"/>
  <c r="AC50" i="61"/>
  <c r="AE39" i="61"/>
  <c r="AF39" i="61" s="1"/>
  <c r="AC56" i="61"/>
  <c r="Y56" i="62"/>
  <c r="W57" i="62"/>
  <c r="Y57" i="62" s="1"/>
  <c r="Z57" i="62" s="1"/>
  <c r="AC50" i="13"/>
  <c r="AE39" i="13"/>
  <c r="AF39" i="13" s="1"/>
  <c r="AC56" i="13"/>
  <c r="Q53" i="51"/>
  <c r="S52" i="51"/>
  <c r="T52" i="51" s="1"/>
  <c r="Y56" i="61"/>
  <c r="W57" i="61"/>
  <c r="Y57" i="61" s="1"/>
  <c r="Z57" i="61" s="1"/>
  <c r="M53" i="19"/>
  <c r="M53" i="64"/>
  <c r="M35" i="64"/>
  <c r="M35" i="19"/>
  <c r="W57" i="47"/>
  <c r="Y56" i="47"/>
  <c r="Z56" i="47" s="1"/>
  <c r="M52" i="49"/>
  <c r="N52" i="49" s="1"/>
  <c r="K53" i="49"/>
  <c r="M53" i="49" s="1"/>
  <c r="N53" i="49" s="1"/>
  <c r="Y56" i="58"/>
  <c r="W57" i="58"/>
  <c r="Y57" i="58" s="1"/>
  <c r="Z57" i="58" s="1"/>
  <c r="N15" i="64"/>
  <c r="N15" i="19"/>
  <c r="T56" i="52"/>
  <c r="Y54" i="50"/>
  <c r="Z54" i="50" s="1"/>
  <c r="Y56" i="16"/>
  <c r="Z56" i="16" s="1"/>
  <c r="W57" i="16"/>
  <c r="Y57" i="16" s="1"/>
  <c r="Z57" i="16" s="1"/>
  <c r="Q58" i="42"/>
  <c r="S57" i="42"/>
  <c r="T57" i="42" s="1"/>
  <c r="Q58" i="14"/>
  <c r="W57" i="44"/>
  <c r="Y56" i="44"/>
  <c r="Z56" i="44" s="1"/>
  <c r="M52" i="60"/>
  <c r="N52" i="60" s="1"/>
  <c r="K53" i="60"/>
  <c r="M53" i="60" s="1"/>
  <c r="N53" i="60" s="1"/>
  <c r="M37" i="64"/>
  <c r="M37" i="19"/>
  <c r="Y54" i="49"/>
  <c r="Z54" i="49" s="1"/>
  <c r="AC56" i="17"/>
  <c r="AC50" i="17"/>
  <c r="AE39" i="17"/>
  <c r="AF39" i="17" s="1"/>
  <c r="Q52" i="45"/>
  <c r="S51" i="45"/>
  <c r="T51" i="45" s="1"/>
  <c r="AC50" i="15"/>
  <c r="AE39" i="15"/>
  <c r="AF39" i="15" s="1"/>
  <c r="AC56" i="15"/>
  <c r="AC50" i="47"/>
  <c r="AC56" i="47"/>
  <c r="AE39" i="47"/>
  <c r="AF39" i="47" s="1"/>
  <c r="M40" i="19"/>
  <c r="M40" i="64"/>
  <c r="M34" i="19"/>
  <c r="E6" i="63" s="1"/>
  <c r="M34" i="64"/>
  <c r="W57" i="17"/>
  <c r="Y57" i="17" s="1"/>
  <c r="Z57" i="17" s="1"/>
  <c r="Y56" i="17"/>
  <c r="Z56" i="17" s="1"/>
  <c r="M52" i="37"/>
  <c r="N52" i="37" s="1"/>
  <c r="K53" i="37"/>
  <c r="M53" i="37" s="1"/>
  <c r="N53" i="37" s="1"/>
  <c r="W51" i="15"/>
  <c r="Y51" i="15" s="1"/>
  <c r="Z51" i="15" s="1"/>
  <c r="Y50" i="15"/>
  <c r="Z50" i="15" s="1"/>
  <c r="S59" i="49"/>
  <c r="T59" i="49" s="1"/>
  <c r="W51" i="52"/>
  <c r="Y51" i="52" s="1"/>
  <c r="Z51" i="52" s="1"/>
  <c r="Y50" i="52"/>
  <c r="Z50" i="52" s="1"/>
  <c r="N21" i="19"/>
  <c r="N21" i="64"/>
  <c r="T56" i="57"/>
  <c r="AE53" i="51"/>
  <c r="AF53" i="51" s="1"/>
  <c r="S59" i="50" l="1"/>
  <c r="T59" i="50" s="1"/>
  <c r="K60" i="37"/>
  <c r="M60" i="37" s="1"/>
  <c r="N60" i="37" s="1"/>
  <c r="K60" i="50"/>
  <c r="M60" i="50" s="1"/>
  <c r="N60" i="50" s="1"/>
  <c r="K54" i="48"/>
  <c r="M54" i="48" s="1"/>
  <c r="N54" i="48" s="1"/>
  <c r="K60" i="54"/>
  <c r="M60" i="54" s="1"/>
  <c r="N60" i="54" s="1"/>
  <c r="K60" i="12"/>
  <c r="M60" i="12" s="1"/>
  <c r="N60" i="12" s="1"/>
  <c r="S59" i="12"/>
  <c r="T59" i="12" s="1"/>
  <c r="K60" i="42"/>
  <c r="M60" i="42" s="1"/>
  <c r="N60" i="42" s="1"/>
  <c r="Q59" i="15"/>
  <c r="S59" i="15" s="1"/>
  <c r="T59" i="15" s="1"/>
  <c r="Q53" i="16"/>
  <c r="S53" i="16" s="1"/>
  <c r="T53" i="16" s="1"/>
  <c r="S52" i="60"/>
  <c r="T52" i="60" s="1"/>
  <c r="S53" i="51"/>
  <c r="T53" i="51" s="1"/>
  <c r="S53" i="50"/>
  <c r="T53" i="50" s="1"/>
  <c r="K54" i="55"/>
  <c r="M54" i="55" s="1"/>
  <c r="N54" i="55" s="1"/>
  <c r="K54" i="52"/>
  <c r="M54" i="52" s="1"/>
  <c r="N54" i="52" s="1"/>
  <c r="K54" i="50"/>
  <c r="S53" i="12"/>
  <c r="T53" i="12" s="1"/>
  <c r="S59" i="48"/>
  <c r="T59" i="48" s="1"/>
  <c r="S59" i="47"/>
  <c r="T59" i="47" s="1"/>
  <c r="Q60" i="15"/>
  <c r="S60" i="15" s="1"/>
  <c r="T60" i="15" s="1"/>
  <c r="Q53" i="58"/>
  <c r="S53" i="58" s="1"/>
  <c r="T53" i="58" s="1"/>
  <c r="K60" i="61"/>
  <c r="M60" i="61" s="1"/>
  <c r="N60" i="61" s="1"/>
  <c r="W52" i="54"/>
  <c r="AE60" i="51"/>
  <c r="AF60" i="51" s="1"/>
  <c r="Q53" i="55"/>
  <c r="W60" i="51"/>
  <c r="Y60" i="51" s="1"/>
  <c r="Z60" i="51" s="1"/>
  <c r="Q53" i="57"/>
  <c r="S53" i="57" s="1"/>
  <c r="T53" i="57" s="1"/>
  <c r="S52" i="15"/>
  <c r="T52" i="15" s="1"/>
  <c r="Q53" i="14"/>
  <c r="S53" i="14" s="1"/>
  <c r="T53" i="14" s="1"/>
  <c r="S60" i="50"/>
  <c r="T60" i="50" s="1"/>
  <c r="W52" i="53"/>
  <c r="W53" i="53" s="1"/>
  <c r="K60" i="48"/>
  <c r="M60" i="48" s="1"/>
  <c r="N60" i="48" s="1"/>
  <c r="Q54" i="51"/>
  <c r="Y54" i="51" s="1"/>
  <c r="Z54" i="51" s="1"/>
  <c r="W52" i="58"/>
  <c r="W58" i="55"/>
  <c r="S52" i="61"/>
  <c r="T52" i="61" s="1"/>
  <c r="Q54" i="57"/>
  <c r="Q60" i="55"/>
  <c r="S60" i="55" s="1"/>
  <c r="T60" i="55" s="1"/>
  <c r="W58" i="15"/>
  <c r="Y58" i="15" s="1"/>
  <c r="Z58" i="15" s="1"/>
  <c r="Q59" i="55"/>
  <c r="S59" i="55" s="1"/>
  <c r="T59" i="55" s="1"/>
  <c r="S58" i="60"/>
  <c r="T58" i="60" s="1"/>
  <c r="K60" i="16"/>
  <c r="M60" i="16" s="1"/>
  <c r="N60" i="16" s="1"/>
  <c r="S58" i="47"/>
  <c r="T58" i="47" s="1"/>
  <c r="K54" i="49"/>
  <c r="M54" i="49" s="1"/>
  <c r="N54" i="49" s="1"/>
  <c r="Q59" i="54"/>
  <c r="S59" i="54" s="1"/>
  <c r="T59" i="54" s="1"/>
  <c r="Q54" i="58"/>
  <c r="S54" i="58" s="1"/>
  <c r="T54" i="58" s="1"/>
  <c r="W58" i="60"/>
  <c r="Y58" i="60" s="1"/>
  <c r="Z58" i="60" s="1"/>
  <c r="Q59" i="53"/>
  <c r="S59" i="53" s="1"/>
  <c r="T59" i="53" s="1"/>
  <c r="K54" i="45"/>
  <c r="M54" i="45" s="1"/>
  <c r="N54" i="45" s="1"/>
  <c r="K54" i="37"/>
  <c r="M54" i="37" s="1"/>
  <c r="N54" i="37" s="1"/>
  <c r="W52" i="17"/>
  <c r="Y52" i="17" s="1"/>
  <c r="Z52" i="17" s="1"/>
  <c r="K54" i="61"/>
  <c r="M54" i="61" s="1"/>
  <c r="N54" i="61" s="1"/>
  <c r="Q54" i="60"/>
  <c r="Q54" i="16"/>
  <c r="S54" i="16" s="1"/>
  <c r="T54" i="16" s="1"/>
  <c r="K54" i="44"/>
  <c r="M54" i="44" s="1"/>
  <c r="N54" i="44" s="1"/>
  <c r="Q54" i="59"/>
  <c r="S54" i="59" s="1"/>
  <c r="T54" i="59" s="1"/>
  <c r="Q59" i="62"/>
  <c r="K54" i="51"/>
  <c r="M54" i="51" s="1"/>
  <c r="N54" i="51" s="1"/>
  <c r="Q60" i="57"/>
  <c r="S60" i="57" s="1"/>
  <c r="T60" i="57" s="1"/>
  <c r="K54" i="13"/>
  <c r="M54" i="13" s="1"/>
  <c r="N54" i="13" s="1"/>
  <c r="W52" i="55"/>
  <c r="K60" i="47"/>
  <c r="M60" i="47" s="1"/>
  <c r="N60" i="47" s="1"/>
  <c r="Y54" i="48"/>
  <c r="Z54" i="48" s="1"/>
  <c r="S58" i="57"/>
  <c r="T58" i="57" s="1"/>
  <c r="W52" i="16"/>
  <c r="W53" i="16" s="1"/>
  <c r="Y53" i="16" s="1"/>
  <c r="Z53" i="16" s="1"/>
  <c r="AE60" i="49"/>
  <c r="AF60" i="49" s="1"/>
  <c r="W52" i="52"/>
  <c r="AE54" i="48"/>
  <c r="AF54" i="48" s="1"/>
  <c r="W58" i="13"/>
  <c r="W59" i="13" s="1"/>
  <c r="K54" i="12"/>
  <c r="M54" i="12" s="1"/>
  <c r="N54" i="12" s="1"/>
  <c r="W58" i="61"/>
  <c r="Y58" i="61" s="1"/>
  <c r="Z58" i="61" s="1"/>
  <c r="S60" i="51"/>
  <c r="T60" i="51" s="1"/>
  <c r="Q60" i="16"/>
  <c r="Q60" i="48"/>
  <c r="S52" i="17"/>
  <c r="T52" i="17" s="1"/>
  <c r="S53" i="15"/>
  <c r="T53" i="15" s="1"/>
  <c r="Q59" i="17"/>
  <c r="S59" i="17" s="1"/>
  <c r="T59" i="17" s="1"/>
  <c r="S58" i="16"/>
  <c r="T58" i="16" s="1"/>
  <c r="Q59" i="45"/>
  <c r="S59" i="45" s="1"/>
  <c r="T59" i="45" s="1"/>
  <c r="S53" i="62"/>
  <c r="T53" i="62" s="1"/>
  <c r="W52" i="60"/>
  <c r="W53" i="60" s="1"/>
  <c r="Y53" i="60" s="1"/>
  <c r="Z53" i="60" s="1"/>
  <c r="K54" i="15"/>
  <c r="M54" i="15" s="1"/>
  <c r="N54" i="15" s="1"/>
  <c r="Q59" i="61"/>
  <c r="S59" i="61" s="1"/>
  <c r="T59" i="61" s="1"/>
  <c r="K54" i="62"/>
  <c r="M54" i="62" s="1"/>
  <c r="N54" i="62" s="1"/>
  <c r="W52" i="14"/>
  <c r="W53" i="14" s="1"/>
  <c r="Y53" i="14" s="1"/>
  <c r="Z53" i="14" s="1"/>
  <c r="S60" i="49"/>
  <c r="T60" i="49" s="1"/>
  <c r="W52" i="15"/>
  <c r="W53" i="15" s="1"/>
  <c r="Y53" i="15" s="1"/>
  <c r="Z53" i="15" s="1"/>
  <c r="Q60" i="54"/>
  <c r="Q60" i="47"/>
  <c r="K54" i="65"/>
  <c r="M54" i="65" s="1"/>
  <c r="N54" i="65" s="1"/>
  <c r="Q54" i="56"/>
  <c r="S54" i="56" s="1"/>
  <c r="T54" i="56" s="1"/>
  <c r="Q60" i="58"/>
  <c r="S60" i="58" s="1"/>
  <c r="T60" i="58" s="1"/>
  <c r="O20" i="19"/>
  <c r="O20" i="64"/>
  <c r="Z56" i="56"/>
  <c r="Q53" i="46"/>
  <c r="S53" i="46" s="1"/>
  <c r="T53" i="46" s="1"/>
  <c r="S52" i="46"/>
  <c r="T52" i="46" s="1"/>
  <c r="AC51" i="11"/>
  <c r="AE51" i="11" s="1"/>
  <c r="AF51" i="11" s="1"/>
  <c r="AE50" i="11"/>
  <c r="AC51" i="60"/>
  <c r="AE51" i="60" s="1"/>
  <c r="AF51" i="60" s="1"/>
  <c r="AE50" i="60"/>
  <c r="AF50" i="60" s="1"/>
  <c r="AE50" i="54"/>
  <c r="AF50" i="54" s="1"/>
  <c r="AC51" i="54"/>
  <c r="AE51" i="54" s="1"/>
  <c r="AF51" i="54" s="1"/>
  <c r="AE56" i="60"/>
  <c r="AC57" i="60"/>
  <c r="AE57" i="60" s="1"/>
  <c r="AF57" i="60" s="1"/>
  <c r="S58" i="43"/>
  <c r="T58" i="43" s="1"/>
  <c r="Q59" i="43"/>
  <c r="K60" i="65"/>
  <c r="M60" i="65" s="1"/>
  <c r="N60" i="65" s="1"/>
  <c r="M59" i="65"/>
  <c r="N59" i="65" s="1"/>
  <c r="S54" i="57"/>
  <c r="T54" i="57" s="1"/>
  <c r="N53" i="64"/>
  <c r="N53" i="19"/>
  <c r="W53" i="54"/>
  <c r="Y52" i="54"/>
  <c r="Z52" i="54" s="1"/>
  <c r="W59" i="55"/>
  <c r="Y59" i="55" s="1"/>
  <c r="Z59" i="55" s="1"/>
  <c r="Y58" i="55"/>
  <c r="Z58" i="55" s="1"/>
  <c r="Q53" i="42"/>
  <c r="S52" i="42"/>
  <c r="T52" i="42" s="1"/>
  <c r="N44" i="19"/>
  <c r="N44" i="64"/>
  <c r="Z50" i="11"/>
  <c r="O2" i="19"/>
  <c r="O2" i="64"/>
  <c r="AE50" i="13"/>
  <c r="AF50" i="13" s="1"/>
  <c r="AC51" i="13"/>
  <c r="AE51" i="13" s="1"/>
  <c r="AF51" i="13" s="1"/>
  <c r="S58" i="42"/>
  <c r="T58" i="42" s="1"/>
  <c r="Q59" i="42"/>
  <c r="S59" i="42" s="1"/>
  <c r="T59" i="42" s="1"/>
  <c r="W58" i="47"/>
  <c r="Y57" i="47"/>
  <c r="Z57" i="47" s="1"/>
  <c r="S58" i="56"/>
  <c r="T58" i="56" s="1"/>
  <c r="Q59" i="56"/>
  <c r="S59" i="56" s="1"/>
  <c r="T59" i="56" s="1"/>
  <c r="S52" i="53"/>
  <c r="T52" i="53" s="1"/>
  <c r="Q53" i="53"/>
  <c r="S53" i="53" s="1"/>
  <c r="T53" i="53" s="1"/>
  <c r="S53" i="49"/>
  <c r="T53" i="49" s="1"/>
  <c r="W58" i="17"/>
  <c r="AE56" i="47"/>
  <c r="AF56" i="47" s="1"/>
  <c r="AC57" i="47"/>
  <c r="AE57" i="47" s="1"/>
  <c r="AF57" i="47" s="1"/>
  <c r="AC51" i="17"/>
  <c r="AE51" i="17" s="1"/>
  <c r="AF51" i="17" s="1"/>
  <c r="AE50" i="17"/>
  <c r="AF50" i="17" s="1"/>
  <c r="K54" i="60"/>
  <c r="M54" i="60" s="1"/>
  <c r="N54" i="60" s="1"/>
  <c r="W58" i="16"/>
  <c r="W58" i="58"/>
  <c r="Q54" i="15"/>
  <c r="O27" i="19"/>
  <c r="O27" i="64"/>
  <c r="Z56" i="61"/>
  <c r="W58" i="62"/>
  <c r="Q60" i="60"/>
  <c r="S60" i="60" s="1"/>
  <c r="T60" i="60" s="1"/>
  <c r="W52" i="57"/>
  <c r="AE50" i="62"/>
  <c r="AF50" i="62" s="1"/>
  <c r="AC51" i="62"/>
  <c r="AE51" i="62" s="1"/>
  <c r="AF51" i="62" s="1"/>
  <c r="O6" i="64"/>
  <c r="O6" i="19"/>
  <c r="Z50" i="45"/>
  <c r="W58" i="56"/>
  <c r="Q59" i="37"/>
  <c r="S59" i="37" s="1"/>
  <c r="T59" i="37" s="1"/>
  <c r="S58" i="37"/>
  <c r="T58" i="37" s="1"/>
  <c r="N36" i="64"/>
  <c r="N36" i="19"/>
  <c r="W52" i="61"/>
  <c r="Q53" i="47"/>
  <c r="S53" i="47" s="1"/>
  <c r="T53" i="47" s="1"/>
  <c r="S52" i="47"/>
  <c r="T52" i="47" s="1"/>
  <c r="Z50" i="46"/>
  <c r="O7" i="64"/>
  <c r="O7" i="19"/>
  <c r="Q60" i="13"/>
  <c r="S60" i="13" s="1"/>
  <c r="T60" i="13" s="1"/>
  <c r="W58" i="42"/>
  <c r="Y57" i="42"/>
  <c r="Z57" i="42" s="1"/>
  <c r="Y59" i="48"/>
  <c r="Z59" i="48" s="1"/>
  <c r="W58" i="57"/>
  <c r="AC57" i="11"/>
  <c r="AE57" i="11" s="1"/>
  <c r="AF57" i="11" s="1"/>
  <c r="AE56" i="11"/>
  <c r="AF56" i="11" s="1"/>
  <c r="Q54" i="14"/>
  <c r="S54" i="14" s="1"/>
  <c r="T54" i="14" s="1"/>
  <c r="K54" i="11"/>
  <c r="M54" i="11" s="1"/>
  <c r="N54" i="11" s="1"/>
  <c r="W52" i="65"/>
  <c r="N49" i="19"/>
  <c r="N49" i="64"/>
  <c r="O24" i="64"/>
  <c r="O24" i="19"/>
  <c r="Z56" i="59"/>
  <c r="AE56" i="55"/>
  <c r="AC57" i="55"/>
  <c r="AE57" i="55" s="1"/>
  <c r="AF57" i="55" s="1"/>
  <c r="Q53" i="52"/>
  <c r="S53" i="52" s="1"/>
  <c r="T53" i="52" s="1"/>
  <c r="S52" i="52"/>
  <c r="T52" i="52" s="1"/>
  <c r="N43" i="19"/>
  <c r="N43" i="64"/>
  <c r="W52" i="37"/>
  <c r="Q60" i="46"/>
  <c r="S60" i="46" s="1"/>
  <c r="T60" i="46" s="1"/>
  <c r="O21" i="64"/>
  <c r="O21" i="19"/>
  <c r="Z56" i="57"/>
  <c r="O22" i="64"/>
  <c r="O22" i="19"/>
  <c r="Z56" i="58"/>
  <c r="O4" i="19"/>
  <c r="O4" i="64"/>
  <c r="Z50" i="43"/>
  <c r="W52" i="46"/>
  <c r="Y51" i="46"/>
  <c r="Z51" i="46" s="1"/>
  <c r="W58" i="11"/>
  <c r="Y57" i="11"/>
  <c r="Z57" i="11" s="1"/>
  <c r="N34" i="19"/>
  <c r="F6" i="63" s="1"/>
  <c r="N34" i="64"/>
  <c r="AC51" i="15"/>
  <c r="AE51" i="15" s="1"/>
  <c r="AF51" i="15" s="1"/>
  <c r="AE50" i="15"/>
  <c r="AF50" i="15" s="1"/>
  <c r="AE50" i="57"/>
  <c r="AF50" i="57" s="1"/>
  <c r="AC51" i="57"/>
  <c r="AE51" i="57" s="1"/>
  <c r="AF51" i="57" s="1"/>
  <c r="K54" i="53"/>
  <c r="M54" i="53" s="1"/>
  <c r="N54" i="53" s="1"/>
  <c r="W59" i="54"/>
  <c r="Y59" i="54" s="1"/>
  <c r="Z59" i="54" s="1"/>
  <c r="Y58" i="54"/>
  <c r="Z58" i="54" s="1"/>
  <c r="AC57" i="43"/>
  <c r="AE57" i="43" s="1"/>
  <c r="AF57" i="43" s="1"/>
  <c r="AE56" i="43"/>
  <c r="AF56" i="43" s="1"/>
  <c r="S52" i="37"/>
  <c r="T52" i="37" s="1"/>
  <c r="Q53" i="37"/>
  <c r="S53" i="37" s="1"/>
  <c r="T53" i="37" s="1"/>
  <c r="W52" i="43"/>
  <c r="Y51" i="43"/>
  <c r="Z51" i="43" s="1"/>
  <c r="W58" i="14"/>
  <c r="Q60" i="52"/>
  <c r="S60" i="52" s="1"/>
  <c r="T60" i="52" s="1"/>
  <c r="N37" i="64"/>
  <c r="N37" i="19"/>
  <c r="W58" i="53"/>
  <c r="W58" i="65"/>
  <c r="S58" i="44"/>
  <c r="T58" i="44" s="1"/>
  <c r="Q59" i="44"/>
  <c r="S59" i="44" s="1"/>
  <c r="T59" i="44" s="1"/>
  <c r="W58" i="43"/>
  <c r="Y57" i="43"/>
  <c r="Z57" i="43" s="1"/>
  <c r="AE50" i="14"/>
  <c r="AF50" i="14" s="1"/>
  <c r="AC51" i="14"/>
  <c r="AE51" i="14" s="1"/>
  <c r="AF51" i="14" s="1"/>
  <c r="AC52" i="14"/>
  <c r="W58" i="37"/>
  <c r="O14" i="64"/>
  <c r="O14" i="19"/>
  <c r="Z56" i="13"/>
  <c r="W58" i="52"/>
  <c r="AE50" i="44"/>
  <c r="AC51" i="44"/>
  <c r="AE51" i="44" s="1"/>
  <c r="AF51" i="44" s="1"/>
  <c r="AC52" i="44"/>
  <c r="AE59" i="51"/>
  <c r="AF59" i="51" s="1"/>
  <c r="Q59" i="11"/>
  <c r="S58" i="11"/>
  <c r="T58" i="11" s="1"/>
  <c r="O3" i="19"/>
  <c r="O3" i="64"/>
  <c r="Z50" i="42"/>
  <c r="Q54" i="62"/>
  <c r="S54" i="62" s="1"/>
  <c r="T54" i="62" s="1"/>
  <c r="W52" i="47"/>
  <c r="Y51" i="47"/>
  <c r="Z51" i="47" s="1"/>
  <c r="Q54" i="17"/>
  <c r="S54" i="17" s="1"/>
  <c r="T54" i="17" s="1"/>
  <c r="AC51" i="52"/>
  <c r="AE51" i="52" s="1"/>
  <c r="AF51" i="52" s="1"/>
  <c r="AE50" i="52"/>
  <c r="AF50" i="52" s="1"/>
  <c r="AC51" i="47"/>
  <c r="AE51" i="47" s="1"/>
  <c r="AF51" i="47" s="1"/>
  <c r="AE50" i="47"/>
  <c r="AC57" i="54"/>
  <c r="AE57" i="54" s="1"/>
  <c r="AF57" i="54" s="1"/>
  <c r="AE56" i="54"/>
  <c r="N52" i="19"/>
  <c r="N52" i="64"/>
  <c r="N45" i="19"/>
  <c r="N45" i="64"/>
  <c r="AC57" i="15"/>
  <c r="AE57" i="15" s="1"/>
  <c r="AF57" i="15" s="1"/>
  <c r="AE56" i="15"/>
  <c r="Y52" i="58"/>
  <c r="Z52" i="58" s="1"/>
  <c r="W53" i="58"/>
  <c r="Y53" i="58" s="1"/>
  <c r="Z53" i="58" s="1"/>
  <c r="AC57" i="59"/>
  <c r="AE57" i="59" s="1"/>
  <c r="AF57" i="59" s="1"/>
  <c r="AE56" i="59"/>
  <c r="Y52" i="55"/>
  <c r="Z52" i="55" s="1"/>
  <c r="W53" i="55"/>
  <c r="Y53" i="55" s="1"/>
  <c r="Z53" i="55" s="1"/>
  <c r="AC51" i="59"/>
  <c r="AE51" i="59" s="1"/>
  <c r="AF51" i="59" s="1"/>
  <c r="AE50" i="59"/>
  <c r="AF50" i="59" s="1"/>
  <c r="AE56" i="13"/>
  <c r="AC57" i="13"/>
  <c r="AE57" i="13" s="1"/>
  <c r="AF57" i="13" s="1"/>
  <c r="AE50" i="43"/>
  <c r="AC51" i="43"/>
  <c r="AE51" i="43" s="1"/>
  <c r="AF51" i="43" s="1"/>
  <c r="AC51" i="53"/>
  <c r="AE51" i="53" s="1"/>
  <c r="AF51" i="53" s="1"/>
  <c r="AE50" i="53"/>
  <c r="AF50" i="53" s="1"/>
  <c r="AC52" i="53"/>
  <c r="W58" i="45"/>
  <c r="Y57" i="45"/>
  <c r="Z57" i="45" s="1"/>
  <c r="AC57" i="14"/>
  <c r="AE57" i="14" s="1"/>
  <c r="AF57" i="14" s="1"/>
  <c r="AE56" i="14"/>
  <c r="AE56" i="16"/>
  <c r="AF56" i="16" s="1"/>
  <c r="AC57" i="16"/>
  <c r="AE57" i="16" s="1"/>
  <c r="AF57" i="16" s="1"/>
  <c r="N33" i="19"/>
  <c r="N33" i="64"/>
  <c r="O23" i="19"/>
  <c r="O23" i="64"/>
  <c r="Z56" i="37"/>
  <c r="O18" i="64"/>
  <c r="O18" i="19"/>
  <c r="Z56" i="55"/>
  <c r="Q53" i="65"/>
  <c r="S52" i="65"/>
  <c r="T52" i="65" s="1"/>
  <c r="W52" i="44"/>
  <c r="Y51" i="44"/>
  <c r="Z51" i="44" s="1"/>
  <c r="AE50" i="42"/>
  <c r="AC51" i="42"/>
  <c r="AE51" i="42" s="1"/>
  <c r="AF51" i="42" s="1"/>
  <c r="N56" i="19"/>
  <c r="N56" i="64"/>
  <c r="N46" i="19"/>
  <c r="N46" i="64"/>
  <c r="N31" i="64"/>
  <c r="N31" i="19"/>
  <c r="AC57" i="52"/>
  <c r="AE57" i="52" s="1"/>
  <c r="AF57" i="52" s="1"/>
  <c r="AE56" i="52"/>
  <c r="AE56" i="61"/>
  <c r="AC57" i="61"/>
  <c r="AE57" i="61" s="1"/>
  <c r="AF57" i="61" s="1"/>
  <c r="AC57" i="56"/>
  <c r="AE57" i="56" s="1"/>
  <c r="AF57" i="56" s="1"/>
  <c r="AE56" i="56"/>
  <c r="O26" i="64"/>
  <c r="O26" i="19"/>
  <c r="Z56" i="60"/>
  <c r="N50" i="19"/>
  <c r="N50" i="64"/>
  <c r="O28" i="19"/>
  <c r="O28" i="64"/>
  <c r="Z56" i="62"/>
  <c r="AC57" i="62"/>
  <c r="AE57" i="62" s="1"/>
  <c r="AF57" i="62" s="1"/>
  <c r="AE56" i="62"/>
  <c r="W52" i="45"/>
  <c r="Y51" i="45"/>
  <c r="Z51" i="45" s="1"/>
  <c r="AC51" i="55"/>
  <c r="AE51" i="55" s="1"/>
  <c r="AF51" i="55" s="1"/>
  <c r="AE50" i="55"/>
  <c r="AF50" i="55" s="1"/>
  <c r="AC52" i="55"/>
  <c r="Z50" i="47"/>
  <c r="O8" i="64"/>
  <c r="O8" i="19"/>
  <c r="N54" i="19"/>
  <c r="N54" i="64"/>
  <c r="Y52" i="59"/>
  <c r="Z52" i="59" s="1"/>
  <c r="W53" i="59"/>
  <c r="Y53" i="59" s="1"/>
  <c r="Z53" i="59" s="1"/>
  <c r="W54" i="59"/>
  <c r="Y54" i="59" s="1"/>
  <c r="Z54" i="59" s="1"/>
  <c r="Z50" i="44"/>
  <c r="O5" i="19"/>
  <c r="O5" i="64"/>
  <c r="W58" i="44"/>
  <c r="Y57" i="44"/>
  <c r="Z57" i="44" s="1"/>
  <c r="Q53" i="45"/>
  <c r="S52" i="45"/>
  <c r="T52" i="45" s="1"/>
  <c r="W52" i="11"/>
  <c r="Y51" i="11"/>
  <c r="Z51" i="11" s="1"/>
  <c r="AC57" i="57"/>
  <c r="AE57" i="57" s="1"/>
  <c r="AF57" i="57" s="1"/>
  <c r="AE56" i="57"/>
  <c r="AE56" i="53"/>
  <c r="AC57" i="53"/>
  <c r="AE57" i="53" s="1"/>
  <c r="AF57" i="53" s="1"/>
  <c r="O19" i="19"/>
  <c r="O19" i="64"/>
  <c r="Z56" i="14"/>
  <c r="O16" i="64"/>
  <c r="O16" i="19"/>
  <c r="Z56" i="53"/>
  <c r="AE50" i="37"/>
  <c r="AF50" i="37" s="1"/>
  <c r="AC51" i="37"/>
  <c r="AE51" i="37" s="1"/>
  <c r="AF51" i="37" s="1"/>
  <c r="W58" i="46"/>
  <c r="Y57" i="46"/>
  <c r="Z57" i="46" s="1"/>
  <c r="AE56" i="58"/>
  <c r="AC57" i="58"/>
  <c r="AE57" i="58" s="1"/>
  <c r="AF57" i="58" s="1"/>
  <c r="N57" i="64"/>
  <c r="N57" i="19"/>
  <c r="AE50" i="16"/>
  <c r="AF50" i="16" s="1"/>
  <c r="AC51" i="16"/>
  <c r="AE51" i="16" s="1"/>
  <c r="AF51" i="16" s="1"/>
  <c r="Y53" i="51"/>
  <c r="Z53" i="51" s="1"/>
  <c r="S53" i="61"/>
  <c r="T53" i="61" s="1"/>
  <c r="Q53" i="44"/>
  <c r="S53" i="44" s="1"/>
  <c r="T53" i="44" s="1"/>
  <c r="S52" i="44"/>
  <c r="T52" i="44" s="1"/>
  <c r="O15" i="64"/>
  <c r="O15" i="19"/>
  <c r="Z56" i="52"/>
  <c r="S52" i="43"/>
  <c r="T52" i="43" s="1"/>
  <c r="Q53" i="43"/>
  <c r="S53" i="43" s="1"/>
  <c r="T53" i="43" s="1"/>
  <c r="Q53" i="13"/>
  <c r="S53" i="13" s="1"/>
  <c r="T53" i="13" s="1"/>
  <c r="S52" i="13"/>
  <c r="T52" i="13" s="1"/>
  <c r="N48" i="19"/>
  <c r="N48" i="64"/>
  <c r="W52" i="42"/>
  <c r="Y51" i="42"/>
  <c r="Z51" i="42" s="1"/>
  <c r="N47" i="64"/>
  <c r="N47" i="19"/>
  <c r="AC51" i="65"/>
  <c r="AE51" i="65" s="1"/>
  <c r="AF51" i="65" s="1"/>
  <c r="AE50" i="65"/>
  <c r="AF50" i="65" s="1"/>
  <c r="W52" i="62"/>
  <c r="AC57" i="17"/>
  <c r="AE57" i="17" s="1"/>
  <c r="AF57" i="17" s="1"/>
  <c r="AE56" i="17"/>
  <c r="AF56" i="17" s="1"/>
  <c r="AC51" i="46"/>
  <c r="AE51" i="46" s="1"/>
  <c r="AF51" i="46" s="1"/>
  <c r="AE50" i="46"/>
  <c r="Q59" i="65"/>
  <c r="S59" i="65" s="1"/>
  <c r="T59" i="65" s="1"/>
  <c r="S58" i="65"/>
  <c r="T58" i="65" s="1"/>
  <c r="AE50" i="45"/>
  <c r="AC51" i="45"/>
  <c r="AE51" i="45" s="1"/>
  <c r="AF51" i="45" s="1"/>
  <c r="AC57" i="44"/>
  <c r="AE57" i="44" s="1"/>
  <c r="AF57" i="44" s="1"/>
  <c r="AE56" i="44"/>
  <c r="AF56" i="44" s="1"/>
  <c r="AE56" i="45"/>
  <c r="AF56" i="45" s="1"/>
  <c r="AC57" i="45"/>
  <c r="AE57" i="45" s="1"/>
  <c r="AF57" i="45" s="1"/>
  <c r="AC51" i="61"/>
  <c r="AE51" i="61" s="1"/>
  <c r="AF51" i="61" s="1"/>
  <c r="AE50" i="61"/>
  <c r="AF50" i="61" s="1"/>
  <c r="N51" i="64"/>
  <c r="N51" i="19"/>
  <c r="Y52" i="14"/>
  <c r="Z52" i="14" s="1"/>
  <c r="S58" i="14"/>
  <c r="T58" i="14" s="1"/>
  <c r="Q59" i="14"/>
  <c r="S59" i="14" s="1"/>
  <c r="T59" i="14" s="1"/>
  <c r="O17" i="64"/>
  <c r="O17" i="19"/>
  <c r="Z56" i="54"/>
  <c r="Y52" i="52"/>
  <c r="Z52" i="52" s="1"/>
  <c r="S59" i="16"/>
  <c r="T59" i="16" s="1"/>
  <c r="AC57" i="46"/>
  <c r="AE57" i="46" s="1"/>
  <c r="AF57" i="46" s="1"/>
  <c r="AE56" i="46"/>
  <c r="AF56" i="46" s="1"/>
  <c r="AC57" i="37"/>
  <c r="AE57" i="37" s="1"/>
  <c r="AF57" i="37" s="1"/>
  <c r="AE56" i="37"/>
  <c r="AC51" i="58"/>
  <c r="AE51" i="58" s="1"/>
  <c r="AF51" i="58" s="1"/>
  <c r="AE50" i="58"/>
  <c r="AF50" i="58" s="1"/>
  <c r="AC51" i="56"/>
  <c r="AE51" i="56" s="1"/>
  <c r="AF51" i="56" s="1"/>
  <c r="AE50" i="56"/>
  <c r="AF50" i="56" s="1"/>
  <c r="N32" i="19"/>
  <c r="N32" i="64"/>
  <c r="S53" i="60"/>
  <c r="T53" i="60" s="1"/>
  <c r="N55" i="19"/>
  <c r="N55" i="64"/>
  <c r="Q53" i="54"/>
  <c r="S53" i="54" s="1"/>
  <c r="T53" i="54" s="1"/>
  <c r="S52" i="54"/>
  <c r="T52" i="54" s="1"/>
  <c r="O25" i="19"/>
  <c r="O25" i="64"/>
  <c r="Z56" i="15"/>
  <c r="N35" i="19"/>
  <c r="N35" i="64"/>
  <c r="S52" i="11"/>
  <c r="T52" i="11" s="1"/>
  <c r="Q53" i="11"/>
  <c r="W58" i="59"/>
  <c r="S58" i="59"/>
  <c r="T58" i="59" s="1"/>
  <c r="Q59" i="59"/>
  <c r="S59" i="59" s="1"/>
  <c r="T59" i="59" s="1"/>
  <c r="Q60" i="59"/>
  <c r="S60" i="59" s="1"/>
  <c r="T60" i="59" s="1"/>
  <c r="AE56" i="42"/>
  <c r="AF56" i="42" s="1"/>
  <c r="AC57" i="42"/>
  <c r="AE57" i="42" s="1"/>
  <c r="AF57" i="42" s="1"/>
  <c r="W52" i="56"/>
  <c r="W52" i="13"/>
  <c r="AE56" i="65"/>
  <c r="AF56" i="65" s="1"/>
  <c r="AC57" i="65"/>
  <c r="AE57" i="65" s="1"/>
  <c r="AF57" i="65" s="1"/>
  <c r="S54" i="48" l="1"/>
  <c r="T54" i="48" s="1"/>
  <c r="S60" i="54"/>
  <c r="T60" i="54" s="1"/>
  <c r="S60" i="16"/>
  <c r="T60" i="16" s="1"/>
  <c r="S60" i="12"/>
  <c r="T60" i="12" s="1"/>
  <c r="S54" i="49"/>
  <c r="T54" i="49" s="1"/>
  <c r="M54" i="50"/>
  <c r="N54" i="50" s="1"/>
  <c r="S54" i="50"/>
  <c r="T54" i="50" s="1"/>
  <c r="Q60" i="14"/>
  <c r="S60" i="14" s="1"/>
  <c r="T60" i="14" s="1"/>
  <c r="AC58" i="53"/>
  <c r="Q60" i="61"/>
  <c r="S60" i="61" s="1"/>
  <c r="T60" i="61" s="1"/>
  <c r="AC58" i="59"/>
  <c r="AC59" i="59" s="1"/>
  <c r="AE59" i="59" s="1"/>
  <c r="AF59" i="59" s="1"/>
  <c r="AC58" i="47"/>
  <c r="AC59" i="47" s="1"/>
  <c r="AC60" i="47" s="1"/>
  <c r="S53" i="55"/>
  <c r="T53" i="55" s="1"/>
  <c r="Q54" i="55"/>
  <c r="S54" i="55" s="1"/>
  <c r="T54" i="55" s="1"/>
  <c r="Y52" i="53"/>
  <c r="Z52" i="53" s="1"/>
  <c r="S60" i="47"/>
  <c r="T60" i="47" s="1"/>
  <c r="Y58" i="13"/>
  <c r="Z58" i="13" s="1"/>
  <c r="AC52" i="13"/>
  <c r="Y59" i="13"/>
  <c r="Z59" i="13" s="1"/>
  <c r="W60" i="13"/>
  <c r="Y60" i="13" s="1"/>
  <c r="Z60" i="13" s="1"/>
  <c r="Q60" i="65"/>
  <c r="S60" i="65" s="1"/>
  <c r="T60" i="65" s="1"/>
  <c r="AC58" i="13"/>
  <c r="AE58" i="13" s="1"/>
  <c r="AF58" i="13" s="1"/>
  <c r="W59" i="15"/>
  <c r="Y59" i="15" s="1"/>
  <c r="Z59" i="15" s="1"/>
  <c r="Q60" i="56"/>
  <c r="S60" i="56" s="1"/>
  <c r="T60" i="56" s="1"/>
  <c r="S54" i="12"/>
  <c r="T54" i="12" s="1"/>
  <c r="W59" i="60"/>
  <c r="Y59" i="60" s="1"/>
  <c r="Z59" i="60" s="1"/>
  <c r="Q54" i="37"/>
  <c r="S54" i="37" s="1"/>
  <c r="T54" i="37" s="1"/>
  <c r="AC52" i="47"/>
  <c r="AC53" i="47" s="1"/>
  <c r="AC54" i="47" s="1"/>
  <c r="S54" i="15"/>
  <c r="T54" i="15" s="1"/>
  <c r="AC58" i="42"/>
  <c r="AE58" i="42" s="1"/>
  <c r="AF58" i="42" s="1"/>
  <c r="AC52" i="61"/>
  <c r="AC58" i="58"/>
  <c r="W53" i="52"/>
  <c r="W54" i="52" s="1"/>
  <c r="AC58" i="56"/>
  <c r="AC58" i="14"/>
  <c r="AC59" i="14" s="1"/>
  <c r="AC60" i="14" s="1"/>
  <c r="AC52" i="43"/>
  <c r="AE52" i="43" s="1"/>
  <c r="AF52" i="43" s="1"/>
  <c r="Y52" i="16"/>
  <c r="Z52" i="16" s="1"/>
  <c r="Q54" i="53"/>
  <c r="Q60" i="42"/>
  <c r="S60" i="42" s="1"/>
  <c r="T60" i="42" s="1"/>
  <c r="Y53" i="54"/>
  <c r="Z53" i="54" s="1"/>
  <c r="AC58" i="60"/>
  <c r="AC59" i="60" s="1"/>
  <c r="AC52" i="60"/>
  <c r="AE52" i="60" s="1"/>
  <c r="AF52" i="60" s="1"/>
  <c r="Q60" i="45"/>
  <c r="S60" i="45" s="1"/>
  <c r="T60" i="45" s="1"/>
  <c r="W59" i="61"/>
  <c r="Y59" i="61" s="1"/>
  <c r="Z59" i="61" s="1"/>
  <c r="W53" i="17"/>
  <c r="Y53" i="17" s="1"/>
  <c r="Z53" i="17" s="1"/>
  <c r="S54" i="61"/>
  <c r="T54" i="61" s="1"/>
  <c r="S59" i="62"/>
  <c r="T59" i="62" s="1"/>
  <c r="Q60" i="62"/>
  <c r="S60" i="62" s="1"/>
  <c r="T60" i="62" s="1"/>
  <c r="AC58" i="11"/>
  <c r="AC59" i="11" s="1"/>
  <c r="Q60" i="53"/>
  <c r="S60" i="53" s="1"/>
  <c r="T60" i="53" s="1"/>
  <c r="S54" i="51"/>
  <c r="T54" i="51" s="1"/>
  <c r="AC52" i="58"/>
  <c r="AE52" i="58" s="1"/>
  <c r="AF52" i="58" s="1"/>
  <c r="Y52" i="60"/>
  <c r="Z52" i="60" s="1"/>
  <c r="Q54" i="13"/>
  <c r="S54" i="13" s="1"/>
  <c r="T54" i="13" s="1"/>
  <c r="Q54" i="44"/>
  <c r="S54" i="44" s="1"/>
  <c r="T54" i="44" s="1"/>
  <c r="W54" i="15"/>
  <c r="Y54" i="15" s="1"/>
  <c r="Z54" i="15" s="1"/>
  <c r="AC52" i="62"/>
  <c r="AE52" i="62" s="1"/>
  <c r="AF52" i="62" s="1"/>
  <c r="Q60" i="17"/>
  <c r="S60" i="17" s="1"/>
  <c r="T60" i="17" s="1"/>
  <c r="S54" i="60"/>
  <c r="T54" i="60" s="1"/>
  <c r="Y53" i="53"/>
  <c r="Z53" i="53" s="1"/>
  <c r="Y52" i="15"/>
  <c r="Z52" i="15" s="1"/>
  <c r="Q60" i="37"/>
  <c r="S60" i="37" s="1"/>
  <c r="T60" i="37" s="1"/>
  <c r="W54" i="60"/>
  <c r="Y54" i="60" s="1"/>
  <c r="Z54" i="60" s="1"/>
  <c r="AC58" i="46"/>
  <c r="AC59" i="46" s="1"/>
  <c r="AC60" i="46" s="1"/>
  <c r="AC58" i="65"/>
  <c r="AE58" i="65" s="1"/>
  <c r="AF58" i="65" s="1"/>
  <c r="Q54" i="43"/>
  <c r="S54" i="43" s="1"/>
  <c r="T54" i="43" s="1"/>
  <c r="AC58" i="52"/>
  <c r="AC59" i="52" s="1"/>
  <c r="AC60" i="52" s="1"/>
  <c r="W60" i="15"/>
  <c r="Y60" i="15" s="1"/>
  <c r="Z60" i="15" s="1"/>
  <c r="AC52" i="59"/>
  <c r="AC58" i="54"/>
  <c r="AE58" i="54" s="1"/>
  <c r="AF58" i="54" s="1"/>
  <c r="Q60" i="44"/>
  <c r="S60" i="44" s="1"/>
  <c r="T60" i="44" s="1"/>
  <c r="Q54" i="52"/>
  <c r="S54" i="52" s="1"/>
  <c r="T54" i="52" s="1"/>
  <c r="AC52" i="54"/>
  <c r="S60" i="48"/>
  <c r="T60" i="48" s="1"/>
  <c r="Y60" i="48"/>
  <c r="Z60" i="48" s="1"/>
  <c r="AC58" i="37"/>
  <c r="AE58" i="37" s="1"/>
  <c r="AF58" i="37" s="1"/>
  <c r="AC52" i="45"/>
  <c r="AC53" i="45" s="1"/>
  <c r="AC54" i="45" s="1"/>
  <c r="AC58" i="17"/>
  <c r="AC59" i="17" s="1"/>
  <c r="AC52" i="42"/>
  <c r="AC53" i="42" s="1"/>
  <c r="AC54" i="42" s="1"/>
  <c r="W60" i="54"/>
  <c r="Y60" i="54" s="1"/>
  <c r="Z60" i="54" s="1"/>
  <c r="Q54" i="47"/>
  <c r="S54" i="47" s="1"/>
  <c r="T54" i="47" s="1"/>
  <c r="Q54" i="11"/>
  <c r="S54" i="11" s="1"/>
  <c r="T54" i="11" s="1"/>
  <c r="S53" i="11"/>
  <c r="T53" i="11" s="1"/>
  <c r="AE52" i="61"/>
  <c r="AF52" i="61" s="1"/>
  <c r="AC53" i="61"/>
  <c r="AC54" i="61" s="1"/>
  <c r="AC53" i="62"/>
  <c r="AC54" i="62" s="1"/>
  <c r="O45" i="19"/>
  <c r="O45" i="64"/>
  <c r="AE52" i="55"/>
  <c r="AF52" i="55" s="1"/>
  <c r="AC53" i="55"/>
  <c r="AE53" i="55" s="1"/>
  <c r="AF53" i="55" s="1"/>
  <c r="AC58" i="44"/>
  <c r="AC52" i="65"/>
  <c r="AC58" i="57"/>
  <c r="W59" i="44"/>
  <c r="Y58" i="44"/>
  <c r="Z58" i="44" s="1"/>
  <c r="W53" i="45"/>
  <c r="Y52" i="45"/>
  <c r="Z52" i="45" s="1"/>
  <c r="AF56" i="15"/>
  <c r="P25" i="64"/>
  <c r="P25" i="19"/>
  <c r="W59" i="14"/>
  <c r="Y59" i="14" s="1"/>
  <c r="Z59" i="14" s="1"/>
  <c r="Y58" i="14"/>
  <c r="Z58" i="14" s="1"/>
  <c r="W59" i="59"/>
  <c r="Y59" i="59" s="1"/>
  <c r="Z59" i="59" s="1"/>
  <c r="Y58" i="59"/>
  <c r="Z58" i="59" s="1"/>
  <c r="Q54" i="54"/>
  <c r="S54" i="54" s="1"/>
  <c r="T54" i="54" s="1"/>
  <c r="AC52" i="56"/>
  <c r="AC52" i="46"/>
  <c r="AC52" i="37"/>
  <c r="P21" i="64"/>
  <c r="P21" i="19"/>
  <c r="AF56" i="57"/>
  <c r="AC58" i="62"/>
  <c r="O55" i="64"/>
  <c r="O55" i="19"/>
  <c r="P27" i="64"/>
  <c r="P27" i="19"/>
  <c r="AF56" i="61"/>
  <c r="Q54" i="65"/>
  <c r="S54" i="65" s="1"/>
  <c r="T54" i="65" s="1"/>
  <c r="S53" i="65"/>
  <c r="T53" i="65" s="1"/>
  <c r="W54" i="53"/>
  <c r="AC58" i="15"/>
  <c r="Q60" i="11"/>
  <c r="S60" i="11" s="1"/>
  <c r="T60" i="11" s="1"/>
  <c r="S59" i="11"/>
  <c r="T59" i="11" s="1"/>
  <c r="W59" i="11"/>
  <c r="Y58" i="11"/>
  <c r="Z58" i="11" s="1"/>
  <c r="Y52" i="37"/>
  <c r="Z52" i="37" s="1"/>
  <c r="W53" i="37"/>
  <c r="Y53" i="37" s="1"/>
  <c r="Z53" i="37" s="1"/>
  <c r="P18" i="19"/>
  <c r="P18" i="64"/>
  <c r="AF56" i="55"/>
  <c r="W59" i="42"/>
  <c r="Y58" i="42"/>
  <c r="Z58" i="42" s="1"/>
  <c r="Y52" i="61"/>
  <c r="Z52" i="61" s="1"/>
  <c r="W53" i="61"/>
  <c r="Y53" i="61" s="1"/>
  <c r="Z53" i="61" s="1"/>
  <c r="O56" i="64"/>
  <c r="O56" i="19"/>
  <c r="Q54" i="46"/>
  <c r="S54" i="46" s="1"/>
  <c r="T54" i="46" s="1"/>
  <c r="AC59" i="53"/>
  <c r="AE58" i="53"/>
  <c r="AF58" i="53" s="1"/>
  <c r="AC60" i="53"/>
  <c r="O52" i="19"/>
  <c r="O52" i="64"/>
  <c r="AC59" i="42"/>
  <c r="O34" i="19"/>
  <c r="G6" i="63" s="1"/>
  <c r="O34" i="64"/>
  <c r="P15" i="64"/>
  <c r="P15" i="19"/>
  <c r="AF56" i="52"/>
  <c r="P24" i="64"/>
  <c r="P24" i="19"/>
  <c r="AF56" i="59"/>
  <c r="P16" i="64"/>
  <c r="P16" i="19"/>
  <c r="AF56" i="53"/>
  <c r="P4" i="64"/>
  <c r="P4" i="19"/>
  <c r="AF50" i="43"/>
  <c r="Q54" i="42"/>
  <c r="S54" i="42" s="1"/>
  <c r="T54" i="42" s="1"/>
  <c r="S53" i="42"/>
  <c r="T53" i="42" s="1"/>
  <c r="W54" i="14"/>
  <c r="Y54" i="14" s="1"/>
  <c r="Z54" i="14" s="1"/>
  <c r="AC58" i="45"/>
  <c r="P6" i="19"/>
  <c r="P6" i="64"/>
  <c r="AF50" i="45"/>
  <c r="P20" i="19"/>
  <c r="P20" i="64"/>
  <c r="AF56" i="56"/>
  <c r="P3" i="64"/>
  <c r="P3" i="19"/>
  <c r="AF50" i="42"/>
  <c r="W54" i="58"/>
  <c r="Y54" i="58" s="1"/>
  <c r="Z54" i="58" s="1"/>
  <c r="AC52" i="52"/>
  <c r="O32" i="19"/>
  <c r="O32" i="64"/>
  <c r="P5" i="19"/>
  <c r="P5" i="64"/>
  <c r="AF50" i="44"/>
  <c r="AC52" i="57"/>
  <c r="W54" i="16"/>
  <c r="Y54" i="16" s="1"/>
  <c r="Z54" i="16" s="1"/>
  <c r="O50" i="19"/>
  <c r="O50" i="64"/>
  <c r="O36" i="19"/>
  <c r="O36" i="64"/>
  <c r="W59" i="58"/>
  <c r="Y59" i="58" s="1"/>
  <c r="Z59" i="58" s="1"/>
  <c r="Y58" i="58"/>
  <c r="Z58" i="58" s="1"/>
  <c r="W60" i="55"/>
  <c r="Y60" i="55" s="1"/>
  <c r="Z60" i="55" s="1"/>
  <c r="Y58" i="37"/>
  <c r="Z58" i="37" s="1"/>
  <c r="W59" i="37"/>
  <c r="Y59" i="37" s="1"/>
  <c r="Z59" i="37" s="1"/>
  <c r="P8" i="64"/>
  <c r="P8" i="19"/>
  <c r="AF50" i="47"/>
  <c r="W53" i="47"/>
  <c r="Y52" i="47"/>
  <c r="Z52" i="47" s="1"/>
  <c r="AE52" i="14"/>
  <c r="AF52" i="14" s="1"/>
  <c r="AC53" i="14"/>
  <c r="AE53" i="14" s="1"/>
  <c r="AF53" i="14" s="1"/>
  <c r="W59" i="65"/>
  <c r="Y58" i="65"/>
  <c r="Z58" i="65" s="1"/>
  <c r="AE52" i="13"/>
  <c r="AF52" i="13" s="1"/>
  <c r="AC53" i="13"/>
  <c r="W53" i="11"/>
  <c r="Y52" i="11"/>
  <c r="Z52" i="11" s="1"/>
  <c r="P26" i="64"/>
  <c r="P26" i="19"/>
  <c r="AF56" i="60"/>
  <c r="W53" i="13"/>
  <c r="Y53" i="13" s="1"/>
  <c r="Z53" i="13" s="1"/>
  <c r="Y52" i="13"/>
  <c r="Z52" i="13" s="1"/>
  <c r="P22" i="64"/>
  <c r="P22" i="19"/>
  <c r="AF56" i="58"/>
  <c r="Q54" i="45"/>
  <c r="S54" i="45" s="1"/>
  <c r="T54" i="45" s="1"/>
  <c r="S53" i="45"/>
  <c r="T53" i="45" s="1"/>
  <c r="O47" i="64"/>
  <c r="O47" i="19"/>
  <c r="W59" i="45"/>
  <c r="Y58" i="45"/>
  <c r="Z58" i="45" s="1"/>
  <c r="W59" i="52"/>
  <c r="Y59" i="52" s="1"/>
  <c r="Z59" i="52" s="1"/>
  <c r="Y58" i="52"/>
  <c r="Z58" i="52" s="1"/>
  <c r="AC58" i="43"/>
  <c r="W59" i="57"/>
  <c r="Y59" i="57" s="1"/>
  <c r="Z59" i="57" s="1"/>
  <c r="Y58" i="57"/>
  <c r="Z58" i="57" s="1"/>
  <c r="W53" i="57"/>
  <c r="Y53" i="57" s="1"/>
  <c r="Z53" i="57" s="1"/>
  <c r="Y52" i="57"/>
  <c r="Z52" i="57" s="1"/>
  <c r="W59" i="16"/>
  <c r="Y59" i="16" s="1"/>
  <c r="Z59" i="16" s="1"/>
  <c r="Y58" i="16"/>
  <c r="Z58" i="16" s="1"/>
  <c r="W59" i="17"/>
  <c r="Y59" i="17" s="1"/>
  <c r="Z59" i="17" s="1"/>
  <c r="Y58" i="17"/>
  <c r="Z58" i="17" s="1"/>
  <c r="AC52" i="11"/>
  <c r="O49" i="64"/>
  <c r="O49" i="19"/>
  <c r="P7" i="64"/>
  <c r="P7" i="19"/>
  <c r="AF50" i="46"/>
  <c r="O53" i="64"/>
  <c r="O53" i="19"/>
  <c r="P19" i="64"/>
  <c r="P19" i="19"/>
  <c r="AF56" i="14"/>
  <c r="W53" i="46"/>
  <c r="Y52" i="46"/>
  <c r="Z52" i="46" s="1"/>
  <c r="AE58" i="47"/>
  <c r="AF58" i="47" s="1"/>
  <c r="AE58" i="58"/>
  <c r="AF58" i="58" s="1"/>
  <c r="AC59" i="58"/>
  <c r="AC60" i="58" s="1"/>
  <c r="O57" i="19"/>
  <c r="O57" i="64"/>
  <c r="Y58" i="53"/>
  <c r="Z58" i="53" s="1"/>
  <c r="W59" i="53"/>
  <c r="Y59" i="53" s="1"/>
  <c r="Z59" i="53" s="1"/>
  <c r="O54" i="64"/>
  <c r="O54" i="19"/>
  <c r="W60" i="60"/>
  <c r="Y60" i="60" s="1"/>
  <c r="Z60" i="60" s="1"/>
  <c r="O46" i="19"/>
  <c r="O46" i="64"/>
  <c r="W53" i="62"/>
  <c r="Y53" i="62" s="1"/>
  <c r="Z53" i="62" s="1"/>
  <c r="Y52" i="62"/>
  <c r="Z52" i="62" s="1"/>
  <c r="O44" i="64"/>
  <c r="O44" i="19"/>
  <c r="AC52" i="16"/>
  <c r="O48" i="64"/>
  <c r="O48" i="19"/>
  <c r="AC58" i="61"/>
  <c r="W53" i="44"/>
  <c r="Y52" i="44"/>
  <c r="Z52" i="44" s="1"/>
  <c r="AC58" i="16"/>
  <c r="AC53" i="53"/>
  <c r="AE53" i="53" s="1"/>
  <c r="AF53" i="53" s="1"/>
  <c r="AE52" i="53"/>
  <c r="AF52" i="53" s="1"/>
  <c r="W54" i="55"/>
  <c r="O43" i="19"/>
  <c r="O43" i="64"/>
  <c r="W59" i="43"/>
  <c r="Y58" i="43"/>
  <c r="Z58" i="43" s="1"/>
  <c r="O51" i="64"/>
  <c r="O51" i="19"/>
  <c r="AC58" i="55"/>
  <c r="Y52" i="65"/>
  <c r="Z52" i="65" s="1"/>
  <c r="W53" i="65"/>
  <c r="W59" i="56"/>
  <c r="Y59" i="56" s="1"/>
  <c r="Z59" i="56" s="1"/>
  <c r="Y58" i="56"/>
  <c r="Z58" i="56" s="1"/>
  <c r="W59" i="47"/>
  <c r="Y58" i="47"/>
  <c r="Z58" i="47" s="1"/>
  <c r="P2" i="64"/>
  <c r="P2" i="19"/>
  <c r="AF50" i="11"/>
  <c r="W53" i="56"/>
  <c r="Y53" i="56" s="1"/>
  <c r="Z53" i="56" s="1"/>
  <c r="Y52" i="56"/>
  <c r="Z52" i="56" s="1"/>
  <c r="P28" i="64"/>
  <c r="P28" i="19"/>
  <c r="AF56" i="62"/>
  <c r="W53" i="43"/>
  <c r="Y52" i="43"/>
  <c r="Z52" i="43" s="1"/>
  <c r="O37" i="19"/>
  <c r="O37" i="64"/>
  <c r="AC53" i="44"/>
  <c r="AE52" i="44"/>
  <c r="AF52" i="44" s="1"/>
  <c r="AE58" i="56"/>
  <c r="AF58" i="56" s="1"/>
  <c r="AC59" i="56"/>
  <c r="AC60" i="56" s="1"/>
  <c r="AC53" i="59"/>
  <c r="AE53" i="59" s="1"/>
  <c r="AF53" i="59" s="1"/>
  <c r="O33" i="64"/>
  <c r="O33" i="19"/>
  <c r="W53" i="42"/>
  <c r="Y52" i="42"/>
  <c r="Z52" i="42" s="1"/>
  <c r="P23" i="19"/>
  <c r="P23" i="64"/>
  <c r="AF56" i="37"/>
  <c r="W59" i="46"/>
  <c r="Y58" i="46"/>
  <c r="Z58" i="46" s="1"/>
  <c r="P14" i="64"/>
  <c r="P14" i="19"/>
  <c r="AF56" i="13"/>
  <c r="P17" i="19"/>
  <c r="P17" i="64"/>
  <c r="AF56" i="54"/>
  <c r="AC52" i="15"/>
  <c r="O35" i="64"/>
  <c r="O35" i="19"/>
  <c r="Y58" i="62"/>
  <c r="Z58" i="62" s="1"/>
  <c r="W59" i="62"/>
  <c r="Y59" i="62" s="1"/>
  <c r="Z59" i="62" s="1"/>
  <c r="AC52" i="17"/>
  <c r="S54" i="53"/>
  <c r="T54" i="53" s="1"/>
  <c r="O31" i="64"/>
  <c r="O31" i="19"/>
  <c r="W54" i="54"/>
  <c r="Q60" i="43"/>
  <c r="S60" i="43" s="1"/>
  <c r="T60" i="43" s="1"/>
  <c r="S59" i="43"/>
  <c r="T59" i="43" s="1"/>
  <c r="AC53" i="60" l="1"/>
  <c r="AE53" i="60" s="1"/>
  <c r="AF53" i="60" s="1"/>
  <c r="AC59" i="65"/>
  <c r="AC60" i="65" s="1"/>
  <c r="AE58" i="11"/>
  <c r="AF58" i="11" s="1"/>
  <c r="AE59" i="60"/>
  <c r="AF59" i="60" s="1"/>
  <c r="AE59" i="42"/>
  <c r="AF59" i="42" s="1"/>
  <c r="AE52" i="42"/>
  <c r="AF52" i="42" s="1"/>
  <c r="AE58" i="17"/>
  <c r="AF58" i="17" s="1"/>
  <c r="W60" i="16"/>
  <c r="Y60" i="16" s="1"/>
  <c r="Z60" i="16" s="1"/>
  <c r="AC59" i="13"/>
  <c r="AE59" i="13" s="1"/>
  <c r="AF59" i="13" s="1"/>
  <c r="AE52" i="47"/>
  <c r="AF52" i="47" s="1"/>
  <c r="AE58" i="59"/>
  <c r="AF58" i="59" s="1"/>
  <c r="AE59" i="11"/>
  <c r="AF59" i="11" s="1"/>
  <c r="Y54" i="55"/>
  <c r="Z54" i="55" s="1"/>
  <c r="AC53" i="58"/>
  <c r="AE53" i="58" s="1"/>
  <c r="AF53" i="58" s="1"/>
  <c r="AE58" i="60"/>
  <c r="AF58" i="60" s="1"/>
  <c r="W60" i="37"/>
  <c r="Y60" i="37" s="1"/>
  <c r="Z60" i="37" s="1"/>
  <c r="AC54" i="59"/>
  <c r="AE54" i="59" s="1"/>
  <c r="AF54" i="59" s="1"/>
  <c r="Y53" i="52"/>
  <c r="Z53" i="52" s="1"/>
  <c r="AC54" i="14"/>
  <c r="AE54" i="14" s="1"/>
  <c r="AF54" i="14" s="1"/>
  <c r="AE52" i="59"/>
  <c r="AF52" i="59" s="1"/>
  <c r="AE53" i="44"/>
  <c r="AF53" i="44" s="1"/>
  <c r="AE58" i="52"/>
  <c r="AF58" i="52" s="1"/>
  <c r="AC60" i="11"/>
  <c r="W54" i="17"/>
  <c r="Y54" i="17" s="1"/>
  <c r="Z54" i="17" s="1"/>
  <c r="Y54" i="53"/>
  <c r="Z54" i="53" s="1"/>
  <c r="AE59" i="17"/>
  <c r="AF59" i="17" s="1"/>
  <c r="AE58" i="14"/>
  <c r="AF58" i="14" s="1"/>
  <c r="AC60" i="60"/>
  <c r="AE60" i="60" s="1"/>
  <c r="AF60" i="60" s="1"/>
  <c r="AE52" i="45"/>
  <c r="AF52" i="45" s="1"/>
  <c r="AC54" i="44"/>
  <c r="AC53" i="43"/>
  <c r="AC54" i="43" s="1"/>
  <c r="AC59" i="37"/>
  <c r="AE59" i="37" s="1"/>
  <c r="AF59" i="37" s="1"/>
  <c r="AE53" i="13"/>
  <c r="AF53" i="13" s="1"/>
  <c r="W60" i="61"/>
  <c r="Y60" i="61" s="1"/>
  <c r="Z60" i="61" s="1"/>
  <c r="W54" i="13"/>
  <c r="Y54" i="13" s="1"/>
  <c r="Z54" i="13" s="1"/>
  <c r="AC53" i="54"/>
  <c r="AE53" i="54" s="1"/>
  <c r="AF53" i="54" s="1"/>
  <c r="AE58" i="46"/>
  <c r="AF58" i="46" s="1"/>
  <c r="AE52" i="54"/>
  <c r="AF52" i="54" s="1"/>
  <c r="W60" i="62"/>
  <c r="Y60" i="62" s="1"/>
  <c r="Z60" i="62" s="1"/>
  <c r="AC59" i="54"/>
  <c r="W54" i="62"/>
  <c r="Y54" i="62" s="1"/>
  <c r="Z54" i="62" s="1"/>
  <c r="AC54" i="58"/>
  <c r="AE54" i="58" s="1"/>
  <c r="AF54" i="58" s="1"/>
  <c r="AC60" i="13"/>
  <c r="AE60" i="13" s="1"/>
  <c r="AF60" i="13" s="1"/>
  <c r="W60" i="53"/>
  <c r="Y60" i="53" s="1"/>
  <c r="Z60" i="53" s="1"/>
  <c r="AC60" i="17"/>
  <c r="Y54" i="54"/>
  <c r="Z54" i="54" s="1"/>
  <c r="AC54" i="60"/>
  <c r="AE54" i="60" s="1"/>
  <c r="AF54" i="60" s="1"/>
  <c r="W54" i="56"/>
  <c r="Y54" i="56" s="1"/>
  <c r="Z54" i="56" s="1"/>
  <c r="W60" i="56"/>
  <c r="Y60" i="56" s="1"/>
  <c r="Z60" i="56" s="1"/>
  <c r="AC54" i="53"/>
  <c r="AE54" i="53" s="1"/>
  <c r="AF54" i="53" s="1"/>
  <c r="W60" i="17"/>
  <c r="Y60" i="17" s="1"/>
  <c r="Z60" i="17" s="1"/>
  <c r="W60" i="57"/>
  <c r="Y60" i="57" s="1"/>
  <c r="Z60" i="57" s="1"/>
  <c r="AE53" i="45"/>
  <c r="AF53" i="45" s="1"/>
  <c r="AC60" i="59"/>
  <c r="AC54" i="55"/>
  <c r="AE54" i="55" s="1"/>
  <c r="AF54" i="55" s="1"/>
  <c r="Y54" i="52"/>
  <c r="Z54" i="52" s="1"/>
  <c r="W60" i="47"/>
  <c r="Y60" i="47" s="1"/>
  <c r="Z60" i="47" s="1"/>
  <c r="Y59" i="47"/>
  <c r="Z59" i="47" s="1"/>
  <c r="P48" i="19"/>
  <c r="P48" i="64"/>
  <c r="AE52" i="46"/>
  <c r="AF52" i="46" s="1"/>
  <c r="AC53" i="46"/>
  <c r="AE53" i="46" s="1"/>
  <c r="AF53" i="46" s="1"/>
  <c r="AC59" i="57"/>
  <c r="AE59" i="57" s="1"/>
  <c r="AF59" i="57" s="1"/>
  <c r="AE58" i="57"/>
  <c r="AF58" i="57" s="1"/>
  <c r="W54" i="43"/>
  <c r="Y54" i="43" s="1"/>
  <c r="Z54" i="43" s="1"/>
  <c r="Y53" i="43"/>
  <c r="Z53" i="43" s="1"/>
  <c r="P51" i="64"/>
  <c r="P51" i="19"/>
  <c r="W60" i="46"/>
  <c r="Y60" i="46" s="1"/>
  <c r="Z60" i="46" s="1"/>
  <c r="Y59" i="46"/>
  <c r="Z59" i="46" s="1"/>
  <c r="P52" i="19"/>
  <c r="P52" i="64"/>
  <c r="P57" i="64"/>
  <c r="P57" i="19"/>
  <c r="AE58" i="55"/>
  <c r="AF58" i="55" s="1"/>
  <c r="AC59" i="55"/>
  <c r="AE59" i="55" s="1"/>
  <c r="AF59" i="55" s="1"/>
  <c r="AE59" i="58"/>
  <c r="AF59" i="58" s="1"/>
  <c r="W54" i="47"/>
  <c r="Y54" i="47" s="1"/>
  <c r="Z54" i="47" s="1"/>
  <c r="Y53" i="47"/>
  <c r="Z53" i="47" s="1"/>
  <c r="P43" i="19"/>
  <c r="P43" i="64"/>
  <c r="AE59" i="56"/>
  <c r="AF59" i="56" s="1"/>
  <c r="AE58" i="61"/>
  <c r="AF58" i="61" s="1"/>
  <c r="AC59" i="61"/>
  <c r="AE59" i="61" s="1"/>
  <c r="AF59" i="61" s="1"/>
  <c r="W54" i="46"/>
  <c r="Y54" i="46" s="1"/>
  <c r="Z54" i="46" s="1"/>
  <c r="Y53" i="46"/>
  <c r="Z53" i="46" s="1"/>
  <c r="AE59" i="14"/>
  <c r="AF59" i="14" s="1"/>
  <c r="W54" i="57"/>
  <c r="Y54" i="57" s="1"/>
  <c r="Z54" i="57" s="1"/>
  <c r="P37" i="19"/>
  <c r="P37" i="64"/>
  <c r="W60" i="58"/>
  <c r="Y60" i="58" s="1"/>
  <c r="Z60" i="58" s="1"/>
  <c r="P34" i="64"/>
  <c r="P34" i="19"/>
  <c r="H6" i="63" s="1"/>
  <c r="P33" i="64"/>
  <c r="P33" i="19"/>
  <c r="AE59" i="53"/>
  <c r="AF59" i="53" s="1"/>
  <c r="W60" i="42"/>
  <c r="Y60" i="42" s="1"/>
  <c r="Z60" i="42" s="1"/>
  <c r="Y59" i="42"/>
  <c r="Z59" i="42" s="1"/>
  <c r="W60" i="11"/>
  <c r="Y60" i="11" s="1"/>
  <c r="Z60" i="11" s="1"/>
  <c r="Y59" i="11"/>
  <c r="Z59" i="11" s="1"/>
  <c r="AE52" i="37"/>
  <c r="AF52" i="37" s="1"/>
  <c r="AC53" i="37"/>
  <c r="AE53" i="37" s="1"/>
  <c r="AF53" i="37" s="1"/>
  <c r="W60" i="14"/>
  <c r="Y60" i="14" s="1"/>
  <c r="Z60" i="14" s="1"/>
  <c r="P55" i="19"/>
  <c r="P55" i="64"/>
  <c r="AE59" i="52"/>
  <c r="AF59" i="52" s="1"/>
  <c r="AE53" i="42"/>
  <c r="AF53" i="42" s="1"/>
  <c r="P36" i="64"/>
  <c r="P36" i="19"/>
  <c r="AE53" i="47"/>
  <c r="AF53" i="47" s="1"/>
  <c r="W54" i="61"/>
  <c r="Y54" i="61" s="1"/>
  <c r="Z54" i="61" s="1"/>
  <c r="W54" i="37"/>
  <c r="Y54" i="37" s="1"/>
  <c r="Z54" i="37" s="1"/>
  <c r="AE58" i="62"/>
  <c r="AF58" i="62" s="1"/>
  <c r="AC59" i="62"/>
  <c r="AE59" i="62" s="1"/>
  <c r="AF59" i="62" s="1"/>
  <c r="AC59" i="44"/>
  <c r="AE59" i="44" s="1"/>
  <c r="AF59" i="44" s="1"/>
  <c r="AE58" i="44"/>
  <c r="AF58" i="44" s="1"/>
  <c r="AE53" i="61"/>
  <c r="AF53" i="61" s="1"/>
  <c r="AE54" i="47"/>
  <c r="AF54" i="47" s="1"/>
  <c r="P31" i="64"/>
  <c r="P31" i="19"/>
  <c r="W54" i="65"/>
  <c r="Y54" i="65" s="1"/>
  <c r="Z54" i="65" s="1"/>
  <c r="Y53" i="65"/>
  <c r="Z53" i="65" s="1"/>
  <c r="AE58" i="16"/>
  <c r="AF58" i="16" s="1"/>
  <c r="AC59" i="16"/>
  <c r="AE59" i="16" s="1"/>
  <c r="AF59" i="16" s="1"/>
  <c r="W54" i="11"/>
  <c r="Y54" i="11" s="1"/>
  <c r="Z54" i="11" s="1"/>
  <c r="Y53" i="11"/>
  <c r="Z53" i="11" s="1"/>
  <c r="AE52" i="52"/>
  <c r="AF52" i="52" s="1"/>
  <c r="AC53" i="52"/>
  <c r="AE53" i="52" s="1"/>
  <c r="AF53" i="52" s="1"/>
  <c r="AE59" i="46"/>
  <c r="AF59" i="46" s="1"/>
  <c r="P50" i="19"/>
  <c r="P50" i="64"/>
  <c r="W60" i="59"/>
  <c r="Y60" i="59" s="1"/>
  <c r="Z60" i="59" s="1"/>
  <c r="P54" i="19"/>
  <c r="P54" i="64"/>
  <c r="W54" i="42"/>
  <c r="Y54" i="42" s="1"/>
  <c r="Z54" i="42" s="1"/>
  <c r="Y53" i="42"/>
  <c r="Z53" i="42" s="1"/>
  <c r="AC53" i="11"/>
  <c r="AE53" i="11" s="1"/>
  <c r="AF53" i="11" s="1"/>
  <c r="AE52" i="11"/>
  <c r="AF52" i="11" s="1"/>
  <c r="P44" i="64"/>
  <c r="P44" i="19"/>
  <c r="W60" i="65"/>
  <c r="Y60" i="65" s="1"/>
  <c r="Z60" i="65" s="1"/>
  <c r="Y59" i="65"/>
  <c r="Z59" i="65" s="1"/>
  <c r="W60" i="43"/>
  <c r="Y60" i="43" s="1"/>
  <c r="Z60" i="43" s="1"/>
  <c r="Y59" i="43"/>
  <c r="Z59" i="43" s="1"/>
  <c r="AE52" i="16"/>
  <c r="AF52" i="16" s="1"/>
  <c r="AC53" i="16"/>
  <c r="AE53" i="16" s="1"/>
  <c r="AF53" i="16" s="1"/>
  <c r="P45" i="19"/>
  <c r="P45" i="64"/>
  <c r="AE59" i="47"/>
  <c r="AF59" i="47" s="1"/>
  <c r="AC59" i="43"/>
  <c r="AE59" i="43" s="1"/>
  <c r="AF59" i="43" s="1"/>
  <c r="AE58" i="43"/>
  <c r="AF58" i="43" s="1"/>
  <c r="W60" i="45"/>
  <c r="Y60" i="45" s="1"/>
  <c r="Z60" i="45" s="1"/>
  <c r="Y59" i="45"/>
  <c r="Z59" i="45" s="1"/>
  <c r="AC54" i="13"/>
  <c r="P35" i="64"/>
  <c r="P35" i="19"/>
  <c r="P53" i="19"/>
  <c r="P53" i="64"/>
  <c r="AC60" i="42"/>
  <c r="AC59" i="45"/>
  <c r="AE59" i="45" s="1"/>
  <c r="AF59" i="45" s="1"/>
  <c r="AE58" i="45"/>
  <c r="AF58" i="45" s="1"/>
  <c r="P47" i="64"/>
  <c r="P47" i="19"/>
  <c r="W60" i="44"/>
  <c r="Y60" i="44" s="1"/>
  <c r="Z60" i="44" s="1"/>
  <c r="Y59" i="44"/>
  <c r="Z59" i="44" s="1"/>
  <c r="P49" i="19"/>
  <c r="P49" i="64"/>
  <c r="AC59" i="15"/>
  <c r="AE59" i="15" s="1"/>
  <c r="AF59" i="15" s="1"/>
  <c r="AE58" i="15"/>
  <c r="AF58" i="15" s="1"/>
  <c r="AC53" i="56"/>
  <c r="AE53" i="56" s="1"/>
  <c r="AF53" i="56" s="1"/>
  <c r="AE52" i="56"/>
  <c r="AF52" i="56" s="1"/>
  <c r="AE52" i="65"/>
  <c r="AF52" i="65" s="1"/>
  <c r="AC53" i="65"/>
  <c r="AE52" i="15"/>
  <c r="AF52" i="15" s="1"/>
  <c r="AC53" i="15"/>
  <c r="AE53" i="15" s="1"/>
  <c r="AF53" i="15" s="1"/>
  <c r="P46" i="19"/>
  <c r="P46" i="64"/>
  <c r="AE52" i="17"/>
  <c r="AF52" i="17" s="1"/>
  <c r="AC53" i="17"/>
  <c r="AE53" i="17" s="1"/>
  <c r="AF53" i="17" s="1"/>
  <c r="W54" i="44"/>
  <c r="Y54" i="44" s="1"/>
  <c r="Z54" i="44" s="1"/>
  <c r="Y53" i="44"/>
  <c r="Z53" i="44" s="1"/>
  <c r="W60" i="52"/>
  <c r="Y60" i="52" s="1"/>
  <c r="Z60" i="52" s="1"/>
  <c r="AE59" i="65"/>
  <c r="AF59" i="65" s="1"/>
  <c r="AE52" i="57"/>
  <c r="AF52" i="57" s="1"/>
  <c r="AC53" i="57"/>
  <c r="AE53" i="57" s="1"/>
  <c r="AF53" i="57" s="1"/>
  <c r="P32" i="64"/>
  <c r="P32" i="19"/>
  <c r="P56" i="64"/>
  <c r="P56" i="19"/>
  <c r="W54" i="45"/>
  <c r="Y54" i="45" s="1"/>
  <c r="Z54" i="45" s="1"/>
  <c r="Y53" i="45"/>
  <c r="Z53" i="45" s="1"/>
  <c r="AE53" i="62"/>
  <c r="AF53" i="62" s="1"/>
  <c r="AC54" i="15" l="1"/>
  <c r="AE54" i="15" s="1"/>
  <c r="AF54" i="15" s="1"/>
  <c r="AE54" i="61"/>
  <c r="AF54" i="61" s="1"/>
  <c r="AE60" i="17"/>
  <c r="AF60" i="17" s="1"/>
  <c r="AE54" i="13"/>
  <c r="AF54" i="13" s="1"/>
  <c r="AE60" i="59"/>
  <c r="AF60" i="59" s="1"/>
  <c r="AE54" i="44"/>
  <c r="AF54" i="44" s="1"/>
  <c r="AE53" i="43"/>
  <c r="AF53" i="43" s="1"/>
  <c r="AC60" i="57"/>
  <c r="AE60" i="57" s="1"/>
  <c r="AF60" i="57" s="1"/>
  <c r="AE54" i="43"/>
  <c r="AF54" i="43" s="1"/>
  <c r="AC54" i="56"/>
  <c r="AE54" i="56" s="1"/>
  <c r="AF54" i="56" s="1"/>
  <c r="AC60" i="62"/>
  <c r="AE60" i="62" s="1"/>
  <c r="AF60" i="62" s="1"/>
  <c r="AC60" i="55"/>
  <c r="AE60" i="55" s="1"/>
  <c r="AF60" i="55" s="1"/>
  <c r="AC54" i="11"/>
  <c r="AE54" i="11" s="1"/>
  <c r="AF54" i="11" s="1"/>
  <c r="AC54" i="54"/>
  <c r="AE54" i="54" s="1"/>
  <c r="AF54" i="54" s="1"/>
  <c r="AC54" i="17"/>
  <c r="AE54" i="17" s="1"/>
  <c r="AF54" i="17" s="1"/>
  <c r="AE60" i="53"/>
  <c r="AF60" i="53" s="1"/>
  <c r="AC54" i="57"/>
  <c r="AE54" i="57" s="1"/>
  <c r="AF54" i="57" s="1"/>
  <c r="AE60" i="42"/>
  <c r="AF60" i="42" s="1"/>
  <c r="AE60" i="14"/>
  <c r="AF60" i="14" s="1"/>
  <c r="AC60" i="37"/>
  <c r="AE60" i="37" s="1"/>
  <c r="AF60" i="37" s="1"/>
  <c r="AE60" i="56"/>
  <c r="AF60" i="56" s="1"/>
  <c r="AC60" i="45"/>
  <c r="AE60" i="45" s="1"/>
  <c r="AF60" i="45" s="1"/>
  <c r="AC54" i="52"/>
  <c r="AE54" i="52" s="1"/>
  <c r="AF54" i="52" s="1"/>
  <c r="AE59" i="54"/>
  <c r="AF59" i="54" s="1"/>
  <c r="AC60" i="54"/>
  <c r="AE60" i="54" s="1"/>
  <c r="AF60" i="54" s="1"/>
  <c r="AE60" i="47"/>
  <c r="AF60" i="47" s="1"/>
  <c r="AE60" i="52"/>
  <c r="AF60" i="52" s="1"/>
  <c r="AC54" i="16"/>
  <c r="AE54" i="16" s="1"/>
  <c r="AF54" i="16" s="1"/>
  <c r="AE54" i="62"/>
  <c r="AF54" i="62" s="1"/>
  <c r="AC60" i="43"/>
  <c r="AE60" i="43" s="1"/>
  <c r="AF60" i="43" s="1"/>
  <c r="AC60" i="44"/>
  <c r="AC60" i="15"/>
  <c r="AE60" i="15" s="1"/>
  <c r="AF60" i="15" s="1"/>
  <c r="AE60" i="58"/>
  <c r="AF60" i="58" s="1"/>
  <c r="AC60" i="16"/>
  <c r="AE60" i="16" s="1"/>
  <c r="AF60" i="16" s="1"/>
  <c r="AE54" i="45"/>
  <c r="AF54" i="45" s="1"/>
  <c r="AC54" i="37"/>
  <c r="AE54" i="37" s="1"/>
  <c r="AF54" i="37" s="1"/>
  <c r="AC54" i="65"/>
  <c r="AE54" i="65" s="1"/>
  <c r="AF54" i="65" s="1"/>
  <c r="AE53" i="65"/>
  <c r="AF53" i="65" s="1"/>
  <c r="AC60" i="61"/>
  <c r="AE60" i="61" s="1"/>
  <c r="AF60" i="61" s="1"/>
  <c r="AE60" i="46"/>
  <c r="AF60" i="46" s="1"/>
  <c r="AE60" i="44"/>
  <c r="AF60" i="44" s="1"/>
  <c r="AC54" i="46"/>
  <c r="AE54" i="46" s="1"/>
  <c r="AF54" i="46" s="1"/>
  <c r="AE60" i="65"/>
  <c r="AF60" i="65" s="1"/>
  <c r="AE60" i="11"/>
  <c r="AF60" i="11" s="1"/>
  <c r="AE54" i="42"/>
  <c r="AF54" i="42" s="1"/>
</calcChain>
</file>

<file path=xl/sharedStrings.xml><?xml version="1.0" encoding="utf-8"?>
<sst xmlns="http://schemas.openxmlformats.org/spreadsheetml/2006/main" count="3882" uniqueCount="114">
  <si>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</si>
  <si>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</si>
  <si>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</si>
  <si>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</si>
  <si>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</si>
  <si>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</si>
  <si>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</si>
  <si>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</si>
  <si>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</si>
  <si>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</si>
  <si>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</si>
  <si>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</si>
  <si>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</si>
  <si>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</si>
  <si>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</si>
  <si>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</si>
  <si>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</si>
  <si>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</si>
  <si>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</si>
  <si>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</si>
  <si>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</si>
  <si>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</si>
  <si>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</si>
  <si>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</si>
  <si>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</si>
  <si>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</si>
  <si>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</si>
  <si>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</si>
  <si>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</si>
  <si>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</si>
  <si>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</si>
  <si>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</si>
  <si>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</si>
  <si>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</si>
  <si>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</si>
  <si>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</si>
  <si>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</si>
  <si>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</si>
  <si>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</si>
  <si>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</si>
  <si>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</si>
  <si>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</si>
  <si>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</si>
  <si>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</si>
  <si>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</si>
  <si>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</si>
  <si>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</si>
  <si>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</si>
  <si>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</si>
  <si>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</si>
  <si>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</si>
  <si>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</si>
  <si>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</si>
  <si>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</si>
  <si>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</si>
  <si>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</si>
  <si>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</si>
  <si>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</si>
  <si>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</si>
  <si>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</si>
  <si>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</si>
  <si>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</si>
  <si>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</si>
  <si>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</si>
  <si>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</si>
  <si>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</si>
  <si>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</si>
  <si>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</si>
  <si>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</si>
  <si>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</si>
  <si>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</si>
  <si>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</si>
  <si>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</si>
  <si>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</si>
  <si>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</si>
  <si>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</si>
  <si>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</si>
  <si>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</si>
  <si>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</si>
  <si>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</si>
  <si>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</si>
  <si>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</si>
  <si>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</si>
  <si>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</si>
  <si>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</si>
  <si>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</si>
  <si>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</si>
  <si>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</si>
  <si>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(2016 vs 2015)</t>
  </si>
  <si>
    <t>Distribution $ (2017 vs 2016)</t>
  </si>
  <si>
    <t>Distribution $ (2018 vs 2017)</t>
  </si>
  <si>
    <t>Distribution $ (2019 vs 2018)</t>
  </si>
  <si>
    <t>Distribution % (2016 vs 2015)</t>
  </si>
  <si>
    <t>Distribution % (2017 vs 2016)</t>
  </si>
  <si>
    <t>Distribution % (2018 vs 2017)</t>
  </si>
  <si>
    <t>Distribution % (2019 vs 2018)</t>
  </si>
  <si>
    <t>Total Bill $ (2016 vs 2015)</t>
  </si>
  <si>
    <t>Total Bill $ (2017 vs 2016)</t>
  </si>
  <si>
    <t>Total Bill $ (2018 vs 2017)</t>
  </si>
  <si>
    <t>Total Bill $ (2019 vs 2018)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</si>
  <si>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</si>
  <si>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</si>
  <si>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</si>
  <si>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</si>
  <si>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</si>
  <si>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</si>
  <si>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</si>
  <si>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</si>
  <si>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</si>
  <si>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</si>
  <si>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</si>
  <si>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</si>
  <si>
    <t>Stranded Meter Rate Adder</t>
  </si>
  <si>
    <t>2015 Approved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</si>
</sst>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;\ \(0.00%\)"/>
    <numFmt numFmtId="177" formatCode="0.00%;\ \(0.00\)%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29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1" xfId="0" applyBorder="1"/>
    <xf numFmtId="166" fontId="0" fillId="0" borderId="32" xfId="1" applyNumberFormat="1" applyFont="1" applyBorder="1"/>
    <xf numFmtId="10" fontId="0" fillId="0" borderId="0" xfId="3" applyNumberFormat="1" applyFont="1" applyBorder="1"/>
    <xf numFmtId="0" fontId="30" fillId="42" borderId="26" xfId="0" applyFont="1" applyFill="1" applyBorder="1" applyAlignment="1">
      <alignment wrapText="1"/>
    </xf>
    <xf numFmtId="166" fontId="30" fillId="42" borderId="27" xfId="1" applyNumberFormat="1" applyFont="1" applyFill="1" applyBorder="1" applyAlignment="1">
      <alignment wrapText="1"/>
    </xf>
    <xf numFmtId="0" fontId="30" fillId="42" borderId="27" xfId="0" applyFont="1" applyFill="1" applyBorder="1" applyAlignment="1">
      <alignment horizontal="center" vertical="center" wrapText="1"/>
    </xf>
    <xf numFmtId="0" fontId="30" fillId="42" borderId="28" xfId="0" applyFont="1" applyFill="1" applyBorder="1" applyAlignment="1">
      <alignment horizontal="center" vertical="center" wrapText="1"/>
    </xf>
    <xf numFmtId="7" fontId="0" fillId="0" borderId="0" xfId="2" applyNumberFormat="1" applyFont="1" applyBorder="1"/>
    <xf numFmtId="7" fontId="0" fillId="0" borderId="30" xfId="2" applyNumberFormat="1" applyFont="1" applyBorder="1"/>
    <xf numFmtId="7" fontId="0" fillId="0" borderId="32" xfId="2" applyNumberFormat="1" applyFont="1" applyBorder="1"/>
    <xf numFmtId="7" fontId="0" fillId="0" borderId="33" xfId="2" applyNumberFormat="1" applyFont="1" applyBorder="1"/>
    <xf numFmtId="39" fontId="0" fillId="0" borderId="29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43" fontId="0" fillId="0" borderId="0" xfId="0" applyNumberFormat="1" applyProtection="1"/>
    <xf numFmtId="0" fontId="0" fillId="0" borderId="26" xfId="0" applyBorder="1"/>
    <xf numFmtId="166" fontId="0" fillId="0" borderId="27" xfId="1" applyNumberFormat="1" applyFont="1" applyBorder="1"/>
    <xf numFmtId="7" fontId="0" fillId="0" borderId="27" xfId="2" applyNumberFormat="1" applyFont="1" applyFill="1" applyBorder="1"/>
    <xf numFmtId="7" fontId="0" fillId="0" borderId="28" xfId="2" applyNumberFormat="1" applyFont="1" applyFill="1" applyBorder="1"/>
    <xf numFmtId="39" fontId="0" fillId="0" borderId="26" xfId="0" applyNumberFormat="1" applyBorder="1"/>
    <xf numFmtId="37" fontId="0" fillId="0" borderId="27" xfId="1" applyNumberFormat="1" applyFont="1" applyBorder="1"/>
    <xf numFmtId="37" fontId="0" fillId="0" borderId="0" xfId="1" applyNumberFormat="1" applyFont="1" applyBorder="1"/>
    <xf numFmtId="37" fontId="0" fillId="0" borderId="32" xfId="1" applyNumberFormat="1" applyFont="1" applyBorder="1"/>
    <xf numFmtId="176" fontId="30" fillId="42" borderId="27" xfId="0" applyNumberFormat="1" applyFont="1" applyFill="1" applyBorder="1" applyAlignment="1">
      <alignment horizontal="center" vertical="center" wrapText="1"/>
    </xf>
    <xf numFmtId="177" fontId="0" fillId="0" borderId="27" xfId="3" applyNumberFormat="1" applyFont="1" applyBorder="1"/>
    <xf numFmtId="177" fontId="0" fillId="0" borderId="28" xfId="3" applyNumberFormat="1" applyFont="1" applyBorder="1"/>
    <xf numFmtId="177" fontId="0" fillId="0" borderId="0" xfId="3" applyNumberFormat="1" applyFont="1" applyBorder="1"/>
    <xf numFmtId="177" fontId="0" fillId="0" borderId="30" xfId="3" applyNumberFormat="1" applyFont="1" applyBorder="1"/>
    <xf numFmtId="177" fontId="0" fillId="0" borderId="32" xfId="3" applyNumberFormat="1" applyFont="1" applyBorder="1"/>
    <xf numFmtId="177" fontId="0" fillId="0" borderId="33" xfId="3" applyNumberFormat="1" applyFont="1" applyBorder="1"/>
    <xf numFmtId="0" fontId="4" fillId="43" borderId="29" xfId="0" applyFont="1" applyFill="1" applyBorder="1"/>
    <xf numFmtId="166" fontId="4" fillId="43" borderId="0" xfId="1" applyNumberFormat="1" applyFont="1" applyFill="1" applyBorder="1"/>
    <xf numFmtId="177" fontId="4" fillId="43" borderId="0" xfId="3" applyNumberFormat="1" applyFont="1" applyFill="1" applyBorder="1"/>
    <xf numFmtId="177" fontId="4" fillId="43" borderId="30" xfId="3" applyNumberFormat="1" applyFont="1" applyFill="1" applyBorder="1"/>
    <xf numFmtId="7" fontId="4" fillId="43" borderId="0" xfId="2" applyNumberFormat="1" applyFont="1" applyFill="1" applyBorder="1"/>
    <xf numFmtId="7" fontId="4" fillId="43" borderId="30" xfId="2" applyNumberFormat="1" applyFont="1" applyFill="1" applyBorder="1"/>
    <xf numFmtId="7" fontId="0" fillId="0" borderId="27" xfId="2" applyNumberFormat="1" applyFont="1" applyBorder="1"/>
    <xf numFmtId="7" fontId="0" fillId="0" borderId="28" xfId="2" applyNumberFormat="1" applyFont="1" applyBorder="1"/>
    <xf numFmtId="2" fontId="0" fillId="37" borderId="16" xfId="0" applyNumberFormat="1" applyFill="1" applyBorder="1" applyAlignment="1" applyProtection="1">
      <alignment vertical="center"/>
    </xf>
    <xf numFmtId="177" fontId="0" fillId="0" borderId="0" xfId="3" applyNumberFormat="1" applyFont="1"/>
    <xf numFmtId="10" fontId="3" fillId="0" borderId="15" xfId="3" applyNumberFormat="1" applyBorder="1" applyAlignment="1" applyProtection="1">
      <alignment horizontal="right" vertical="center"/>
    </xf>
    <xf numFmtId="164" fontId="3" fillId="0" borderId="15" xfId="2" applyNumberFormat="1" applyBorder="1" applyAlignment="1" applyProtection="1">
      <alignment vertical="center"/>
    </xf>
    <xf numFmtId="164" fontId="0" fillId="33" borderId="16" xfId="2" applyNumberFormat="1" applyFont="1" applyFill="1" applyBorder="1" applyAlignment="1" applyProtection="1">
      <alignment vertical="top"/>
      <protection locked="0"/>
    </xf>
    <xf numFmtId="164" fontId="0" fillId="36" borderId="16" xfId="2" applyNumberFormat="1" applyFont="1" applyFill="1" applyBorder="1" applyAlignment="1" applyProtection="1">
      <alignment vertical="top"/>
      <protection locked="0"/>
    </xf>
    <xf numFmtId="0" fontId="0" fillId="0" borderId="32" xfId="0" applyBorder="1"/>
    <xf numFmtId="0" fontId="31" fillId="42" borderId="34" xfId="0" applyFont="1" applyFill="1" applyBorder="1" applyAlignment="1">
      <alignment horizontal="center" vertical="center" textRotation="90" wrapText="1"/>
    </xf>
    <xf numFmtId="0" fontId="31" fillId="42" borderId="35" xfId="0" applyFont="1" applyFill="1" applyBorder="1" applyAlignment="1">
      <alignment horizontal="center" vertical="center" textRotation="90" wrapText="1"/>
    </xf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0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9" borderId="32" xfId="0" applyFont="1" applyFill="1" applyBorder="1" applyAlignment="1" applyProtection="1">
      <alignment horizontal="left" vertical="top" wrapText="1"/>
    </xf>
    <xf numFmtId="0" fontId="4" fillId="39" borderId="32" xfId="4" applyFont="1" applyFill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 vertical="center" wrapText="1"/>
    </xf>
  </cellXfs>
  <cellStyles count="83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 4 6" xfId="81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13 6" xfId="80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13 6" xfId="82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checked="Checked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71.xml><?xml version="1.0" encoding="utf-8"?>
<formControlPr xmlns="http://schemas.microsoft.com/office/spreadsheetml/2009/9/main" objectType="Radio" firstButton="1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checked="Checked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2" name="Option Button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3" name="Option Button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5" Type="http://schemas.openxmlformats.org/officeDocument/2006/relationships/ctrlProp" Target="../ctrlProps/ctrlProp87.xml"/><Relationship Id="rId10" Type="http://schemas.openxmlformats.org/officeDocument/2006/relationships/ctrlProp" Target="../ctrlProps/ctrlProp92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0" Type="http://schemas.openxmlformats.org/officeDocument/2006/relationships/ctrlProp" Target="../ctrlProps/ctrlProp112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5.xml"/><Relationship Id="rId3" Type="http://schemas.openxmlformats.org/officeDocument/2006/relationships/vmlDrawing" Target="../drawings/vmlDrawing30.vml"/><Relationship Id="rId7" Type="http://schemas.openxmlformats.org/officeDocument/2006/relationships/ctrlProp" Target="../ctrlProps/ctrlProp17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73.xml"/><Relationship Id="rId5" Type="http://schemas.openxmlformats.org/officeDocument/2006/relationships/ctrlProp" Target="../ctrlProps/ctrlProp172.xml"/><Relationship Id="rId4" Type="http://schemas.openxmlformats.org/officeDocument/2006/relationships/ctrlProp" Target="../ctrlProps/ctrlProp17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showGridLines="0" workbookViewId="0">
      <selection activeCell="E7" sqref="C2:E7"/>
    </sheetView>
  </sheetViews>
  <sheetFormatPr defaultRowHeight="12.5" x14ac:dyDescent="0.25"/>
  <cols>
    <col min="3" max="3" width="19.7265625" bestFit="1" customWidth="1"/>
    <col min="4" max="4" width="5.54296875" bestFit="1" customWidth="1"/>
    <col min="5" max="5" width="12" bestFit="1" customWidth="1"/>
    <col min="6" max="6" width="12" hidden="1" customWidth="1"/>
    <col min="7" max="7" width="12.7265625" hidden="1" customWidth="1"/>
    <col min="8" max="8" width="12" hidden="1" customWidth="1"/>
  </cols>
  <sheetData>
    <row r="1" spans="2:8" ht="13" thickBot="1" x14ac:dyDescent="0.3"/>
    <row r="2" spans="2:8" ht="39" x14ac:dyDescent="0.3">
      <c r="B2" s="164"/>
      <c r="C2" s="168" t="s">
        <v>78</v>
      </c>
      <c r="D2" s="169" t="s">
        <v>79</v>
      </c>
      <c r="E2" s="171" t="s">
        <v>92</v>
      </c>
      <c r="F2" s="170" t="s">
        <v>93</v>
      </c>
      <c r="G2" s="170" t="s">
        <v>94</v>
      </c>
      <c r="H2" s="171" t="s">
        <v>95</v>
      </c>
    </row>
    <row r="3" spans="2:8" x14ac:dyDescent="0.25">
      <c r="C3" s="162" t="s">
        <v>81</v>
      </c>
      <c r="D3" s="164">
        <v>800</v>
      </c>
      <c r="E3" s="197">
        <f>'Summary (1)'!E34</f>
        <v>1.2802275960170676E-2</v>
      </c>
      <c r="F3" s="209">
        <f>'Summary (1)'!F34</f>
        <v>-1.9311797752809046E-2</v>
      </c>
      <c r="G3" s="209">
        <f>'Summary (1)'!G34</f>
        <v>-3.0791263873970558E-2</v>
      </c>
      <c r="H3" s="209">
        <f>'Summary (1)'!H34</f>
        <v>-7.0188400443295957E-3</v>
      </c>
    </row>
    <row r="4" spans="2:8" ht="13" thickBot="1" x14ac:dyDescent="0.3">
      <c r="C4" s="162" t="s">
        <v>82</v>
      </c>
      <c r="D4" s="164">
        <v>2000</v>
      </c>
      <c r="E4" s="197">
        <f>'Summary (1)'!E39</f>
        <v>5.1735760026963264E-2</v>
      </c>
      <c r="F4" s="209">
        <f>'Summary (1)'!F39</f>
        <v>2.563691716071145E-2</v>
      </c>
      <c r="G4" s="209">
        <f>'Summary (1)'!G39</f>
        <v>-1.5622558975160353E-3</v>
      </c>
      <c r="H4" s="209">
        <f>'Summary (1)'!H39</f>
        <v>2.0654044750430298E-2</v>
      </c>
    </row>
    <row r="5" spans="2:8" ht="39" x14ac:dyDescent="0.3">
      <c r="C5" s="168" t="s">
        <v>78</v>
      </c>
      <c r="D5" s="169" t="s">
        <v>79</v>
      </c>
      <c r="E5" s="171" t="s">
        <v>100</v>
      </c>
      <c r="F5" s="170" t="s">
        <v>101</v>
      </c>
      <c r="G5" s="193" t="s">
        <v>102</v>
      </c>
      <c r="H5" s="171" t="s">
        <v>103</v>
      </c>
    </row>
    <row r="6" spans="2:8" x14ac:dyDescent="0.25">
      <c r="C6" s="162" t="s">
        <v>81</v>
      </c>
      <c r="D6" s="164">
        <v>800</v>
      </c>
      <c r="E6" s="197">
        <f>'Summary (1)'!M34</f>
        <v>8.8244422144145209E-3</v>
      </c>
      <c r="F6" s="209">
        <f>'Summary (1)'!N34</f>
        <v>-7.7480541904348804E-2</v>
      </c>
      <c r="G6" s="209">
        <f>'Summary (1)'!O34</f>
        <v>-1.2601011975106203E-2</v>
      </c>
      <c r="H6" s="209">
        <f>'Summary (1)'!P34</f>
        <v>-7.5813087362759926E-3</v>
      </c>
    </row>
    <row r="7" spans="2:8" ht="13" thickBot="1" x14ac:dyDescent="0.3">
      <c r="C7" s="165" t="s">
        <v>82</v>
      </c>
      <c r="D7" s="214">
        <v>2000</v>
      </c>
      <c r="E7" s="199">
        <f>'Summary (1)'!M39</f>
        <v>1.022289072095664E-2</v>
      </c>
      <c r="F7" s="209">
        <f>'Summary (1)'!N39</f>
        <v>-3.0779439581312452E-2</v>
      </c>
      <c r="G7" s="209">
        <f>'Summary (1)'!O39</f>
        <v>-7.6079937858515734E-3</v>
      </c>
      <c r="H7" s="209">
        <f>'Summary (1)'!P39</f>
        <v>1.6184451420408648E-3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AP79"/>
  <sheetViews>
    <sheetView showGridLines="0" topLeftCell="A4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1.55E-2</v>
      </c>
      <c r="H19" s="18">
        <f t="shared" si="0"/>
        <v>23.25</v>
      </c>
      <c r="I19" s="19"/>
      <c r="J19" s="16">
        <v>1.21E-2</v>
      </c>
      <c r="K19" s="18">
        <f t="shared" si="1"/>
        <v>18.149999999999999</v>
      </c>
      <c r="L19" s="19"/>
      <c r="M19" s="21">
        <f t="shared" si="2"/>
        <v>-5.1000000000000014</v>
      </c>
      <c r="N19" s="22">
        <f t="shared" si="3"/>
        <v>-0.21935483870967748</v>
      </c>
      <c r="O19" s="19"/>
      <c r="P19" s="16">
        <v>8.0999999999999996E-3</v>
      </c>
      <c r="Q19" s="18">
        <f t="shared" si="4"/>
        <v>12.149999999999999</v>
      </c>
      <c r="R19" s="19"/>
      <c r="S19" s="21">
        <f t="shared" si="13"/>
        <v>-6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6</v>
      </c>
      <c r="X19" s="19"/>
      <c r="Y19" s="21">
        <f t="shared" si="14"/>
        <v>-6.1499999999999986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-6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>
        <v>-1E-4</v>
      </c>
      <c r="H21" s="18">
        <f t="shared" si="0"/>
        <v>-0.15</v>
      </c>
      <c r="I21" s="19"/>
      <c r="J21" s="16"/>
      <c r="K21" s="18">
        <f t="shared" si="1"/>
        <v>0</v>
      </c>
      <c r="L21" s="19"/>
      <c r="M21" s="21">
        <f t="shared" si="2"/>
        <v>0.15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39.629999999999995</v>
      </c>
      <c r="I28" s="31"/>
      <c r="J28" s="28"/>
      <c r="K28" s="30">
        <f>SUM(K12:K27)</f>
        <v>37.739999999999995</v>
      </c>
      <c r="L28" s="31"/>
      <c r="M28" s="32">
        <f t="shared" si="17"/>
        <v>-1.8900000000000006</v>
      </c>
      <c r="N28" s="33">
        <f t="shared" si="18"/>
        <v>-4.769114307342924E-2</v>
      </c>
      <c r="O28" s="31"/>
      <c r="P28" s="28"/>
      <c r="Q28" s="30">
        <f>SUM(Q12:Q27)</f>
        <v>34.39</v>
      </c>
      <c r="R28" s="31"/>
      <c r="S28" s="32">
        <f t="shared" si="13"/>
        <v>-3.3499999999999943</v>
      </c>
      <c r="T28" s="33">
        <f t="shared" si="5"/>
        <v>-8.8765235824059222E-2</v>
      </c>
      <c r="U28" s="31"/>
      <c r="V28" s="28"/>
      <c r="W28" s="30">
        <f>SUM(W12:W27)</f>
        <v>29.87</v>
      </c>
      <c r="X28" s="31"/>
      <c r="Y28" s="32">
        <f t="shared" si="14"/>
        <v>-4.5199999999999996</v>
      </c>
      <c r="Z28" s="33">
        <f t="shared" si="7"/>
        <v>-0.13143355626635647</v>
      </c>
      <c r="AA28" s="31"/>
      <c r="AB28" s="28"/>
      <c r="AC28" s="30">
        <f>SUM(AC12:AC27)</f>
        <v>26.88</v>
      </c>
      <c r="AD28" s="31"/>
      <c r="AE28" s="32">
        <f t="shared" si="15"/>
        <v>-2.990000000000002</v>
      </c>
      <c r="AF28" s="33">
        <f t="shared" si="9"/>
        <v>-0.10010043521928362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</v>
      </c>
      <c r="G29" s="16">
        <v>-6.9999999999999999E-4</v>
      </c>
      <c r="H29" s="18">
        <f t="shared" ref="H29:H35" si="19">$F29*G29</f>
        <v>-1.05</v>
      </c>
      <c r="I29" s="19"/>
      <c r="J29" s="16">
        <v>3.3021965494891908E-4</v>
      </c>
      <c r="K29" s="18">
        <f t="shared" ref="K29:K35" si="20">$F29*J29</f>
        <v>0.4953294824233786</v>
      </c>
      <c r="L29" s="19"/>
      <c r="M29" s="21">
        <f t="shared" si="17"/>
        <v>1.5453294824233788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-0.4953294824233786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1500</v>
      </c>
      <c r="G31" s="16">
        <v>1E-4</v>
      </c>
      <c r="H31" s="18">
        <f t="shared" si="19"/>
        <v>0.15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1500</v>
      </c>
      <c r="G33" s="133">
        <v>5.9999999024318931E-5</v>
      </c>
      <c r="H33" s="18">
        <f t="shared" si="19"/>
        <v>8.9999998536478401E-2</v>
      </c>
      <c r="I33" s="19"/>
      <c r="J33" s="133">
        <v>6.0000002460806063E-5</v>
      </c>
      <c r="K33" s="18">
        <f t="shared" si="20"/>
        <v>9.0000003691209099E-2</v>
      </c>
      <c r="L33" s="19"/>
      <c r="M33" s="21">
        <f t="shared" si="29"/>
        <v>5.1547306978427798E-9</v>
      </c>
      <c r="N33" s="22">
        <f>IF((H33)=0,"",(M33/H33))</f>
        <v>5.7274786462951852E-8</v>
      </c>
      <c r="O33" s="19"/>
      <c r="P33" s="133">
        <v>6.0000001057066139E-5</v>
      </c>
      <c r="Q33" s="18">
        <f t="shared" si="21"/>
        <v>9.0000001585599204E-2</v>
      </c>
      <c r="R33" s="19"/>
      <c r="S33" s="21">
        <f t="shared" si="13"/>
        <v>-2.1056098947758173E-9</v>
      </c>
      <c r="T33" s="22">
        <f t="shared" si="5"/>
        <v>-2.3395664537972527E-8</v>
      </c>
      <c r="U33" s="19"/>
      <c r="V33" s="133">
        <v>6.000000141885779E-5</v>
      </c>
      <c r="W33" s="18">
        <f t="shared" si="22"/>
        <v>9.0000002128286682E-2</v>
      </c>
      <c r="X33" s="19"/>
      <c r="Y33" s="21">
        <f t="shared" si="14"/>
        <v>5.4268747828878361E-10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8.9622114398202418E-2</v>
      </c>
      <c r="AD33" s="19"/>
      <c r="AE33" s="21">
        <f t="shared" si="15"/>
        <v>-3.7788773008426424E-4</v>
      </c>
      <c r="AF33" s="22">
        <f t="shared" si="9"/>
        <v>-4.1987524572012812E-3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56.850000000000136</v>
      </c>
      <c r="G34" s="38">
        <f>0.64*G44+0.18*G45+0.18*G46</f>
        <v>0.10766000000000001</v>
      </c>
      <c r="H34" s="18">
        <f t="shared" si="19"/>
        <v>6.1204710000000153</v>
      </c>
      <c r="I34" s="19"/>
      <c r="J34" s="38">
        <f>0.64*J44+0.18*J45+0.18*J46</f>
        <v>0.10766000000000001</v>
      </c>
      <c r="K34" s="18">
        <f t="shared" si="20"/>
        <v>6.1204710000000153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5.806659000000014</v>
      </c>
      <c r="R34" s="19"/>
      <c r="S34" s="21">
        <f t="shared" si="13"/>
        <v>-0.31381200000000131</v>
      </c>
      <c r="T34" s="22">
        <f t="shared" si="5"/>
        <v>-5.1272524614527304E-2</v>
      </c>
      <c r="U34" s="19"/>
      <c r="V34" s="38">
        <f>0.64*V44+0.18*V45+0.18*V46</f>
        <v>0.10214000000000001</v>
      </c>
      <c r="W34" s="18">
        <f t="shared" si="22"/>
        <v>5.806659000000014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5.806659000000014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45.730470998536489</v>
      </c>
      <c r="I36" s="31"/>
      <c r="J36" s="41"/>
      <c r="K36" s="43">
        <f>SUM(K29:K35)+K28</f>
        <v>45.235800486114599</v>
      </c>
      <c r="L36" s="31"/>
      <c r="M36" s="32">
        <f t="shared" si="29"/>
        <v>-0.49467051242189086</v>
      </c>
      <c r="N36" s="33">
        <f t="shared" ref="N36:N46" si="30">IF((H36)=0,"",(M36/H36))</f>
        <v>-1.0817087635894276E-2</v>
      </c>
      <c r="O36" s="31"/>
      <c r="P36" s="41"/>
      <c r="Q36" s="43">
        <f>SUM(Q29:Q35)+Q28</f>
        <v>41.076659001585611</v>
      </c>
      <c r="R36" s="31"/>
      <c r="S36" s="32">
        <f t="shared" si="13"/>
        <v>-4.1591414845289876</v>
      </c>
      <c r="T36" s="33">
        <f t="shared" ref="T36:T46" si="31">IF((K36)=0,"",(S36/K36))</f>
        <v>-9.1943580965382965E-2</v>
      </c>
      <c r="U36" s="31"/>
      <c r="V36" s="41"/>
      <c r="W36" s="43">
        <f>SUM(W29:W35)+W28</f>
        <v>36.556659002128299</v>
      </c>
      <c r="X36" s="31"/>
      <c r="Y36" s="32">
        <f t="shared" si="14"/>
        <v>-4.5199999994573119</v>
      </c>
      <c r="Z36" s="33">
        <f t="shared" ref="Z36:Z46" si="32">IF((Q36)=0,"",(Y36/Q36))</f>
        <v>-0.1100381605836744</v>
      </c>
      <c r="AA36" s="31"/>
      <c r="AB36" s="41"/>
      <c r="AC36" s="43">
        <f>SUM(AC29:AC35)+AC28</f>
        <v>32.776281114398216</v>
      </c>
      <c r="AD36" s="31"/>
      <c r="AE36" s="32">
        <f t="shared" si="15"/>
        <v>-3.7803778877300829</v>
      </c>
      <c r="AF36" s="33">
        <f t="shared" ref="AF36:AF46" si="33">IF((W36)=0,"",(AE36/W36))</f>
        <v>-0.10341147114975667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1556.8500000000001</v>
      </c>
      <c r="G37" s="20">
        <v>7.9911436447223493E-3</v>
      </c>
      <c r="H37" s="18">
        <f>$F37*G37</f>
        <v>12.441011983285991</v>
      </c>
      <c r="I37" s="19"/>
      <c r="J37" s="20">
        <v>7.7725149591303024E-3</v>
      </c>
      <c r="K37" s="18">
        <f>$F37*J37</f>
        <v>12.100639914122013</v>
      </c>
      <c r="L37" s="19"/>
      <c r="M37" s="21">
        <f t="shared" si="29"/>
        <v>-0.340372069163978</v>
      </c>
      <c r="N37" s="22">
        <f t="shared" si="30"/>
        <v>-2.7358873186622959E-2</v>
      </c>
      <c r="O37" s="19"/>
      <c r="P37" s="20">
        <v>7.7725149591303024E-3</v>
      </c>
      <c r="Q37" s="18">
        <f>$F37*P37</f>
        <v>12.100639914122013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12.100639914122013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12.100639914122013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1556.8500000000001</v>
      </c>
      <c r="G38" s="20">
        <v>5.8767041198229978E-3</v>
      </c>
      <c r="H38" s="18">
        <f>$F38*G38</f>
        <v>9.1491468089464352</v>
      </c>
      <c r="I38" s="19"/>
      <c r="J38" s="20">
        <v>5.8885548323693356E-3</v>
      </c>
      <c r="K38" s="18">
        <f>$F38*J38</f>
        <v>9.1675965907742007</v>
      </c>
      <c r="L38" s="19"/>
      <c r="M38" s="21">
        <f t="shared" si="29"/>
        <v>1.8449781827765577E-2</v>
      </c>
      <c r="N38" s="22">
        <f t="shared" si="30"/>
        <v>2.0165576324258534E-3</v>
      </c>
      <c r="O38" s="19"/>
      <c r="P38" s="20">
        <v>5.8885548323693356E-3</v>
      </c>
      <c r="Q38" s="18">
        <f>$F38*P38</f>
        <v>9.1675965907742007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9.1675965907742007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9.1675965907742007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67.320629790768919</v>
      </c>
      <c r="I39" s="48"/>
      <c r="J39" s="47"/>
      <c r="K39" s="43">
        <f>SUM(K36:K38)</f>
        <v>66.504036991010807</v>
      </c>
      <c r="L39" s="48"/>
      <c r="M39" s="32">
        <f t="shared" si="29"/>
        <v>-0.81659279975811216</v>
      </c>
      <c r="N39" s="33">
        <f t="shared" si="30"/>
        <v>-1.2129904344271067E-2</v>
      </c>
      <c r="O39" s="48"/>
      <c r="P39" s="47"/>
      <c r="Q39" s="43">
        <f>SUM(Q36:Q38)</f>
        <v>62.344895506481826</v>
      </c>
      <c r="R39" s="48"/>
      <c r="S39" s="32">
        <f t="shared" si="13"/>
        <v>-4.1591414845289805</v>
      </c>
      <c r="T39" s="33">
        <f t="shared" si="31"/>
        <v>-6.2539684396770712E-2</v>
      </c>
      <c r="U39" s="48"/>
      <c r="V39" s="47"/>
      <c r="W39" s="43">
        <f>SUM(W36:W38)</f>
        <v>57.824895507024515</v>
      </c>
      <c r="X39" s="48"/>
      <c r="Y39" s="32">
        <f t="shared" si="14"/>
        <v>-4.5199999994573119</v>
      </c>
      <c r="Z39" s="33">
        <f t="shared" si="32"/>
        <v>-7.2499921007765269E-2</v>
      </c>
      <c r="AA39" s="48"/>
      <c r="AB39" s="47"/>
      <c r="AC39" s="43">
        <f>SUM(AC36:AC38)</f>
        <v>54.044517619294432</v>
      </c>
      <c r="AD39" s="48"/>
      <c r="AE39" s="32">
        <f t="shared" si="15"/>
        <v>-3.7803778877300829</v>
      </c>
      <c r="AF39" s="33">
        <f t="shared" si="33"/>
        <v>-6.5376302967479566E-2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1556.8500000000001</v>
      </c>
      <c r="G40" s="50">
        <v>4.4000000000000003E-3</v>
      </c>
      <c r="H40" s="154">
        <f t="shared" ref="H40:H48" si="34">$F40*G40</f>
        <v>6.8501400000000015</v>
      </c>
      <c r="I40" s="19"/>
      <c r="J40" s="50">
        <v>4.7000000000000002E-3</v>
      </c>
      <c r="K40" s="154">
        <f t="shared" ref="K40:K42" si="35">$F40*J40</f>
        <v>7.3171950000000008</v>
      </c>
      <c r="L40" s="19"/>
      <c r="M40" s="21">
        <f t="shared" si="29"/>
        <v>0.46705499999999933</v>
      </c>
      <c r="N40" s="155">
        <f t="shared" si="30"/>
        <v>6.8181818181818066E-2</v>
      </c>
      <c r="O40" s="19"/>
      <c r="P40" s="50">
        <v>4.7000000000000002E-3</v>
      </c>
      <c r="Q40" s="154">
        <f t="shared" ref="Q40:Q42" si="36">$F40*P40</f>
        <v>7.3171950000000008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2" si="37">$F40*V40</f>
        <v>7.3171950000000008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7.3171950000000008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1556.8500000000001</v>
      </c>
      <c r="G41" s="50">
        <v>1.2999999999999999E-3</v>
      </c>
      <c r="H41" s="154">
        <f t="shared" si="34"/>
        <v>2.0239050000000001</v>
      </c>
      <c r="I41" s="19"/>
      <c r="J41" s="50">
        <v>1.2999999999999999E-3</v>
      </c>
      <c r="K41" s="154">
        <f t="shared" si="35"/>
        <v>2.0239050000000001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2.0239050000000001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2.0239050000000001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2.0239050000000001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</v>
      </c>
      <c r="G43" s="50">
        <v>7.0000000000000001E-3</v>
      </c>
      <c r="H43" s="154">
        <f t="shared" si="34"/>
        <v>10.5</v>
      </c>
      <c r="I43" s="19"/>
      <c r="J43" s="50">
        <v>7.0000000000000001E-3</v>
      </c>
      <c r="K43" s="154">
        <f t="shared" ref="K43:K48" si="39">$F43*J43</f>
        <v>10.5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-10.5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</v>
      </c>
      <c r="G44" s="54">
        <v>8.3000000000000004E-2</v>
      </c>
      <c r="H44" s="154">
        <f t="shared" si="34"/>
        <v>79.680000000000007</v>
      </c>
      <c r="I44" s="19"/>
      <c r="J44" s="54">
        <v>8.3000000000000004E-2</v>
      </c>
      <c r="K44" s="154">
        <f t="shared" si="39"/>
        <v>79.680000000000007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76.8</v>
      </c>
      <c r="R44" s="19"/>
      <c r="S44" s="21">
        <f t="shared" si="13"/>
        <v>-2.8800000000000097</v>
      </c>
      <c r="T44" s="155">
        <f t="shared" si="31"/>
        <v>-3.6144578313253128E-2</v>
      </c>
      <c r="U44" s="19"/>
      <c r="V44" s="54">
        <v>0.08</v>
      </c>
      <c r="W44" s="154">
        <f t="shared" si="41"/>
        <v>76.8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76.8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</v>
      </c>
      <c r="G45" s="54">
        <v>0.128</v>
      </c>
      <c r="H45" s="154">
        <f t="shared" si="34"/>
        <v>34.56</v>
      </c>
      <c r="I45" s="19"/>
      <c r="J45" s="54">
        <v>0.128</v>
      </c>
      <c r="K45" s="154">
        <f t="shared" si="39"/>
        <v>34.56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32.94</v>
      </c>
      <c r="R45" s="19"/>
      <c r="S45" s="21">
        <f t="shared" si="13"/>
        <v>-1.6200000000000045</v>
      </c>
      <c r="T45" s="155">
        <f t="shared" si="31"/>
        <v>-4.6875000000000132E-2</v>
      </c>
      <c r="U45" s="19"/>
      <c r="V45" s="54">
        <v>0.122</v>
      </c>
      <c r="W45" s="154">
        <f t="shared" si="41"/>
        <v>32.94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32.94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</v>
      </c>
      <c r="G46" s="54">
        <v>0.17499999999999999</v>
      </c>
      <c r="H46" s="154">
        <f t="shared" si="34"/>
        <v>47.25</v>
      </c>
      <c r="I46" s="19"/>
      <c r="J46" s="54">
        <v>0.17499999999999999</v>
      </c>
      <c r="K46" s="154">
        <f t="shared" si="39"/>
        <v>47.25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43.47</v>
      </c>
      <c r="R46" s="19"/>
      <c r="S46" s="21">
        <f t="shared" si="13"/>
        <v>-3.7800000000000011</v>
      </c>
      <c r="T46" s="155">
        <f t="shared" si="31"/>
        <v>-8.0000000000000029E-2</v>
      </c>
      <c r="U46" s="19"/>
      <c r="V46" s="54">
        <v>0.161</v>
      </c>
      <c r="W46" s="154">
        <f t="shared" si="41"/>
        <v>43.47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43.47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9.9000000000000005E-2</v>
      </c>
      <c r="H47" s="154">
        <f t="shared" si="34"/>
        <v>59.400000000000006</v>
      </c>
      <c r="I47" s="59"/>
      <c r="J47" s="54">
        <v>9.9000000000000005E-2</v>
      </c>
      <c r="K47" s="154">
        <f t="shared" si="39"/>
        <v>59.400000000000006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-3.0000000000000071</v>
      </c>
      <c r="T47" s="155">
        <f>IF((K47)=FALSE,"",(S47/K47))</f>
        <v>-5.0505050505050622E-2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900</v>
      </c>
      <c r="G48" s="54">
        <v>0.11600000000000001</v>
      </c>
      <c r="H48" s="154">
        <f t="shared" si="34"/>
        <v>104.4</v>
      </c>
      <c r="I48" s="59"/>
      <c r="J48" s="54">
        <v>0.11600000000000001</v>
      </c>
      <c r="K48" s="154">
        <f t="shared" si="39"/>
        <v>104.4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99</v>
      </c>
      <c r="R48" s="59"/>
      <c r="S48" s="60">
        <f t="shared" si="13"/>
        <v>-5.4000000000000057</v>
      </c>
      <c r="T48" s="155">
        <f>IF((K48)=FALSE,"",(S48/K48))</f>
        <v>-5.1724137931034538E-2</v>
      </c>
      <c r="U48" s="59"/>
      <c r="V48" s="54">
        <v>0.11</v>
      </c>
      <c r="W48" s="154">
        <f t="shared" si="41"/>
        <v>99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99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248.43467479076892</v>
      </c>
      <c r="I50" s="75"/>
      <c r="J50" s="72"/>
      <c r="K50" s="74">
        <f>SUM(K40:K46,K39)</f>
        <v>248.08513699101081</v>
      </c>
      <c r="L50" s="75"/>
      <c r="M50" s="76">
        <f t="shared" si="29"/>
        <v>-0.34953779975811017</v>
      </c>
      <c r="N50" s="77">
        <f>IF((H50)=0,"",(M50/H50))</f>
        <v>-1.406960602631215E-3</v>
      </c>
      <c r="O50" s="75"/>
      <c r="P50" s="72"/>
      <c r="Q50" s="74">
        <f>SUM(Q40:Q46,Q39)</f>
        <v>225.14599550648182</v>
      </c>
      <c r="R50" s="75"/>
      <c r="S50" s="76">
        <f t="shared" si="13"/>
        <v>-22.939141484528989</v>
      </c>
      <c r="T50" s="77">
        <f>IF((K50)=0,"",(S50/K50))</f>
        <v>-9.2464795605067512E-2</v>
      </c>
      <c r="U50" s="75"/>
      <c r="V50" s="72"/>
      <c r="W50" s="74">
        <f>SUM(W40:W46,W39)</f>
        <v>220.6259955070245</v>
      </c>
      <c r="X50" s="75"/>
      <c r="Y50" s="76">
        <f t="shared" si="14"/>
        <v>-4.5199999994573261</v>
      </c>
      <c r="Z50" s="77">
        <f>IF((Q50)=0,"",(Y50/Q50))</f>
        <v>-2.0075862283445312E-2</v>
      </c>
      <c r="AA50" s="75"/>
      <c r="AB50" s="72"/>
      <c r="AC50" s="74">
        <f>SUM(AC40:AC46,AC39)</f>
        <v>216.84561761929442</v>
      </c>
      <c r="AD50" s="75"/>
      <c r="AE50" s="76">
        <f t="shared" si="15"/>
        <v>-3.7803778877300829</v>
      </c>
      <c r="AF50" s="77">
        <f>IF((W50)=0,"",(AE50/W50))</f>
        <v>-1.7134779965716777E-2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32.296507722799959</v>
      </c>
      <c r="I51" s="81"/>
      <c r="J51" s="79">
        <v>0.13</v>
      </c>
      <c r="K51" s="82">
        <f>K50*J51</f>
        <v>32.251067808831408</v>
      </c>
      <c r="L51" s="81"/>
      <c r="M51" s="83">
        <f t="shared" si="29"/>
        <v>-4.5439913968550627E-2</v>
      </c>
      <c r="N51" s="84">
        <f>IF((H51)=0,"",(M51/H51))</f>
        <v>-1.4069606026311007E-3</v>
      </c>
      <c r="O51" s="81"/>
      <c r="P51" s="79">
        <v>0.13</v>
      </c>
      <c r="Q51" s="82">
        <f>Q50*P51</f>
        <v>29.268979415842637</v>
      </c>
      <c r="R51" s="81"/>
      <c r="S51" s="83">
        <f t="shared" si="13"/>
        <v>-2.9820883929887714</v>
      </c>
      <c r="T51" s="84">
        <f>IF((K51)=0,"",(S51/K51))</f>
        <v>-9.2464795605067596E-2</v>
      </c>
      <c r="U51" s="81"/>
      <c r="V51" s="79">
        <v>0.13</v>
      </c>
      <c r="W51" s="82">
        <f>W50*V51</f>
        <v>28.681379415913185</v>
      </c>
      <c r="X51" s="81"/>
      <c r="Y51" s="83">
        <f t="shared" si="14"/>
        <v>-0.58759999992945211</v>
      </c>
      <c r="Z51" s="84">
        <f>IF((Q51)=0,"",(Y51/Q51))</f>
        <v>-2.0075862283445302E-2</v>
      </c>
      <c r="AA51" s="81"/>
      <c r="AB51" s="79">
        <v>0.13</v>
      </c>
      <c r="AC51" s="82">
        <f>AC50*AB51</f>
        <v>28.189930290508276</v>
      </c>
      <c r="AD51" s="81"/>
      <c r="AE51" s="83">
        <f t="shared" si="15"/>
        <v>-0.49144912540490893</v>
      </c>
      <c r="AF51" s="84">
        <f>IF((W51)=0,"",(AE51/W51))</f>
        <v>-1.7134779965716711E-2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280.73118251356891</v>
      </c>
      <c r="I52" s="81"/>
      <c r="J52" s="86"/>
      <c r="K52" s="82">
        <f>K50+K51</f>
        <v>280.33620479984222</v>
      </c>
      <c r="L52" s="81"/>
      <c r="M52" s="83">
        <f t="shared" si="29"/>
        <v>-0.39497771372668922</v>
      </c>
      <c r="N52" s="84">
        <f>IF((H52)=0,"",(M52/H52))</f>
        <v>-1.406960602631303E-3</v>
      </c>
      <c r="O52" s="81"/>
      <c r="P52" s="86"/>
      <c r="Q52" s="82">
        <f>Q50+Q51</f>
        <v>254.41497492232446</v>
      </c>
      <c r="R52" s="81"/>
      <c r="S52" s="83">
        <f t="shared" si="13"/>
        <v>-25.92122987751776</v>
      </c>
      <c r="T52" s="84">
        <f>IF((K52)=0,"",(S52/K52))</f>
        <v>-9.2464795605067526E-2</v>
      </c>
      <c r="U52" s="81"/>
      <c r="V52" s="86"/>
      <c r="W52" s="82">
        <f>W50+W51</f>
        <v>249.3073749229377</v>
      </c>
      <c r="X52" s="81"/>
      <c r="Y52" s="83">
        <f t="shared" si="14"/>
        <v>-5.107599999386764</v>
      </c>
      <c r="Z52" s="84">
        <f>IF((Q52)=0,"",(Y52/Q52))</f>
        <v>-2.0075862283445253E-2</v>
      </c>
      <c r="AA52" s="81"/>
      <c r="AB52" s="86"/>
      <c r="AC52" s="82">
        <f>AC50+AC51</f>
        <v>245.03554790980269</v>
      </c>
      <c r="AD52" s="81"/>
      <c r="AE52" s="83">
        <f t="shared" si="15"/>
        <v>-4.2718270131350096</v>
      </c>
      <c r="AF52" s="84">
        <f>IF((W52)=0,"",(AE52/W52))</f>
        <v>-1.7134779965716839E-2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-28.07</v>
      </c>
      <c r="I53" s="81"/>
      <c r="J53" s="86"/>
      <c r="K53" s="87">
        <f>ROUND(-K52*10%,2)</f>
        <v>-28.03</v>
      </c>
      <c r="L53" s="81"/>
      <c r="M53" s="88">
        <f t="shared" si="29"/>
        <v>3.9999999999999147E-2</v>
      </c>
      <c r="N53" s="89">
        <f>IF((H53)=0,"",(M53/H53))</f>
        <v>-1.425008906305634E-3</v>
      </c>
      <c r="O53" s="81"/>
      <c r="P53" s="86"/>
      <c r="Q53" s="87">
        <f>ROUND(-Q52*10%,2)</f>
        <v>-25.44</v>
      </c>
      <c r="R53" s="81"/>
      <c r="S53" s="88">
        <f t="shared" si="13"/>
        <v>2.59</v>
      </c>
      <c r="T53" s="89">
        <f>IF((K53)=0,"",(S53/K53))</f>
        <v>-9.2400998929718148E-2</v>
      </c>
      <c r="U53" s="81"/>
      <c r="V53" s="86"/>
      <c r="W53" s="87">
        <f>ROUND(-W52*10%,2)</f>
        <v>-24.93</v>
      </c>
      <c r="X53" s="81"/>
      <c r="Y53" s="88">
        <f t="shared" si="14"/>
        <v>0.51000000000000156</v>
      </c>
      <c r="Z53" s="89">
        <f>IF((Q53)=0,"",(Y53/Q53))</f>
        <v>-2.0047169811320816E-2</v>
      </c>
      <c r="AA53" s="81"/>
      <c r="AB53" s="86"/>
      <c r="AC53" s="87">
        <f>ROUND(-AC52*10%,2)</f>
        <v>-24.5</v>
      </c>
      <c r="AD53" s="81"/>
      <c r="AE53" s="88">
        <f t="shared" si="15"/>
        <v>0.42999999999999972</v>
      </c>
      <c r="AF53" s="89">
        <f>IF((W53)=0,"",(AE53/W53))</f>
        <v>-1.7248295226634566E-2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252.66118251356892</v>
      </c>
      <c r="I54" s="92"/>
      <c r="J54" s="90"/>
      <c r="K54" s="93">
        <f>K52+K53</f>
        <v>252.30620479984222</v>
      </c>
      <c r="L54" s="92"/>
      <c r="M54" s="94">
        <f t="shared" si="29"/>
        <v>-0.35497771372669717</v>
      </c>
      <c r="N54" s="95">
        <f>IF((H54)=0,"",(M54/H54))</f>
        <v>-1.4049554830514318E-3</v>
      </c>
      <c r="O54" s="92"/>
      <c r="P54" s="90"/>
      <c r="Q54" s="93">
        <f>Q52+Q53</f>
        <v>228.97497492232446</v>
      </c>
      <c r="R54" s="92"/>
      <c r="S54" s="94">
        <f t="shared" si="13"/>
        <v>-23.331229877517757</v>
      </c>
      <c r="T54" s="95">
        <f>IF((K54)=0,"",(S54/K54))</f>
        <v>-9.2471883107380276E-2</v>
      </c>
      <c r="U54" s="92"/>
      <c r="V54" s="90"/>
      <c r="W54" s="93">
        <f>W52+W53</f>
        <v>224.37737492293769</v>
      </c>
      <c r="X54" s="92"/>
      <c r="Y54" s="94">
        <f t="shared" si="14"/>
        <v>-4.5975999993867731</v>
      </c>
      <c r="Z54" s="95">
        <f>IF((Q54)=0,"",(Y54/Q54))</f>
        <v>-2.0079050127405514E-2</v>
      </c>
      <c r="AA54" s="92"/>
      <c r="AB54" s="90"/>
      <c r="AC54" s="93">
        <f>AC52+AC53</f>
        <v>220.53554790980269</v>
      </c>
      <c r="AD54" s="92"/>
      <c r="AE54" s="94">
        <f t="shared" si="15"/>
        <v>-3.8418270131350027</v>
      </c>
      <c r="AF54" s="95">
        <f>IF((W54)=0,"",(AE54/W54))</f>
        <v>-1.7122167573510816E-2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250.74467479076895</v>
      </c>
      <c r="I56" s="106"/>
      <c r="J56" s="103"/>
      <c r="K56" s="105">
        <f>SUM(K47:K48,K39,K40:K43)</f>
        <v>250.39513699101084</v>
      </c>
      <c r="L56" s="106"/>
      <c r="M56" s="107">
        <f t="shared" si="29"/>
        <v>-0.34953779975811017</v>
      </c>
      <c r="N56" s="77">
        <f>IF((H56)=0,"",(M56/H56))</f>
        <v>-1.3939988956885247E-3</v>
      </c>
      <c r="O56" s="106"/>
      <c r="P56" s="103"/>
      <c r="Q56" s="105">
        <f>SUM(Q47:Q48,Q39,Q40:Q43)</f>
        <v>227.33599550648185</v>
      </c>
      <c r="R56" s="106"/>
      <c r="S56" s="107">
        <f t="shared" si="13"/>
        <v>-23.059141484528993</v>
      </c>
      <c r="T56" s="77">
        <f>IF((K56)=0,"",(S56/K56))</f>
        <v>-9.2091011677103027E-2</v>
      </c>
      <c r="U56" s="106"/>
      <c r="V56" s="103"/>
      <c r="W56" s="105">
        <f>SUM(W47:W48,W39,W40:W43)</f>
        <v>222.81599550702452</v>
      </c>
      <c r="X56" s="106"/>
      <c r="Y56" s="107">
        <f t="shared" si="14"/>
        <v>-4.5199999994573261</v>
      </c>
      <c r="Z56" s="77">
        <f>IF((Q56)=0,"",(Y56/Q56))</f>
        <v>-1.9882465112430692E-2</v>
      </c>
      <c r="AA56" s="106"/>
      <c r="AB56" s="103"/>
      <c r="AC56" s="105">
        <f>SUM(AC47:AC48,AC39,AC40:AC43)</f>
        <v>219.03561761929444</v>
      </c>
      <c r="AD56" s="106"/>
      <c r="AE56" s="107">
        <f t="shared" si="15"/>
        <v>-3.7803778877300829</v>
      </c>
      <c r="AF56" s="77">
        <f>IF((W56)=0,"",(AE56/W56))</f>
        <v>-1.6966366705979608E-2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32.596807722799966</v>
      </c>
      <c r="I57" s="110"/>
      <c r="J57" s="109">
        <v>0.13</v>
      </c>
      <c r="K57" s="111">
        <f>K56*J57</f>
        <v>32.551367808831408</v>
      </c>
      <c r="L57" s="110"/>
      <c r="M57" s="112">
        <f t="shared" si="29"/>
        <v>-4.5439913968557732E-2</v>
      </c>
      <c r="N57" s="84">
        <f>IF((H57)=0,"",(M57/H57))</f>
        <v>-1.3939988956886292E-3</v>
      </c>
      <c r="O57" s="110"/>
      <c r="P57" s="109">
        <v>0.13</v>
      </c>
      <c r="Q57" s="111">
        <f>Q56*P57</f>
        <v>29.553679415842641</v>
      </c>
      <c r="R57" s="110"/>
      <c r="S57" s="112">
        <f t="shared" si="13"/>
        <v>-2.997688392988767</v>
      </c>
      <c r="T57" s="84">
        <f>IF((K57)=0,"",(S57/K57))</f>
        <v>-9.2091011677102971E-2</v>
      </c>
      <c r="U57" s="110"/>
      <c r="V57" s="109">
        <v>0.13</v>
      </c>
      <c r="W57" s="111">
        <f>W56*V57</f>
        <v>28.966079415913189</v>
      </c>
      <c r="X57" s="110"/>
      <c r="Y57" s="112">
        <f t="shared" si="14"/>
        <v>-0.58759999992945211</v>
      </c>
      <c r="Z57" s="84">
        <f>IF((Q57)=0,"",(Y57/Q57))</f>
        <v>-1.9882465112430681E-2</v>
      </c>
      <c r="AA57" s="110"/>
      <c r="AB57" s="109">
        <v>0.13</v>
      </c>
      <c r="AC57" s="111">
        <f>AC56*AB57</f>
        <v>28.47463029050828</v>
      </c>
      <c r="AD57" s="110"/>
      <c r="AE57" s="112">
        <f t="shared" si="15"/>
        <v>-0.49144912540490893</v>
      </c>
      <c r="AF57" s="84">
        <f>IF((W57)=0,"",(AE57/W57))</f>
        <v>-1.6966366705979546E-2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283.34148251356891</v>
      </c>
      <c r="I58" s="110"/>
      <c r="J58" s="114"/>
      <c r="K58" s="111">
        <f>K56+K57</f>
        <v>282.94650479984227</v>
      </c>
      <c r="L58" s="110"/>
      <c r="M58" s="112">
        <f t="shared" si="29"/>
        <v>-0.39497771372663237</v>
      </c>
      <c r="N58" s="84">
        <f>IF((H58)=0,"",(M58/H58))</f>
        <v>-1.3939988956884113E-3</v>
      </c>
      <c r="O58" s="110"/>
      <c r="P58" s="114"/>
      <c r="Q58" s="111">
        <f>Q56+Q57</f>
        <v>256.8896749223245</v>
      </c>
      <c r="R58" s="110"/>
      <c r="S58" s="112">
        <f t="shared" si="13"/>
        <v>-26.056829877517771</v>
      </c>
      <c r="T58" s="84">
        <f>IF((K58)=0,"",(S58/K58))</f>
        <v>-9.2091011677103055E-2</v>
      </c>
      <c r="U58" s="110"/>
      <c r="V58" s="114"/>
      <c r="W58" s="111">
        <f>W56+W57</f>
        <v>251.78207492293771</v>
      </c>
      <c r="X58" s="110"/>
      <c r="Y58" s="112">
        <f t="shared" si="14"/>
        <v>-5.1075999993867924</v>
      </c>
      <c r="Z58" s="84">
        <f>IF((Q58)=0,"",(Y58/Q58))</f>
        <v>-1.9882465112430747E-2</v>
      </c>
      <c r="AA58" s="110"/>
      <c r="AB58" s="114"/>
      <c r="AC58" s="111">
        <f>AC56+AC57</f>
        <v>247.51024790980273</v>
      </c>
      <c r="AD58" s="110"/>
      <c r="AE58" s="112">
        <f t="shared" si="15"/>
        <v>-4.2718270131349811</v>
      </c>
      <c r="AF58" s="84">
        <f>IF((W58)=0,"",(AE58/W58))</f>
        <v>-1.696636670597956E-2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-28.33</v>
      </c>
      <c r="I59" s="110"/>
      <c r="J59" s="114"/>
      <c r="K59" s="116">
        <f>ROUND(-K58*10%,2)</f>
        <v>-28.29</v>
      </c>
      <c r="L59" s="110"/>
      <c r="M59" s="117">
        <f t="shared" si="29"/>
        <v>3.9999999999999147E-2</v>
      </c>
      <c r="N59" s="89">
        <f>IF((H59)=0,"",(M59/H59))</f>
        <v>-1.411930815390016E-3</v>
      </c>
      <c r="O59" s="110"/>
      <c r="P59" s="114"/>
      <c r="Q59" s="116">
        <f>ROUND(-Q58*10%,2)</f>
        <v>-25.69</v>
      </c>
      <c r="R59" s="110"/>
      <c r="S59" s="117">
        <f t="shared" si="13"/>
        <v>2.5999999999999979</v>
      </c>
      <c r="T59" s="89">
        <f>IF((K59)=0,"",(S59/K59))</f>
        <v>-9.1905266878755665E-2</v>
      </c>
      <c r="U59" s="110"/>
      <c r="V59" s="114"/>
      <c r="W59" s="116">
        <f>ROUND(-W58*10%,2)</f>
        <v>-25.18</v>
      </c>
      <c r="X59" s="110"/>
      <c r="Y59" s="117">
        <f t="shared" si="14"/>
        <v>0.51000000000000156</v>
      </c>
      <c r="Z59" s="89">
        <f>IF((Q59)=0,"",(Y59/Q59))</f>
        <v>-1.9852082522382311E-2</v>
      </c>
      <c r="AA59" s="110"/>
      <c r="AB59" s="114"/>
      <c r="AC59" s="116">
        <f>ROUND(-AC58*10%,2)</f>
        <v>-24.75</v>
      </c>
      <c r="AD59" s="110"/>
      <c r="AE59" s="117">
        <f t="shared" si="15"/>
        <v>0.42999999999999972</v>
      </c>
      <c r="AF59" s="89">
        <f>IF((W59)=0,"",(AE59/W59))</f>
        <v>-1.7077045274026995E-2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255.01148251356892</v>
      </c>
      <c r="I60" s="120"/>
      <c r="J60" s="118"/>
      <c r="K60" s="121">
        <f>SUM(K58:K59)</f>
        <v>254.65650479984228</v>
      </c>
      <c r="L60" s="120"/>
      <c r="M60" s="122">
        <f t="shared" si="29"/>
        <v>-0.35497771372664033</v>
      </c>
      <c r="N60" s="123">
        <f>IF((H60)=0,"",(M60/H60))</f>
        <v>-1.3920067842739289E-3</v>
      </c>
      <c r="O60" s="120"/>
      <c r="P60" s="118"/>
      <c r="Q60" s="121">
        <f>SUM(Q58:Q59)</f>
        <v>231.1996749223245</v>
      </c>
      <c r="R60" s="120"/>
      <c r="S60" s="122">
        <f t="shared" si="13"/>
        <v>-23.456829877517777</v>
      </c>
      <c r="T60" s="123">
        <f>IF((K60)=0,"",(S60/K60))</f>
        <v>-9.2111646219108501E-2</v>
      </c>
      <c r="U60" s="120"/>
      <c r="V60" s="118"/>
      <c r="W60" s="121">
        <f>SUM(W58:W59)</f>
        <v>226.6020749229377</v>
      </c>
      <c r="X60" s="120"/>
      <c r="Y60" s="122">
        <f t="shared" si="14"/>
        <v>-4.5975999993868015</v>
      </c>
      <c r="Z60" s="123">
        <f>IF((Q60)=0,"",(Y60/Q60))</f>
        <v>-1.9885841106530293E-2</v>
      </c>
      <c r="AA60" s="120"/>
      <c r="AB60" s="118"/>
      <c r="AC60" s="121">
        <f>SUM(AC58:AC59)</f>
        <v>222.76024790980273</v>
      </c>
      <c r="AD60" s="120"/>
      <c r="AE60" s="122">
        <f t="shared" si="15"/>
        <v>-3.8418270131349743</v>
      </c>
      <c r="AF60" s="123">
        <f>IF((W60)=0,"",(AE60/W60))</f>
        <v>-1.6954068114519664E-2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P79"/>
  <sheetViews>
    <sheetView showGridLines="0" topLeftCell="A37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1.55E-2</v>
      </c>
      <c r="H19" s="18">
        <f t="shared" si="0"/>
        <v>31</v>
      </c>
      <c r="I19" s="19"/>
      <c r="J19" s="16">
        <v>1.21E-2</v>
      </c>
      <c r="K19" s="18">
        <f t="shared" si="1"/>
        <v>24.2</v>
      </c>
      <c r="L19" s="19"/>
      <c r="M19" s="21">
        <f t="shared" si="2"/>
        <v>-6.8000000000000007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16.2</v>
      </c>
      <c r="R19" s="19"/>
      <c r="S19" s="21">
        <f t="shared" si="13"/>
        <v>-8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8</v>
      </c>
      <c r="X19" s="19"/>
      <c r="Y19" s="21">
        <f t="shared" si="14"/>
        <v>-8.1999999999999993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47.329999999999991</v>
      </c>
      <c r="I28" s="31"/>
      <c r="J28" s="28"/>
      <c r="K28" s="30">
        <f>SUM(K12:K27)</f>
        <v>43.79</v>
      </c>
      <c r="L28" s="31"/>
      <c r="M28" s="32">
        <f t="shared" si="17"/>
        <v>-3.539999999999992</v>
      </c>
      <c r="N28" s="33">
        <f t="shared" si="18"/>
        <v>-7.4793999577434878E-2</v>
      </c>
      <c r="O28" s="31"/>
      <c r="P28" s="28"/>
      <c r="Q28" s="30">
        <f>SUM(Q12:Q27)</f>
        <v>38.44</v>
      </c>
      <c r="R28" s="31"/>
      <c r="S28" s="32">
        <f t="shared" si="13"/>
        <v>-5.3500000000000014</v>
      </c>
      <c r="T28" s="33">
        <f t="shared" si="5"/>
        <v>-0.12217401233158259</v>
      </c>
      <c r="U28" s="31"/>
      <c r="V28" s="28"/>
      <c r="W28" s="30">
        <f>SUM(W12:W27)</f>
        <v>31.87</v>
      </c>
      <c r="X28" s="31"/>
      <c r="Y28" s="32">
        <f t="shared" si="14"/>
        <v>-6.5699999999999967</v>
      </c>
      <c r="Z28" s="33">
        <f t="shared" si="7"/>
        <v>-0.17091571279916745</v>
      </c>
      <c r="AA28" s="31"/>
      <c r="AB28" s="28"/>
      <c r="AC28" s="30">
        <f>SUM(AC12:AC27)</f>
        <v>26.88</v>
      </c>
      <c r="AD28" s="31"/>
      <c r="AE28" s="32">
        <f t="shared" si="15"/>
        <v>-4.990000000000002</v>
      </c>
      <c r="AF28" s="33">
        <f t="shared" si="9"/>
        <v>-0.1565735801694384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-6.9999999999999999E-4</v>
      </c>
      <c r="H29" s="18">
        <f t="shared" ref="H29:H35" si="19">$F29*G29</f>
        <v>-1.4</v>
      </c>
      <c r="I29" s="19"/>
      <c r="J29" s="16">
        <v>3.3021965494891908E-4</v>
      </c>
      <c r="K29" s="18">
        <f t="shared" ref="K29:K35" si="20">$F29*J29</f>
        <v>0.66043930989783817</v>
      </c>
      <c r="L29" s="19"/>
      <c r="M29" s="21">
        <f t="shared" si="17"/>
        <v>2.0604393098978382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-0.66043930989783817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2000</v>
      </c>
      <c r="G31" s="16">
        <v>1E-4</v>
      </c>
      <c r="H31" s="18">
        <f t="shared" si="19"/>
        <v>0.2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2000</v>
      </c>
      <c r="G33" s="133">
        <v>5.9999999024318931E-5</v>
      </c>
      <c r="H33" s="18">
        <f t="shared" si="19"/>
        <v>0.11999999804863787</v>
      </c>
      <c r="I33" s="19"/>
      <c r="J33" s="133">
        <v>6.0000002460806063E-5</v>
      </c>
      <c r="K33" s="18">
        <f t="shared" si="20"/>
        <v>0.12000000492161213</v>
      </c>
      <c r="L33" s="19"/>
      <c r="M33" s="21">
        <f t="shared" si="29"/>
        <v>6.8729742591644438E-9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0.12000000211413228</v>
      </c>
      <c r="R33" s="19"/>
      <c r="S33" s="21">
        <f t="shared" si="13"/>
        <v>-2.8074798458233019E-9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0.12000000283771559</v>
      </c>
      <c r="X33" s="19"/>
      <c r="Y33" s="21">
        <f t="shared" si="14"/>
        <v>7.2358330438504481E-10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0.11949615253093655</v>
      </c>
      <c r="AD33" s="19"/>
      <c r="AE33" s="21">
        <f t="shared" si="15"/>
        <v>-5.0385030677903286E-4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0.64*G44+0.18*G45+0.18*G46</f>
        <v>0.10766000000000001</v>
      </c>
      <c r="H34" s="18">
        <f t="shared" si="19"/>
        <v>8.1606280000000204</v>
      </c>
      <c r="I34" s="19"/>
      <c r="J34" s="38">
        <f>0.64*J44+0.18*J45+0.18*J46</f>
        <v>0.10766000000000001</v>
      </c>
      <c r="K34" s="18">
        <f t="shared" si="20"/>
        <v>8.1606280000000204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7.742212000000019</v>
      </c>
      <c r="R34" s="19"/>
      <c r="S34" s="21">
        <f t="shared" si="13"/>
        <v>-0.41841600000000145</v>
      </c>
      <c r="T34" s="22">
        <f t="shared" si="5"/>
        <v>-5.1272524614527262E-2</v>
      </c>
      <c r="U34" s="19"/>
      <c r="V34" s="38">
        <f>0.64*V44+0.18*V45+0.18*V46</f>
        <v>0.10214000000000001</v>
      </c>
      <c r="W34" s="18">
        <f t="shared" si="22"/>
        <v>7.742212000000019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7.742212000000019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55.200627998048653</v>
      </c>
      <c r="I36" s="31"/>
      <c r="J36" s="41"/>
      <c r="K36" s="43">
        <f>SUM(K29:K35)+K28</f>
        <v>53.521067314819469</v>
      </c>
      <c r="L36" s="31"/>
      <c r="M36" s="32">
        <f t="shared" si="29"/>
        <v>-1.6795606832291838</v>
      </c>
      <c r="N36" s="33">
        <f t="shared" ref="N36:N46" si="30">IF((H36)=0,"",(M36/H36))</f>
        <v>-3.0426477816313184E-2</v>
      </c>
      <c r="O36" s="31"/>
      <c r="P36" s="41"/>
      <c r="Q36" s="43">
        <f>SUM(Q29:Q35)+Q28</f>
        <v>47.092212002114152</v>
      </c>
      <c r="R36" s="31"/>
      <c r="S36" s="32">
        <f t="shared" si="13"/>
        <v>-6.4288553127053163</v>
      </c>
      <c r="T36" s="33">
        <f t="shared" ref="T36:T46" si="31">IF((K36)=0,"",(S36/K36))</f>
        <v>-0.12011821952073119</v>
      </c>
      <c r="U36" s="31"/>
      <c r="V36" s="41"/>
      <c r="W36" s="43">
        <f>SUM(W29:W35)+W28</f>
        <v>40.522212002837733</v>
      </c>
      <c r="X36" s="31"/>
      <c r="Y36" s="32">
        <f t="shared" si="14"/>
        <v>-6.5699999992764191</v>
      </c>
      <c r="Z36" s="33">
        <f t="shared" ref="Z36:Z46" si="32">IF((Q36)=0,"",(Y36/Q36))</f>
        <v>-0.13951351444229179</v>
      </c>
      <c r="AA36" s="31"/>
      <c r="AB36" s="41"/>
      <c r="AC36" s="43">
        <f>SUM(AC29:AC35)+AC28</f>
        <v>34.741708152530954</v>
      </c>
      <c r="AD36" s="31"/>
      <c r="AE36" s="32">
        <f t="shared" si="15"/>
        <v>-5.7805038503067792</v>
      </c>
      <c r="AF36" s="33">
        <f t="shared" ref="AF36:AF46" si="33">IF((W36)=0,"",(AE36/W36))</f>
        <v>-0.14265025438152232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7.9911436447223493E-3</v>
      </c>
      <c r="H37" s="18">
        <f>$F37*G37</f>
        <v>16.588015977714655</v>
      </c>
      <c r="I37" s="19"/>
      <c r="J37" s="20">
        <v>7.7725149591303024E-3</v>
      </c>
      <c r="K37" s="18">
        <f>$F37*J37</f>
        <v>16.134186552162681</v>
      </c>
      <c r="L37" s="19"/>
      <c r="M37" s="21">
        <f t="shared" si="29"/>
        <v>-0.45382942555197303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16.134186552162681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16.134186552162681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16.134186552162681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5.8767041198229978E-3</v>
      </c>
      <c r="H38" s="18">
        <f>$F38*G38</f>
        <v>12.19886241192858</v>
      </c>
      <c r="I38" s="19"/>
      <c r="J38" s="20">
        <v>5.8885548323693356E-3</v>
      </c>
      <c r="K38" s="18">
        <f>$F38*J38</f>
        <v>12.223462121032268</v>
      </c>
      <c r="L38" s="19"/>
      <c r="M38" s="21">
        <f t="shared" si="29"/>
        <v>2.4599709103688028E-2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12.223462121032268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12.223462121032268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12.223462121032268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83.987506387691894</v>
      </c>
      <c r="I39" s="48"/>
      <c r="J39" s="47"/>
      <c r="K39" s="43">
        <f>SUM(K36:K38)</f>
        <v>81.87871598801442</v>
      </c>
      <c r="L39" s="48"/>
      <c r="M39" s="32">
        <f t="shared" si="29"/>
        <v>-2.1087903996774742</v>
      </c>
      <c r="N39" s="33">
        <f t="shared" si="30"/>
        <v>-2.5108382072247245E-2</v>
      </c>
      <c r="O39" s="48"/>
      <c r="P39" s="47"/>
      <c r="Q39" s="43">
        <f>SUM(Q36:Q38)</f>
        <v>75.449860675309097</v>
      </c>
      <c r="R39" s="48"/>
      <c r="S39" s="32">
        <f t="shared" si="13"/>
        <v>-6.4288553127053234</v>
      </c>
      <c r="T39" s="33">
        <f t="shared" si="31"/>
        <v>-7.8516806658843946E-2</v>
      </c>
      <c r="U39" s="48"/>
      <c r="V39" s="47"/>
      <c r="W39" s="43">
        <f>SUM(W36:W38)</f>
        <v>68.879860676032678</v>
      </c>
      <c r="X39" s="48"/>
      <c r="Y39" s="32">
        <f t="shared" si="14"/>
        <v>-6.5699999992764191</v>
      </c>
      <c r="Z39" s="33">
        <f t="shared" si="32"/>
        <v>-8.7077695577858716E-2</v>
      </c>
      <c r="AA39" s="48"/>
      <c r="AB39" s="47"/>
      <c r="AC39" s="43">
        <f>SUM(AC36:AC38)</f>
        <v>63.099356825725906</v>
      </c>
      <c r="AD39" s="48"/>
      <c r="AE39" s="32">
        <f t="shared" si="15"/>
        <v>-5.7805038503067721</v>
      </c>
      <c r="AF39" s="33">
        <f t="shared" si="33"/>
        <v>-8.3921538074744492E-2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8" si="34">$F40*G40</f>
        <v>9.1335200000000007</v>
      </c>
      <c r="I40" s="19"/>
      <c r="J40" s="50">
        <v>4.7000000000000002E-3</v>
      </c>
      <c r="K40" s="154">
        <f t="shared" ref="K40:K48" si="35">$F40*J40</f>
        <v>9.756260000000001</v>
      </c>
      <c r="L40" s="19"/>
      <c r="M40" s="21">
        <f t="shared" si="29"/>
        <v>0.62274000000000029</v>
      </c>
      <c r="N40" s="155">
        <f t="shared" si="30"/>
        <v>6.8181818181818205E-2</v>
      </c>
      <c r="O40" s="19"/>
      <c r="P40" s="50">
        <v>4.7000000000000002E-3</v>
      </c>
      <c r="Q40" s="154">
        <f t="shared" ref="Q40:Q48" si="36">$F40*P40</f>
        <v>9.756260000000001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8" si="37">$F40*V40</f>
        <v>9.756260000000001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9.756260000000001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4"/>
        <v>2.6985399999999999</v>
      </c>
      <c r="I41" s="19"/>
      <c r="J41" s="50">
        <v>1.2999999999999999E-3</v>
      </c>
      <c r="K41" s="154">
        <f t="shared" si="35"/>
        <v>2.6985399999999999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2.6985399999999999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2.6985399999999999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2.6985399999999999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si="34"/>
        <v>14</v>
      </c>
      <c r="I43" s="19"/>
      <c r="J43" s="50">
        <v>7.0000000000000001E-3</v>
      </c>
      <c r="K43" s="154">
        <f t="shared" si="35"/>
        <v>14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si="36"/>
        <v>0</v>
      </c>
      <c r="R43" s="19"/>
      <c r="S43" s="21">
        <f t="shared" si="13"/>
        <v>-14</v>
      </c>
      <c r="T43" s="155">
        <f t="shared" si="31"/>
        <v>-1</v>
      </c>
      <c r="U43" s="19"/>
      <c r="V43" s="50"/>
      <c r="W43" s="154">
        <f t="shared" si="37"/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8.3000000000000004E-2</v>
      </c>
      <c r="H44" s="154">
        <f t="shared" si="34"/>
        <v>106.24000000000001</v>
      </c>
      <c r="I44" s="19"/>
      <c r="J44" s="54">
        <v>8.3000000000000004E-2</v>
      </c>
      <c r="K44" s="154">
        <f t="shared" si="35"/>
        <v>106.24000000000001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36"/>
        <v>102.4</v>
      </c>
      <c r="R44" s="19"/>
      <c r="S44" s="21">
        <f t="shared" si="13"/>
        <v>-3.8400000000000034</v>
      </c>
      <c r="T44" s="155">
        <f t="shared" si="31"/>
        <v>-3.6144578313253038E-2</v>
      </c>
      <c r="U44" s="19"/>
      <c r="V44" s="54">
        <v>0.08</v>
      </c>
      <c r="W44" s="154">
        <f t="shared" si="37"/>
        <v>102.4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102.4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0.128</v>
      </c>
      <c r="H45" s="154">
        <f t="shared" si="34"/>
        <v>46.08</v>
      </c>
      <c r="I45" s="19"/>
      <c r="J45" s="54">
        <v>0.128</v>
      </c>
      <c r="K45" s="154">
        <f t="shared" si="35"/>
        <v>46.08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36"/>
        <v>43.92</v>
      </c>
      <c r="R45" s="19"/>
      <c r="S45" s="21">
        <f t="shared" si="13"/>
        <v>-2.1599999999999966</v>
      </c>
      <c r="T45" s="155">
        <f t="shared" si="31"/>
        <v>-4.6874999999999931E-2</v>
      </c>
      <c r="U45" s="19"/>
      <c r="V45" s="54">
        <v>0.122</v>
      </c>
      <c r="W45" s="154">
        <f t="shared" si="37"/>
        <v>43.92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43.92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0.17499999999999999</v>
      </c>
      <c r="H46" s="154">
        <f t="shared" si="34"/>
        <v>62.999999999999993</v>
      </c>
      <c r="I46" s="19"/>
      <c r="J46" s="54">
        <v>0.17499999999999999</v>
      </c>
      <c r="K46" s="154">
        <f t="shared" si="35"/>
        <v>62.999999999999993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36"/>
        <v>57.96</v>
      </c>
      <c r="R46" s="19"/>
      <c r="S46" s="21">
        <f t="shared" si="13"/>
        <v>-5.039999999999992</v>
      </c>
      <c r="T46" s="155">
        <f t="shared" si="31"/>
        <v>-7.9999999999999877E-2</v>
      </c>
      <c r="U46" s="19"/>
      <c r="V46" s="54">
        <v>0.161</v>
      </c>
      <c r="W46" s="154">
        <f t="shared" si="37"/>
        <v>57.96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57.96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9.9000000000000005E-2</v>
      </c>
      <c r="H47" s="154">
        <f t="shared" si="34"/>
        <v>59.400000000000006</v>
      </c>
      <c r="I47" s="59"/>
      <c r="J47" s="54">
        <v>9.9000000000000005E-2</v>
      </c>
      <c r="K47" s="154">
        <f t="shared" si="35"/>
        <v>59.400000000000006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36"/>
        <v>56.4</v>
      </c>
      <c r="R47" s="59"/>
      <c r="S47" s="60">
        <f t="shared" si="13"/>
        <v>-3.0000000000000071</v>
      </c>
      <c r="T47" s="155">
        <f>IF((K47)=FALSE,"",(S47/K47))</f>
        <v>-5.0505050505050622E-2</v>
      </c>
      <c r="U47" s="59"/>
      <c r="V47" s="54">
        <v>9.4E-2</v>
      </c>
      <c r="W47" s="154">
        <f t="shared" si="37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1400</v>
      </c>
      <c r="G48" s="54">
        <v>0.11600000000000001</v>
      </c>
      <c r="H48" s="154">
        <f t="shared" si="34"/>
        <v>162.4</v>
      </c>
      <c r="I48" s="59"/>
      <c r="J48" s="54">
        <v>0.11600000000000001</v>
      </c>
      <c r="K48" s="154">
        <f t="shared" si="35"/>
        <v>162.4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36"/>
        <v>154</v>
      </c>
      <c r="R48" s="59"/>
      <c r="S48" s="60">
        <f t="shared" si="13"/>
        <v>-8.4000000000000057</v>
      </c>
      <c r="T48" s="155">
        <f>IF((K48)=FALSE,"",(S48/K48))</f>
        <v>-5.1724137931034517E-2</v>
      </c>
      <c r="U48" s="59"/>
      <c r="V48" s="54">
        <v>0.11</v>
      </c>
      <c r="W48" s="154">
        <f t="shared" si="37"/>
        <v>154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154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325.3895663876919</v>
      </c>
      <c r="I50" s="75"/>
      <c r="J50" s="72"/>
      <c r="K50" s="74">
        <f>SUM(K40:K46,K39)</f>
        <v>323.90351598801442</v>
      </c>
      <c r="L50" s="75"/>
      <c r="M50" s="76">
        <f t="shared" si="29"/>
        <v>-1.486050399677481</v>
      </c>
      <c r="N50" s="77">
        <f>IF((H50)=0,"",(M50/H50))</f>
        <v>-4.566988475306232E-3</v>
      </c>
      <c r="O50" s="75"/>
      <c r="P50" s="72"/>
      <c r="Q50" s="74">
        <f>SUM(Q40:Q46,Q39)</f>
        <v>292.43466067530915</v>
      </c>
      <c r="R50" s="75"/>
      <c r="S50" s="76">
        <f t="shared" si="13"/>
        <v>-31.468855312705273</v>
      </c>
      <c r="T50" s="77">
        <f>IF((K50)=0,"",(S50/K50))</f>
        <v>-9.7155028455664344E-2</v>
      </c>
      <c r="U50" s="75"/>
      <c r="V50" s="72"/>
      <c r="W50" s="74">
        <f>SUM(W40:W46,W39)</f>
        <v>285.86466067603271</v>
      </c>
      <c r="X50" s="75"/>
      <c r="Y50" s="76">
        <f t="shared" si="14"/>
        <v>-6.5699999992764333</v>
      </c>
      <c r="Z50" s="77">
        <f>IF((Q50)=0,"",(Y50/Q50))</f>
        <v>-2.246655709040974E-2</v>
      </c>
      <c r="AA50" s="75"/>
      <c r="AB50" s="72"/>
      <c r="AC50" s="74">
        <f>SUM(AC40:AC46,AC39)</f>
        <v>280.08415682572593</v>
      </c>
      <c r="AD50" s="75"/>
      <c r="AE50" s="76">
        <f t="shared" si="15"/>
        <v>-5.7805038503067863</v>
      </c>
      <c r="AF50" s="77">
        <f>IF((W50)=0,"",(AE50/W50))</f>
        <v>-2.0221120850113641E-2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42.300643630399946</v>
      </c>
      <c r="I51" s="81"/>
      <c r="J51" s="79">
        <v>0.13</v>
      </c>
      <c r="K51" s="82">
        <f>K50*J51</f>
        <v>42.107457078441875</v>
      </c>
      <c r="L51" s="81"/>
      <c r="M51" s="83">
        <f t="shared" si="29"/>
        <v>-0.19318655195807111</v>
      </c>
      <c r="N51" s="84">
        <f>IF((H51)=0,"",(M51/H51))</f>
        <v>-4.5669884753061982E-3</v>
      </c>
      <c r="O51" s="81"/>
      <c r="P51" s="79">
        <v>0.13</v>
      </c>
      <c r="Q51" s="82">
        <f>Q50*P51</f>
        <v>38.016505887790188</v>
      </c>
      <c r="R51" s="81"/>
      <c r="S51" s="83">
        <f t="shared" si="13"/>
        <v>-4.0909511906516869</v>
      </c>
      <c r="T51" s="84">
        <f>IF((K51)=0,"",(S51/K51))</f>
        <v>-9.7155028455664386E-2</v>
      </c>
      <c r="U51" s="81"/>
      <c r="V51" s="79">
        <v>0.13</v>
      </c>
      <c r="W51" s="82">
        <f>W50*V51</f>
        <v>37.162405887884255</v>
      </c>
      <c r="X51" s="81"/>
      <c r="Y51" s="83">
        <f t="shared" si="14"/>
        <v>-0.85409999990593377</v>
      </c>
      <c r="Z51" s="84">
        <f>IF((Q51)=0,"",(Y51/Q51))</f>
        <v>-2.2466557090409674E-2</v>
      </c>
      <c r="AA51" s="81"/>
      <c r="AB51" s="79">
        <v>0.13</v>
      </c>
      <c r="AC51" s="82">
        <f>AC50*AB51</f>
        <v>36.410940387344368</v>
      </c>
      <c r="AD51" s="81"/>
      <c r="AE51" s="83">
        <f t="shared" si="15"/>
        <v>-0.75146550053988648</v>
      </c>
      <c r="AF51" s="84">
        <f>IF((W51)=0,"",(AE51/W51))</f>
        <v>-2.0221120850113756E-2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367.69021001809188</v>
      </c>
      <c r="I52" s="81"/>
      <c r="J52" s="86"/>
      <c r="K52" s="82">
        <f>K50+K51</f>
        <v>366.0109730664563</v>
      </c>
      <c r="L52" s="81"/>
      <c r="M52" s="83">
        <f t="shared" si="29"/>
        <v>-1.6792369516355734</v>
      </c>
      <c r="N52" s="84">
        <f>IF((H52)=0,"",(M52/H52))</f>
        <v>-4.5669884753062858E-3</v>
      </c>
      <c r="O52" s="81"/>
      <c r="P52" s="86"/>
      <c r="Q52" s="82">
        <f>Q50+Q51</f>
        <v>330.45116656309932</v>
      </c>
      <c r="R52" s="81"/>
      <c r="S52" s="83">
        <f t="shared" si="13"/>
        <v>-35.559806503356981</v>
      </c>
      <c r="T52" s="84">
        <f>IF((K52)=0,"",(S52/K52))</f>
        <v>-9.7155028455664413E-2</v>
      </c>
      <c r="U52" s="81"/>
      <c r="V52" s="86"/>
      <c r="W52" s="82">
        <f>W50+W51</f>
        <v>323.02706656391695</v>
      </c>
      <c r="X52" s="81"/>
      <c r="Y52" s="83">
        <f t="shared" si="14"/>
        <v>-7.4240999991823742</v>
      </c>
      <c r="Z52" s="84">
        <f>IF((Q52)=0,"",(Y52/Q52))</f>
        <v>-2.2466557090409754E-2</v>
      </c>
      <c r="AA52" s="81"/>
      <c r="AB52" s="86"/>
      <c r="AC52" s="82">
        <f>AC50+AC51</f>
        <v>316.49509721307027</v>
      </c>
      <c r="AD52" s="81"/>
      <c r="AE52" s="83">
        <f t="shared" si="15"/>
        <v>-6.5319693508466798</v>
      </c>
      <c r="AF52" s="84">
        <f>IF((W52)=0,"",(AE52/W52))</f>
        <v>-2.022112085011368E-2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-36.770000000000003</v>
      </c>
      <c r="I53" s="81"/>
      <c r="J53" s="86"/>
      <c r="K53" s="87">
        <f>ROUND(-K52*10%,2)</f>
        <v>-36.6</v>
      </c>
      <c r="L53" s="81"/>
      <c r="M53" s="88">
        <f t="shared" si="29"/>
        <v>0.17000000000000171</v>
      </c>
      <c r="N53" s="89">
        <f>IF((H53)=0,"",(M53/H53))</f>
        <v>-4.6233342398695051E-3</v>
      </c>
      <c r="O53" s="81"/>
      <c r="P53" s="86"/>
      <c r="Q53" s="87">
        <f>ROUND(-Q52*10%,2)</f>
        <v>-33.049999999999997</v>
      </c>
      <c r="R53" s="81"/>
      <c r="S53" s="88">
        <f t="shared" si="13"/>
        <v>3.5500000000000043</v>
      </c>
      <c r="T53" s="89">
        <f>IF((K53)=0,"",(S53/K53))</f>
        <v>-9.6994535519125791E-2</v>
      </c>
      <c r="U53" s="81"/>
      <c r="V53" s="86"/>
      <c r="W53" s="87">
        <f>ROUND(-W52*10%,2)</f>
        <v>-32.299999999999997</v>
      </c>
      <c r="X53" s="81"/>
      <c r="Y53" s="88">
        <f t="shared" si="14"/>
        <v>0.75</v>
      </c>
      <c r="Z53" s="89">
        <f>IF((Q53)=0,"",(Y53/Q53))</f>
        <v>-2.2692889561270805E-2</v>
      </c>
      <c r="AA53" s="81"/>
      <c r="AB53" s="86"/>
      <c r="AC53" s="87">
        <f>ROUND(-AC52*10%,2)</f>
        <v>-31.65</v>
      </c>
      <c r="AD53" s="81"/>
      <c r="AE53" s="88">
        <f t="shared" si="15"/>
        <v>0.64999999999999858</v>
      </c>
      <c r="AF53" s="89">
        <f>IF((W53)=0,"",(AE53/W53))</f>
        <v>-2.0123839009287884E-2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330.92021001809189</v>
      </c>
      <c r="I54" s="92"/>
      <c r="J54" s="90"/>
      <c r="K54" s="93">
        <f>K52+K53</f>
        <v>329.41097306645628</v>
      </c>
      <c r="L54" s="92"/>
      <c r="M54" s="94">
        <f t="shared" si="29"/>
        <v>-1.5092369516356143</v>
      </c>
      <c r="N54" s="95">
        <f>IF((H54)=0,"",(M54/H54))</f>
        <v>-4.5607276495838742E-3</v>
      </c>
      <c r="O54" s="92"/>
      <c r="P54" s="90"/>
      <c r="Q54" s="93">
        <f>Q52+Q53</f>
        <v>297.40116656309931</v>
      </c>
      <c r="R54" s="92"/>
      <c r="S54" s="94">
        <f t="shared" si="13"/>
        <v>-32.00980650335697</v>
      </c>
      <c r="T54" s="95">
        <f>IF((K54)=0,"",(S54/K54))</f>
        <v>-9.7172860410145542E-2</v>
      </c>
      <c r="U54" s="92"/>
      <c r="V54" s="90"/>
      <c r="W54" s="93">
        <f>W52+W53</f>
        <v>290.72706656391694</v>
      </c>
      <c r="X54" s="92"/>
      <c r="Y54" s="94">
        <f t="shared" si="14"/>
        <v>-6.6740999991823742</v>
      </c>
      <c r="Z54" s="95">
        <f>IF((Q54)=0,"",(Y54/Q54))</f>
        <v>-2.2441404908767691E-2</v>
      </c>
      <c r="AA54" s="92"/>
      <c r="AB54" s="90"/>
      <c r="AC54" s="93">
        <f>AC52+AC53</f>
        <v>284.84509721307029</v>
      </c>
      <c r="AD54" s="92"/>
      <c r="AE54" s="94">
        <f t="shared" si="15"/>
        <v>-5.8819693508466457</v>
      </c>
      <c r="AF54" s="95">
        <f>IF((W54)=0,"",(AE54/W54))</f>
        <v>-2.0231928937216731E-2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331.86956638769186</v>
      </c>
      <c r="I56" s="106"/>
      <c r="J56" s="103"/>
      <c r="K56" s="105">
        <f>SUM(K47:K48,K39,K40:K43)</f>
        <v>330.38351598801444</v>
      </c>
      <c r="L56" s="106"/>
      <c r="M56" s="107">
        <f t="shared" si="29"/>
        <v>-1.4860503996774241</v>
      </c>
      <c r="N56" s="77">
        <f>IF((H56)=0,"",(M56/H56))</f>
        <v>-4.4778146301653098E-3</v>
      </c>
      <c r="O56" s="106"/>
      <c r="P56" s="103"/>
      <c r="Q56" s="105">
        <f>SUM(Q47:Q48,Q39,Q40:Q43)</f>
        <v>298.55466067530909</v>
      </c>
      <c r="R56" s="106"/>
      <c r="S56" s="107">
        <f t="shared" si="13"/>
        <v>-31.828855312705343</v>
      </c>
      <c r="T56" s="77">
        <f>IF((K56)=0,"",(S56/K56))</f>
        <v>-9.6339114309383467E-2</v>
      </c>
      <c r="U56" s="106"/>
      <c r="V56" s="103"/>
      <c r="W56" s="105">
        <f>SUM(W47:W48,W39,W40:W43)</f>
        <v>291.98466067603266</v>
      </c>
      <c r="X56" s="106"/>
      <c r="Y56" s="107">
        <f t="shared" si="14"/>
        <v>-6.5699999992764333</v>
      </c>
      <c r="Z56" s="77">
        <f>IF((Q56)=0,"",(Y56/Q56))</f>
        <v>-2.2006020553876356E-2</v>
      </c>
      <c r="AA56" s="106"/>
      <c r="AB56" s="103"/>
      <c r="AC56" s="105">
        <f>SUM(AC47:AC48,AC39,AC40:AC43)</f>
        <v>286.20415682572587</v>
      </c>
      <c r="AD56" s="106"/>
      <c r="AE56" s="107">
        <f t="shared" si="15"/>
        <v>-5.7805038503067863</v>
      </c>
      <c r="AF56" s="77">
        <f>IF((W56)=0,"",(AE56/W56))</f>
        <v>-1.9797286052367184E-2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43.143043630399944</v>
      </c>
      <c r="I57" s="110"/>
      <c r="J57" s="109">
        <v>0.13</v>
      </c>
      <c r="K57" s="111">
        <f>K56*J57</f>
        <v>42.94985707844188</v>
      </c>
      <c r="L57" s="110"/>
      <c r="M57" s="112">
        <f t="shared" si="29"/>
        <v>-0.193186551958064</v>
      </c>
      <c r="N57" s="84">
        <f>IF((H57)=0,"",(M57/H57))</f>
        <v>-4.4778146301652829E-3</v>
      </c>
      <c r="O57" s="110"/>
      <c r="P57" s="109">
        <v>0.13</v>
      </c>
      <c r="Q57" s="111">
        <f>Q56*P57</f>
        <v>38.812105887790182</v>
      </c>
      <c r="R57" s="110"/>
      <c r="S57" s="112">
        <f t="shared" si="13"/>
        <v>-4.1377511906516986</v>
      </c>
      <c r="T57" s="84">
        <f>IF((K57)=0,"",(S57/K57))</f>
        <v>-9.633911430938355E-2</v>
      </c>
      <c r="U57" s="110"/>
      <c r="V57" s="109">
        <v>0.13</v>
      </c>
      <c r="W57" s="111">
        <f>W56*V57</f>
        <v>37.958005887884248</v>
      </c>
      <c r="X57" s="110"/>
      <c r="Y57" s="112">
        <f t="shared" si="14"/>
        <v>-0.85409999990593377</v>
      </c>
      <c r="Z57" s="84">
        <f>IF((Q57)=0,"",(Y57/Q57))</f>
        <v>-2.2006020553876293E-2</v>
      </c>
      <c r="AA57" s="110"/>
      <c r="AB57" s="109">
        <v>0.13</v>
      </c>
      <c r="AC57" s="111">
        <f>AC56*AB57</f>
        <v>37.206540387344361</v>
      </c>
      <c r="AD57" s="110"/>
      <c r="AE57" s="112">
        <f t="shared" si="15"/>
        <v>-0.75146550053988648</v>
      </c>
      <c r="AF57" s="84">
        <f>IF((W57)=0,"",(AE57/W57))</f>
        <v>-1.9797286052367295E-2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375.01261001809178</v>
      </c>
      <c r="I58" s="110"/>
      <c r="J58" s="114"/>
      <c r="K58" s="111">
        <f>K56+K57</f>
        <v>373.33337306645632</v>
      </c>
      <c r="L58" s="110"/>
      <c r="M58" s="112">
        <f t="shared" si="29"/>
        <v>-1.6792369516354597</v>
      </c>
      <c r="N58" s="84">
        <f>IF((H58)=0,"",(M58/H58))</f>
        <v>-4.4778146301652309E-3</v>
      </c>
      <c r="O58" s="110"/>
      <c r="P58" s="114"/>
      <c r="Q58" s="111">
        <f>Q56+Q57</f>
        <v>337.3667665630993</v>
      </c>
      <c r="R58" s="110"/>
      <c r="S58" s="112">
        <f t="shared" si="13"/>
        <v>-35.966606503357013</v>
      </c>
      <c r="T58" s="84">
        <f>IF((K58)=0,"",(S58/K58))</f>
        <v>-9.6339114309383397E-2</v>
      </c>
      <c r="U58" s="110"/>
      <c r="V58" s="114"/>
      <c r="W58" s="111">
        <f>W56+W57</f>
        <v>329.94266656391693</v>
      </c>
      <c r="X58" s="110"/>
      <c r="Y58" s="112">
        <f t="shared" si="14"/>
        <v>-7.4240999991823742</v>
      </c>
      <c r="Z58" s="84">
        <f>IF((Q58)=0,"",(Y58/Q58))</f>
        <v>-2.200602055387637E-2</v>
      </c>
      <c r="AA58" s="110"/>
      <c r="AB58" s="114"/>
      <c r="AC58" s="111">
        <f>AC56+AC57</f>
        <v>323.41069721307025</v>
      </c>
      <c r="AD58" s="110"/>
      <c r="AE58" s="112">
        <f t="shared" si="15"/>
        <v>-6.5319693508466798</v>
      </c>
      <c r="AF58" s="84">
        <f>IF((W58)=0,"",(AE58/W58))</f>
        <v>-1.9797286052367215E-2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-37.5</v>
      </c>
      <c r="I59" s="110"/>
      <c r="J59" s="114"/>
      <c r="K59" s="116">
        <f>ROUND(-K58*10%,2)</f>
        <v>-37.33</v>
      </c>
      <c r="L59" s="110"/>
      <c r="M59" s="117">
        <f t="shared" si="29"/>
        <v>0.17000000000000171</v>
      </c>
      <c r="N59" s="89">
        <f>IF((H59)=0,"",(M59/H59))</f>
        <v>-4.5333333333333788E-3</v>
      </c>
      <c r="O59" s="110"/>
      <c r="P59" s="114"/>
      <c r="Q59" s="116">
        <f>ROUND(-Q58*10%,2)</f>
        <v>-33.74</v>
      </c>
      <c r="R59" s="110"/>
      <c r="S59" s="117">
        <f t="shared" si="13"/>
        <v>3.5899999999999963</v>
      </c>
      <c r="T59" s="89">
        <f>IF((K59)=0,"",(S59/K59))</f>
        <v>-9.6169300830431195E-2</v>
      </c>
      <c r="U59" s="110"/>
      <c r="V59" s="114"/>
      <c r="W59" s="116">
        <f>ROUND(-W58*10%,2)</f>
        <v>-32.99</v>
      </c>
      <c r="X59" s="110"/>
      <c r="Y59" s="117">
        <f t="shared" si="14"/>
        <v>0.75</v>
      </c>
      <c r="Z59" s="89">
        <f>IF((Q59)=0,"",(Y59/Q59))</f>
        <v>-2.2228808535862475E-2</v>
      </c>
      <c r="AA59" s="110"/>
      <c r="AB59" s="114"/>
      <c r="AC59" s="116">
        <f>ROUND(-AC58*10%,2)</f>
        <v>-32.340000000000003</v>
      </c>
      <c r="AD59" s="110"/>
      <c r="AE59" s="117">
        <f t="shared" si="15"/>
        <v>0.64999999999999858</v>
      </c>
      <c r="AF59" s="89">
        <f>IF((W59)=0,"",(AE59/W59))</f>
        <v>-1.9702940284934783E-2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337.51261001809178</v>
      </c>
      <c r="I60" s="120"/>
      <c r="J60" s="118"/>
      <c r="K60" s="121">
        <f>SUM(K58:K59)</f>
        <v>336.00337306645633</v>
      </c>
      <c r="L60" s="120"/>
      <c r="M60" s="122">
        <f t="shared" si="29"/>
        <v>-1.5092369516354438</v>
      </c>
      <c r="N60" s="123">
        <f>IF((H60)=0,"",(M60/H60))</f>
        <v>-4.4716461158430315E-3</v>
      </c>
      <c r="O60" s="120"/>
      <c r="P60" s="118"/>
      <c r="Q60" s="121">
        <f>SUM(Q58:Q59)</f>
        <v>303.6267665630993</v>
      </c>
      <c r="R60" s="120"/>
      <c r="S60" s="122">
        <f t="shared" si="13"/>
        <v>-32.376606503357038</v>
      </c>
      <c r="T60" s="123">
        <f>IF((K60)=0,"",(S60/K60))</f>
        <v>-9.6357980599657375E-2</v>
      </c>
      <c r="U60" s="120"/>
      <c r="V60" s="118"/>
      <c r="W60" s="121">
        <f>SUM(W58:W59)</f>
        <v>296.95266656391692</v>
      </c>
      <c r="X60" s="120"/>
      <c r="Y60" s="122">
        <f t="shared" si="14"/>
        <v>-6.6740999991823742</v>
      </c>
      <c r="Z60" s="123">
        <f>IF((Q60)=0,"",(Y60/Q60))</f>
        <v>-2.1981263624185031E-2</v>
      </c>
      <c r="AA60" s="120"/>
      <c r="AB60" s="118"/>
      <c r="AC60" s="121">
        <f>SUM(AC58:AC59)</f>
        <v>291.07069721307028</v>
      </c>
      <c r="AD60" s="120"/>
      <c r="AE60" s="122">
        <f t="shared" si="15"/>
        <v>-5.8819693508466457</v>
      </c>
      <c r="AF60" s="123">
        <f>IF((W60)=0,"",(AE60/W60))</f>
        <v>-1.9807767409223093E-2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1:AP79"/>
  <sheetViews>
    <sheetView showGridLines="0" topLeftCell="A21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39.14</v>
      </c>
      <c r="H12" s="18">
        <f t="shared" ref="H12:H27" si="0">$F12*G12</f>
        <v>39.14</v>
      </c>
      <c r="I12" s="19"/>
      <c r="J12" s="212">
        <v>41.21</v>
      </c>
      <c r="K12" s="18">
        <f t="shared" ref="K12:K27" si="1">$F12*J12</f>
        <v>41.21</v>
      </c>
      <c r="L12" s="19"/>
      <c r="M12" s="21">
        <f t="shared" ref="M12:M21" si="2">K12-H12</f>
        <v>2.0700000000000003</v>
      </c>
      <c r="N12" s="22">
        <f t="shared" ref="N12:N21" si="3">IF((H12)=0,"",(M12/H12))</f>
        <v>5.2887072049054684E-2</v>
      </c>
      <c r="O12" s="19"/>
      <c r="P12" s="16">
        <v>42.21</v>
      </c>
      <c r="Q12" s="18">
        <f t="shared" ref="Q12:Q27" si="4">$F12*P12</f>
        <v>42.21</v>
      </c>
      <c r="R12" s="19"/>
      <c r="S12" s="21">
        <f>Q12-K12</f>
        <v>1</v>
      </c>
      <c r="T12" s="22">
        <f t="shared" ref="T12:T34" si="5">IF((K12)=0,"",(S12/K12))</f>
        <v>2.4265954865323951E-2</v>
      </c>
      <c r="U12" s="19"/>
      <c r="V12" s="16">
        <v>42.11</v>
      </c>
      <c r="W12" s="18">
        <f t="shared" ref="W12:W27" si="6">$F12*V12</f>
        <v>42.11</v>
      </c>
      <c r="X12" s="19"/>
      <c r="Y12" s="21">
        <f>W12-Q12</f>
        <v>-0.10000000000000142</v>
      </c>
      <c r="Z12" s="22">
        <f t="shared" ref="Z12:Z34" si="7">IF((Q12)=0,"",(Y12/Q12))</f>
        <v>-2.3691068467188207E-3</v>
      </c>
      <c r="AA12" s="19"/>
      <c r="AB12" s="16">
        <v>43.03</v>
      </c>
      <c r="AC12" s="18">
        <f t="shared" ref="AC12:AC27" si="8">$F12*AB12</f>
        <v>43.03</v>
      </c>
      <c r="AD12" s="19"/>
      <c r="AE12" s="21">
        <f>AC12-W12</f>
        <v>0.92000000000000171</v>
      </c>
      <c r="AF12" s="22">
        <f t="shared" ref="AF12:AF34" si="9">IF((W12)=0,"",(AE12/W12))</f>
        <v>2.1847542151507995E-2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2.44</v>
      </c>
      <c r="H13" s="18">
        <f t="shared" si="0"/>
        <v>2.44</v>
      </c>
      <c r="I13" s="19"/>
      <c r="J13" s="212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1.01E-2</v>
      </c>
      <c r="H19" s="18">
        <f t="shared" si="0"/>
        <v>10.1</v>
      </c>
      <c r="I19" s="19"/>
      <c r="J19" s="16">
        <v>1.06E-2</v>
      </c>
      <c r="K19" s="18">
        <f t="shared" si="1"/>
        <v>10.6</v>
      </c>
      <c r="L19" s="19"/>
      <c r="M19" s="21">
        <f t="shared" si="2"/>
        <v>0.5</v>
      </c>
      <c r="N19" s="22">
        <f t="shared" si="3"/>
        <v>4.9504950495049507E-2</v>
      </c>
      <c r="O19" s="19"/>
      <c r="P19" s="16">
        <v>1.09E-2</v>
      </c>
      <c r="Q19" s="18">
        <f t="shared" si="4"/>
        <v>10.9</v>
      </c>
      <c r="R19" s="19"/>
      <c r="S19" s="21">
        <f t="shared" si="10"/>
        <v>0.30000000000000071</v>
      </c>
      <c r="T19" s="22">
        <f t="shared" si="5"/>
        <v>2.8301886792452897E-2</v>
      </c>
      <c r="U19" s="19"/>
      <c r="V19" s="16">
        <v>1.09E-2</v>
      </c>
      <c r="W19" s="18">
        <f t="shared" si="6"/>
        <v>10.9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11.1</v>
      </c>
      <c r="AD19" s="19"/>
      <c r="AE19" s="21">
        <f t="shared" si="12"/>
        <v>0.19999999999999929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3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3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3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3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53.879999999999995</v>
      </c>
      <c r="I28" s="31"/>
      <c r="J28" s="28"/>
      <c r="K28" s="30">
        <f>SUM(K12:K27)</f>
        <v>54.230000000000004</v>
      </c>
      <c r="L28" s="31"/>
      <c r="M28" s="32">
        <f t="shared" si="24"/>
        <v>0.35000000000000853</v>
      </c>
      <c r="N28" s="33">
        <f t="shared" si="25"/>
        <v>6.49591685226445E-3</v>
      </c>
      <c r="O28" s="31"/>
      <c r="P28" s="28"/>
      <c r="Q28" s="30">
        <f>SUM(Q12:Q27)</f>
        <v>55.53</v>
      </c>
      <c r="R28" s="31"/>
      <c r="S28" s="32">
        <f t="shared" si="10"/>
        <v>1.2999999999999972</v>
      </c>
      <c r="T28" s="33">
        <f t="shared" si="5"/>
        <v>2.3971971233634464E-2</v>
      </c>
      <c r="U28" s="31"/>
      <c r="V28" s="28"/>
      <c r="W28" s="30">
        <f>SUM(W12:W27)</f>
        <v>53.01</v>
      </c>
      <c r="X28" s="31"/>
      <c r="Y28" s="32">
        <f t="shared" si="11"/>
        <v>-2.5200000000000031</v>
      </c>
      <c r="Z28" s="33">
        <f t="shared" si="7"/>
        <v>-4.5380875202593249E-2</v>
      </c>
      <c r="AA28" s="31"/>
      <c r="AB28" s="28"/>
      <c r="AC28" s="30">
        <f>SUM(AC12:AC27)</f>
        <v>54.13</v>
      </c>
      <c r="AD28" s="31"/>
      <c r="AE28" s="32">
        <f t="shared" si="12"/>
        <v>1.1200000000000045</v>
      </c>
      <c r="AF28" s="33">
        <f t="shared" si="9"/>
        <v>2.1128089039803895E-2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-8.9999999999999998E-4</v>
      </c>
      <c r="H29" s="18">
        <f t="shared" ref="H29:H35" si="26">$F29*G29</f>
        <v>-0.9</v>
      </c>
      <c r="I29" s="19"/>
      <c r="J29" s="16">
        <v>3.3021965494891919E-4</v>
      </c>
      <c r="K29" s="18">
        <f t="shared" ref="K29:K35" si="27">$F29*J29</f>
        <v>0.33021965494891919</v>
      </c>
      <c r="L29" s="19"/>
      <c r="M29" s="21">
        <f t="shared" si="24"/>
        <v>1.2302196549489193</v>
      </c>
      <c r="N29" s="22">
        <f t="shared" si="25"/>
        <v>-1.3669107277210213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-0.33021965494891919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31">$F30*G30</f>
        <v>0</v>
      </c>
      <c r="I30" s="19"/>
      <c r="J30" s="16"/>
      <c r="K30" s="18">
        <f t="shared" ref="K30" si="32">$F30*J30</f>
        <v>0</v>
      </c>
      <c r="L30" s="19"/>
      <c r="M30" s="21">
        <f t="shared" ref="M30" si="33">K30-H30</f>
        <v>0</v>
      </c>
      <c r="N30" s="22" t="str">
        <f t="shared" ref="N30" si="34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3"/>
        <v>1000</v>
      </c>
      <c r="G31" s="16">
        <v>1E-4</v>
      </c>
      <c r="H31" s="18">
        <f>$F31*G31</f>
        <v>0.1</v>
      </c>
      <c r="I31" s="19"/>
      <c r="J31" s="16">
        <v>0</v>
      </c>
      <c r="K31" s="18">
        <f>$F31*J31</f>
        <v>0</v>
      </c>
      <c r="L31" s="19"/>
      <c r="M31" s="21">
        <f t="shared" ref="M31:M60" si="35">K31-H31</f>
        <v>-0.1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ref="F32:F33" si="36">$G$7</f>
        <v>1000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36"/>
        <v>1000</v>
      </c>
      <c r="G33" s="133">
        <v>6.0000000000000002E-5</v>
      </c>
      <c r="H33" s="18">
        <f t="shared" si="26"/>
        <v>6.0000000000000005E-2</v>
      </c>
      <c r="I33" s="19"/>
      <c r="J33" s="133">
        <v>6.0000000000000002E-5</v>
      </c>
      <c r="K33" s="18">
        <f t="shared" si="27"/>
        <v>6.0000000000000005E-2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6.0000000000000002E-5</v>
      </c>
      <c r="Q33" s="18">
        <f t="shared" si="28"/>
        <v>6.0000000000000005E-2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9"/>
        <v>6.0000000000000005E-2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0"/>
        <v>6.0000000000000005E-2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IF(ISBLANK($D$5)=TRUE, 0, IF($D$5="TOU", 0.64*G44+0.18*G45+0.18*G46, IF(AND($D$5="non-TOU", $F$48&gt;0), G48,G47)))</f>
        <v>0.10766000000000001</v>
      </c>
      <c r="H34" s="18">
        <f t="shared" si="26"/>
        <v>4.0803140000000102</v>
      </c>
      <c r="I34" s="19"/>
      <c r="J34" s="38">
        <f>IF(ISBLANK($D$5)=TRUE, 0, IF($D$5="TOU", 0.64*J44+0.18*J45+0.18*J46, IF(AND($D$5="non-TOU", $F$48&gt;0), J48,J47)))</f>
        <v>0.10766000000000001</v>
      </c>
      <c r="K34" s="18">
        <f t="shared" si="27"/>
        <v>4.0803140000000102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28"/>
        <v>3.8711060000000095</v>
      </c>
      <c r="R34" s="19"/>
      <c r="S34" s="21">
        <f t="shared" si="10"/>
        <v>-0.20920800000000073</v>
      </c>
      <c r="T34" s="22">
        <f t="shared" si="5"/>
        <v>-5.1272524614527262E-2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9"/>
        <v>3.8711060000000095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30"/>
        <v>3.8711060000000095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0.78800000000000003</v>
      </c>
      <c r="H35" s="18">
        <f t="shared" si="26"/>
        <v>0.78800000000000003</v>
      </c>
      <c r="I35" s="19"/>
      <c r="J35" s="213">
        <v>0.78800000000000003</v>
      </c>
      <c r="K35" s="18">
        <f t="shared" si="27"/>
        <v>0.78800000000000003</v>
      </c>
      <c r="L35" s="19"/>
      <c r="M35" s="21">
        <f t="shared" si="35"/>
        <v>0</v>
      </c>
      <c r="N35" s="22"/>
      <c r="O35" s="19"/>
      <c r="P35" s="38">
        <v>0.78800000000000003</v>
      </c>
      <c r="Q35" s="18">
        <f t="shared" si="28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9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58.008314000000006</v>
      </c>
      <c r="I36" s="31"/>
      <c r="J36" s="41"/>
      <c r="K36" s="43">
        <f>SUM(K29:K35)+K28</f>
        <v>59.488533654948931</v>
      </c>
      <c r="L36" s="31"/>
      <c r="M36" s="32">
        <f t="shared" si="35"/>
        <v>1.4802196549489253</v>
      </c>
      <c r="N36" s="33">
        <f t="shared" ref="N36:N46" si="37">IF((H36)=0,"",(M36/H36))</f>
        <v>2.5517370750491476E-2</v>
      </c>
      <c r="O36" s="31"/>
      <c r="P36" s="41"/>
      <c r="Q36" s="43">
        <f>SUM(Q29:Q35)+Q28</f>
        <v>60.249106000000012</v>
      </c>
      <c r="R36" s="31"/>
      <c r="S36" s="32">
        <f t="shared" si="10"/>
        <v>0.76057234505108084</v>
      </c>
      <c r="T36" s="33">
        <f t="shared" ref="T36:T46" si="38">IF((K36)=0,"",(S36/K36))</f>
        <v>1.2785192344168797E-2</v>
      </c>
      <c r="U36" s="31"/>
      <c r="V36" s="41"/>
      <c r="W36" s="43">
        <f>SUM(W29:W35)+W28</f>
        <v>57.729106000000009</v>
      </c>
      <c r="X36" s="31"/>
      <c r="Y36" s="32">
        <f t="shared" si="11"/>
        <v>-2.5200000000000031</v>
      </c>
      <c r="Z36" s="33">
        <f t="shared" ref="Z36:Z46" si="39">IF((Q36)=0,"",(Y36/Q36))</f>
        <v>-4.1826346767701458E-2</v>
      </c>
      <c r="AA36" s="31"/>
      <c r="AB36" s="41"/>
      <c r="AC36" s="43">
        <f>SUM(AC29:AC35)+AC28</f>
        <v>58.061106000000009</v>
      </c>
      <c r="AD36" s="31"/>
      <c r="AE36" s="32">
        <f t="shared" si="12"/>
        <v>0.33200000000000074</v>
      </c>
      <c r="AF36" s="33">
        <f t="shared" ref="AF36:AF46" si="40">IF((W36)=0,"",(AE36/W36))</f>
        <v>5.7509984651416685E-3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6.9922506891320563E-3</v>
      </c>
      <c r="H37" s="18">
        <f>$F37*G37</f>
        <v>7.2572569902501618</v>
      </c>
      <c r="I37" s="19"/>
      <c r="J37" s="20">
        <v>6.8009505892390144E-3</v>
      </c>
      <c r="K37" s="18">
        <f>$F37*J37</f>
        <v>7.0587066165711736</v>
      </c>
      <c r="L37" s="19"/>
      <c r="M37" s="21">
        <f t="shared" si="35"/>
        <v>-0.1985503736789882</v>
      </c>
      <c r="N37" s="22">
        <f t="shared" si="37"/>
        <v>-2.7358873186623098E-2</v>
      </c>
      <c r="O37" s="19"/>
      <c r="P37" s="20">
        <v>6.8009505892390144E-3</v>
      </c>
      <c r="Q37" s="18">
        <f>$F37*P37</f>
        <v>7.0587066165711736</v>
      </c>
      <c r="R37" s="19"/>
      <c r="S37" s="21">
        <f t="shared" si="10"/>
        <v>0</v>
      </c>
      <c r="T37" s="22">
        <f t="shared" si="38"/>
        <v>0</v>
      </c>
      <c r="U37" s="19"/>
      <c r="V37" s="20">
        <v>6.8009505892390144E-3</v>
      </c>
      <c r="W37" s="18">
        <f>$F37*V37</f>
        <v>7.0587066165711736</v>
      </c>
      <c r="X37" s="19"/>
      <c r="Y37" s="21">
        <f t="shared" si="11"/>
        <v>0</v>
      </c>
      <c r="Z37" s="22">
        <f t="shared" si="39"/>
        <v>0</v>
      </c>
      <c r="AA37" s="19"/>
      <c r="AB37" s="20">
        <v>6.8009505892390144E-3</v>
      </c>
      <c r="AC37" s="18">
        <f>$F37*AB37</f>
        <v>7.0587066165711736</v>
      </c>
      <c r="AD37" s="19"/>
      <c r="AE37" s="21">
        <f t="shared" si="12"/>
        <v>0</v>
      </c>
      <c r="AF37" s="22">
        <f t="shared" si="4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5.3116364159938641E-3</v>
      </c>
      <c r="H38" s="18">
        <f>$F38*G38</f>
        <v>5.5129474361600321</v>
      </c>
      <c r="I38" s="19"/>
      <c r="J38" s="20">
        <v>5.3223476369492068E-3</v>
      </c>
      <c r="K38" s="18">
        <f>$F38*J38</f>
        <v>5.5240646123895818</v>
      </c>
      <c r="L38" s="19"/>
      <c r="M38" s="21">
        <f t="shared" si="35"/>
        <v>1.1117176229549663E-2</v>
      </c>
      <c r="N38" s="22">
        <f t="shared" si="37"/>
        <v>2.0165576324256015E-3</v>
      </c>
      <c r="O38" s="19"/>
      <c r="P38" s="20">
        <v>5.3223476369492068E-3</v>
      </c>
      <c r="Q38" s="18">
        <f>$F38*P38</f>
        <v>5.5240646123895818</v>
      </c>
      <c r="R38" s="19"/>
      <c r="S38" s="21">
        <f t="shared" si="10"/>
        <v>0</v>
      </c>
      <c r="T38" s="22">
        <f t="shared" si="38"/>
        <v>0</v>
      </c>
      <c r="U38" s="19"/>
      <c r="V38" s="20">
        <v>5.3223476369492068E-3</v>
      </c>
      <c r="W38" s="18">
        <f>$F38*V38</f>
        <v>5.5240646123895818</v>
      </c>
      <c r="X38" s="19"/>
      <c r="Y38" s="21">
        <f t="shared" si="11"/>
        <v>0</v>
      </c>
      <c r="Z38" s="22">
        <f t="shared" si="39"/>
        <v>0</v>
      </c>
      <c r="AA38" s="19"/>
      <c r="AB38" s="20">
        <v>5.3223476369492068E-3</v>
      </c>
      <c r="AC38" s="18">
        <f>$F38*AB38</f>
        <v>5.5240646123895818</v>
      </c>
      <c r="AD38" s="19"/>
      <c r="AE38" s="21">
        <f t="shared" si="12"/>
        <v>0</v>
      </c>
      <c r="AF38" s="22">
        <f t="shared" si="4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70.778518426410201</v>
      </c>
      <c r="I39" s="48"/>
      <c r="J39" s="47"/>
      <c r="K39" s="43">
        <f>SUM(K36:K38)</f>
        <v>72.07130488390969</v>
      </c>
      <c r="L39" s="48"/>
      <c r="M39" s="32">
        <f t="shared" si="35"/>
        <v>1.2927864574994885</v>
      </c>
      <c r="N39" s="33">
        <f t="shared" si="37"/>
        <v>1.8265237620700179E-2</v>
      </c>
      <c r="O39" s="48"/>
      <c r="P39" s="47"/>
      <c r="Q39" s="43">
        <f>SUM(Q36:Q38)</f>
        <v>72.831877228960764</v>
      </c>
      <c r="R39" s="48"/>
      <c r="S39" s="32">
        <f t="shared" si="10"/>
        <v>0.76057234505107374</v>
      </c>
      <c r="T39" s="33">
        <f t="shared" si="38"/>
        <v>1.0553053622050843E-2</v>
      </c>
      <c r="U39" s="48"/>
      <c r="V39" s="47"/>
      <c r="W39" s="43">
        <f>SUM(W36:W38)</f>
        <v>70.311877228960768</v>
      </c>
      <c r="X39" s="48"/>
      <c r="Y39" s="32">
        <f t="shared" si="11"/>
        <v>-2.519999999999996</v>
      </c>
      <c r="Z39" s="33">
        <f t="shared" si="39"/>
        <v>-3.4600234071653815E-2</v>
      </c>
      <c r="AA39" s="48"/>
      <c r="AB39" s="47"/>
      <c r="AC39" s="43">
        <f>SUM(AC36:AC38)</f>
        <v>70.643877228960761</v>
      </c>
      <c r="AD39" s="48"/>
      <c r="AE39" s="32">
        <f t="shared" si="12"/>
        <v>0.33199999999999363</v>
      </c>
      <c r="AF39" s="33">
        <f t="shared" si="40"/>
        <v>4.7218195998221212E-3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41">$F40*G40</f>
        <v>4.5667600000000004</v>
      </c>
      <c r="I40" s="19"/>
      <c r="J40" s="50">
        <v>4.7000000000000002E-3</v>
      </c>
      <c r="K40" s="154">
        <f t="shared" ref="K40:K48" si="42">$F40*J40</f>
        <v>4.8781300000000005</v>
      </c>
      <c r="L40" s="19"/>
      <c r="M40" s="21">
        <f t="shared" si="35"/>
        <v>0.31137000000000015</v>
      </c>
      <c r="N40" s="155">
        <f t="shared" si="37"/>
        <v>6.8181818181818205E-2</v>
      </c>
      <c r="O40" s="19"/>
      <c r="P40" s="50">
        <v>4.7000000000000002E-3</v>
      </c>
      <c r="Q40" s="154">
        <f t="shared" ref="Q40:Q48" si="43">$F40*P40</f>
        <v>4.8781300000000005</v>
      </c>
      <c r="R40" s="19"/>
      <c r="S40" s="21">
        <f t="shared" si="10"/>
        <v>0</v>
      </c>
      <c r="T40" s="155">
        <f t="shared" si="38"/>
        <v>0</v>
      </c>
      <c r="U40" s="19"/>
      <c r="V40" s="50">
        <v>4.7000000000000002E-3</v>
      </c>
      <c r="W40" s="154">
        <f t="shared" ref="W40:W48" si="44">$F40*V40</f>
        <v>4.8781300000000005</v>
      </c>
      <c r="X40" s="19"/>
      <c r="Y40" s="21">
        <f t="shared" si="11"/>
        <v>0</v>
      </c>
      <c r="Z40" s="155">
        <f t="shared" si="39"/>
        <v>0</v>
      </c>
      <c r="AA40" s="19"/>
      <c r="AB40" s="50">
        <v>4.7000000000000002E-3</v>
      </c>
      <c r="AC40" s="154">
        <f t="shared" ref="AC40:AC48" si="45">$F40*AB40</f>
        <v>4.8781300000000005</v>
      </c>
      <c r="AD40" s="19"/>
      <c r="AE40" s="21">
        <f t="shared" si="12"/>
        <v>0</v>
      </c>
      <c r="AF40" s="155">
        <f t="shared" si="4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41"/>
        <v>1.34927</v>
      </c>
      <c r="I41" s="19"/>
      <c r="J41" s="50">
        <v>1.2999999999999999E-3</v>
      </c>
      <c r="K41" s="154">
        <f t="shared" si="42"/>
        <v>1.34927</v>
      </c>
      <c r="L41" s="19"/>
      <c r="M41" s="21">
        <f t="shared" si="35"/>
        <v>0</v>
      </c>
      <c r="N41" s="155">
        <f t="shared" si="37"/>
        <v>0</v>
      </c>
      <c r="O41" s="19"/>
      <c r="P41" s="50">
        <v>1.2999999999999999E-3</v>
      </c>
      <c r="Q41" s="154">
        <f t="shared" si="43"/>
        <v>1.34927</v>
      </c>
      <c r="R41" s="19"/>
      <c r="S41" s="21">
        <f t="shared" si="10"/>
        <v>0</v>
      </c>
      <c r="T41" s="155">
        <f t="shared" si="38"/>
        <v>0</v>
      </c>
      <c r="U41" s="19"/>
      <c r="V41" s="50">
        <v>1.2999999999999999E-3</v>
      </c>
      <c r="W41" s="154">
        <f t="shared" si="44"/>
        <v>1.34927</v>
      </c>
      <c r="X41" s="19"/>
      <c r="Y41" s="21">
        <f t="shared" si="11"/>
        <v>0</v>
      </c>
      <c r="Z41" s="155">
        <f t="shared" si="39"/>
        <v>0</v>
      </c>
      <c r="AA41" s="19"/>
      <c r="AB41" s="50">
        <v>1.2999999999999999E-3</v>
      </c>
      <c r="AC41" s="154">
        <f t="shared" si="45"/>
        <v>1.34927</v>
      </c>
      <c r="AD41" s="19"/>
      <c r="AE41" s="21">
        <f t="shared" si="12"/>
        <v>0</v>
      </c>
      <c r="AF41" s="155">
        <f t="shared" si="4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1"/>
        <v>0.25</v>
      </c>
      <c r="I42" s="19"/>
      <c r="J42" s="50">
        <v>0.25</v>
      </c>
      <c r="K42" s="154">
        <f t="shared" si="42"/>
        <v>0.25</v>
      </c>
      <c r="L42" s="19"/>
      <c r="M42" s="21">
        <f t="shared" si="35"/>
        <v>0</v>
      </c>
      <c r="N42" s="155">
        <f t="shared" si="37"/>
        <v>0</v>
      </c>
      <c r="O42" s="19"/>
      <c r="P42" s="50">
        <v>0.25</v>
      </c>
      <c r="Q42" s="154">
        <f t="shared" si="43"/>
        <v>0.25</v>
      </c>
      <c r="R42" s="19"/>
      <c r="S42" s="21">
        <f t="shared" si="10"/>
        <v>0</v>
      </c>
      <c r="T42" s="155">
        <f t="shared" si="38"/>
        <v>0</v>
      </c>
      <c r="U42" s="19"/>
      <c r="V42" s="50">
        <v>0.25</v>
      </c>
      <c r="W42" s="154">
        <f t="shared" si="44"/>
        <v>0.25</v>
      </c>
      <c r="X42" s="19"/>
      <c r="Y42" s="21">
        <f t="shared" si="11"/>
        <v>0</v>
      </c>
      <c r="Z42" s="155">
        <f t="shared" si="39"/>
        <v>0</v>
      </c>
      <c r="AA42" s="19"/>
      <c r="AB42" s="50">
        <v>0.25</v>
      </c>
      <c r="AC42" s="154">
        <f t="shared" si="45"/>
        <v>0.25</v>
      </c>
      <c r="AD42" s="19"/>
      <c r="AE42" s="21">
        <f t="shared" si="12"/>
        <v>0</v>
      </c>
      <c r="AF42" s="155">
        <f t="shared" si="4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41"/>
        <v>7</v>
      </c>
      <c r="I43" s="19"/>
      <c r="J43" s="50">
        <v>7.0000000000000001E-3</v>
      </c>
      <c r="K43" s="154">
        <f t="shared" si="42"/>
        <v>7</v>
      </c>
      <c r="L43" s="19"/>
      <c r="M43" s="21">
        <f t="shared" si="35"/>
        <v>0</v>
      </c>
      <c r="N43" s="155">
        <f t="shared" si="37"/>
        <v>0</v>
      </c>
      <c r="O43" s="19"/>
      <c r="P43" s="50">
        <v>7.0000000000000001E-3</v>
      </c>
      <c r="Q43" s="154">
        <f t="shared" si="43"/>
        <v>7</v>
      </c>
      <c r="R43" s="19"/>
      <c r="S43" s="21">
        <f t="shared" si="10"/>
        <v>0</v>
      </c>
      <c r="T43" s="155">
        <f t="shared" si="38"/>
        <v>0</v>
      </c>
      <c r="U43" s="19"/>
      <c r="V43" s="50">
        <v>7.0000000000000001E-3</v>
      </c>
      <c r="W43" s="154">
        <f t="shared" si="44"/>
        <v>7</v>
      </c>
      <c r="X43" s="19"/>
      <c r="Y43" s="21">
        <f t="shared" si="11"/>
        <v>0</v>
      </c>
      <c r="Z43" s="155">
        <f t="shared" si="39"/>
        <v>0</v>
      </c>
      <c r="AA43" s="19"/>
      <c r="AB43" s="50">
        <v>7.0000000000000001E-3</v>
      </c>
      <c r="AC43" s="154">
        <f t="shared" si="45"/>
        <v>7</v>
      </c>
      <c r="AD43" s="19"/>
      <c r="AE43" s="21">
        <f t="shared" si="12"/>
        <v>0</v>
      </c>
      <c r="AF43" s="155">
        <f t="shared" si="4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8.3000000000000004E-2</v>
      </c>
      <c r="H44" s="154">
        <f t="shared" si="41"/>
        <v>53.120000000000005</v>
      </c>
      <c r="I44" s="19"/>
      <c r="J44" s="54">
        <v>8.3000000000000004E-2</v>
      </c>
      <c r="K44" s="154">
        <f t="shared" si="42"/>
        <v>53.120000000000005</v>
      </c>
      <c r="L44" s="19"/>
      <c r="M44" s="21">
        <f t="shared" si="35"/>
        <v>0</v>
      </c>
      <c r="N44" s="155">
        <f t="shared" si="37"/>
        <v>0</v>
      </c>
      <c r="O44" s="19"/>
      <c r="P44" s="54">
        <v>0.08</v>
      </c>
      <c r="Q44" s="154">
        <f t="shared" si="43"/>
        <v>51.2</v>
      </c>
      <c r="R44" s="19"/>
      <c r="S44" s="21">
        <f t="shared" si="10"/>
        <v>-1.9200000000000017</v>
      </c>
      <c r="T44" s="155">
        <f t="shared" si="38"/>
        <v>-3.6144578313253038E-2</v>
      </c>
      <c r="U44" s="19"/>
      <c r="V44" s="54">
        <v>0.08</v>
      </c>
      <c r="W44" s="154">
        <f t="shared" si="44"/>
        <v>51.2</v>
      </c>
      <c r="X44" s="19"/>
      <c r="Y44" s="21">
        <f t="shared" si="11"/>
        <v>0</v>
      </c>
      <c r="Z44" s="155">
        <f t="shared" si="39"/>
        <v>0</v>
      </c>
      <c r="AA44" s="19"/>
      <c r="AB44" s="54">
        <v>0.08</v>
      </c>
      <c r="AC44" s="154">
        <f t="shared" si="45"/>
        <v>51.2</v>
      </c>
      <c r="AD44" s="19"/>
      <c r="AE44" s="21">
        <f t="shared" si="12"/>
        <v>0</v>
      </c>
      <c r="AF44" s="155">
        <f t="shared" si="4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0.128</v>
      </c>
      <c r="H45" s="154">
        <f t="shared" si="41"/>
        <v>23.04</v>
      </c>
      <c r="I45" s="19"/>
      <c r="J45" s="54">
        <v>0.128</v>
      </c>
      <c r="K45" s="154">
        <f t="shared" si="42"/>
        <v>23.04</v>
      </c>
      <c r="L45" s="19"/>
      <c r="M45" s="21">
        <f t="shared" si="35"/>
        <v>0</v>
      </c>
      <c r="N45" s="155">
        <f t="shared" si="37"/>
        <v>0</v>
      </c>
      <c r="O45" s="19"/>
      <c r="P45" s="54">
        <v>0.122</v>
      </c>
      <c r="Q45" s="154">
        <f t="shared" si="43"/>
        <v>21.96</v>
      </c>
      <c r="R45" s="19"/>
      <c r="S45" s="21">
        <f t="shared" si="10"/>
        <v>-1.0799999999999983</v>
      </c>
      <c r="T45" s="155">
        <f t="shared" si="38"/>
        <v>-4.6874999999999931E-2</v>
      </c>
      <c r="U45" s="19"/>
      <c r="V45" s="54">
        <v>0.122</v>
      </c>
      <c r="W45" s="154">
        <f t="shared" si="44"/>
        <v>21.96</v>
      </c>
      <c r="X45" s="19"/>
      <c r="Y45" s="21">
        <f t="shared" si="11"/>
        <v>0</v>
      </c>
      <c r="Z45" s="155">
        <f t="shared" si="39"/>
        <v>0</v>
      </c>
      <c r="AA45" s="19"/>
      <c r="AB45" s="54">
        <v>0.122</v>
      </c>
      <c r="AC45" s="154">
        <f t="shared" si="45"/>
        <v>21.96</v>
      </c>
      <c r="AD45" s="19"/>
      <c r="AE45" s="21">
        <f t="shared" si="12"/>
        <v>0</v>
      </c>
      <c r="AF45" s="155">
        <f t="shared" si="4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0.17499999999999999</v>
      </c>
      <c r="H46" s="154">
        <f t="shared" si="41"/>
        <v>31.499999999999996</v>
      </c>
      <c r="I46" s="19"/>
      <c r="J46" s="54">
        <v>0.17499999999999999</v>
      </c>
      <c r="K46" s="154">
        <f t="shared" si="42"/>
        <v>31.499999999999996</v>
      </c>
      <c r="L46" s="19"/>
      <c r="M46" s="21">
        <f t="shared" si="35"/>
        <v>0</v>
      </c>
      <c r="N46" s="155">
        <f t="shared" si="37"/>
        <v>0</v>
      </c>
      <c r="O46" s="19"/>
      <c r="P46" s="54">
        <v>0.161</v>
      </c>
      <c r="Q46" s="154">
        <f t="shared" si="43"/>
        <v>28.98</v>
      </c>
      <c r="R46" s="19"/>
      <c r="S46" s="21">
        <f t="shared" si="10"/>
        <v>-2.519999999999996</v>
      </c>
      <c r="T46" s="155">
        <f t="shared" si="38"/>
        <v>-7.9999999999999877E-2</v>
      </c>
      <c r="U46" s="19"/>
      <c r="V46" s="54">
        <v>0.161</v>
      </c>
      <c r="W46" s="154">
        <f t="shared" si="44"/>
        <v>28.98</v>
      </c>
      <c r="X46" s="19"/>
      <c r="Y46" s="21">
        <f t="shared" si="11"/>
        <v>0</v>
      </c>
      <c r="Z46" s="155">
        <f t="shared" si="39"/>
        <v>0</v>
      </c>
      <c r="AA46" s="19"/>
      <c r="AB46" s="54">
        <v>0.161</v>
      </c>
      <c r="AC46" s="154">
        <f t="shared" si="45"/>
        <v>28.98</v>
      </c>
      <c r="AD46" s="19"/>
      <c r="AE46" s="21">
        <f t="shared" si="12"/>
        <v>0</v>
      </c>
      <c r="AF46" s="155">
        <f t="shared" si="4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9.9000000000000005E-2</v>
      </c>
      <c r="H47" s="154">
        <f t="shared" si="41"/>
        <v>74.25</v>
      </c>
      <c r="I47" s="59"/>
      <c r="J47" s="54">
        <v>9.9000000000000005E-2</v>
      </c>
      <c r="K47" s="154">
        <f t="shared" si="42"/>
        <v>74.25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3"/>
        <v>70.5</v>
      </c>
      <c r="R47" s="59"/>
      <c r="S47" s="60">
        <f t="shared" si="10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250</v>
      </c>
      <c r="G48" s="54">
        <v>0.11600000000000001</v>
      </c>
      <c r="H48" s="154">
        <f t="shared" si="41"/>
        <v>29</v>
      </c>
      <c r="I48" s="59"/>
      <c r="J48" s="54">
        <v>0.11600000000000001</v>
      </c>
      <c r="K48" s="154">
        <f t="shared" si="42"/>
        <v>29</v>
      </c>
      <c r="L48" s="59"/>
      <c r="M48" s="60">
        <f t="shared" si="35"/>
        <v>0</v>
      </c>
      <c r="N48" s="155">
        <f>IF((H48)=FALSE,"",(M48/H48))</f>
        <v>0</v>
      </c>
      <c r="O48" s="59"/>
      <c r="P48" s="54">
        <v>0.11</v>
      </c>
      <c r="Q48" s="154">
        <f t="shared" si="43"/>
        <v>27.5</v>
      </c>
      <c r="R48" s="59"/>
      <c r="S48" s="60">
        <f t="shared" si="10"/>
        <v>-1.5</v>
      </c>
      <c r="T48" s="155">
        <f>IF((K48)=FALSE,"",(S48/K48))</f>
        <v>-5.1724137931034482E-2</v>
      </c>
      <c r="U48" s="59"/>
      <c r="V48" s="54">
        <v>0.11</v>
      </c>
      <c r="W48" s="154">
        <f t="shared" si="44"/>
        <v>27.5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5"/>
        <v>27.5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191.60454842641019</v>
      </c>
      <c r="I50" s="75"/>
      <c r="J50" s="72"/>
      <c r="K50" s="74">
        <f>SUM(K40:K46,K39)</f>
        <v>193.20870488390972</v>
      </c>
      <c r="L50" s="75"/>
      <c r="M50" s="76">
        <f t="shared" si="35"/>
        <v>1.6041564574995277</v>
      </c>
      <c r="N50" s="77">
        <f>IF((H50)=0,"",(M50/H50))</f>
        <v>8.3722253499406776E-3</v>
      </c>
      <c r="O50" s="75"/>
      <c r="P50" s="72"/>
      <c r="Q50" s="74">
        <f>SUM(Q40:Q46,Q39)</f>
        <v>188.4492772289608</v>
      </c>
      <c r="R50" s="75"/>
      <c r="S50" s="76">
        <f t="shared" si="10"/>
        <v>-4.7594276549489223</v>
      </c>
      <c r="T50" s="77">
        <f>IF((K50)=0,"",(S50/K50))</f>
        <v>-2.4633608810786474E-2</v>
      </c>
      <c r="U50" s="75"/>
      <c r="V50" s="72"/>
      <c r="W50" s="74">
        <f>SUM(W40:W46,W39)</f>
        <v>185.92927722896079</v>
      </c>
      <c r="X50" s="75"/>
      <c r="Y50" s="76">
        <f t="shared" si="11"/>
        <v>-2.5200000000000102</v>
      </c>
      <c r="Z50" s="77">
        <f>IF((Q50)=0,"",(Y50/Q50))</f>
        <v>-1.3372298567843686E-2</v>
      </c>
      <c r="AA50" s="75"/>
      <c r="AB50" s="72"/>
      <c r="AC50" s="74">
        <f>SUM(AC40:AC46,AC39)</f>
        <v>186.26127722896078</v>
      </c>
      <c r="AD50" s="75"/>
      <c r="AE50" s="76">
        <f t="shared" si="12"/>
        <v>0.33199999999999363</v>
      </c>
      <c r="AF50" s="77">
        <f>IF((W50)=0,"",(AE50/W50))</f>
        <v>1.7856251847370734E-3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24.908591295433325</v>
      </c>
      <c r="I51" s="81"/>
      <c r="J51" s="79">
        <v>0.13</v>
      </c>
      <c r="K51" s="82">
        <f>K50*J51</f>
        <v>25.117131634908265</v>
      </c>
      <c r="L51" s="81"/>
      <c r="M51" s="83">
        <f t="shared" si="35"/>
        <v>0.20854033947493988</v>
      </c>
      <c r="N51" s="84">
        <f>IF((H51)=0,"",(M51/H51))</f>
        <v>8.3722253499407297E-3</v>
      </c>
      <c r="O51" s="81"/>
      <c r="P51" s="79">
        <v>0.13</v>
      </c>
      <c r="Q51" s="82">
        <f>Q50*P51</f>
        <v>24.498406039764905</v>
      </c>
      <c r="R51" s="81"/>
      <c r="S51" s="83">
        <f t="shared" si="10"/>
        <v>-0.6187255951433599</v>
      </c>
      <c r="T51" s="84">
        <f>IF((K51)=0,"",(S51/K51))</f>
        <v>-2.4633608810786474E-2</v>
      </c>
      <c r="U51" s="81"/>
      <c r="V51" s="79">
        <v>0.13</v>
      </c>
      <c r="W51" s="82">
        <f>W50*V51</f>
        <v>24.170806039764901</v>
      </c>
      <c r="X51" s="81"/>
      <c r="Y51" s="83">
        <f t="shared" si="11"/>
        <v>-0.32760000000000389</v>
      </c>
      <c r="Z51" s="84">
        <f>IF((Q51)=0,"",(Y51/Q51))</f>
        <v>-1.3372298567843789E-2</v>
      </c>
      <c r="AA51" s="81"/>
      <c r="AB51" s="79">
        <v>0.13</v>
      </c>
      <c r="AC51" s="82">
        <f>AC50*AB51</f>
        <v>24.213966039764902</v>
      </c>
      <c r="AD51" s="81"/>
      <c r="AE51" s="83">
        <f t="shared" si="12"/>
        <v>4.3160000000000309E-2</v>
      </c>
      <c r="AF51" s="84">
        <f>IF((W51)=0,"",(AE51/W51))</f>
        <v>1.7856251847371205E-3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216.51313972184352</v>
      </c>
      <c r="I52" s="81"/>
      <c r="J52" s="86"/>
      <c r="K52" s="82">
        <f>K50+K51</f>
        <v>218.32583651881799</v>
      </c>
      <c r="L52" s="81"/>
      <c r="M52" s="83">
        <f t="shared" si="35"/>
        <v>1.8126967969744783</v>
      </c>
      <c r="N52" s="84">
        <f>IF((H52)=0,"",(M52/H52))</f>
        <v>8.3722253499407331E-3</v>
      </c>
      <c r="O52" s="81"/>
      <c r="P52" s="86"/>
      <c r="Q52" s="82">
        <f>Q50+Q51</f>
        <v>212.94768326872571</v>
      </c>
      <c r="R52" s="81"/>
      <c r="S52" s="83">
        <f t="shared" si="10"/>
        <v>-5.3781532500922822</v>
      </c>
      <c r="T52" s="84">
        <f>IF((K52)=0,"",(S52/K52))</f>
        <v>-2.4633608810786474E-2</v>
      </c>
      <c r="U52" s="81"/>
      <c r="V52" s="86"/>
      <c r="W52" s="82">
        <f>W50+W51</f>
        <v>210.10008326872568</v>
      </c>
      <c r="X52" s="81"/>
      <c r="Y52" s="83">
        <f t="shared" si="11"/>
        <v>-2.8476000000000283</v>
      </c>
      <c r="Z52" s="84">
        <f>IF((Q52)=0,"",(Y52/Q52))</f>
        <v>-1.3372298567843765E-2</v>
      </c>
      <c r="AA52" s="81"/>
      <c r="AB52" s="86"/>
      <c r="AC52" s="82">
        <f>AC50+AC51</f>
        <v>210.47524326872568</v>
      </c>
      <c r="AD52" s="81"/>
      <c r="AE52" s="83">
        <f t="shared" si="12"/>
        <v>0.37515999999999394</v>
      </c>
      <c r="AF52" s="84">
        <f>IF((W52)=0,"",(AE52/W52))</f>
        <v>1.7856251847370788E-3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-21.65</v>
      </c>
      <c r="I53" s="81"/>
      <c r="J53" s="86"/>
      <c r="K53" s="87">
        <f>ROUND(-K52*10%,2)</f>
        <v>-21.83</v>
      </c>
      <c r="L53" s="81"/>
      <c r="M53" s="88">
        <f t="shared" si="35"/>
        <v>-0.17999999999999972</v>
      </c>
      <c r="N53" s="89">
        <f>IF((H53)=0,"",(M53/H53))</f>
        <v>8.3140877598152294E-3</v>
      </c>
      <c r="O53" s="81"/>
      <c r="P53" s="86"/>
      <c r="Q53" s="87">
        <f>ROUND(-Q52*10%,2)</f>
        <v>-21.29</v>
      </c>
      <c r="R53" s="81"/>
      <c r="S53" s="88">
        <f t="shared" si="10"/>
        <v>0.53999999999999915</v>
      </c>
      <c r="T53" s="89">
        <f>IF((K53)=0,"",(S53/K53))</f>
        <v>-2.473660100778741E-2</v>
      </c>
      <c r="U53" s="81"/>
      <c r="V53" s="86"/>
      <c r="W53" s="87">
        <f>ROUND(-W52*10%,2)</f>
        <v>-21.01</v>
      </c>
      <c r="X53" s="81"/>
      <c r="Y53" s="88">
        <f t="shared" si="11"/>
        <v>0.27999999999999758</v>
      </c>
      <c r="Z53" s="89">
        <f>IF((Q53)=0,"",(Y53/Q53))</f>
        <v>-1.315171441991534E-2</v>
      </c>
      <c r="AA53" s="81"/>
      <c r="AB53" s="86"/>
      <c r="AC53" s="87">
        <f>ROUND(-AC52*10%,2)</f>
        <v>-21.05</v>
      </c>
      <c r="AD53" s="81"/>
      <c r="AE53" s="88">
        <f t="shared" si="12"/>
        <v>-3.9999999999999147E-2</v>
      </c>
      <c r="AF53" s="89">
        <f>IF((W53)=0,"",(AE53/W53))</f>
        <v>1.9038553069966274E-3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194.86313972184351</v>
      </c>
      <c r="I54" s="92"/>
      <c r="J54" s="90"/>
      <c r="K54" s="93">
        <f>K52+K53</f>
        <v>196.49583651881801</v>
      </c>
      <c r="L54" s="92"/>
      <c r="M54" s="94">
        <f t="shared" si="35"/>
        <v>1.6326967969744999</v>
      </c>
      <c r="N54" s="95">
        <f>IF((H54)=0,"",(M54/H54))</f>
        <v>8.3786846465939389E-3</v>
      </c>
      <c r="O54" s="92"/>
      <c r="P54" s="90"/>
      <c r="Q54" s="93">
        <f>Q52+Q53</f>
        <v>191.65768326872572</v>
      </c>
      <c r="R54" s="92"/>
      <c r="S54" s="94">
        <f t="shared" si="10"/>
        <v>-4.8381532500922901</v>
      </c>
      <c r="T54" s="95">
        <f>IF((K54)=0,"",(S54/K54))</f>
        <v>-2.4622166738016101E-2</v>
      </c>
      <c r="U54" s="92"/>
      <c r="V54" s="90"/>
      <c r="W54" s="93">
        <f>W52+W53</f>
        <v>189.09008326872569</v>
      </c>
      <c r="X54" s="92"/>
      <c r="Y54" s="94">
        <f t="shared" si="11"/>
        <v>-2.5676000000000272</v>
      </c>
      <c r="Z54" s="95">
        <f>IF((Q54)=0,"",(Y54/Q54))</f>
        <v>-1.3396801819836057E-2</v>
      </c>
      <c r="AA54" s="92"/>
      <c r="AB54" s="90"/>
      <c r="AC54" s="93">
        <f>AC52+AC53</f>
        <v>189.42524326872567</v>
      </c>
      <c r="AD54" s="92"/>
      <c r="AE54" s="94">
        <f t="shared" si="12"/>
        <v>0.33515999999997348</v>
      </c>
      <c r="AF54" s="95">
        <f>IF((W54)=0,"",(AE54/W54))</f>
        <v>1.7724885102708443E-3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187.19454842641017</v>
      </c>
      <c r="I56" s="106"/>
      <c r="J56" s="103"/>
      <c r="K56" s="105">
        <f>SUM(K47:K48,K39,K40:K43)</f>
        <v>188.79870488390969</v>
      </c>
      <c r="L56" s="106"/>
      <c r="M56" s="107">
        <f t="shared" si="35"/>
        <v>1.6041564574995277</v>
      </c>
      <c r="N56" s="77">
        <f>IF((H56)=0,"",(M56/H56))</f>
        <v>8.5694614025052813E-3</v>
      </c>
      <c r="O56" s="106"/>
      <c r="P56" s="103"/>
      <c r="Q56" s="105">
        <f>SUM(Q47:Q48,Q39,Q40:Q43)</f>
        <v>184.30927722896075</v>
      </c>
      <c r="R56" s="106"/>
      <c r="S56" s="107">
        <f t="shared" si="10"/>
        <v>-4.4894276549489405</v>
      </c>
      <c r="T56" s="77">
        <f>IF((K56)=0,"",(S56/K56))</f>
        <v>-2.377891128919259E-2</v>
      </c>
      <c r="U56" s="106"/>
      <c r="V56" s="103"/>
      <c r="W56" s="105">
        <f>SUM(W47:W48,W39,W40:W43)</f>
        <v>181.78927722896077</v>
      </c>
      <c r="X56" s="106"/>
      <c r="Y56" s="107">
        <f t="shared" si="11"/>
        <v>-2.5199999999999818</v>
      </c>
      <c r="Z56" s="77">
        <f>IF((Q56)=0,"",(Y56/Q56))</f>
        <v>-1.3672670404265527E-2</v>
      </c>
      <c r="AA56" s="106"/>
      <c r="AB56" s="103"/>
      <c r="AC56" s="105">
        <f>SUM(AC47:AC48,AC39,AC40:AC43)</f>
        <v>182.12127722896076</v>
      </c>
      <c r="AD56" s="106"/>
      <c r="AE56" s="107">
        <f t="shared" si="12"/>
        <v>0.33199999999999363</v>
      </c>
      <c r="AF56" s="77">
        <f>IF((W56)=0,"",(AE56/W56))</f>
        <v>1.8262903349455799E-3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24.335291295433322</v>
      </c>
      <c r="I57" s="110"/>
      <c r="J57" s="109">
        <v>0.13</v>
      </c>
      <c r="K57" s="111">
        <f>K56*J57</f>
        <v>24.543831634908262</v>
      </c>
      <c r="L57" s="110"/>
      <c r="M57" s="112">
        <f t="shared" si="35"/>
        <v>0.20854033947493988</v>
      </c>
      <c r="N57" s="84">
        <f>IF((H57)=0,"",(M57/H57))</f>
        <v>8.5694614025053333E-3</v>
      </c>
      <c r="O57" s="110"/>
      <c r="P57" s="109">
        <v>0.13</v>
      </c>
      <c r="Q57" s="111">
        <f>Q56*P57</f>
        <v>23.960206039764898</v>
      </c>
      <c r="R57" s="110"/>
      <c r="S57" s="112">
        <f t="shared" si="10"/>
        <v>-0.58362559514336354</v>
      </c>
      <c r="T57" s="84">
        <f>IF((K57)=0,"",(S57/K57))</f>
        <v>-2.3778911289192642E-2</v>
      </c>
      <c r="U57" s="110"/>
      <c r="V57" s="109">
        <v>0.13</v>
      </c>
      <c r="W57" s="111">
        <f>W56*V57</f>
        <v>23.632606039764902</v>
      </c>
      <c r="X57" s="110"/>
      <c r="Y57" s="112">
        <f t="shared" si="11"/>
        <v>-0.32759999999999678</v>
      </c>
      <c r="Z57" s="84">
        <f>IF((Q57)=0,"",(Y57/Q57))</f>
        <v>-1.367267040426549E-2</v>
      </c>
      <c r="AA57" s="110"/>
      <c r="AB57" s="109">
        <v>0.13</v>
      </c>
      <c r="AC57" s="111">
        <f>AC56*AB57</f>
        <v>23.675766039764902</v>
      </c>
      <c r="AD57" s="110"/>
      <c r="AE57" s="112">
        <f t="shared" si="12"/>
        <v>4.3160000000000309E-2</v>
      </c>
      <c r="AF57" s="84">
        <f>IF((W57)=0,"",(AE57/W57))</f>
        <v>1.8262903349456278E-3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211.52983972184347</v>
      </c>
      <c r="I58" s="110"/>
      <c r="J58" s="114"/>
      <c r="K58" s="111">
        <f>K56+K57</f>
        <v>213.34253651881795</v>
      </c>
      <c r="L58" s="110"/>
      <c r="M58" s="112">
        <f t="shared" si="35"/>
        <v>1.8126967969744783</v>
      </c>
      <c r="N58" s="84">
        <f>IF((H58)=0,"",(M58/H58))</f>
        <v>8.5694614025053385E-3</v>
      </c>
      <c r="O58" s="110"/>
      <c r="P58" s="114"/>
      <c r="Q58" s="111">
        <f>Q56+Q57</f>
        <v>208.26948326872565</v>
      </c>
      <c r="R58" s="110"/>
      <c r="S58" s="112">
        <f t="shared" si="10"/>
        <v>-5.0730532500923005</v>
      </c>
      <c r="T58" s="84">
        <f>IF((K58)=0,"",(S58/K58))</f>
        <v>-2.3778911289192579E-2</v>
      </c>
      <c r="U58" s="110"/>
      <c r="V58" s="114"/>
      <c r="W58" s="111">
        <f>W56+W57</f>
        <v>205.42188326872568</v>
      </c>
      <c r="X58" s="110"/>
      <c r="Y58" s="112">
        <f t="shared" si="11"/>
        <v>-2.8475999999999715</v>
      </c>
      <c r="Z58" s="84">
        <f>IF((Q58)=0,"",(Y58/Q58))</f>
        <v>-1.3672670404265489E-2</v>
      </c>
      <c r="AA58" s="110"/>
      <c r="AB58" s="114"/>
      <c r="AC58" s="111">
        <f>AC56+AC57</f>
        <v>205.79704326872567</v>
      </c>
      <c r="AD58" s="110"/>
      <c r="AE58" s="112">
        <f t="shared" si="12"/>
        <v>0.37515999999999394</v>
      </c>
      <c r="AF58" s="84">
        <f>IF((W58)=0,"",(AE58/W58))</f>
        <v>1.8262903349455853E-3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-21.15</v>
      </c>
      <c r="I59" s="110"/>
      <c r="J59" s="114"/>
      <c r="K59" s="116">
        <f>ROUND(-K58*10%,2)</f>
        <v>-21.33</v>
      </c>
      <c r="L59" s="110"/>
      <c r="M59" s="117">
        <f t="shared" si="35"/>
        <v>-0.17999999999999972</v>
      </c>
      <c r="N59" s="89">
        <f>IF((H59)=0,"",(M59/H59))</f>
        <v>8.5106382978723284E-3</v>
      </c>
      <c r="O59" s="110"/>
      <c r="P59" s="114"/>
      <c r="Q59" s="116">
        <f>ROUND(-Q58*10%,2)</f>
        <v>-20.83</v>
      </c>
      <c r="R59" s="110"/>
      <c r="S59" s="117">
        <f t="shared" si="10"/>
        <v>0.5</v>
      </c>
      <c r="T59" s="89">
        <f>IF((K59)=0,"",(S59/K59))</f>
        <v>-2.3441162681669011E-2</v>
      </c>
      <c r="U59" s="110"/>
      <c r="V59" s="114"/>
      <c r="W59" s="116">
        <f>ROUND(-W58*10%,2)</f>
        <v>-20.54</v>
      </c>
      <c r="X59" s="110"/>
      <c r="Y59" s="117">
        <f t="shared" si="11"/>
        <v>0.28999999999999915</v>
      </c>
      <c r="Z59" s="89">
        <f>IF((Q59)=0,"",(Y59/Q59))</f>
        <v>-1.3922227556408985E-2</v>
      </c>
      <c r="AA59" s="110"/>
      <c r="AB59" s="114"/>
      <c r="AC59" s="116">
        <f>ROUND(-AC58*10%,2)</f>
        <v>-20.58</v>
      </c>
      <c r="AD59" s="110"/>
      <c r="AE59" s="117">
        <f t="shared" si="12"/>
        <v>-3.9999999999999147E-2</v>
      </c>
      <c r="AF59" s="89">
        <f>IF((W59)=0,"",(AE59/W59))</f>
        <v>1.9474196689386149E-3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190.37983972184347</v>
      </c>
      <c r="I60" s="120"/>
      <c r="J60" s="118"/>
      <c r="K60" s="121">
        <f>SUM(K58:K59)</f>
        <v>192.01253651881797</v>
      </c>
      <c r="L60" s="120"/>
      <c r="M60" s="122">
        <f t="shared" si="35"/>
        <v>1.6326967969744999</v>
      </c>
      <c r="N60" s="123">
        <f>IF((H60)=0,"",(M60/H60))</f>
        <v>8.5759962785974045E-3</v>
      </c>
      <c r="O60" s="120"/>
      <c r="P60" s="118"/>
      <c r="Q60" s="121">
        <f>SUM(Q58:Q59)</f>
        <v>187.43948326872567</v>
      </c>
      <c r="R60" s="120"/>
      <c r="S60" s="122">
        <f t="shared" si="10"/>
        <v>-4.5730532500923005</v>
      </c>
      <c r="T60" s="123">
        <f>IF((K60)=0,"",(S60/K60))</f>
        <v>-2.3816430598760013E-2</v>
      </c>
      <c r="U60" s="120"/>
      <c r="V60" s="118"/>
      <c r="W60" s="121">
        <f>SUM(W58:W59)</f>
        <v>184.88188326872569</v>
      </c>
      <c r="X60" s="120"/>
      <c r="Y60" s="122">
        <f t="shared" si="11"/>
        <v>-2.5575999999999794</v>
      </c>
      <c r="Z60" s="123">
        <f>IF((Q60)=0,"",(Y60/Q60))</f>
        <v>-1.3644937317359303E-2</v>
      </c>
      <c r="AA60" s="120"/>
      <c r="AB60" s="118"/>
      <c r="AC60" s="121">
        <f>SUM(AC58:AC59)</f>
        <v>185.21704326872566</v>
      </c>
      <c r="AD60" s="120"/>
      <c r="AE60" s="122">
        <f t="shared" si="12"/>
        <v>0.33515999999997348</v>
      </c>
      <c r="AF60" s="123">
        <f>IF((W60)=0,"",(AE60/W60))</f>
        <v>1.8128331130899324E-3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  <pageSetUpPr fitToPage="1"/>
  </sheetPr>
  <dimension ref="A1:AP79"/>
  <sheetViews>
    <sheetView showGridLines="0" topLeftCell="A43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39.14</v>
      </c>
      <c r="H12" s="18">
        <f t="shared" ref="H12:H27" si="0">$F12*G12</f>
        <v>39.14</v>
      </c>
      <c r="I12" s="19"/>
      <c r="J12" s="212">
        <v>41.21</v>
      </c>
      <c r="K12" s="18">
        <f t="shared" ref="K12:K27" si="1">$F12*J12</f>
        <v>41.21</v>
      </c>
      <c r="L12" s="19"/>
      <c r="M12" s="21">
        <f t="shared" ref="M12:M21" si="2">K12-H12</f>
        <v>2.0700000000000003</v>
      </c>
      <c r="N12" s="22">
        <f t="shared" ref="N12:N21" si="3">IF((H12)=0,"",(M12/H12))</f>
        <v>5.2887072049054684E-2</v>
      </c>
      <c r="O12" s="19"/>
      <c r="P12" s="16">
        <v>42.21</v>
      </c>
      <c r="Q12" s="18">
        <f t="shared" ref="Q12:Q27" si="4">$F12*P12</f>
        <v>42.21</v>
      </c>
      <c r="R12" s="19"/>
      <c r="S12" s="21">
        <f>Q12-K12</f>
        <v>1</v>
      </c>
      <c r="T12" s="22">
        <f t="shared" ref="T12:T34" si="5">IF((K12)=0,"",(S12/K12))</f>
        <v>2.4265954865323951E-2</v>
      </c>
      <c r="U12" s="19"/>
      <c r="V12" s="16">
        <v>42.11</v>
      </c>
      <c r="W12" s="18">
        <f t="shared" ref="W12:W27" si="6">$F12*V12</f>
        <v>42.11</v>
      </c>
      <c r="X12" s="19"/>
      <c r="Y12" s="21">
        <f>W12-Q12</f>
        <v>-0.10000000000000142</v>
      </c>
      <c r="Z12" s="22">
        <f t="shared" ref="Z12:Z34" si="7">IF((Q12)=0,"",(Y12/Q12))</f>
        <v>-2.3691068467188207E-3</v>
      </c>
      <c r="AA12" s="19"/>
      <c r="AB12" s="16">
        <v>43.03</v>
      </c>
      <c r="AC12" s="18">
        <f t="shared" ref="AC12:AC27" si="8">$F12*AB12</f>
        <v>43.03</v>
      </c>
      <c r="AD12" s="19"/>
      <c r="AE12" s="21">
        <f>AC12-W12</f>
        <v>0.92000000000000171</v>
      </c>
      <c r="AF12" s="22">
        <f t="shared" ref="AF12:AF34" si="9">IF((W12)=0,"",(AE12/W12))</f>
        <v>2.1847542151507995E-2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2.44</v>
      </c>
      <c r="H13" s="18">
        <f t="shared" si="0"/>
        <v>2.44</v>
      </c>
      <c r="I13" s="19"/>
      <c r="J13" s="212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1.01E-2</v>
      </c>
      <c r="H19" s="18">
        <f t="shared" si="0"/>
        <v>20.2</v>
      </c>
      <c r="I19" s="19"/>
      <c r="J19" s="16">
        <v>1.06E-2</v>
      </c>
      <c r="K19" s="18">
        <f t="shared" si="1"/>
        <v>21.2</v>
      </c>
      <c r="L19" s="19"/>
      <c r="M19" s="21">
        <f t="shared" si="2"/>
        <v>1</v>
      </c>
      <c r="N19" s="22">
        <f t="shared" si="3"/>
        <v>4.9504950495049507E-2</v>
      </c>
      <c r="O19" s="19"/>
      <c r="P19" s="16">
        <v>1.09E-2</v>
      </c>
      <c r="Q19" s="18">
        <f t="shared" si="4"/>
        <v>21.8</v>
      </c>
      <c r="R19" s="19"/>
      <c r="S19" s="21">
        <f t="shared" si="10"/>
        <v>0.60000000000000142</v>
      </c>
      <c r="T19" s="22">
        <f t="shared" si="5"/>
        <v>2.8301886792452897E-2</v>
      </c>
      <c r="U19" s="19"/>
      <c r="V19" s="16">
        <v>1.09E-2</v>
      </c>
      <c r="W19" s="18">
        <f t="shared" si="6"/>
        <v>21.8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22.2</v>
      </c>
      <c r="AD19" s="19"/>
      <c r="AE19" s="21">
        <f t="shared" si="13"/>
        <v>0.39999999999999858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63.879999999999995</v>
      </c>
      <c r="I28" s="31"/>
      <c r="J28" s="28"/>
      <c r="K28" s="30">
        <f>SUM(K12:K27)</f>
        <v>64.83</v>
      </c>
      <c r="L28" s="31"/>
      <c r="M28" s="32">
        <f t="shared" si="15"/>
        <v>0.95000000000000284</v>
      </c>
      <c r="N28" s="33">
        <f t="shared" si="16"/>
        <v>1.4871634314339431E-2</v>
      </c>
      <c r="O28" s="31"/>
      <c r="P28" s="28"/>
      <c r="Q28" s="30">
        <f>SUM(Q12:Q27)</f>
        <v>66.430000000000007</v>
      </c>
      <c r="R28" s="31"/>
      <c r="S28" s="32">
        <f t="shared" si="10"/>
        <v>1.6000000000000085</v>
      </c>
      <c r="T28" s="33">
        <f t="shared" si="5"/>
        <v>2.4679932130186773E-2</v>
      </c>
      <c r="U28" s="31"/>
      <c r="V28" s="28"/>
      <c r="W28" s="30">
        <f>SUM(W12:W27)</f>
        <v>63.91</v>
      </c>
      <c r="X28" s="31"/>
      <c r="Y28" s="32">
        <f t="shared" si="11"/>
        <v>-2.5200000000000102</v>
      </c>
      <c r="Z28" s="33">
        <f t="shared" si="7"/>
        <v>-3.793466807165452E-2</v>
      </c>
      <c r="AA28" s="31"/>
      <c r="AB28" s="28"/>
      <c r="AC28" s="30">
        <f>SUM(AC12:AC27)</f>
        <v>65.23</v>
      </c>
      <c r="AD28" s="31"/>
      <c r="AE28" s="32">
        <f t="shared" si="13"/>
        <v>1.3200000000000074</v>
      </c>
      <c r="AF28" s="33">
        <f t="shared" si="9"/>
        <v>2.0654044750430409E-2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-8.9999999999999998E-4</v>
      </c>
      <c r="H29" s="18">
        <f t="shared" ref="H29:H35" si="17">$F29*G29</f>
        <v>-1.8</v>
      </c>
      <c r="I29" s="19"/>
      <c r="J29" s="16">
        <v>3.3021965494891919E-4</v>
      </c>
      <c r="K29" s="18">
        <f t="shared" ref="K29:K35" si="18">$F29*J29</f>
        <v>0.66043930989783839</v>
      </c>
      <c r="L29" s="19"/>
      <c r="M29" s="21">
        <f t="shared" si="15"/>
        <v>2.4604393098978385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-0.66043930989783839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2000</v>
      </c>
      <c r="G31" s="16">
        <v>1E-4</v>
      </c>
      <c r="H31" s="18">
        <f>$F31*G31</f>
        <v>0.2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-0.2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2000</v>
      </c>
      <c r="G33" s="133">
        <v>6.0000000000000002E-5</v>
      </c>
      <c r="H33" s="18">
        <f t="shared" si="17"/>
        <v>0.12000000000000001</v>
      </c>
      <c r="I33" s="19"/>
      <c r="J33" s="133">
        <v>6.0000000000000002E-5</v>
      </c>
      <c r="K33" s="18">
        <f t="shared" si="18"/>
        <v>0.12000000000000001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0.12000000000000001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0.12000000000000001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0.12000000000000001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IF(ISBLANK($D$5)=TRUE, 0, IF($D$5="TOU", 0.64*G44+0.18*G45+0.18*G46, IF(AND($D$5="non-TOU", $F$48&gt;0), G48,G47)))</f>
        <v>0.10766000000000001</v>
      </c>
      <c r="H34" s="18">
        <f t="shared" si="17"/>
        <v>8.1606280000000204</v>
      </c>
      <c r="I34" s="19"/>
      <c r="J34" s="38">
        <f>IF(ISBLANK($D$5)=TRUE, 0, IF($D$5="TOU", 0.64*J44+0.18*J45+0.18*J46, IF(AND($D$5="non-TOU", $F$48&gt;0), J48,J47)))</f>
        <v>0.10766000000000001</v>
      </c>
      <c r="K34" s="18">
        <f t="shared" si="18"/>
        <v>8.1606280000000204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7.742212000000019</v>
      </c>
      <c r="R34" s="19"/>
      <c r="S34" s="21">
        <f t="shared" si="10"/>
        <v>-0.41841600000000145</v>
      </c>
      <c r="T34" s="22">
        <f t="shared" si="5"/>
        <v>-5.1272524614527262E-2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7.742212000000019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7.742212000000019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0.78800000000000003</v>
      </c>
      <c r="H35" s="18">
        <f t="shared" si="17"/>
        <v>0.78800000000000003</v>
      </c>
      <c r="I35" s="19"/>
      <c r="J35" s="213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71.348628000000019</v>
      </c>
      <c r="I36" s="31"/>
      <c r="J36" s="41"/>
      <c r="K36" s="43">
        <f>SUM(K29:K35)+K28</f>
        <v>74.559067309897856</v>
      </c>
      <c r="L36" s="31"/>
      <c r="M36" s="32">
        <f t="shared" si="26"/>
        <v>3.2104393098978363</v>
      </c>
      <c r="N36" s="33">
        <f t="shared" ref="N36:N42" si="27">IF((H36)=0,"",(M36/H36))</f>
        <v>4.4996510793421783E-2</v>
      </c>
      <c r="O36" s="31"/>
      <c r="P36" s="41"/>
      <c r="Q36" s="43">
        <f>SUM(Q29:Q35)+Q28</f>
        <v>75.080212000000031</v>
      </c>
      <c r="R36" s="31"/>
      <c r="S36" s="32">
        <f t="shared" si="10"/>
        <v>0.5211446901021759</v>
      </c>
      <c r="T36" s="33">
        <f t="shared" ref="T36:T42" si="28">IF((K36)=0,"",(S36/K36))</f>
        <v>6.9896889661466158E-3</v>
      </c>
      <c r="U36" s="31"/>
      <c r="V36" s="41"/>
      <c r="W36" s="43">
        <f>SUM(W29:W35)+W28</f>
        <v>72.560212000000021</v>
      </c>
      <c r="X36" s="31"/>
      <c r="Y36" s="32">
        <f t="shared" si="11"/>
        <v>-2.5200000000000102</v>
      </c>
      <c r="Z36" s="33">
        <f t="shared" ref="Z36:Z42" si="29">IF((Q36)=0,"",(Y36/Q36))</f>
        <v>-3.3564103415158301E-2</v>
      </c>
      <c r="AA36" s="31"/>
      <c r="AB36" s="41"/>
      <c r="AC36" s="43">
        <f>SUM(AC29:AC35)+AC28</f>
        <v>73.092212000000018</v>
      </c>
      <c r="AD36" s="31"/>
      <c r="AE36" s="32">
        <f t="shared" si="13"/>
        <v>0.53199999999999648</v>
      </c>
      <c r="AF36" s="33">
        <f t="shared" ref="AF36:AF46" si="30">IF((W36)=0,"",(AE36/W36))</f>
        <v>7.3318418639680425E-3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6.9922506891320563E-3</v>
      </c>
      <c r="H37" s="18">
        <f>$F37*G37</f>
        <v>14.514513980500324</v>
      </c>
      <c r="I37" s="19"/>
      <c r="J37" s="20">
        <v>6.8009505892390144E-3</v>
      </c>
      <c r="K37" s="18">
        <f>$F37*J37</f>
        <v>14.117413233142347</v>
      </c>
      <c r="L37" s="19"/>
      <c r="M37" s="21">
        <f t="shared" si="26"/>
        <v>-0.3971007473579764</v>
      </c>
      <c r="N37" s="22">
        <f t="shared" si="27"/>
        <v>-2.7358873186623098E-2</v>
      </c>
      <c r="O37" s="19"/>
      <c r="P37" s="20">
        <v>6.8009505892390144E-3</v>
      </c>
      <c r="Q37" s="18">
        <f>$F37*P37</f>
        <v>14.117413233142347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14.117413233142347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14.117413233142347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5.3116364159938641E-3</v>
      </c>
      <c r="H38" s="18">
        <f>$F38*G38</f>
        <v>11.025894872320064</v>
      </c>
      <c r="I38" s="19"/>
      <c r="J38" s="20">
        <v>5.3223476369492068E-3</v>
      </c>
      <c r="K38" s="18">
        <f>$F38*J38</f>
        <v>11.048129224779164</v>
      </c>
      <c r="L38" s="19"/>
      <c r="M38" s="21">
        <f t="shared" si="26"/>
        <v>2.2234352459099327E-2</v>
      </c>
      <c r="N38" s="22">
        <f t="shared" si="27"/>
        <v>2.0165576324256015E-3</v>
      </c>
      <c r="O38" s="19"/>
      <c r="P38" s="20">
        <v>5.3223476369492068E-3</v>
      </c>
      <c r="Q38" s="18">
        <f>$F38*P38</f>
        <v>11.048129224779164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11.048129224779164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11.048129224779164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96.889036852820411</v>
      </c>
      <c r="I39" s="48"/>
      <c r="J39" s="47"/>
      <c r="K39" s="43">
        <f>SUM(K36:K38)</f>
        <v>99.724609767819359</v>
      </c>
      <c r="L39" s="48"/>
      <c r="M39" s="32">
        <f t="shared" si="26"/>
        <v>2.8355729149989486</v>
      </c>
      <c r="N39" s="33">
        <f t="shared" si="27"/>
        <v>2.9266189520557772E-2</v>
      </c>
      <c r="O39" s="48"/>
      <c r="P39" s="47"/>
      <c r="Q39" s="43">
        <f>SUM(Q36:Q38)</f>
        <v>100.24575445792154</v>
      </c>
      <c r="R39" s="48"/>
      <c r="S39" s="32">
        <f t="shared" si="10"/>
        <v>0.5211446901021759</v>
      </c>
      <c r="T39" s="33">
        <f t="shared" si="28"/>
        <v>5.2258383493855171E-3</v>
      </c>
      <c r="U39" s="48"/>
      <c r="V39" s="47"/>
      <c r="W39" s="43">
        <f>SUM(W36:W38)</f>
        <v>97.725754457921525</v>
      </c>
      <c r="X39" s="48"/>
      <c r="Y39" s="32">
        <f t="shared" si="11"/>
        <v>-2.5200000000000102</v>
      </c>
      <c r="Z39" s="33">
        <f t="shared" si="29"/>
        <v>-2.5138221699531307E-2</v>
      </c>
      <c r="AA39" s="48"/>
      <c r="AB39" s="47"/>
      <c r="AC39" s="43">
        <f>SUM(AC36:AC38)</f>
        <v>98.257754457921521</v>
      </c>
      <c r="AD39" s="48"/>
      <c r="AE39" s="32">
        <f t="shared" si="13"/>
        <v>0.53199999999999648</v>
      </c>
      <c r="AF39" s="33">
        <f t="shared" si="30"/>
        <v>5.4438055039939702E-3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2" si="31">$F40*G40</f>
        <v>9.1335200000000007</v>
      </c>
      <c r="I40" s="19"/>
      <c r="J40" s="50">
        <v>4.7000000000000002E-3</v>
      </c>
      <c r="K40" s="154">
        <f t="shared" ref="K40:K42" si="32">$F40*J40</f>
        <v>9.756260000000001</v>
      </c>
      <c r="L40" s="19"/>
      <c r="M40" s="21">
        <f t="shared" si="26"/>
        <v>0.62274000000000029</v>
      </c>
      <c r="N40" s="155">
        <f t="shared" si="27"/>
        <v>6.8181818181818205E-2</v>
      </c>
      <c r="O40" s="19"/>
      <c r="P40" s="50">
        <v>4.7000000000000002E-3</v>
      </c>
      <c r="Q40" s="154">
        <f t="shared" ref="Q40:Q42" si="33">$F40*P40</f>
        <v>9.756260000000001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9.756260000000001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9.756260000000001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1"/>
        <v>2.6985399999999999</v>
      </c>
      <c r="I41" s="19"/>
      <c r="J41" s="50">
        <v>1.2999999999999999E-3</v>
      </c>
      <c r="K41" s="154">
        <f t="shared" si="32"/>
        <v>2.6985399999999999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2.6985399999999999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2.6985399999999999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2.6985399999999999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ref="H43:H48" si="36">$F43*G43</f>
        <v>14</v>
      </c>
      <c r="I43" s="19"/>
      <c r="J43" s="50">
        <v>7.0000000000000001E-3</v>
      </c>
      <c r="K43" s="154">
        <f t="shared" ref="K43:K48" si="37">$F43*J43</f>
        <v>14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14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8.3000000000000004E-2</v>
      </c>
      <c r="H44" s="154">
        <f t="shared" si="36"/>
        <v>106.24000000000001</v>
      </c>
      <c r="I44" s="19"/>
      <c r="J44" s="54">
        <v>8.3000000000000004E-2</v>
      </c>
      <c r="K44" s="154">
        <f t="shared" si="37"/>
        <v>106.24000000000001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102.4</v>
      </c>
      <c r="R44" s="19"/>
      <c r="S44" s="21">
        <f t="shared" si="41"/>
        <v>-3.8400000000000034</v>
      </c>
      <c r="T44" s="155">
        <f t="shared" si="42"/>
        <v>-3.6144578313253038E-2</v>
      </c>
      <c r="U44" s="19"/>
      <c r="V44" s="54">
        <v>0.08</v>
      </c>
      <c r="W44" s="154">
        <f t="shared" si="43"/>
        <v>102.4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102.4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0.128</v>
      </c>
      <c r="H45" s="154">
        <f t="shared" si="36"/>
        <v>46.08</v>
      </c>
      <c r="I45" s="19"/>
      <c r="J45" s="54">
        <v>0.128</v>
      </c>
      <c r="K45" s="154">
        <f t="shared" si="37"/>
        <v>46.08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43.92</v>
      </c>
      <c r="R45" s="19"/>
      <c r="S45" s="21">
        <f t="shared" si="41"/>
        <v>-2.1599999999999966</v>
      </c>
      <c r="T45" s="155">
        <f t="shared" si="42"/>
        <v>-4.6874999999999931E-2</v>
      </c>
      <c r="U45" s="19"/>
      <c r="V45" s="54">
        <v>0.122</v>
      </c>
      <c r="W45" s="154">
        <f t="shared" si="43"/>
        <v>43.92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43.92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0.17499999999999999</v>
      </c>
      <c r="H46" s="154">
        <f t="shared" si="36"/>
        <v>62.999999999999993</v>
      </c>
      <c r="I46" s="19"/>
      <c r="J46" s="54">
        <v>0.17499999999999999</v>
      </c>
      <c r="K46" s="154">
        <f t="shared" si="37"/>
        <v>62.999999999999993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57.96</v>
      </c>
      <c r="R46" s="19"/>
      <c r="S46" s="21">
        <f t="shared" si="41"/>
        <v>-5.039999999999992</v>
      </c>
      <c r="T46" s="155">
        <f t="shared" si="42"/>
        <v>-7.9999999999999877E-2</v>
      </c>
      <c r="U46" s="19"/>
      <c r="V46" s="54">
        <v>0.161</v>
      </c>
      <c r="W46" s="154">
        <f t="shared" si="43"/>
        <v>57.96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57.96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9.9000000000000005E-2</v>
      </c>
      <c r="H47" s="211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1250</v>
      </c>
      <c r="G48" s="54">
        <v>0.11600000000000001</v>
      </c>
      <c r="H48" s="211">
        <f t="shared" si="36"/>
        <v>145</v>
      </c>
      <c r="I48" s="59"/>
      <c r="J48" s="54">
        <v>0.11600000000000001</v>
      </c>
      <c r="K48" s="154">
        <f t="shared" si="37"/>
        <v>145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137.5</v>
      </c>
      <c r="R48" s="59"/>
      <c r="S48" s="60">
        <f t="shared" si="41"/>
        <v>-7.5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137.5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137.5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338.29109685282043</v>
      </c>
      <c r="I50" s="75"/>
      <c r="J50" s="72"/>
      <c r="K50" s="74">
        <f>SUM(K40:K46,K39)</f>
        <v>341.74940976781937</v>
      </c>
      <c r="L50" s="75"/>
      <c r="M50" s="76">
        <f t="shared" si="38"/>
        <v>3.4583129149989418</v>
      </c>
      <c r="N50" s="77">
        <f>IF((H50)=0,"",(M50/H50))</f>
        <v>1.022289072095664E-2</v>
      </c>
      <c r="O50" s="75"/>
      <c r="P50" s="72"/>
      <c r="Q50" s="74">
        <f>SUM(Q40:Q46,Q39)</f>
        <v>331.23055445792158</v>
      </c>
      <c r="R50" s="75"/>
      <c r="S50" s="76">
        <f t="shared" si="41"/>
        <v>-10.518855309897788</v>
      </c>
      <c r="T50" s="77">
        <f>IF((K50)=0,"",(S50/K50))</f>
        <v>-3.0779439581312452E-2</v>
      </c>
      <c r="U50" s="75"/>
      <c r="V50" s="72"/>
      <c r="W50" s="74">
        <f>SUM(W40:W46,W39)</f>
        <v>328.71055445792155</v>
      </c>
      <c r="X50" s="75"/>
      <c r="Y50" s="76">
        <f t="shared" si="44"/>
        <v>-2.5200000000000387</v>
      </c>
      <c r="Z50" s="77">
        <f>IF((Q50)=0,"",(Y50/Q50))</f>
        <v>-7.6079937858515734E-3</v>
      </c>
      <c r="AA50" s="75"/>
      <c r="AB50" s="72"/>
      <c r="AC50" s="74">
        <f>SUM(AC40:AC46,AC39)</f>
        <v>329.24255445792153</v>
      </c>
      <c r="AD50" s="75"/>
      <c r="AE50" s="76">
        <f t="shared" si="13"/>
        <v>0.53199999999998226</v>
      </c>
      <c r="AF50" s="77">
        <f>IF((W50)=0,"",(AE50/W50))</f>
        <v>1.6184451420408648E-3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43.977842590866658</v>
      </c>
      <c r="I51" s="81"/>
      <c r="J51" s="79">
        <v>0.13</v>
      </c>
      <c r="K51" s="82">
        <f>K50*J51</f>
        <v>44.427423269816522</v>
      </c>
      <c r="L51" s="81"/>
      <c r="M51" s="83">
        <f t="shared" si="38"/>
        <v>0.44958067894986442</v>
      </c>
      <c r="N51" s="84">
        <f>IF((H51)=0,"",(M51/H51))</f>
        <v>1.0222890720956685E-2</v>
      </c>
      <c r="O51" s="81"/>
      <c r="P51" s="79">
        <v>0.13</v>
      </c>
      <c r="Q51" s="82">
        <f>Q50*P51</f>
        <v>43.059972079529807</v>
      </c>
      <c r="R51" s="81"/>
      <c r="S51" s="83">
        <f t="shared" si="41"/>
        <v>-1.3674511902867152</v>
      </c>
      <c r="T51" s="84">
        <f>IF((K51)=0,"",(S51/K51))</f>
        <v>-3.0779439581312514E-2</v>
      </c>
      <c r="U51" s="81"/>
      <c r="V51" s="79">
        <v>0.13</v>
      </c>
      <c r="W51" s="82">
        <f>W50*V51</f>
        <v>42.732372079529803</v>
      </c>
      <c r="X51" s="81"/>
      <c r="Y51" s="83">
        <f t="shared" si="44"/>
        <v>-0.32760000000000389</v>
      </c>
      <c r="Z51" s="84">
        <f>IF((Q51)=0,"",(Y51/Q51))</f>
        <v>-7.6079937858515474E-3</v>
      </c>
      <c r="AA51" s="81"/>
      <c r="AB51" s="79">
        <v>0.13</v>
      </c>
      <c r="AC51" s="82">
        <f>AC50*AB51</f>
        <v>42.8015320795298</v>
      </c>
      <c r="AD51" s="81"/>
      <c r="AE51" s="83">
        <f t="shared" si="13"/>
        <v>6.9159999999996558E-2</v>
      </c>
      <c r="AF51" s="84">
        <f>IF((W51)=0,"",(AE51/W51))</f>
        <v>1.6184451420408381E-3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382.26893944368709</v>
      </c>
      <c r="I52" s="81"/>
      <c r="J52" s="86"/>
      <c r="K52" s="82">
        <f>K50+K51</f>
        <v>386.1768330376359</v>
      </c>
      <c r="L52" s="81"/>
      <c r="M52" s="83">
        <f t="shared" si="38"/>
        <v>3.9078935939488133</v>
      </c>
      <c r="N52" s="84">
        <f>IF((H52)=0,"",(M52/H52))</f>
        <v>1.0222890720956663E-2</v>
      </c>
      <c r="O52" s="81"/>
      <c r="P52" s="86"/>
      <c r="Q52" s="82">
        <f>Q50+Q51</f>
        <v>374.2905265374514</v>
      </c>
      <c r="R52" s="81"/>
      <c r="S52" s="83">
        <f t="shared" si="41"/>
        <v>-11.886306500184503</v>
      </c>
      <c r="T52" s="84">
        <f>IF((K52)=0,"",(S52/K52))</f>
        <v>-3.0779439581312459E-2</v>
      </c>
      <c r="U52" s="81"/>
      <c r="V52" s="86"/>
      <c r="W52" s="82">
        <f>W50+W51</f>
        <v>371.44292653745134</v>
      </c>
      <c r="X52" s="81"/>
      <c r="Y52" s="83">
        <f t="shared" si="44"/>
        <v>-2.8476000000000568</v>
      </c>
      <c r="Z52" s="84">
        <f>IF((Q52)=0,"",(Y52/Q52))</f>
        <v>-7.6079937858516081E-3</v>
      </c>
      <c r="AA52" s="81"/>
      <c r="AB52" s="86"/>
      <c r="AC52" s="82">
        <f>AC50+AC51</f>
        <v>372.04408653745134</v>
      </c>
      <c r="AD52" s="81"/>
      <c r="AE52" s="83">
        <f t="shared" si="13"/>
        <v>0.60115999999999303</v>
      </c>
      <c r="AF52" s="84">
        <f>IF((W52)=0,"",(AE52/W52))</f>
        <v>1.6184451420409001E-3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-38.229999999999997</v>
      </c>
      <c r="I53" s="81"/>
      <c r="J53" s="86"/>
      <c r="K53" s="87">
        <f>ROUND(-K52*10%,2)</f>
        <v>-38.619999999999997</v>
      </c>
      <c r="L53" s="81"/>
      <c r="M53" s="88">
        <f t="shared" si="38"/>
        <v>-0.39000000000000057</v>
      </c>
      <c r="N53" s="89">
        <f>IF((H53)=0,"",(M53/H53))</f>
        <v>1.0201412503269698E-2</v>
      </c>
      <c r="O53" s="81"/>
      <c r="P53" s="86"/>
      <c r="Q53" s="87">
        <f>ROUND(-Q52*10%,2)</f>
        <v>-37.43</v>
      </c>
      <c r="R53" s="81"/>
      <c r="S53" s="88">
        <f t="shared" si="41"/>
        <v>1.1899999999999977</v>
      </c>
      <c r="T53" s="89">
        <f>IF((K53)=0,"",(S53/K53))</f>
        <v>-3.0813050233039818E-2</v>
      </c>
      <c r="U53" s="81"/>
      <c r="V53" s="86"/>
      <c r="W53" s="87">
        <f>ROUND(-W52*10%,2)</f>
        <v>-37.14</v>
      </c>
      <c r="X53" s="81"/>
      <c r="Y53" s="88">
        <f t="shared" si="44"/>
        <v>0.28999999999999915</v>
      </c>
      <c r="Z53" s="89">
        <f>IF((Q53)=0,"",(Y53/Q53))</f>
        <v>-7.7477958856531966E-3</v>
      </c>
      <c r="AA53" s="81"/>
      <c r="AB53" s="86"/>
      <c r="AC53" s="87">
        <f>ROUND(-AC52*10%,2)</f>
        <v>-37.200000000000003</v>
      </c>
      <c r="AD53" s="81"/>
      <c r="AE53" s="88">
        <f t="shared" si="13"/>
        <v>-6.0000000000002274E-2</v>
      </c>
      <c r="AF53" s="89">
        <f>IF((W53)=0,"",(AE53/W53))</f>
        <v>1.6155088852989304E-3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344.03893944368707</v>
      </c>
      <c r="I54" s="92"/>
      <c r="J54" s="90"/>
      <c r="K54" s="93">
        <f>K52+K53</f>
        <v>347.5568330376359</v>
      </c>
      <c r="L54" s="92"/>
      <c r="M54" s="94">
        <f t="shared" si="38"/>
        <v>3.5178935939488269</v>
      </c>
      <c r="N54" s="95">
        <f>IF((H54)=0,"",(M54/H54))</f>
        <v>1.0225277405043979E-2</v>
      </c>
      <c r="O54" s="92"/>
      <c r="P54" s="90"/>
      <c r="Q54" s="93">
        <f>Q52+Q53</f>
        <v>336.86052653745139</v>
      </c>
      <c r="R54" s="92"/>
      <c r="S54" s="94">
        <f t="shared" si="41"/>
        <v>-10.696306500184505</v>
      </c>
      <c r="T54" s="95">
        <f>IF((K54)=0,"",(S54/K54))</f>
        <v>-3.0775704815523608E-2</v>
      </c>
      <c r="U54" s="92"/>
      <c r="V54" s="90"/>
      <c r="W54" s="93">
        <f>W52+W53</f>
        <v>334.30292653745136</v>
      </c>
      <c r="X54" s="92"/>
      <c r="Y54" s="94">
        <f t="shared" si="44"/>
        <v>-2.5576000000000363</v>
      </c>
      <c r="Z54" s="95">
        <f>IF((Q54)=0,"",(Y54/Q54))</f>
        <v>-7.5924597823594751E-3</v>
      </c>
      <c r="AA54" s="92"/>
      <c r="AB54" s="90"/>
      <c r="AC54" s="93">
        <f>AC52+AC53</f>
        <v>334.84408653745135</v>
      </c>
      <c r="AD54" s="92"/>
      <c r="AE54" s="94">
        <f t="shared" si="13"/>
        <v>0.54115999999999076</v>
      </c>
      <c r="AF54" s="95">
        <f>IF((W54)=0,"",(AE54/W54))</f>
        <v>1.6187713508974189E-3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342.22109685282038</v>
      </c>
      <c r="I56" s="106"/>
      <c r="J56" s="103"/>
      <c r="K56" s="105">
        <f>SUM(K47:K48,K39,K40:K43)</f>
        <v>345.67940976781932</v>
      </c>
      <c r="L56" s="106"/>
      <c r="M56" s="107">
        <f t="shared" si="38"/>
        <v>3.4583129149989418</v>
      </c>
      <c r="N56" s="77">
        <f>IF((H56)=0,"",(M56/H56))</f>
        <v>1.0105493047631323E-2</v>
      </c>
      <c r="O56" s="106"/>
      <c r="P56" s="103"/>
      <c r="Q56" s="105">
        <f>SUM(Q47:Q48,Q39,Q40:Q43)</f>
        <v>334.9505544579215</v>
      </c>
      <c r="R56" s="106"/>
      <c r="S56" s="107">
        <f t="shared" si="41"/>
        <v>-10.728855309897824</v>
      </c>
      <c r="T56" s="77">
        <f>IF((K56)=0,"",(S56/K56))</f>
        <v>-3.1037010035119009E-2</v>
      </c>
      <c r="U56" s="106"/>
      <c r="V56" s="103"/>
      <c r="W56" s="105">
        <f>SUM(W47:W48,W39,W40:W43)</f>
        <v>332.43055445792152</v>
      </c>
      <c r="X56" s="106"/>
      <c r="Y56" s="107">
        <f t="shared" si="44"/>
        <v>-2.5199999999999818</v>
      </c>
      <c r="Z56" s="77">
        <f>IF((Q56)=0,"",(Y56/Q56))</f>
        <v>-7.5234985177985705E-3</v>
      </c>
      <c r="AA56" s="106"/>
      <c r="AB56" s="103"/>
      <c r="AC56" s="105">
        <f>SUM(AC47:AC48,AC39,AC40:AC43)</f>
        <v>332.9625544579215</v>
      </c>
      <c r="AD56" s="106"/>
      <c r="AE56" s="107">
        <f t="shared" si="13"/>
        <v>0.53199999999998226</v>
      </c>
      <c r="AF56" s="77">
        <f>IF((W56)=0,"",(AE56/W56))</f>
        <v>1.6003342438467758E-3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44.48874259086665</v>
      </c>
      <c r="I57" s="110"/>
      <c r="J57" s="109">
        <v>0.13</v>
      </c>
      <c r="K57" s="111">
        <f>K56*J57</f>
        <v>44.938323269816514</v>
      </c>
      <c r="L57" s="110"/>
      <c r="M57" s="112">
        <f t="shared" si="38"/>
        <v>0.44958067894986442</v>
      </c>
      <c r="N57" s="84">
        <f>IF((H57)=0,"",(M57/H57))</f>
        <v>1.0105493047631368E-2</v>
      </c>
      <c r="O57" s="110"/>
      <c r="P57" s="109">
        <v>0.13</v>
      </c>
      <c r="Q57" s="111">
        <f>Q56*P57</f>
        <v>43.543572079529795</v>
      </c>
      <c r="R57" s="110"/>
      <c r="S57" s="112">
        <f t="shared" si="41"/>
        <v>-1.3947511902867191</v>
      </c>
      <c r="T57" s="84">
        <f>IF((K57)=0,"",(S57/K57))</f>
        <v>-3.103701003511905E-2</v>
      </c>
      <c r="U57" s="110"/>
      <c r="V57" s="109">
        <v>0.13</v>
      </c>
      <c r="W57" s="111">
        <f>W56*V57</f>
        <v>43.215972079529799</v>
      </c>
      <c r="X57" s="110"/>
      <c r="Y57" s="112">
        <f t="shared" si="44"/>
        <v>-0.32759999999999678</v>
      </c>
      <c r="Z57" s="84">
        <f>IF((Q57)=0,"",(Y57/Q57))</f>
        <v>-7.5234985177985506E-3</v>
      </c>
      <c r="AA57" s="110"/>
      <c r="AB57" s="109">
        <v>0.13</v>
      </c>
      <c r="AC57" s="111">
        <f>AC56*AB57</f>
        <v>43.285132079529795</v>
      </c>
      <c r="AD57" s="110"/>
      <c r="AE57" s="112">
        <f t="shared" si="13"/>
        <v>6.9159999999996558E-2</v>
      </c>
      <c r="AF57" s="84">
        <f>IF((W57)=0,"",(AE57/W57))</f>
        <v>1.6003342438467496E-3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386.70983944368703</v>
      </c>
      <c r="I58" s="110"/>
      <c r="J58" s="114"/>
      <c r="K58" s="111">
        <f>K56+K57</f>
        <v>390.61773303763584</v>
      </c>
      <c r="L58" s="110"/>
      <c r="M58" s="112">
        <f t="shared" si="38"/>
        <v>3.9078935939488133</v>
      </c>
      <c r="N58" s="84">
        <f>IF((H58)=0,"",(M58/H58))</f>
        <v>1.0105493047631345E-2</v>
      </c>
      <c r="O58" s="110"/>
      <c r="P58" s="114"/>
      <c r="Q58" s="111">
        <f>Q56+Q57</f>
        <v>378.49412653745128</v>
      </c>
      <c r="R58" s="110"/>
      <c r="S58" s="112">
        <f t="shared" si="41"/>
        <v>-12.123606500184565</v>
      </c>
      <c r="T58" s="84">
        <f>IF((K58)=0,"",(S58/K58))</f>
        <v>-3.1037010035119068E-2</v>
      </c>
      <c r="U58" s="110"/>
      <c r="V58" s="114"/>
      <c r="W58" s="111">
        <f>W56+W57</f>
        <v>375.64652653745134</v>
      </c>
      <c r="X58" s="110"/>
      <c r="Y58" s="112">
        <f t="shared" si="44"/>
        <v>-2.8475999999999431</v>
      </c>
      <c r="Z58" s="84">
        <f>IF((Q58)=0,"",(Y58/Q58))</f>
        <v>-7.5234985177984751E-3</v>
      </c>
      <c r="AA58" s="110"/>
      <c r="AB58" s="114"/>
      <c r="AC58" s="111">
        <f>AC56+AC57</f>
        <v>376.24768653745127</v>
      </c>
      <c r="AD58" s="110"/>
      <c r="AE58" s="112">
        <f t="shared" si="13"/>
        <v>0.60115999999993619</v>
      </c>
      <c r="AF58" s="84">
        <f>IF((W58)=0,"",(AE58/W58))</f>
        <v>1.6003342438466591E-3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-38.67</v>
      </c>
      <c r="I59" s="110"/>
      <c r="J59" s="114"/>
      <c r="K59" s="116">
        <f>ROUND(-K58*10%,2)</f>
        <v>-39.06</v>
      </c>
      <c r="L59" s="110"/>
      <c r="M59" s="117">
        <f t="shared" si="38"/>
        <v>-0.39000000000000057</v>
      </c>
      <c r="N59" s="89">
        <f>IF((H59)=0,"",(M59/H59))</f>
        <v>1.0085337470907695E-2</v>
      </c>
      <c r="O59" s="110"/>
      <c r="P59" s="114"/>
      <c r="Q59" s="116">
        <f>ROUND(-Q58*10%,2)</f>
        <v>-37.85</v>
      </c>
      <c r="R59" s="110"/>
      <c r="S59" s="117">
        <f t="shared" si="41"/>
        <v>1.2100000000000009</v>
      </c>
      <c r="T59" s="89">
        <f>IF((K59)=0,"",(S59/K59))</f>
        <v>-3.0977982590885838E-2</v>
      </c>
      <c r="U59" s="110"/>
      <c r="V59" s="114"/>
      <c r="W59" s="116">
        <f>ROUND(-W58*10%,2)</f>
        <v>-37.56</v>
      </c>
      <c r="X59" s="110"/>
      <c r="Y59" s="117">
        <f t="shared" si="44"/>
        <v>0.28999999999999915</v>
      </c>
      <c r="Z59" s="89">
        <f>IF((Q59)=0,"",(Y59/Q59))</f>
        <v>-7.6618229854689334E-3</v>
      </c>
      <c r="AA59" s="110"/>
      <c r="AB59" s="114"/>
      <c r="AC59" s="116">
        <f>ROUND(-AC58*10%,2)</f>
        <v>-37.619999999999997</v>
      </c>
      <c r="AD59" s="110"/>
      <c r="AE59" s="117">
        <f t="shared" si="13"/>
        <v>-5.9999999999995168E-2</v>
      </c>
      <c r="AF59" s="89">
        <f>IF((W59)=0,"",(AE59/W59))</f>
        <v>1.5974440894567404E-3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348.03983944368701</v>
      </c>
      <c r="I60" s="120"/>
      <c r="J60" s="118"/>
      <c r="K60" s="121">
        <f>SUM(K58:K59)</f>
        <v>351.55773303763584</v>
      </c>
      <c r="L60" s="120"/>
      <c r="M60" s="122">
        <f t="shared" si="38"/>
        <v>3.5178935939488269</v>
      </c>
      <c r="N60" s="123">
        <f>IF((H60)=0,"",(M60/H60))</f>
        <v>1.0107732492843031E-2</v>
      </c>
      <c r="O60" s="120"/>
      <c r="P60" s="118"/>
      <c r="Q60" s="121">
        <f>SUM(Q58:Q59)</f>
        <v>340.64412653745126</v>
      </c>
      <c r="R60" s="120"/>
      <c r="S60" s="122">
        <f t="shared" si="41"/>
        <v>-10.913606500184585</v>
      </c>
      <c r="T60" s="123">
        <f>IF((K60)=0,"",(S60/K60))</f>
        <v>-3.1043568309209214E-2</v>
      </c>
      <c r="U60" s="120"/>
      <c r="V60" s="118"/>
      <c r="W60" s="121">
        <f>SUM(W58:W59)</f>
        <v>338.08652653745133</v>
      </c>
      <c r="X60" s="120"/>
      <c r="Y60" s="122">
        <f t="shared" si="44"/>
        <v>-2.5575999999999226</v>
      </c>
      <c r="Z60" s="123">
        <f>IF((Q60)=0,"",(Y60/Q60))</f>
        <v>-7.5081288674993018E-3</v>
      </c>
      <c r="AA60" s="120"/>
      <c r="AB60" s="118"/>
      <c r="AC60" s="121">
        <f>SUM(AC58:AC59)</f>
        <v>338.62768653745127</v>
      </c>
      <c r="AD60" s="120"/>
      <c r="AE60" s="122">
        <f t="shared" si="13"/>
        <v>0.54115999999993392</v>
      </c>
      <c r="AF60" s="123">
        <f>IF((W60)=0,"",(AE60/W60))</f>
        <v>1.6006553279193966E-3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39.14</v>
      </c>
      <c r="H12" s="18">
        <f t="shared" ref="H12:H27" si="0">$F12*G12</f>
        <v>39.14</v>
      </c>
      <c r="I12" s="19"/>
      <c r="J12" s="212">
        <v>41.21</v>
      </c>
      <c r="K12" s="18">
        <f t="shared" ref="K12:K27" si="1">$F12*J12</f>
        <v>41.21</v>
      </c>
      <c r="L12" s="19"/>
      <c r="M12" s="21">
        <f t="shared" ref="M12:M21" si="2">K12-H12</f>
        <v>2.0700000000000003</v>
      </c>
      <c r="N12" s="22">
        <f t="shared" ref="N12:N21" si="3">IF((H12)=0,"",(M12/H12))</f>
        <v>5.2887072049054684E-2</v>
      </c>
      <c r="O12" s="19"/>
      <c r="P12" s="16">
        <v>42.21</v>
      </c>
      <c r="Q12" s="18">
        <f t="shared" ref="Q12:Q27" si="4">$F12*P12</f>
        <v>42.21</v>
      </c>
      <c r="R12" s="19"/>
      <c r="S12" s="21">
        <f>Q12-K12</f>
        <v>1</v>
      </c>
      <c r="T12" s="22">
        <f t="shared" ref="T12:T34" si="5">IF((K12)=0,"",(S12/K12))</f>
        <v>2.4265954865323951E-2</v>
      </c>
      <c r="U12" s="19"/>
      <c r="V12" s="16">
        <v>42.11</v>
      </c>
      <c r="W12" s="18">
        <f t="shared" ref="W12:W27" si="6">$F12*V12</f>
        <v>42.11</v>
      </c>
      <c r="X12" s="19"/>
      <c r="Y12" s="21">
        <f>W12-Q12</f>
        <v>-0.10000000000000142</v>
      </c>
      <c r="Z12" s="22">
        <f t="shared" ref="Z12:Z34" si="7">IF((Q12)=0,"",(Y12/Q12))</f>
        <v>-2.3691068467188207E-3</v>
      </c>
      <c r="AA12" s="19"/>
      <c r="AB12" s="16">
        <v>43.03</v>
      </c>
      <c r="AC12" s="18">
        <f t="shared" ref="AC12:AC27" si="8">$F12*AB12</f>
        <v>43.03</v>
      </c>
      <c r="AD12" s="19"/>
      <c r="AE12" s="21">
        <f>AC12-W12</f>
        <v>0.92000000000000171</v>
      </c>
      <c r="AF12" s="22">
        <f t="shared" ref="AF12:AF34" si="9">IF((W12)=0,"",(AE12/W12))</f>
        <v>2.1847542151507995E-2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2.44</v>
      </c>
      <c r="H13" s="18">
        <f t="shared" si="0"/>
        <v>2.44</v>
      </c>
      <c r="I13" s="19"/>
      <c r="J13" s="212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1.01E-2</v>
      </c>
      <c r="H19" s="18">
        <f t="shared" si="0"/>
        <v>50.5</v>
      </c>
      <c r="I19" s="19"/>
      <c r="J19" s="16">
        <v>1.06E-2</v>
      </c>
      <c r="K19" s="18">
        <f t="shared" si="1"/>
        <v>53</v>
      </c>
      <c r="L19" s="19"/>
      <c r="M19" s="21">
        <f t="shared" si="2"/>
        <v>2.5</v>
      </c>
      <c r="N19" s="22">
        <f t="shared" si="3"/>
        <v>4.9504950495049507E-2</v>
      </c>
      <c r="O19" s="19"/>
      <c r="P19" s="16">
        <v>1.09E-2</v>
      </c>
      <c r="Q19" s="18">
        <f t="shared" si="4"/>
        <v>54.5</v>
      </c>
      <c r="R19" s="19"/>
      <c r="S19" s="21">
        <f t="shared" si="10"/>
        <v>1.5</v>
      </c>
      <c r="T19" s="22">
        <f t="shared" si="5"/>
        <v>2.8301886792452831E-2</v>
      </c>
      <c r="U19" s="19"/>
      <c r="V19" s="16">
        <v>1.09E-2</v>
      </c>
      <c r="W19" s="18">
        <f t="shared" si="6"/>
        <v>54.5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55.5</v>
      </c>
      <c r="AD19" s="19"/>
      <c r="AE19" s="21">
        <f t="shared" si="13"/>
        <v>1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>
        <v>-1E-4</v>
      </c>
      <c r="H21" s="18">
        <f t="shared" si="0"/>
        <v>-0.5</v>
      </c>
      <c r="I21" s="19"/>
      <c r="J21" s="16"/>
      <c r="K21" s="18">
        <f t="shared" si="1"/>
        <v>0</v>
      </c>
      <c r="L21" s="19"/>
      <c r="M21" s="21">
        <f t="shared" si="2"/>
        <v>0.5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93.88</v>
      </c>
      <c r="I28" s="31"/>
      <c r="J28" s="28"/>
      <c r="K28" s="30">
        <f>SUM(K12:K27)</f>
        <v>96.63</v>
      </c>
      <c r="L28" s="31"/>
      <c r="M28" s="32">
        <f t="shared" si="15"/>
        <v>2.75</v>
      </c>
      <c r="N28" s="33">
        <f t="shared" si="16"/>
        <v>2.9292714103110355E-2</v>
      </c>
      <c r="O28" s="31"/>
      <c r="P28" s="28"/>
      <c r="Q28" s="30">
        <f>SUM(Q12:Q27)</f>
        <v>99.13</v>
      </c>
      <c r="R28" s="31"/>
      <c r="S28" s="32">
        <f t="shared" si="10"/>
        <v>2.5</v>
      </c>
      <c r="T28" s="33">
        <f t="shared" si="5"/>
        <v>2.5871882438166204E-2</v>
      </c>
      <c r="U28" s="31"/>
      <c r="V28" s="28"/>
      <c r="W28" s="30">
        <f>SUM(W12:W27)</f>
        <v>96.61</v>
      </c>
      <c r="X28" s="31"/>
      <c r="Y28" s="32">
        <f t="shared" si="11"/>
        <v>-2.519999999999996</v>
      </c>
      <c r="Z28" s="33">
        <f t="shared" si="7"/>
        <v>-2.5421164127912801E-2</v>
      </c>
      <c r="AA28" s="31"/>
      <c r="AB28" s="28"/>
      <c r="AC28" s="30">
        <f>SUM(AC12:AC27)</f>
        <v>98.53</v>
      </c>
      <c r="AD28" s="31"/>
      <c r="AE28" s="32">
        <f t="shared" si="13"/>
        <v>1.9200000000000017</v>
      </c>
      <c r="AF28" s="33">
        <f t="shared" si="9"/>
        <v>1.9873719076700151E-2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5000</v>
      </c>
      <c r="G29" s="16">
        <v>-8.9999999999999998E-4</v>
      </c>
      <c r="H29" s="18">
        <f t="shared" ref="H29:H35" si="17">$F29*G29</f>
        <v>-4.5</v>
      </c>
      <c r="I29" s="19"/>
      <c r="J29" s="16">
        <v>3.3021965494891919E-4</v>
      </c>
      <c r="K29" s="18">
        <f t="shared" ref="K29:K35" si="18">$F29*J29</f>
        <v>1.6510982747445959</v>
      </c>
      <c r="L29" s="19"/>
      <c r="M29" s="21">
        <f t="shared" si="15"/>
        <v>6.1510982747445961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-1.6510982747445959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5000</v>
      </c>
      <c r="G31" s="16">
        <v>1E-4</v>
      </c>
      <c r="H31" s="18">
        <f>$F31*G31</f>
        <v>0.5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5000</v>
      </c>
      <c r="G33" s="133">
        <v>6.0000000000000002E-5</v>
      </c>
      <c r="H33" s="18">
        <f t="shared" si="17"/>
        <v>0.3</v>
      </c>
      <c r="I33" s="19"/>
      <c r="J33" s="133">
        <v>6.0000000000000002E-5</v>
      </c>
      <c r="K33" s="18">
        <f t="shared" si="18"/>
        <v>0.3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0.3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0.3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189.5</v>
      </c>
      <c r="G34" s="38">
        <f>IF(ISBLANK($D$5)=TRUE, 0, IF($D$5="TOU", 0.64*G44+0.18*G45+0.18*G46, IF(AND($D$5="non-TOU", $F$48&gt;0), G48,G47)))</f>
        <v>0.10766000000000001</v>
      </c>
      <c r="H34" s="18">
        <f t="shared" si="17"/>
        <v>20.40157</v>
      </c>
      <c r="I34" s="19"/>
      <c r="J34" s="38">
        <f>IF(ISBLANK($D$5)=TRUE, 0, IF($D$5="TOU", 0.64*J44+0.18*J45+0.18*J46, IF(AND($D$5="non-TOU", $F$48&gt;0), J48,J47)))</f>
        <v>0.10766000000000001</v>
      </c>
      <c r="K34" s="18">
        <f t="shared" si="18"/>
        <v>20.40157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19.355530000000002</v>
      </c>
      <c r="R34" s="19"/>
      <c r="S34" s="21">
        <f t="shared" si="10"/>
        <v>-1.0460399999999979</v>
      </c>
      <c r="T34" s="22">
        <f t="shared" si="5"/>
        <v>-5.127252461452711E-2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19.355530000000002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19.355530000000002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0.78800000000000003</v>
      </c>
      <c r="H35" s="18">
        <f t="shared" si="17"/>
        <v>0.78800000000000003</v>
      </c>
      <c r="I35" s="19"/>
      <c r="J35" s="213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111.36957</v>
      </c>
      <c r="I36" s="31"/>
      <c r="J36" s="41"/>
      <c r="K36" s="43">
        <f>SUM(K29:K35)+K28</f>
        <v>119.77066827474459</v>
      </c>
      <c r="L36" s="31"/>
      <c r="M36" s="32">
        <f t="shared" si="26"/>
        <v>8.4010982747445979</v>
      </c>
      <c r="N36" s="33">
        <f t="shared" ref="N36:N42" si="27">IF((H36)=0,"",(M36/H36))</f>
        <v>7.5434414218754714E-2</v>
      </c>
      <c r="O36" s="31"/>
      <c r="P36" s="41"/>
      <c r="Q36" s="43">
        <f>SUM(Q29:Q35)+Q28</f>
        <v>119.57353000000001</v>
      </c>
      <c r="R36" s="31"/>
      <c r="S36" s="32">
        <f t="shared" si="10"/>
        <v>-0.19713827474458867</v>
      </c>
      <c r="T36" s="33">
        <f t="shared" ref="T36:T42" si="28">IF((K36)=0,"",(S36/K36))</f>
        <v>-1.6459645552980369E-3</v>
      </c>
      <c r="U36" s="31"/>
      <c r="V36" s="41"/>
      <c r="W36" s="43">
        <f>SUM(W29:W35)+W28</f>
        <v>117.05352999999999</v>
      </c>
      <c r="X36" s="31"/>
      <c r="Y36" s="32">
        <f t="shared" si="11"/>
        <v>-2.5200000000000102</v>
      </c>
      <c r="Z36" s="33">
        <f t="shared" ref="Z36:Z42" si="29">IF((Q36)=0,"",(Y36/Q36))</f>
        <v>-2.1074898432788678E-2</v>
      </c>
      <c r="AA36" s="31"/>
      <c r="AB36" s="41"/>
      <c r="AC36" s="43">
        <f>SUM(AC29:AC35)+AC28</f>
        <v>118.18553</v>
      </c>
      <c r="AD36" s="31"/>
      <c r="AE36" s="32">
        <f t="shared" si="13"/>
        <v>1.132000000000005</v>
      </c>
      <c r="AF36" s="33">
        <f t="shared" ref="AF36:AF46" si="30">IF((W36)=0,"",(AE36/W36))</f>
        <v>9.6707890825676514E-3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5189.5</v>
      </c>
      <c r="G37" s="20">
        <v>6.9922506891320563E-3</v>
      </c>
      <c r="H37" s="18">
        <f>$F37*G37</f>
        <v>36.286284951250806</v>
      </c>
      <c r="I37" s="19"/>
      <c r="J37" s="20">
        <v>6.8009505892390144E-3</v>
      </c>
      <c r="K37" s="18">
        <f>$F37*J37</f>
        <v>35.293533082855866</v>
      </c>
      <c r="L37" s="19"/>
      <c r="M37" s="21">
        <f t="shared" si="26"/>
        <v>-0.99275186839494012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35.293533082855866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35.293533082855866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35.293533082855866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5189.5</v>
      </c>
      <c r="G38" s="20">
        <v>5.3116364159938641E-3</v>
      </c>
      <c r="H38" s="18">
        <f>$F38*G38</f>
        <v>27.564737180800158</v>
      </c>
      <c r="I38" s="19"/>
      <c r="J38" s="20">
        <v>5.3223476369492068E-3</v>
      </c>
      <c r="K38" s="18">
        <f>$F38*J38</f>
        <v>27.620323061947907</v>
      </c>
      <c r="L38" s="19"/>
      <c r="M38" s="21">
        <f t="shared" si="26"/>
        <v>5.5585881147749205E-2</v>
      </c>
      <c r="N38" s="22">
        <f t="shared" si="27"/>
        <v>2.016557632425634E-3</v>
      </c>
      <c r="O38" s="19"/>
      <c r="P38" s="20">
        <v>5.3223476369492068E-3</v>
      </c>
      <c r="Q38" s="18">
        <f>$F38*P38</f>
        <v>27.620323061947907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27.620323061947907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27.620323061947907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175.22059213205097</v>
      </c>
      <c r="I39" s="48"/>
      <c r="J39" s="47"/>
      <c r="K39" s="43">
        <f>SUM(K36:K38)</f>
        <v>182.68452441954838</v>
      </c>
      <c r="L39" s="48"/>
      <c r="M39" s="32">
        <f t="shared" si="26"/>
        <v>7.4639322874974141</v>
      </c>
      <c r="N39" s="33">
        <f t="shared" si="27"/>
        <v>4.2597346560000172E-2</v>
      </c>
      <c r="O39" s="48"/>
      <c r="P39" s="47"/>
      <c r="Q39" s="43">
        <f>SUM(Q36:Q38)</f>
        <v>182.48738614480379</v>
      </c>
      <c r="R39" s="48"/>
      <c r="S39" s="32">
        <f t="shared" si="10"/>
        <v>-0.19713827474458867</v>
      </c>
      <c r="T39" s="33">
        <f t="shared" si="28"/>
        <v>-1.0791186356423174E-3</v>
      </c>
      <c r="U39" s="48"/>
      <c r="V39" s="47"/>
      <c r="W39" s="43">
        <f>SUM(W36:W38)</f>
        <v>179.96738614480378</v>
      </c>
      <c r="X39" s="48"/>
      <c r="Y39" s="32">
        <f t="shared" si="11"/>
        <v>-2.5200000000000102</v>
      </c>
      <c r="Z39" s="33">
        <f t="shared" si="29"/>
        <v>-1.3809173626939834E-2</v>
      </c>
      <c r="AA39" s="48"/>
      <c r="AB39" s="47"/>
      <c r="AC39" s="43">
        <f>SUM(AC36:AC38)</f>
        <v>181.09938614480379</v>
      </c>
      <c r="AD39" s="48"/>
      <c r="AE39" s="32">
        <f t="shared" si="13"/>
        <v>1.132000000000005</v>
      </c>
      <c r="AF39" s="33">
        <f t="shared" si="30"/>
        <v>6.2900285671159614E-3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5189.5</v>
      </c>
      <c r="G40" s="50">
        <v>4.4000000000000003E-3</v>
      </c>
      <c r="H40" s="154">
        <f t="shared" ref="H40:H42" si="31">$F40*G40</f>
        <v>22.8338</v>
      </c>
      <c r="I40" s="19"/>
      <c r="J40" s="50">
        <v>4.7000000000000002E-3</v>
      </c>
      <c r="K40" s="154">
        <f t="shared" ref="K40:K42" si="32">$F40*J40</f>
        <v>24.390650000000001</v>
      </c>
      <c r="L40" s="19"/>
      <c r="M40" s="21">
        <f t="shared" si="26"/>
        <v>1.5568500000000007</v>
      </c>
      <c r="N40" s="155">
        <f t="shared" si="27"/>
        <v>6.8181818181818218E-2</v>
      </c>
      <c r="O40" s="19"/>
      <c r="P40" s="50">
        <v>4.7000000000000002E-3</v>
      </c>
      <c r="Q40" s="154">
        <f t="shared" ref="Q40:Q42" si="33">$F40*P40</f>
        <v>24.390650000000001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24.390650000000001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24.390650000000001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5189.5</v>
      </c>
      <c r="G41" s="50">
        <v>1.2999999999999999E-3</v>
      </c>
      <c r="H41" s="154">
        <f t="shared" si="31"/>
        <v>6.7463499999999996</v>
      </c>
      <c r="I41" s="19"/>
      <c r="J41" s="50">
        <v>1.2999999999999999E-3</v>
      </c>
      <c r="K41" s="154">
        <f t="shared" si="32"/>
        <v>6.7463499999999996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6.7463499999999996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6.7463499999999996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6.7463499999999996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5000</v>
      </c>
      <c r="G43" s="50">
        <v>7.0000000000000001E-3</v>
      </c>
      <c r="H43" s="154">
        <f t="shared" ref="H43:H48" si="36">$F43*G43</f>
        <v>35</v>
      </c>
      <c r="I43" s="19"/>
      <c r="J43" s="50">
        <v>7.0000000000000001E-3</v>
      </c>
      <c r="K43" s="154">
        <f t="shared" ref="K43:K48" si="37">$F43*J43</f>
        <v>35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3200</v>
      </c>
      <c r="G44" s="54">
        <v>8.3000000000000004E-2</v>
      </c>
      <c r="H44" s="154">
        <f t="shared" si="36"/>
        <v>265.60000000000002</v>
      </c>
      <c r="I44" s="19"/>
      <c r="J44" s="54">
        <v>8.3000000000000004E-2</v>
      </c>
      <c r="K44" s="154">
        <f t="shared" si="37"/>
        <v>265.60000000000002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256</v>
      </c>
      <c r="R44" s="19"/>
      <c r="S44" s="21">
        <f t="shared" si="41"/>
        <v>-9.6000000000000227</v>
      </c>
      <c r="T44" s="155">
        <f t="shared" si="42"/>
        <v>-3.6144578313253094E-2</v>
      </c>
      <c r="U44" s="19"/>
      <c r="V44" s="54">
        <v>0.08</v>
      </c>
      <c r="W44" s="154">
        <f t="shared" si="43"/>
        <v>256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256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900</v>
      </c>
      <c r="G45" s="54">
        <v>0.128</v>
      </c>
      <c r="H45" s="154">
        <f t="shared" si="36"/>
        <v>115.2</v>
      </c>
      <c r="I45" s="19"/>
      <c r="J45" s="54">
        <v>0.128</v>
      </c>
      <c r="K45" s="154">
        <f t="shared" si="37"/>
        <v>115.2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109.8</v>
      </c>
      <c r="R45" s="19"/>
      <c r="S45" s="21">
        <f t="shared" si="41"/>
        <v>-5.4000000000000057</v>
      </c>
      <c r="T45" s="155">
        <f t="shared" si="42"/>
        <v>-4.6875000000000049E-2</v>
      </c>
      <c r="U45" s="19"/>
      <c r="V45" s="54">
        <v>0.122</v>
      </c>
      <c r="W45" s="154">
        <f t="shared" si="43"/>
        <v>109.8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109.8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900</v>
      </c>
      <c r="G46" s="54">
        <v>0.17499999999999999</v>
      </c>
      <c r="H46" s="154">
        <f t="shared" si="36"/>
        <v>157.5</v>
      </c>
      <c r="I46" s="19"/>
      <c r="J46" s="54">
        <v>0.17499999999999999</v>
      </c>
      <c r="K46" s="154">
        <f t="shared" si="37"/>
        <v>157.5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144.9</v>
      </c>
      <c r="R46" s="19"/>
      <c r="S46" s="21">
        <f t="shared" si="41"/>
        <v>-12.599999999999994</v>
      </c>
      <c r="T46" s="155">
        <f t="shared" si="42"/>
        <v>-7.999999999999996E-2</v>
      </c>
      <c r="U46" s="19"/>
      <c r="V46" s="54">
        <v>0.161</v>
      </c>
      <c r="W46" s="154">
        <f t="shared" si="43"/>
        <v>144.9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144.9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4250</v>
      </c>
      <c r="G48" s="54">
        <v>0.11600000000000001</v>
      </c>
      <c r="H48" s="154">
        <f t="shared" si="36"/>
        <v>493</v>
      </c>
      <c r="I48" s="59"/>
      <c r="J48" s="54">
        <v>0.11600000000000001</v>
      </c>
      <c r="K48" s="154">
        <f t="shared" si="37"/>
        <v>493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467.5</v>
      </c>
      <c r="R48" s="59"/>
      <c r="S48" s="60">
        <f t="shared" si="41"/>
        <v>-25.5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467.5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778.35074213205098</v>
      </c>
      <c r="I50" s="75"/>
      <c r="J50" s="72"/>
      <c r="K50" s="74">
        <f>SUM(K40:K46,K39)</f>
        <v>787.37152441954845</v>
      </c>
      <c r="L50" s="75"/>
      <c r="M50" s="76">
        <f t="shared" si="38"/>
        <v>9.0207822874974681</v>
      </c>
      <c r="N50" s="77">
        <f>IF((H50)=0,"",(M50/H50))</f>
        <v>1.158961095455222E-2</v>
      </c>
      <c r="O50" s="75"/>
      <c r="P50" s="72"/>
      <c r="Q50" s="74">
        <f>SUM(Q40:Q46,Q39)</f>
        <v>759.57438614480384</v>
      </c>
      <c r="R50" s="75"/>
      <c r="S50" s="76">
        <f t="shared" si="41"/>
        <v>-27.797138274744611</v>
      </c>
      <c r="T50" s="77">
        <f>IF((K50)=0,"",(S50/K50))</f>
        <v>-3.5303712939373448E-2</v>
      </c>
      <c r="U50" s="75"/>
      <c r="V50" s="72"/>
      <c r="W50" s="74">
        <f>SUM(W40:W46,W39)</f>
        <v>757.05438614480374</v>
      </c>
      <c r="X50" s="75"/>
      <c r="Y50" s="76">
        <f t="shared" si="44"/>
        <v>-2.5200000000000955</v>
      </c>
      <c r="Z50" s="77">
        <f>IF((Q50)=0,"",(Y50/Q50))</f>
        <v>-3.3176474167201414E-3</v>
      </c>
      <c r="AA50" s="75"/>
      <c r="AB50" s="72"/>
      <c r="AC50" s="74">
        <f>SUM(AC40:AC46,AC39)</f>
        <v>758.18638614480381</v>
      </c>
      <c r="AD50" s="75"/>
      <c r="AE50" s="76">
        <f t="shared" si="13"/>
        <v>1.1320000000000618</v>
      </c>
      <c r="AF50" s="77">
        <f>IF((W50)=0,"",(AE50/W50))</f>
        <v>1.4952690595514775E-3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101.18559647716663</v>
      </c>
      <c r="I51" s="81"/>
      <c r="J51" s="79">
        <v>0.13</v>
      </c>
      <c r="K51" s="82">
        <f>K50*J51</f>
        <v>102.3582981745413</v>
      </c>
      <c r="L51" s="81"/>
      <c r="M51" s="83">
        <f t="shared" si="38"/>
        <v>1.1727016973746771</v>
      </c>
      <c r="N51" s="84">
        <f>IF((H51)=0,"",(M51/H51))</f>
        <v>1.1589610954552281E-2</v>
      </c>
      <c r="O51" s="81"/>
      <c r="P51" s="79">
        <v>0.13</v>
      </c>
      <c r="Q51" s="82">
        <f>Q50*P51</f>
        <v>98.744670198824508</v>
      </c>
      <c r="R51" s="81"/>
      <c r="S51" s="83">
        <f t="shared" si="41"/>
        <v>-3.6136279757167955</v>
      </c>
      <c r="T51" s="84">
        <f>IF((K51)=0,"",(S51/K51))</f>
        <v>-3.5303712939373413E-2</v>
      </c>
      <c r="U51" s="81"/>
      <c r="V51" s="79">
        <v>0.13</v>
      </c>
      <c r="W51" s="82">
        <f>W50*V51</f>
        <v>98.41707019882449</v>
      </c>
      <c r="X51" s="81"/>
      <c r="Y51" s="83">
        <f t="shared" si="44"/>
        <v>-0.3276000000000181</v>
      </c>
      <c r="Z51" s="84">
        <f>IF((Q51)=0,"",(Y51/Q51))</f>
        <v>-3.3176474167201987E-3</v>
      </c>
      <c r="AA51" s="81"/>
      <c r="AB51" s="79">
        <v>0.13</v>
      </c>
      <c r="AC51" s="82">
        <f>AC50*AB51</f>
        <v>98.564230198824504</v>
      </c>
      <c r="AD51" s="81"/>
      <c r="AE51" s="83">
        <f t="shared" si="13"/>
        <v>0.14716000000001372</v>
      </c>
      <c r="AF51" s="84">
        <f>IF((W51)=0,"",(AE51/W51))</f>
        <v>1.4952690595515354E-3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879.53633860921764</v>
      </c>
      <c r="I52" s="81"/>
      <c r="J52" s="86"/>
      <c r="K52" s="82">
        <f>K50+K51</f>
        <v>889.7298225940898</v>
      </c>
      <c r="L52" s="81"/>
      <c r="M52" s="83">
        <f t="shared" si="38"/>
        <v>10.193483984872159</v>
      </c>
      <c r="N52" s="84">
        <f>IF((H52)=0,"",(M52/H52))</f>
        <v>1.1589610954552243E-2</v>
      </c>
      <c r="O52" s="81"/>
      <c r="P52" s="86"/>
      <c r="Q52" s="82">
        <f>Q50+Q51</f>
        <v>858.31905634362829</v>
      </c>
      <c r="R52" s="81"/>
      <c r="S52" s="83">
        <f t="shared" si="41"/>
        <v>-31.410766250461506</v>
      </c>
      <c r="T52" s="84">
        <f>IF((K52)=0,"",(S52/K52))</f>
        <v>-3.5303712939373559E-2</v>
      </c>
      <c r="U52" s="81"/>
      <c r="V52" s="86"/>
      <c r="W52" s="82">
        <f>W50+W51</f>
        <v>855.47145634362823</v>
      </c>
      <c r="X52" s="81"/>
      <c r="Y52" s="83">
        <f t="shared" si="44"/>
        <v>-2.8476000000000568</v>
      </c>
      <c r="Z52" s="84">
        <f>IF((Q52)=0,"",(Y52/Q52))</f>
        <v>-3.317647416720082E-3</v>
      </c>
      <c r="AA52" s="81"/>
      <c r="AB52" s="86"/>
      <c r="AC52" s="82">
        <f>AC50+AC51</f>
        <v>856.75061634362828</v>
      </c>
      <c r="AD52" s="81"/>
      <c r="AE52" s="83">
        <f t="shared" si="13"/>
        <v>1.2791600000000471</v>
      </c>
      <c r="AF52" s="84">
        <f>IF((W52)=0,"",(AE52/W52))</f>
        <v>1.495269059551451E-3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-87.95</v>
      </c>
      <c r="I53" s="81"/>
      <c r="J53" s="86"/>
      <c r="K53" s="87">
        <f>ROUND(-K52*10%,2)</f>
        <v>-88.97</v>
      </c>
      <c r="L53" s="81"/>
      <c r="M53" s="88">
        <f t="shared" si="38"/>
        <v>-1.019999999999996</v>
      </c>
      <c r="N53" s="89">
        <f>IF((H53)=0,"",(M53/H53))</f>
        <v>1.1597498578737873E-2</v>
      </c>
      <c r="O53" s="81"/>
      <c r="P53" s="86"/>
      <c r="Q53" s="87">
        <f>ROUND(-Q52*10%,2)</f>
        <v>-85.83</v>
      </c>
      <c r="R53" s="81"/>
      <c r="S53" s="88">
        <f t="shared" si="41"/>
        <v>3.1400000000000006</v>
      </c>
      <c r="T53" s="89">
        <f>IF((K53)=0,"",(S53/K53))</f>
        <v>-3.5292795324266615E-2</v>
      </c>
      <c r="U53" s="81"/>
      <c r="V53" s="86"/>
      <c r="W53" s="87">
        <f>ROUND(-W52*10%,2)</f>
        <v>-85.55</v>
      </c>
      <c r="X53" s="81"/>
      <c r="Y53" s="88">
        <f t="shared" si="44"/>
        <v>0.28000000000000114</v>
      </c>
      <c r="Z53" s="89">
        <f>IF((Q53)=0,"",(Y53/Q53))</f>
        <v>-3.2622626121402904E-3</v>
      </c>
      <c r="AA53" s="81"/>
      <c r="AB53" s="86"/>
      <c r="AC53" s="87">
        <f>ROUND(-AC52*10%,2)</f>
        <v>-85.68</v>
      </c>
      <c r="AD53" s="81"/>
      <c r="AE53" s="88">
        <f t="shared" si="13"/>
        <v>-0.13000000000000966</v>
      </c>
      <c r="AF53" s="89">
        <f>IF((W53)=0,"",(AE53/W53))</f>
        <v>1.5195791934542334E-3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791.58633860921759</v>
      </c>
      <c r="I54" s="92"/>
      <c r="J54" s="90"/>
      <c r="K54" s="93">
        <f>K52+K53</f>
        <v>800.75982259408977</v>
      </c>
      <c r="L54" s="92"/>
      <c r="M54" s="94">
        <f t="shared" si="38"/>
        <v>9.1734839848721776</v>
      </c>
      <c r="N54" s="95">
        <f>IF((H54)=0,"",(M54/H54))</f>
        <v>1.1588734592097163E-2</v>
      </c>
      <c r="O54" s="92"/>
      <c r="P54" s="90"/>
      <c r="Q54" s="93">
        <f>Q52+Q53</f>
        <v>772.48905634362825</v>
      </c>
      <c r="R54" s="92"/>
      <c r="S54" s="94">
        <f t="shared" si="41"/>
        <v>-28.27076625046152</v>
      </c>
      <c r="T54" s="95">
        <f>IF((K54)=0,"",(S54/K54))</f>
        <v>-3.5304925962540645E-2</v>
      </c>
      <c r="U54" s="92"/>
      <c r="V54" s="90"/>
      <c r="W54" s="93">
        <f>W52+W53</f>
        <v>769.92145634362828</v>
      </c>
      <c r="X54" s="92"/>
      <c r="Y54" s="94">
        <f t="shared" si="44"/>
        <v>-2.5675999999999704</v>
      </c>
      <c r="Z54" s="95">
        <f>IF((Q54)=0,"",(Y54/Q54))</f>
        <v>-3.3238011320872595E-3</v>
      </c>
      <c r="AA54" s="92"/>
      <c r="AB54" s="90"/>
      <c r="AC54" s="93">
        <f>AC52+AC53</f>
        <v>771.07061634362822</v>
      </c>
      <c r="AD54" s="92"/>
      <c r="AE54" s="94">
        <f t="shared" si="13"/>
        <v>1.149159999999938</v>
      </c>
      <c r="AF54" s="95">
        <f>IF((W54)=0,"",(AE54/W54))</f>
        <v>1.492567833422023E-3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807.30074213205103</v>
      </c>
      <c r="I56" s="106"/>
      <c r="J56" s="103"/>
      <c r="K56" s="105">
        <f>SUM(K47:K48,K39,K40:K43)</f>
        <v>816.32152441954838</v>
      </c>
      <c r="L56" s="106"/>
      <c r="M56" s="107">
        <f t="shared" si="38"/>
        <v>9.0207822874973544</v>
      </c>
      <c r="N56" s="77">
        <f>IF((H56)=0,"",(M56/H56))</f>
        <v>1.1174004700743624E-2</v>
      </c>
      <c r="O56" s="106"/>
      <c r="P56" s="103"/>
      <c r="Q56" s="105">
        <f>SUM(Q47:Q48,Q39,Q40:Q43)</f>
        <v>786.87438614480391</v>
      </c>
      <c r="R56" s="106"/>
      <c r="S56" s="107">
        <f t="shared" si="41"/>
        <v>-29.447138274744475</v>
      </c>
      <c r="T56" s="77">
        <f>IF((K56)=0,"",(S56/K56))</f>
        <v>-3.6072965607127763E-2</v>
      </c>
      <c r="U56" s="106"/>
      <c r="V56" s="103"/>
      <c r="W56" s="105">
        <f>SUM(W47:W48,W39,W40:W43)</f>
        <v>784.35438614480381</v>
      </c>
      <c r="X56" s="106"/>
      <c r="Y56" s="107">
        <f t="shared" si="44"/>
        <v>-2.5200000000000955</v>
      </c>
      <c r="Z56" s="77">
        <f>IF((Q56)=0,"",(Y56/Q56))</f>
        <v>-3.2025441981235804E-3</v>
      </c>
      <c r="AA56" s="106"/>
      <c r="AB56" s="103"/>
      <c r="AC56" s="105">
        <f>SUM(AC47:AC48,AC39,AC40:AC43)</f>
        <v>785.48638614480387</v>
      </c>
      <c r="AD56" s="106"/>
      <c r="AE56" s="107">
        <f t="shared" si="13"/>
        <v>1.1320000000000618</v>
      </c>
      <c r="AF56" s="77">
        <f>IF((W56)=0,"",(AE56/W56))</f>
        <v>1.4432251798373668E-3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104.94909647716663</v>
      </c>
      <c r="I57" s="110"/>
      <c r="J57" s="109">
        <v>0.13</v>
      </c>
      <c r="K57" s="111">
        <f>K56*J57</f>
        <v>106.1217981745413</v>
      </c>
      <c r="L57" s="110"/>
      <c r="M57" s="112">
        <f t="shared" si="38"/>
        <v>1.1727016973746629</v>
      </c>
      <c r="N57" s="84">
        <f>IF((H57)=0,"",(M57/H57))</f>
        <v>1.1174004700743688E-2</v>
      </c>
      <c r="O57" s="110"/>
      <c r="P57" s="109">
        <v>0.13</v>
      </c>
      <c r="Q57" s="111">
        <f>Q56*P57</f>
        <v>102.29367019882451</v>
      </c>
      <c r="R57" s="110"/>
      <c r="S57" s="112">
        <f t="shared" si="41"/>
        <v>-3.8281279757167823</v>
      </c>
      <c r="T57" s="84">
        <f>IF((K57)=0,"",(S57/K57))</f>
        <v>-3.6072965607127763E-2</v>
      </c>
      <c r="U57" s="110"/>
      <c r="V57" s="109">
        <v>0.13</v>
      </c>
      <c r="W57" s="111">
        <f>W56*V57</f>
        <v>101.9660701988245</v>
      </c>
      <c r="X57" s="110"/>
      <c r="Y57" s="112">
        <f t="shared" si="44"/>
        <v>-0.3276000000000181</v>
      </c>
      <c r="Z57" s="84">
        <f>IF((Q57)=0,"",(Y57/Q57))</f>
        <v>-3.2025441981236354E-3</v>
      </c>
      <c r="AA57" s="110"/>
      <c r="AB57" s="109">
        <v>0.13</v>
      </c>
      <c r="AC57" s="111">
        <f>AC56*AB57</f>
        <v>102.11323019882451</v>
      </c>
      <c r="AD57" s="110"/>
      <c r="AE57" s="112">
        <f t="shared" si="13"/>
        <v>0.14716000000001372</v>
      </c>
      <c r="AF57" s="84">
        <f>IF((W57)=0,"",(AE57/W57))</f>
        <v>1.4432251798374225E-3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912.2498386092177</v>
      </c>
      <c r="I58" s="110"/>
      <c r="J58" s="114"/>
      <c r="K58" s="111">
        <f>K56+K57</f>
        <v>922.44332259408964</v>
      </c>
      <c r="L58" s="110"/>
      <c r="M58" s="112">
        <f t="shared" si="38"/>
        <v>10.193483984871932</v>
      </c>
      <c r="N58" s="84">
        <f>IF((H58)=0,"",(M58/H58))</f>
        <v>1.1174004700743537E-2</v>
      </c>
      <c r="O58" s="110"/>
      <c r="P58" s="114"/>
      <c r="Q58" s="111">
        <f>Q56+Q57</f>
        <v>889.16805634362845</v>
      </c>
      <c r="R58" s="110"/>
      <c r="S58" s="112">
        <f t="shared" si="41"/>
        <v>-33.275266250461186</v>
      </c>
      <c r="T58" s="84">
        <f>IF((K58)=0,"",(S58/K58))</f>
        <v>-3.6072965607127687E-2</v>
      </c>
      <c r="U58" s="110"/>
      <c r="V58" s="114"/>
      <c r="W58" s="111">
        <f>W56+W57</f>
        <v>886.32045634362828</v>
      </c>
      <c r="X58" s="110"/>
      <c r="Y58" s="112">
        <f t="shared" si="44"/>
        <v>-2.8476000000001704</v>
      </c>
      <c r="Z58" s="84">
        <f>IF((Q58)=0,"",(Y58/Q58))</f>
        <v>-3.2025441981236506E-3</v>
      </c>
      <c r="AA58" s="110"/>
      <c r="AB58" s="114"/>
      <c r="AC58" s="111">
        <f>AC56+AC57</f>
        <v>887.59961634362844</v>
      </c>
      <c r="AD58" s="110"/>
      <c r="AE58" s="112">
        <f t="shared" si="13"/>
        <v>1.2791600000001608</v>
      </c>
      <c r="AF58" s="84">
        <f>IF((W58)=0,"",(AE58/W58))</f>
        <v>1.4432251798374694E-3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-91.22</v>
      </c>
      <c r="I59" s="110"/>
      <c r="J59" s="114"/>
      <c r="K59" s="116">
        <f>ROUND(-K58*10%,2)</f>
        <v>-92.24</v>
      </c>
      <c r="L59" s="110"/>
      <c r="M59" s="117">
        <f t="shared" si="38"/>
        <v>-1.019999999999996</v>
      </c>
      <c r="N59" s="89">
        <f>IF((H59)=0,"",(M59/H59))</f>
        <v>1.1181758386318746E-2</v>
      </c>
      <c r="O59" s="110"/>
      <c r="P59" s="114"/>
      <c r="Q59" s="116">
        <f>ROUND(-Q58*10%,2)</f>
        <v>-88.92</v>
      </c>
      <c r="R59" s="110"/>
      <c r="S59" s="117">
        <f t="shared" si="41"/>
        <v>3.3199999999999932</v>
      </c>
      <c r="T59" s="89">
        <f>IF((K59)=0,"",(S59/K59))</f>
        <v>-3.5993061578490824E-2</v>
      </c>
      <c r="U59" s="110"/>
      <c r="V59" s="114"/>
      <c r="W59" s="116">
        <f>ROUND(-W58*10%,2)</f>
        <v>-88.63</v>
      </c>
      <c r="X59" s="110"/>
      <c r="Y59" s="117">
        <f t="shared" si="44"/>
        <v>0.29000000000000625</v>
      </c>
      <c r="Z59" s="89">
        <f>IF((Q59)=0,"",(Y59/Q59))</f>
        <v>-3.2613585245164895E-3</v>
      </c>
      <c r="AA59" s="110"/>
      <c r="AB59" s="114"/>
      <c r="AC59" s="116">
        <f>ROUND(-AC58*10%,2)</f>
        <v>-88.76</v>
      </c>
      <c r="AD59" s="110"/>
      <c r="AE59" s="117">
        <f t="shared" si="13"/>
        <v>-0.13000000000000966</v>
      </c>
      <c r="AF59" s="89">
        <f>IF((W59)=0,"",(AE59/W59))</f>
        <v>1.4667719733725563E-3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821.02983860921768</v>
      </c>
      <c r="I60" s="120"/>
      <c r="J60" s="118"/>
      <c r="K60" s="121">
        <f>SUM(K58:K59)</f>
        <v>830.20332259408963</v>
      </c>
      <c r="L60" s="120"/>
      <c r="M60" s="122">
        <f t="shared" si="38"/>
        <v>9.1734839848719503</v>
      </c>
      <c r="N60" s="123">
        <f>IF((H60)=0,"",(M60/H60))</f>
        <v>1.1173143232420591E-2</v>
      </c>
      <c r="O60" s="120"/>
      <c r="P60" s="118"/>
      <c r="Q60" s="121">
        <f>SUM(Q58:Q59)</f>
        <v>800.24805634362849</v>
      </c>
      <c r="R60" s="120"/>
      <c r="S60" s="122">
        <f t="shared" si="41"/>
        <v>-29.955266250461136</v>
      </c>
      <c r="T60" s="123">
        <f>IF((K60)=0,"",(S60/K60))</f>
        <v>-3.6081843369238274E-2</v>
      </c>
      <c r="U60" s="120"/>
      <c r="V60" s="118"/>
      <c r="W60" s="121">
        <f>SUM(W58:W59)</f>
        <v>797.69045634362828</v>
      </c>
      <c r="X60" s="120"/>
      <c r="Y60" s="122">
        <f t="shared" si="44"/>
        <v>-2.5576000000002068</v>
      </c>
      <c r="Z60" s="123">
        <f>IF((Q60)=0,"",(Y60/Q60))</f>
        <v>-3.1960090121130728E-3</v>
      </c>
      <c r="AA60" s="120"/>
      <c r="AB60" s="118"/>
      <c r="AC60" s="121">
        <f>SUM(AC58:AC59)</f>
        <v>798.83961634362845</v>
      </c>
      <c r="AD60" s="120"/>
      <c r="AE60" s="122">
        <f t="shared" si="13"/>
        <v>1.1491600000001654</v>
      </c>
      <c r="AF60" s="123">
        <f>IF((W60)=0,"",(AE60/W60))</f>
        <v>1.4406089365385755E-3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39.14</v>
      </c>
      <c r="H12" s="18">
        <f t="shared" ref="H12:H27" si="0">$F12*G12</f>
        <v>39.14</v>
      </c>
      <c r="I12" s="19"/>
      <c r="J12" s="212">
        <v>41.21</v>
      </c>
      <c r="K12" s="18">
        <f t="shared" ref="K12:K27" si="1">$F12*J12</f>
        <v>41.21</v>
      </c>
      <c r="L12" s="19"/>
      <c r="M12" s="21">
        <f t="shared" ref="M12:M21" si="2">K12-H12</f>
        <v>2.0700000000000003</v>
      </c>
      <c r="N12" s="22">
        <f t="shared" ref="N12:N21" si="3">IF((H12)=0,"",(M12/H12))</f>
        <v>5.2887072049054684E-2</v>
      </c>
      <c r="O12" s="19"/>
      <c r="P12" s="16">
        <v>42.21</v>
      </c>
      <c r="Q12" s="18">
        <f t="shared" ref="Q12:Q27" si="4">$F12*P12</f>
        <v>42.21</v>
      </c>
      <c r="R12" s="19"/>
      <c r="S12" s="21">
        <f>Q12-K12</f>
        <v>1</v>
      </c>
      <c r="T12" s="22">
        <f t="shared" ref="T12:T34" si="5">IF((K12)=0,"",(S12/K12))</f>
        <v>2.4265954865323951E-2</v>
      </c>
      <c r="U12" s="19"/>
      <c r="V12" s="16">
        <v>42.11</v>
      </c>
      <c r="W12" s="18">
        <f t="shared" ref="W12:W27" si="6">$F12*V12</f>
        <v>42.11</v>
      </c>
      <c r="X12" s="19"/>
      <c r="Y12" s="21">
        <f>W12-Q12</f>
        <v>-0.10000000000000142</v>
      </c>
      <c r="Z12" s="22">
        <f t="shared" ref="Z12:Z34" si="7">IF((Q12)=0,"",(Y12/Q12))</f>
        <v>-2.3691068467188207E-3</v>
      </c>
      <c r="AA12" s="19"/>
      <c r="AB12" s="16">
        <v>43.03</v>
      </c>
      <c r="AC12" s="18">
        <f t="shared" ref="AC12:AC27" si="8">$F12*AB12</f>
        <v>43.03</v>
      </c>
      <c r="AD12" s="19"/>
      <c r="AE12" s="21">
        <f>AC12-W12</f>
        <v>0.92000000000000171</v>
      </c>
      <c r="AF12" s="22">
        <f t="shared" ref="AF12:AF34" si="9">IF((W12)=0,"",(AE12/W12))</f>
        <v>2.1847542151507995E-2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2.44</v>
      </c>
      <c r="H13" s="18">
        <f t="shared" si="0"/>
        <v>2.44</v>
      </c>
      <c r="I13" s="19"/>
      <c r="J13" s="212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1.01E-2</v>
      </c>
      <c r="H19" s="18">
        <f t="shared" si="0"/>
        <v>101</v>
      </c>
      <c r="I19" s="19"/>
      <c r="J19" s="16">
        <v>1.06E-2</v>
      </c>
      <c r="K19" s="18">
        <f t="shared" si="1"/>
        <v>106</v>
      </c>
      <c r="L19" s="19"/>
      <c r="M19" s="21">
        <f t="shared" si="2"/>
        <v>5</v>
      </c>
      <c r="N19" s="22">
        <f t="shared" si="3"/>
        <v>4.9504950495049507E-2</v>
      </c>
      <c r="O19" s="19"/>
      <c r="P19" s="16">
        <v>1.09E-2</v>
      </c>
      <c r="Q19" s="18">
        <f t="shared" si="4"/>
        <v>109</v>
      </c>
      <c r="R19" s="19"/>
      <c r="S19" s="21">
        <f t="shared" si="10"/>
        <v>3</v>
      </c>
      <c r="T19" s="22">
        <f t="shared" si="5"/>
        <v>2.8301886792452831E-2</v>
      </c>
      <c r="U19" s="19"/>
      <c r="V19" s="16">
        <v>1.09E-2</v>
      </c>
      <c r="W19" s="18">
        <f t="shared" si="6"/>
        <v>109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111</v>
      </c>
      <c r="AD19" s="19"/>
      <c r="AE19" s="21">
        <f t="shared" si="13"/>
        <v>2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>
        <v>-1E-4</v>
      </c>
      <c r="H21" s="18">
        <f t="shared" si="0"/>
        <v>-1</v>
      </c>
      <c r="I21" s="19"/>
      <c r="J21" s="16"/>
      <c r="K21" s="18">
        <f t="shared" si="1"/>
        <v>0</v>
      </c>
      <c r="L21" s="19"/>
      <c r="M21" s="21">
        <f t="shared" si="2"/>
        <v>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143.88</v>
      </c>
      <c r="I28" s="31"/>
      <c r="J28" s="28"/>
      <c r="K28" s="30">
        <f>SUM(K12:K27)</f>
        <v>149.63</v>
      </c>
      <c r="L28" s="31"/>
      <c r="M28" s="32">
        <f t="shared" si="15"/>
        <v>5.75</v>
      </c>
      <c r="N28" s="33">
        <f t="shared" si="16"/>
        <v>3.9963858771198221E-2</v>
      </c>
      <c r="O28" s="31"/>
      <c r="P28" s="28"/>
      <c r="Q28" s="30">
        <f>SUM(Q12:Q27)</f>
        <v>153.63</v>
      </c>
      <c r="R28" s="31"/>
      <c r="S28" s="32">
        <f t="shared" si="10"/>
        <v>4</v>
      </c>
      <c r="T28" s="33">
        <f t="shared" si="5"/>
        <v>2.6732607097507185E-2</v>
      </c>
      <c r="U28" s="31"/>
      <c r="V28" s="28"/>
      <c r="W28" s="30">
        <f>SUM(W12:W27)</f>
        <v>151.11000000000001</v>
      </c>
      <c r="X28" s="31"/>
      <c r="Y28" s="32">
        <f t="shared" si="11"/>
        <v>-2.5199999999999818</v>
      </c>
      <c r="Z28" s="33">
        <f t="shared" si="7"/>
        <v>-1.6403046280023315E-2</v>
      </c>
      <c r="AA28" s="31"/>
      <c r="AB28" s="28"/>
      <c r="AC28" s="30">
        <f>SUM(AC12:AC27)</f>
        <v>154.03</v>
      </c>
      <c r="AD28" s="31"/>
      <c r="AE28" s="32">
        <f t="shared" si="13"/>
        <v>2.9199999999999875</v>
      </c>
      <c r="AF28" s="33">
        <f t="shared" si="9"/>
        <v>1.9323671497584457E-2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10000</v>
      </c>
      <c r="G29" s="16">
        <v>-8.9999999999999998E-4</v>
      </c>
      <c r="H29" s="18">
        <f t="shared" ref="H29:H35" si="17">$F29*G29</f>
        <v>-9</v>
      </c>
      <c r="I29" s="19"/>
      <c r="J29" s="16">
        <v>3.3021965494891919E-4</v>
      </c>
      <c r="K29" s="18">
        <f t="shared" ref="K29:K35" si="18">$F29*J29</f>
        <v>3.3021965494891918</v>
      </c>
      <c r="L29" s="19"/>
      <c r="M29" s="21">
        <f t="shared" si="15"/>
        <v>12.302196549489192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-3.3021965494891918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10000</v>
      </c>
      <c r="G31" s="16">
        <v>1E-4</v>
      </c>
      <c r="H31" s="18">
        <f>$F31*G31</f>
        <v>1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10000</v>
      </c>
      <c r="G33" s="133">
        <v>6.0000000000000002E-5</v>
      </c>
      <c r="H33" s="18">
        <f t="shared" si="17"/>
        <v>0.6</v>
      </c>
      <c r="I33" s="19"/>
      <c r="J33" s="133">
        <v>6.0000000000000002E-5</v>
      </c>
      <c r="K33" s="18">
        <f t="shared" si="18"/>
        <v>0.6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0.6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0.6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379</v>
      </c>
      <c r="G34" s="38">
        <f>IF(ISBLANK($D$5)=TRUE, 0, IF($D$5="TOU", 0.64*G44+0.18*G45+0.18*G46, IF(AND($D$5="non-TOU", $F$48&gt;0), G48,G47)))</f>
        <v>0.10766000000000001</v>
      </c>
      <c r="H34" s="18">
        <f t="shared" si="17"/>
        <v>40.803139999999999</v>
      </c>
      <c r="I34" s="19"/>
      <c r="J34" s="38">
        <f>IF(ISBLANK($D$5)=TRUE, 0, IF($D$5="TOU", 0.64*J44+0.18*J45+0.18*J46, IF(AND($D$5="non-TOU", $F$48&gt;0), J48,J47)))</f>
        <v>0.10766000000000001</v>
      </c>
      <c r="K34" s="18">
        <f t="shared" si="18"/>
        <v>40.803139999999999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38.711060000000003</v>
      </c>
      <c r="R34" s="19"/>
      <c r="S34" s="21">
        <f t="shared" si="10"/>
        <v>-2.0920799999999957</v>
      </c>
      <c r="T34" s="22">
        <f t="shared" si="5"/>
        <v>-5.127252461452711E-2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38.711060000000003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38.711060000000003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0.78800000000000003</v>
      </c>
      <c r="H35" s="18">
        <f t="shared" si="17"/>
        <v>0.78800000000000003</v>
      </c>
      <c r="I35" s="19"/>
      <c r="J35" s="213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178.07113999999999</v>
      </c>
      <c r="I36" s="31"/>
      <c r="J36" s="41"/>
      <c r="K36" s="43">
        <f>SUM(K29:K35)+K28</f>
        <v>195.12333654948918</v>
      </c>
      <c r="L36" s="31"/>
      <c r="M36" s="32">
        <f t="shared" si="26"/>
        <v>17.052196549489196</v>
      </c>
      <c r="N36" s="33">
        <f t="shared" ref="N36:N42" si="27">IF((H36)=0,"",(M36/H36))</f>
        <v>9.5760585064425363E-2</v>
      </c>
      <c r="O36" s="31"/>
      <c r="P36" s="41"/>
      <c r="Q36" s="43">
        <f>SUM(Q29:Q35)+Q28</f>
        <v>193.72906</v>
      </c>
      <c r="R36" s="31"/>
      <c r="S36" s="32">
        <f t="shared" si="10"/>
        <v>-1.3942765494891773</v>
      </c>
      <c r="T36" s="33">
        <f t="shared" ref="T36:T42" si="28">IF((K36)=0,"",(S36/K36))</f>
        <v>-7.1456165835681405E-3</v>
      </c>
      <c r="U36" s="31"/>
      <c r="V36" s="41"/>
      <c r="W36" s="43">
        <f>SUM(W29:W35)+W28</f>
        <v>191.20906000000002</v>
      </c>
      <c r="X36" s="31"/>
      <c r="Y36" s="32">
        <f t="shared" si="11"/>
        <v>-2.5199999999999818</v>
      </c>
      <c r="Z36" s="33">
        <f t="shared" ref="Z36:Z42" si="29">IF((Q36)=0,"",(Y36/Q36))</f>
        <v>-1.300785746856967E-2</v>
      </c>
      <c r="AA36" s="31"/>
      <c r="AB36" s="41"/>
      <c r="AC36" s="43">
        <f>SUM(AC29:AC35)+AC28</f>
        <v>193.34106</v>
      </c>
      <c r="AD36" s="31"/>
      <c r="AE36" s="32">
        <f t="shared" si="13"/>
        <v>2.1319999999999766</v>
      </c>
      <c r="AF36" s="33">
        <f t="shared" ref="AF36:AF46" si="30">IF((W36)=0,"",(AE36/W36))</f>
        <v>1.1150099268308606E-2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10379</v>
      </c>
      <c r="G37" s="20">
        <v>6.9922506891320563E-3</v>
      </c>
      <c r="H37" s="18">
        <f>$F37*G37</f>
        <v>72.572569902501613</v>
      </c>
      <c r="I37" s="19"/>
      <c r="J37" s="20">
        <v>6.8009505892390144E-3</v>
      </c>
      <c r="K37" s="18">
        <f>$F37*J37</f>
        <v>70.587066165711732</v>
      </c>
      <c r="L37" s="19"/>
      <c r="M37" s="21">
        <f t="shared" si="26"/>
        <v>-1.9855037367898802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70.587066165711732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70.587066165711732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70.587066165711732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10379</v>
      </c>
      <c r="G38" s="20">
        <v>5.3116364159938641E-3</v>
      </c>
      <c r="H38" s="18">
        <f>$F38*G38</f>
        <v>55.129474361600316</v>
      </c>
      <c r="I38" s="19"/>
      <c r="J38" s="20">
        <v>5.3223476369492068E-3</v>
      </c>
      <c r="K38" s="18">
        <f>$F38*J38</f>
        <v>55.240646123895814</v>
      </c>
      <c r="L38" s="19"/>
      <c r="M38" s="21">
        <f t="shared" si="26"/>
        <v>0.11117176229549841</v>
      </c>
      <c r="N38" s="22">
        <f t="shared" si="27"/>
        <v>2.016557632425634E-3</v>
      </c>
      <c r="O38" s="19"/>
      <c r="P38" s="20">
        <v>5.3223476369492068E-3</v>
      </c>
      <c r="Q38" s="18">
        <f>$F38*P38</f>
        <v>55.240646123895814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55.240646123895814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55.240646123895814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305.77318426410193</v>
      </c>
      <c r="I39" s="48"/>
      <c r="J39" s="47"/>
      <c r="K39" s="43">
        <f>SUM(K36:K38)</f>
        <v>320.95104883909676</v>
      </c>
      <c r="L39" s="48"/>
      <c r="M39" s="32">
        <f t="shared" si="26"/>
        <v>15.177864574994828</v>
      </c>
      <c r="N39" s="33">
        <f t="shared" si="27"/>
        <v>4.9637657440508021E-2</v>
      </c>
      <c r="O39" s="48"/>
      <c r="P39" s="47"/>
      <c r="Q39" s="43">
        <f>SUM(Q36:Q38)</f>
        <v>319.55677228960758</v>
      </c>
      <c r="R39" s="48"/>
      <c r="S39" s="32">
        <f t="shared" si="10"/>
        <v>-1.3942765494891773</v>
      </c>
      <c r="T39" s="33">
        <f t="shared" si="28"/>
        <v>-4.3442031254684373E-3</v>
      </c>
      <c r="U39" s="48"/>
      <c r="V39" s="47"/>
      <c r="W39" s="43">
        <f>SUM(W36:W38)</f>
        <v>317.0367722896076</v>
      </c>
      <c r="X39" s="48"/>
      <c r="Y39" s="32">
        <f t="shared" si="11"/>
        <v>-2.5199999999999818</v>
      </c>
      <c r="Z39" s="33">
        <f t="shared" si="29"/>
        <v>-7.8859226858010653E-3</v>
      </c>
      <c r="AA39" s="48"/>
      <c r="AB39" s="47"/>
      <c r="AC39" s="43">
        <f>SUM(AC36:AC38)</f>
        <v>319.16877228960755</v>
      </c>
      <c r="AD39" s="48"/>
      <c r="AE39" s="32">
        <f t="shared" si="13"/>
        <v>2.1319999999999482</v>
      </c>
      <c r="AF39" s="33">
        <f t="shared" si="30"/>
        <v>6.7247719707807371E-3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10379</v>
      </c>
      <c r="G40" s="50">
        <v>4.4000000000000003E-3</v>
      </c>
      <c r="H40" s="154">
        <f t="shared" ref="H40:H42" si="31">$F40*G40</f>
        <v>45.6676</v>
      </c>
      <c r="I40" s="19"/>
      <c r="J40" s="50">
        <v>4.7000000000000002E-3</v>
      </c>
      <c r="K40" s="154">
        <f t="shared" ref="K40:K42" si="32">$F40*J40</f>
        <v>48.781300000000002</v>
      </c>
      <c r="L40" s="19"/>
      <c r="M40" s="21">
        <f t="shared" si="26"/>
        <v>3.1137000000000015</v>
      </c>
      <c r="N40" s="155">
        <f t="shared" si="27"/>
        <v>6.8181818181818218E-2</v>
      </c>
      <c r="O40" s="19"/>
      <c r="P40" s="50">
        <v>4.7000000000000002E-3</v>
      </c>
      <c r="Q40" s="154">
        <f t="shared" ref="Q40:Q42" si="33">$F40*P40</f>
        <v>48.781300000000002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48.781300000000002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48.781300000000002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10379</v>
      </c>
      <c r="G41" s="50">
        <v>1.2999999999999999E-3</v>
      </c>
      <c r="H41" s="154">
        <f t="shared" si="31"/>
        <v>13.492699999999999</v>
      </c>
      <c r="I41" s="19"/>
      <c r="J41" s="50">
        <v>1.2999999999999999E-3</v>
      </c>
      <c r="K41" s="154">
        <f t="shared" si="32"/>
        <v>13.492699999999999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13.492699999999999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13.492699999999999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13.492699999999999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10000</v>
      </c>
      <c r="G43" s="50">
        <v>7.0000000000000001E-3</v>
      </c>
      <c r="H43" s="154">
        <f t="shared" ref="H43:H48" si="36">$F43*G43</f>
        <v>70</v>
      </c>
      <c r="I43" s="19"/>
      <c r="J43" s="50">
        <v>7.0000000000000001E-3</v>
      </c>
      <c r="K43" s="154">
        <f t="shared" ref="K43:K48" si="37">$F43*J43</f>
        <v>70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70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70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70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6400</v>
      </c>
      <c r="G44" s="54">
        <v>8.3000000000000004E-2</v>
      </c>
      <c r="H44" s="154">
        <f t="shared" si="36"/>
        <v>531.20000000000005</v>
      </c>
      <c r="I44" s="19"/>
      <c r="J44" s="54">
        <v>8.3000000000000004E-2</v>
      </c>
      <c r="K44" s="154">
        <f t="shared" si="37"/>
        <v>531.20000000000005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512</v>
      </c>
      <c r="R44" s="19"/>
      <c r="S44" s="21">
        <f t="shared" si="41"/>
        <v>-19.200000000000045</v>
      </c>
      <c r="T44" s="155">
        <f t="shared" si="42"/>
        <v>-3.6144578313253094E-2</v>
      </c>
      <c r="U44" s="19"/>
      <c r="V44" s="54">
        <v>0.08</v>
      </c>
      <c r="W44" s="154">
        <f t="shared" si="43"/>
        <v>512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512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1800</v>
      </c>
      <c r="G45" s="54">
        <v>0.128</v>
      </c>
      <c r="H45" s="154">
        <f t="shared" si="36"/>
        <v>230.4</v>
      </c>
      <c r="I45" s="19"/>
      <c r="J45" s="54">
        <v>0.128</v>
      </c>
      <c r="K45" s="154">
        <f t="shared" si="37"/>
        <v>230.4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219.6</v>
      </c>
      <c r="R45" s="19"/>
      <c r="S45" s="21">
        <f t="shared" si="41"/>
        <v>-10.800000000000011</v>
      </c>
      <c r="T45" s="155">
        <f t="shared" si="42"/>
        <v>-4.6875000000000049E-2</v>
      </c>
      <c r="U45" s="19"/>
      <c r="V45" s="54">
        <v>0.122</v>
      </c>
      <c r="W45" s="154">
        <f t="shared" si="43"/>
        <v>219.6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219.6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1800</v>
      </c>
      <c r="G46" s="54">
        <v>0.17499999999999999</v>
      </c>
      <c r="H46" s="154">
        <f t="shared" si="36"/>
        <v>315</v>
      </c>
      <c r="I46" s="19"/>
      <c r="J46" s="54">
        <v>0.17499999999999999</v>
      </c>
      <c r="K46" s="154">
        <f t="shared" si="37"/>
        <v>315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289.8</v>
      </c>
      <c r="R46" s="19"/>
      <c r="S46" s="21">
        <f t="shared" si="41"/>
        <v>-25.199999999999989</v>
      </c>
      <c r="T46" s="155">
        <f t="shared" si="42"/>
        <v>-7.999999999999996E-2</v>
      </c>
      <c r="U46" s="19"/>
      <c r="V46" s="54">
        <v>0.161</v>
      </c>
      <c r="W46" s="154">
        <f t="shared" si="43"/>
        <v>289.8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289.8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9250</v>
      </c>
      <c r="G48" s="54">
        <v>0.11600000000000001</v>
      </c>
      <c r="H48" s="154">
        <f t="shared" si="36"/>
        <v>1073</v>
      </c>
      <c r="I48" s="59"/>
      <c r="J48" s="54">
        <v>0.11600000000000001</v>
      </c>
      <c r="K48" s="154">
        <f t="shared" si="37"/>
        <v>1073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1017.5</v>
      </c>
      <c r="R48" s="59"/>
      <c r="S48" s="60">
        <f t="shared" si="41"/>
        <v>-55.5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1017.5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1017.5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1511.7834842641018</v>
      </c>
      <c r="I50" s="75"/>
      <c r="J50" s="72"/>
      <c r="K50" s="74">
        <f>SUM(K40:K46,K39)</f>
        <v>1530.0750488390968</v>
      </c>
      <c r="L50" s="75"/>
      <c r="M50" s="76">
        <f t="shared" si="38"/>
        <v>18.291564574994936</v>
      </c>
      <c r="N50" s="77">
        <f>IF((H50)=0,"",(M50/H50))</f>
        <v>1.2099328220865443E-2</v>
      </c>
      <c r="O50" s="75"/>
      <c r="P50" s="72"/>
      <c r="Q50" s="74">
        <f>SUM(Q40:Q46,Q39)</f>
        <v>1473.4807722896076</v>
      </c>
      <c r="R50" s="75"/>
      <c r="S50" s="76">
        <f t="shared" si="41"/>
        <v>-56.594276549489223</v>
      </c>
      <c r="T50" s="77">
        <f>IF((K50)=0,"",(S50/K50))</f>
        <v>-3.6987908921479767E-2</v>
      </c>
      <c r="U50" s="75"/>
      <c r="V50" s="72"/>
      <c r="W50" s="74">
        <f>SUM(W40:W46,W39)</f>
        <v>1470.9607722896076</v>
      </c>
      <c r="X50" s="75"/>
      <c r="Y50" s="76">
        <f t="shared" si="44"/>
        <v>-2.5199999999999818</v>
      </c>
      <c r="Z50" s="77">
        <f>IF((Q50)=0,"",(Y50/Q50))</f>
        <v>-1.7102360936031844E-3</v>
      </c>
      <c r="AA50" s="75"/>
      <c r="AB50" s="72"/>
      <c r="AC50" s="74">
        <f>SUM(AC40:AC46,AC39)</f>
        <v>1473.0927722896076</v>
      </c>
      <c r="AD50" s="75"/>
      <c r="AE50" s="76">
        <f t="shared" si="13"/>
        <v>2.1320000000000618</v>
      </c>
      <c r="AF50" s="77">
        <f>IF((W50)=0,"",(AE50/W50))</f>
        <v>1.4493928323333334E-3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196.53185295433326</v>
      </c>
      <c r="I51" s="81"/>
      <c r="J51" s="79">
        <v>0.13</v>
      </c>
      <c r="K51" s="82">
        <f>K50*J51</f>
        <v>198.90975634908258</v>
      </c>
      <c r="L51" s="81"/>
      <c r="M51" s="83">
        <f t="shared" si="38"/>
        <v>2.3779033947493247</v>
      </c>
      <c r="N51" s="84">
        <f>IF((H51)=0,"",(M51/H51))</f>
        <v>1.2099328220865355E-2</v>
      </c>
      <c r="O51" s="81"/>
      <c r="P51" s="79">
        <v>0.13</v>
      </c>
      <c r="Q51" s="82">
        <f>Q50*P51</f>
        <v>191.552500397649</v>
      </c>
      <c r="R51" s="81"/>
      <c r="S51" s="83">
        <f t="shared" si="41"/>
        <v>-7.3572559514335865</v>
      </c>
      <c r="T51" s="84">
        <f>IF((K51)=0,"",(S51/K51))</f>
        <v>-3.6987908921479705E-2</v>
      </c>
      <c r="U51" s="81"/>
      <c r="V51" s="79">
        <v>0.13</v>
      </c>
      <c r="W51" s="82">
        <f>W50*V51</f>
        <v>191.22490039764898</v>
      </c>
      <c r="X51" s="81"/>
      <c r="Y51" s="83">
        <f t="shared" si="44"/>
        <v>-0.3276000000000181</v>
      </c>
      <c r="Z51" s="84">
        <f>IF((Q51)=0,"",(Y51/Q51))</f>
        <v>-1.7102360936032911E-3</v>
      </c>
      <c r="AA51" s="81"/>
      <c r="AB51" s="79">
        <v>0.13</v>
      </c>
      <c r="AC51" s="82">
        <f>AC50*AB51</f>
        <v>191.50206039764899</v>
      </c>
      <c r="AD51" s="81"/>
      <c r="AE51" s="83">
        <f t="shared" si="13"/>
        <v>0.27716000000000918</v>
      </c>
      <c r="AF51" s="84">
        <f>IF((W51)=0,"",(AE51/W51))</f>
        <v>1.4493928323333395E-3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1708.3153372184352</v>
      </c>
      <c r="I52" s="81"/>
      <c r="J52" s="86"/>
      <c r="K52" s="82">
        <f>K50+K51</f>
        <v>1728.9848051881793</v>
      </c>
      <c r="L52" s="81"/>
      <c r="M52" s="83">
        <f t="shared" si="38"/>
        <v>20.669467969744119</v>
      </c>
      <c r="N52" s="84">
        <f>IF((H52)=0,"",(M52/H52))</f>
        <v>1.209932822086535E-2</v>
      </c>
      <c r="O52" s="81"/>
      <c r="P52" s="86"/>
      <c r="Q52" s="82">
        <f>Q50+Q51</f>
        <v>1665.0332726872566</v>
      </c>
      <c r="R52" s="81"/>
      <c r="S52" s="83">
        <f t="shared" si="41"/>
        <v>-63.951532500922667</v>
      </c>
      <c r="T52" s="84">
        <f>IF((K52)=0,"",(S52/K52))</f>
        <v>-3.6987908921479684E-2</v>
      </c>
      <c r="U52" s="81"/>
      <c r="V52" s="86"/>
      <c r="W52" s="82">
        <f>W50+W51</f>
        <v>1662.1856726872566</v>
      </c>
      <c r="X52" s="81"/>
      <c r="Y52" s="83">
        <f t="shared" si="44"/>
        <v>-2.8476000000000568</v>
      </c>
      <c r="Z52" s="84">
        <f>IF((Q52)=0,"",(Y52/Q52))</f>
        <v>-1.7102360936032308E-3</v>
      </c>
      <c r="AA52" s="81"/>
      <c r="AB52" s="86"/>
      <c r="AC52" s="82">
        <f>AC50+AC51</f>
        <v>1664.5948326872567</v>
      </c>
      <c r="AD52" s="81"/>
      <c r="AE52" s="83">
        <f t="shared" si="13"/>
        <v>2.4091600000001563</v>
      </c>
      <c r="AF52" s="84">
        <f>IF((W52)=0,"",(AE52/W52))</f>
        <v>1.4493928323333855E-3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-170.83</v>
      </c>
      <c r="I53" s="81"/>
      <c r="J53" s="86"/>
      <c r="K53" s="87">
        <f>ROUND(-K52*10%,2)</f>
        <v>-172.9</v>
      </c>
      <c r="L53" s="81"/>
      <c r="M53" s="88">
        <f t="shared" si="38"/>
        <v>-2.0699999999999932</v>
      </c>
      <c r="N53" s="89">
        <f>IF((H53)=0,"",(M53/H53))</f>
        <v>1.2117309606041052E-2</v>
      </c>
      <c r="O53" s="81"/>
      <c r="P53" s="86"/>
      <c r="Q53" s="87">
        <f>ROUND(-Q52*10%,2)</f>
        <v>-166.5</v>
      </c>
      <c r="R53" s="81"/>
      <c r="S53" s="88">
        <f t="shared" si="41"/>
        <v>6.4000000000000057</v>
      </c>
      <c r="T53" s="89">
        <f>IF((K53)=0,"",(S53/K53))</f>
        <v>-3.7015615962984416E-2</v>
      </c>
      <c r="U53" s="81"/>
      <c r="V53" s="86"/>
      <c r="W53" s="87">
        <f>ROUND(-W52*10%,2)</f>
        <v>-166.22</v>
      </c>
      <c r="X53" s="81"/>
      <c r="Y53" s="88">
        <f t="shared" si="44"/>
        <v>0.28000000000000114</v>
      </c>
      <c r="Z53" s="89">
        <f>IF((Q53)=0,"",(Y53/Q53))</f>
        <v>-1.6816816816816885E-3</v>
      </c>
      <c r="AA53" s="81"/>
      <c r="AB53" s="86"/>
      <c r="AC53" s="87">
        <f>ROUND(-AC52*10%,2)</f>
        <v>-166.46</v>
      </c>
      <c r="AD53" s="81"/>
      <c r="AE53" s="88">
        <f t="shared" si="13"/>
        <v>-0.24000000000000909</v>
      </c>
      <c r="AF53" s="89">
        <f>IF((W53)=0,"",(AE53/W53))</f>
        <v>1.4438695704488576E-3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1537.4853372184352</v>
      </c>
      <c r="I54" s="92"/>
      <c r="J54" s="90"/>
      <c r="K54" s="93">
        <f>K52+K53</f>
        <v>1556.0848051881792</v>
      </c>
      <c r="L54" s="92"/>
      <c r="M54" s="94">
        <f t="shared" si="38"/>
        <v>18.599467969743955</v>
      </c>
      <c r="N54" s="95">
        <f>IF((H54)=0,"",(M54/H54))</f>
        <v>1.209733030910946E-2</v>
      </c>
      <c r="O54" s="92"/>
      <c r="P54" s="90"/>
      <c r="Q54" s="93">
        <f>Q52+Q53</f>
        <v>1498.5332726872566</v>
      </c>
      <c r="R54" s="92"/>
      <c r="S54" s="94">
        <f t="shared" si="41"/>
        <v>-57.551532500922576</v>
      </c>
      <c r="T54" s="95">
        <f>IF((K54)=0,"",(S54/K54))</f>
        <v>-3.6984830331251002E-2</v>
      </c>
      <c r="U54" s="92"/>
      <c r="V54" s="90"/>
      <c r="W54" s="93">
        <f>W52+W53</f>
        <v>1495.9656726872565</v>
      </c>
      <c r="X54" s="92"/>
      <c r="Y54" s="94">
        <f t="shared" si="44"/>
        <v>-2.567600000000084</v>
      </c>
      <c r="Z54" s="95">
        <f>IF((Q54)=0,"",(Y54/Q54))</f>
        <v>-1.7134087355936483E-3</v>
      </c>
      <c r="AA54" s="92"/>
      <c r="AB54" s="90"/>
      <c r="AC54" s="93">
        <f>AC52+AC53</f>
        <v>1498.1348326872567</v>
      </c>
      <c r="AD54" s="92"/>
      <c r="AE54" s="94">
        <f t="shared" si="13"/>
        <v>2.1691600000001472</v>
      </c>
      <c r="AF54" s="95">
        <f>IF((W54)=0,"",(AE54/W54))</f>
        <v>1.4500065339758817E-3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1582.4334842641019</v>
      </c>
      <c r="I56" s="106"/>
      <c r="J56" s="103"/>
      <c r="K56" s="105">
        <f>SUM(K47:K48,K39,K40:K43)</f>
        <v>1600.7250488390969</v>
      </c>
      <c r="L56" s="106"/>
      <c r="M56" s="107">
        <f t="shared" si="38"/>
        <v>18.291564574994936</v>
      </c>
      <c r="N56" s="77">
        <f>IF((H56)=0,"",(M56/H56))</f>
        <v>1.1559136454636691E-2</v>
      </c>
      <c r="O56" s="106"/>
      <c r="P56" s="103"/>
      <c r="Q56" s="105">
        <f>SUM(Q47:Q48,Q39,Q40:Q43)</f>
        <v>1540.0807722896077</v>
      </c>
      <c r="R56" s="106"/>
      <c r="S56" s="107">
        <f t="shared" si="41"/>
        <v>-60.644276549489177</v>
      </c>
      <c r="T56" s="77">
        <f>IF((K56)=0,"",(S56/K56))</f>
        <v>-3.7885504817626599E-2</v>
      </c>
      <c r="U56" s="106"/>
      <c r="V56" s="103"/>
      <c r="W56" s="105">
        <f>SUM(W47:W48,W39,W40:W43)</f>
        <v>1537.5607722896077</v>
      </c>
      <c r="X56" s="106"/>
      <c r="Y56" s="107">
        <f t="shared" si="44"/>
        <v>-2.5199999999999818</v>
      </c>
      <c r="Z56" s="77">
        <f>IF((Q56)=0,"",(Y56/Q56))</f>
        <v>-1.6362778143470668E-3</v>
      </c>
      <c r="AA56" s="106"/>
      <c r="AB56" s="103"/>
      <c r="AC56" s="105">
        <f>SUM(AC47:AC48,AC39,AC40:AC43)</f>
        <v>1539.6927722896078</v>
      </c>
      <c r="AD56" s="106"/>
      <c r="AE56" s="107">
        <f t="shared" si="13"/>
        <v>2.1320000000000618</v>
      </c>
      <c r="AF56" s="77">
        <f>IF((W56)=0,"",(AE56/W56))</f>
        <v>1.3866118584862598E-3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205.71635295433325</v>
      </c>
      <c r="I57" s="110"/>
      <c r="J57" s="109">
        <v>0.13</v>
      </c>
      <c r="K57" s="111">
        <f>K56*J57</f>
        <v>208.0942563490826</v>
      </c>
      <c r="L57" s="110"/>
      <c r="M57" s="112">
        <f t="shared" si="38"/>
        <v>2.3779033947493531</v>
      </c>
      <c r="N57" s="84">
        <f>IF((H57)=0,"",(M57/H57))</f>
        <v>1.1559136454636746E-2</v>
      </c>
      <c r="O57" s="110"/>
      <c r="P57" s="109">
        <v>0.13</v>
      </c>
      <c r="Q57" s="111">
        <f>Q56*P57</f>
        <v>200.21050039764901</v>
      </c>
      <c r="R57" s="110"/>
      <c r="S57" s="112">
        <f t="shared" si="41"/>
        <v>-7.8837559514335851</v>
      </c>
      <c r="T57" s="84">
        <f>IF((K57)=0,"",(S57/K57))</f>
        <v>-3.7885504817626557E-2</v>
      </c>
      <c r="U57" s="110"/>
      <c r="V57" s="109">
        <v>0.13</v>
      </c>
      <c r="W57" s="111">
        <f>W56*V57</f>
        <v>199.882900397649</v>
      </c>
      <c r="X57" s="110"/>
      <c r="Y57" s="112">
        <f t="shared" si="44"/>
        <v>-0.3276000000000181</v>
      </c>
      <c r="Z57" s="84">
        <f>IF((Q57)=0,"",(Y57/Q57))</f>
        <v>-1.6362778143471689E-3</v>
      </c>
      <c r="AA57" s="110"/>
      <c r="AB57" s="109">
        <v>0.13</v>
      </c>
      <c r="AC57" s="111">
        <f>AC56*AB57</f>
        <v>200.160060397649</v>
      </c>
      <c r="AD57" s="110"/>
      <c r="AE57" s="112">
        <f t="shared" si="13"/>
        <v>0.27716000000000918</v>
      </c>
      <c r="AF57" s="84">
        <f>IF((W57)=0,"",(AE57/W57))</f>
        <v>1.3866118584862656E-3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1788.1498372184351</v>
      </c>
      <c r="I58" s="110"/>
      <c r="J58" s="114"/>
      <c r="K58" s="111">
        <f>K56+K57</f>
        <v>1808.8193051881794</v>
      </c>
      <c r="L58" s="110"/>
      <c r="M58" s="112">
        <f t="shared" si="38"/>
        <v>20.669467969744346</v>
      </c>
      <c r="N58" s="84">
        <f>IF((H58)=0,"",(M58/H58))</f>
        <v>1.1559136454636729E-2</v>
      </c>
      <c r="O58" s="110"/>
      <c r="P58" s="114"/>
      <c r="Q58" s="111">
        <f>Q56+Q57</f>
        <v>1740.2912726872567</v>
      </c>
      <c r="R58" s="110"/>
      <c r="S58" s="112">
        <f t="shared" si="41"/>
        <v>-68.528032500922791</v>
      </c>
      <c r="T58" s="84">
        <f>IF((K58)=0,"",(S58/K58))</f>
        <v>-3.7885504817626613E-2</v>
      </c>
      <c r="U58" s="110"/>
      <c r="V58" s="114"/>
      <c r="W58" s="111">
        <f>W56+W57</f>
        <v>1737.4436726872568</v>
      </c>
      <c r="X58" s="110"/>
      <c r="Y58" s="112">
        <f t="shared" si="44"/>
        <v>-2.8475999999998294</v>
      </c>
      <c r="Z58" s="84">
        <f>IF((Q58)=0,"",(Y58/Q58))</f>
        <v>-1.6362778143469805E-3</v>
      </c>
      <c r="AA58" s="110"/>
      <c r="AB58" s="114"/>
      <c r="AC58" s="111">
        <f>AC56+AC57</f>
        <v>1739.8528326872568</v>
      </c>
      <c r="AD58" s="110"/>
      <c r="AE58" s="112">
        <f t="shared" si="13"/>
        <v>2.4091599999999289</v>
      </c>
      <c r="AF58" s="84">
        <f>IF((W58)=0,"",(AE58/W58))</f>
        <v>1.3866118584861785E-3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-178.81</v>
      </c>
      <c r="I59" s="110"/>
      <c r="J59" s="114"/>
      <c r="K59" s="116">
        <f>ROUND(-K58*10%,2)</f>
        <v>-180.88</v>
      </c>
      <c r="L59" s="110"/>
      <c r="M59" s="117">
        <f t="shared" si="38"/>
        <v>-2.0699999999999932</v>
      </c>
      <c r="N59" s="89">
        <f>IF((H59)=0,"",(M59/H59))</f>
        <v>1.1576533750908748E-2</v>
      </c>
      <c r="O59" s="110"/>
      <c r="P59" s="114"/>
      <c r="Q59" s="116">
        <f>ROUND(-Q58*10%,2)</f>
        <v>-174.03</v>
      </c>
      <c r="R59" s="110"/>
      <c r="S59" s="117">
        <f t="shared" si="41"/>
        <v>6.8499999999999943</v>
      </c>
      <c r="T59" s="89">
        <f>IF((K59)=0,"",(S59/K59))</f>
        <v>-3.7870411322423678E-2</v>
      </c>
      <c r="U59" s="110"/>
      <c r="V59" s="114"/>
      <c r="W59" s="116">
        <f>ROUND(-W58*10%,2)</f>
        <v>-173.74</v>
      </c>
      <c r="X59" s="110"/>
      <c r="Y59" s="117">
        <f t="shared" si="44"/>
        <v>0.28999999999999204</v>
      </c>
      <c r="Z59" s="89">
        <f>IF((Q59)=0,"",(Y59/Q59))</f>
        <v>-1.6663793598804346E-3</v>
      </c>
      <c r="AA59" s="110"/>
      <c r="AB59" s="114"/>
      <c r="AC59" s="116">
        <f>ROUND(-AC58*10%,2)</f>
        <v>-173.99</v>
      </c>
      <c r="AD59" s="110"/>
      <c r="AE59" s="117">
        <f t="shared" si="13"/>
        <v>-0.25</v>
      </c>
      <c r="AF59" s="89">
        <f>IF((W59)=0,"",(AE59/W59))</f>
        <v>1.438931737078393E-3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1609.3398372184352</v>
      </c>
      <c r="I60" s="120"/>
      <c r="J60" s="118"/>
      <c r="K60" s="121">
        <f>SUM(K58:K59)</f>
        <v>1627.9393051881793</v>
      </c>
      <c r="L60" s="120"/>
      <c r="M60" s="122">
        <f t="shared" si="38"/>
        <v>18.599467969744182</v>
      </c>
      <c r="N60" s="123">
        <f>IF((H60)=0,"",(M60/H60))</f>
        <v>1.155720348157869E-2</v>
      </c>
      <c r="O60" s="120"/>
      <c r="P60" s="118"/>
      <c r="Q60" s="121">
        <f>SUM(Q58:Q59)</f>
        <v>1566.2612726872567</v>
      </c>
      <c r="R60" s="120"/>
      <c r="S60" s="122">
        <f t="shared" si="41"/>
        <v>-61.678032500922654</v>
      </c>
      <c r="T60" s="123">
        <f>IF((K60)=0,"",(S60/K60))</f>
        <v>-3.7887181852761437E-2</v>
      </c>
      <c r="U60" s="120"/>
      <c r="V60" s="118"/>
      <c r="W60" s="121">
        <f>SUM(W58:W59)</f>
        <v>1563.7036726872568</v>
      </c>
      <c r="X60" s="120"/>
      <c r="Y60" s="122">
        <f t="shared" si="44"/>
        <v>-2.5575999999998658</v>
      </c>
      <c r="Z60" s="123">
        <f>IF((Q60)=0,"",(Y60/Q60))</f>
        <v>-1.6329331795401894E-3</v>
      </c>
      <c r="AA60" s="120"/>
      <c r="AB60" s="118"/>
      <c r="AC60" s="121">
        <f>SUM(AC58:AC59)</f>
        <v>1565.8628326872567</v>
      </c>
      <c r="AD60" s="120"/>
      <c r="AE60" s="122">
        <f t="shared" si="13"/>
        <v>2.1591599999999289</v>
      </c>
      <c r="AF60" s="123">
        <f>IF((W60)=0,"",(AE60/W60))</f>
        <v>1.3807987010028366E-3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F0"/>
    <pageSetUpPr fitToPage="1"/>
  </sheetPr>
  <dimension ref="A1:AP79"/>
  <sheetViews>
    <sheetView showGridLines="0" topLeftCell="A34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39.14</v>
      </c>
      <c r="H12" s="18">
        <f t="shared" ref="H12:H27" si="0">$F12*G12</f>
        <v>39.14</v>
      </c>
      <c r="I12" s="19"/>
      <c r="J12" s="212">
        <v>41.21</v>
      </c>
      <c r="K12" s="18">
        <f t="shared" ref="K12:K27" si="1">$F12*J12</f>
        <v>41.21</v>
      </c>
      <c r="L12" s="19"/>
      <c r="M12" s="21">
        <f t="shared" ref="M12:M21" si="2">K12-H12</f>
        <v>2.0700000000000003</v>
      </c>
      <c r="N12" s="22">
        <f t="shared" ref="N12:N21" si="3">IF((H12)=0,"",(M12/H12))</f>
        <v>5.2887072049054684E-2</v>
      </c>
      <c r="O12" s="19"/>
      <c r="P12" s="16">
        <v>42.21</v>
      </c>
      <c r="Q12" s="18">
        <f t="shared" ref="Q12:Q27" si="4">$F12*P12</f>
        <v>42.21</v>
      </c>
      <c r="R12" s="19"/>
      <c r="S12" s="21">
        <f>Q12-K12</f>
        <v>1</v>
      </c>
      <c r="T12" s="22">
        <f t="shared" ref="T12:T34" si="5">IF((K12)=0,"",(S12/K12))</f>
        <v>2.4265954865323951E-2</v>
      </c>
      <c r="U12" s="19"/>
      <c r="V12" s="16">
        <v>42.11</v>
      </c>
      <c r="W12" s="18">
        <f t="shared" ref="W12:W27" si="6">$F12*V12</f>
        <v>42.11</v>
      </c>
      <c r="X12" s="19"/>
      <c r="Y12" s="21">
        <f>W12-Q12</f>
        <v>-0.10000000000000142</v>
      </c>
      <c r="Z12" s="22">
        <f t="shared" ref="Z12:Z34" si="7">IF((Q12)=0,"",(Y12/Q12))</f>
        <v>-2.3691068467188207E-3</v>
      </c>
      <c r="AA12" s="19"/>
      <c r="AB12" s="16">
        <v>43.03</v>
      </c>
      <c r="AC12" s="18">
        <f t="shared" ref="AC12:AC27" si="8">$F12*AB12</f>
        <v>43.03</v>
      </c>
      <c r="AD12" s="19"/>
      <c r="AE12" s="21">
        <f>AC12-W12</f>
        <v>0.92000000000000171</v>
      </c>
      <c r="AF12" s="22">
        <f t="shared" ref="AF12:AF34" si="9">IF((W12)=0,"",(AE12/W12))</f>
        <v>2.1847542151507995E-2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2.44</v>
      </c>
      <c r="H13" s="18">
        <f t="shared" si="0"/>
        <v>2.44</v>
      </c>
      <c r="I13" s="19"/>
      <c r="J13" s="212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1.01E-2</v>
      </c>
      <c r="H19" s="18">
        <f t="shared" si="0"/>
        <v>151.5</v>
      </c>
      <c r="I19" s="19"/>
      <c r="J19" s="16">
        <v>1.06E-2</v>
      </c>
      <c r="K19" s="18">
        <f t="shared" si="1"/>
        <v>159</v>
      </c>
      <c r="L19" s="19"/>
      <c r="M19" s="21">
        <f t="shared" si="2"/>
        <v>7.5</v>
      </c>
      <c r="N19" s="22">
        <f t="shared" si="3"/>
        <v>4.9504950495049507E-2</v>
      </c>
      <c r="O19" s="19"/>
      <c r="P19" s="16">
        <v>1.09E-2</v>
      </c>
      <c r="Q19" s="18">
        <f t="shared" si="4"/>
        <v>163.5</v>
      </c>
      <c r="R19" s="19"/>
      <c r="S19" s="21">
        <f t="shared" si="10"/>
        <v>4.5</v>
      </c>
      <c r="T19" s="22">
        <f t="shared" si="5"/>
        <v>2.8301886792452831E-2</v>
      </c>
      <c r="U19" s="19"/>
      <c r="V19" s="16">
        <v>1.09E-2</v>
      </c>
      <c r="W19" s="18">
        <f t="shared" si="6"/>
        <v>163.5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166.5</v>
      </c>
      <c r="AD19" s="19"/>
      <c r="AE19" s="21">
        <f t="shared" si="13"/>
        <v>3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>
        <v>-1E-4</v>
      </c>
      <c r="H21" s="18">
        <f t="shared" si="0"/>
        <v>-1.5</v>
      </c>
      <c r="I21" s="19"/>
      <c r="J21" s="16"/>
      <c r="K21" s="18">
        <f t="shared" si="1"/>
        <v>0</v>
      </c>
      <c r="L21" s="19"/>
      <c r="M21" s="21">
        <f t="shared" si="2"/>
        <v>1.5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193.88</v>
      </c>
      <c r="I28" s="31"/>
      <c r="J28" s="28"/>
      <c r="K28" s="30">
        <f>SUM(K12:K27)</f>
        <v>202.63</v>
      </c>
      <c r="L28" s="31"/>
      <c r="M28" s="32">
        <f t="shared" si="15"/>
        <v>8.75</v>
      </c>
      <c r="N28" s="33">
        <f t="shared" si="16"/>
        <v>4.5131008871466885E-2</v>
      </c>
      <c r="O28" s="31"/>
      <c r="P28" s="28"/>
      <c r="Q28" s="30">
        <f>SUM(Q12:Q27)</f>
        <v>208.13</v>
      </c>
      <c r="R28" s="31"/>
      <c r="S28" s="32">
        <f t="shared" si="10"/>
        <v>5.5</v>
      </c>
      <c r="T28" s="33">
        <f t="shared" si="5"/>
        <v>2.714306864728816E-2</v>
      </c>
      <c r="U28" s="31"/>
      <c r="V28" s="28"/>
      <c r="W28" s="30">
        <f>SUM(W12:W27)</f>
        <v>205.61</v>
      </c>
      <c r="X28" s="31"/>
      <c r="Y28" s="32">
        <f t="shared" si="11"/>
        <v>-2.5199999999999818</v>
      </c>
      <c r="Z28" s="33">
        <f t="shared" si="7"/>
        <v>-1.2107817229616019E-2</v>
      </c>
      <c r="AA28" s="31"/>
      <c r="AB28" s="28"/>
      <c r="AC28" s="30">
        <f>SUM(AC12:AC27)</f>
        <v>209.53</v>
      </c>
      <c r="AD28" s="31"/>
      <c r="AE28" s="32">
        <f t="shared" si="13"/>
        <v>3.9199999999999875</v>
      </c>
      <c r="AF28" s="33">
        <f t="shared" si="9"/>
        <v>1.9065220563202118E-2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15000</v>
      </c>
      <c r="G29" s="16">
        <v>-8.9999999999999998E-4</v>
      </c>
      <c r="H29" s="18">
        <f t="shared" ref="H29:H35" si="17">$F29*G29</f>
        <v>-13.5</v>
      </c>
      <c r="I29" s="19"/>
      <c r="J29" s="16">
        <v>3.3021965494891919E-4</v>
      </c>
      <c r="K29" s="18">
        <f t="shared" ref="K29:K35" si="18">$F29*J29</f>
        <v>4.9532948242337875</v>
      </c>
      <c r="L29" s="19"/>
      <c r="M29" s="21">
        <f t="shared" si="15"/>
        <v>18.453294824233787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-4.9532948242337875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15000</v>
      </c>
      <c r="G31" s="16">
        <v>1E-4</v>
      </c>
      <c r="H31" s="18">
        <f>$F31*G31</f>
        <v>1.5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15000</v>
      </c>
      <c r="G33" s="133">
        <v>6.0000000000000002E-5</v>
      </c>
      <c r="H33" s="18">
        <f t="shared" si="17"/>
        <v>0.9</v>
      </c>
      <c r="I33" s="19"/>
      <c r="J33" s="133">
        <v>6.0000000000000002E-5</v>
      </c>
      <c r="K33" s="18">
        <f t="shared" si="18"/>
        <v>0.9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0.9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0.9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568.5</v>
      </c>
      <c r="G34" s="38">
        <f>IF(ISBLANK($D$5)=TRUE, 0, IF($D$5="TOU", 0.64*G44+0.18*G45+0.18*G46, IF(AND($D$5="non-TOU", $F$48&gt;0), G48,G47)))</f>
        <v>0.10766000000000001</v>
      </c>
      <c r="H34" s="18">
        <f t="shared" si="17"/>
        <v>61.204710000000006</v>
      </c>
      <c r="I34" s="19"/>
      <c r="J34" s="38">
        <f>IF(ISBLANK($D$5)=TRUE, 0, IF($D$5="TOU", 0.64*J44+0.18*J45+0.18*J46, IF(AND($D$5="non-TOU", $F$48&gt;0), J48,J47)))</f>
        <v>0.10766000000000001</v>
      </c>
      <c r="K34" s="18">
        <f t="shared" si="18"/>
        <v>61.204710000000006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58.066590000000005</v>
      </c>
      <c r="R34" s="19"/>
      <c r="S34" s="21">
        <f t="shared" si="10"/>
        <v>-3.1381200000000007</v>
      </c>
      <c r="T34" s="22">
        <f t="shared" si="5"/>
        <v>-5.1272524614527221E-2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58.066590000000005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58.066590000000005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0.78800000000000003</v>
      </c>
      <c r="H35" s="18">
        <f t="shared" si="17"/>
        <v>0.78800000000000003</v>
      </c>
      <c r="I35" s="19"/>
      <c r="J35" s="213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244.77270999999999</v>
      </c>
      <c r="I36" s="31"/>
      <c r="J36" s="41"/>
      <c r="K36" s="43">
        <f>SUM(K29:K35)+K28</f>
        <v>270.47600482423377</v>
      </c>
      <c r="L36" s="31"/>
      <c r="M36" s="32">
        <f t="shared" si="26"/>
        <v>25.70329482423378</v>
      </c>
      <c r="N36" s="33">
        <f t="shared" ref="N36:N42" si="27">IF((H36)=0,"",(M36/H36))</f>
        <v>0.10500882563351846</v>
      </c>
      <c r="O36" s="31"/>
      <c r="P36" s="41"/>
      <c r="Q36" s="43">
        <f>SUM(Q29:Q35)+Q28</f>
        <v>267.88459</v>
      </c>
      <c r="R36" s="31"/>
      <c r="S36" s="32">
        <f t="shared" si="10"/>
        <v>-2.591414824233766</v>
      </c>
      <c r="T36" s="33">
        <f t="shared" ref="T36:T42" si="28">IF((K36)=0,"",(S36/K36))</f>
        <v>-9.580941665852289E-3</v>
      </c>
      <c r="U36" s="31"/>
      <c r="V36" s="41"/>
      <c r="W36" s="43">
        <f>SUM(W29:W35)+W28</f>
        <v>265.36459000000002</v>
      </c>
      <c r="X36" s="31"/>
      <c r="Y36" s="32">
        <f t="shared" si="11"/>
        <v>-2.5199999999999818</v>
      </c>
      <c r="Z36" s="33">
        <f t="shared" ref="Z36:Z42" si="29">IF((Q36)=0,"",(Y36/Q36))</f>
        <v>-9.4070360672854746E-3</v>
      </c>
      <c r="AA36" s="31"/>
      <c r="AB36" s="41"/>
      <c r="AC36" s="43">
        <f>SUM(AC29:AC35)+AC28</f>
        <v>268.49659000000003</v>
      </c>
      <c r="AD36" s="31"/>
      <c r="AE36" s="32">
        <f t="shared" si="13"/>
        <v>3.132000000000005</v>
      </c>
      <c r="AF36" s="33">
        <f t="shared" ref="AF36:AF46" si="30">IF((W36)=0,"",(AE36/W36))</f>
        <v>1.1802629732927082E-2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15568.5</v>
      </c>
      <c r="G37" s="20">
        <v>6.9922506891320563E-3</v>
      </c>
      <c r="H37" s="18">
        <f>$F37*G37</f>
        <v>108.85885485375242</v>
      </c>
      <c r="I37" s="19"/>
      <c r="J37" s="20">
        <v>6.8009505892390144E-3</v>
      </c>
      <c r="K37" s="18">
        <f>$F37*J37</f>
        <v>105.88059924856759</v>
      </c>
      <c r="L37" s="19"/>
      <c r="M37" s="21">
        <f t="shared" si="26"/>
        <v>-2.9782556051848275</v>
      </c>
      <c r="N37" s="22">
        <f t="shared" si="27"/>
        <v>-2.7358873186623143E-2</v>
      </c>
      <c r="O37" s="19"/>
      <c r="P37" s="20">
        <v>6.8009505892390144E-3</v>
      </c>
      <c r="Q37" s="18">
        <f>$F37*P37</f>
        <v>105.88059924856759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105.88059924856759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105.88059924856759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15568.5</v>
      </c>
      <c r="G38" s="20">
        <v>5.3116364159938641E-3</v>
      </c>
      <c r="H38" s="18">
        <f>$F38*G38</f>
        <v>82.694211542400467</v>
      </c>
      <c r="I38" s="19"/>
      <c r="J38" s="20">
        <v>5.3223476369492068E-3</v>
      </c>
      <c r="K38" s="18">
        <f>$F38*J38</f>
        <v>82.860969185843729</v>
      </c>
      <c r="L38" s="19"/>
      <c r="M38" s="21">
        <f t="shared" si="26"/>
        <v>0.16675764344326183</v>
      </c>
      <c r="N38" s="22">
        <f t="shared" si="27"/>
        <v>2.0165576324258057E-3</v>
      </c>
      <c r="O38" s="19"/>
      <c r="P38" s="20">
        <v>5.3223476369492068E-3</v>
      </c>
      <c r="Q38" s="18">
        <f>$F38*P38</f>
        <v>82.860969185843729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82.860969185843729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82.860969185843729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436.32577639615289</v>
      </c>
      <c r="I39" s="48"/>
      <c r="J39" s="47"/>
      <c r="K39" s="43">
        <f>SUM(K36:K38)</f>
        <v>459.21757325864507</v>
      </c>
      <c r="L39" s="48"/>
      <c r="M39" s="32">
        <f t="shared" si="26"/>
        <v>22.891796862492185</v>
      </c>
      <c r="N39" s="33">
        <f t="shared" si="27"/>
        <v>5.2464919793571985E-2</v>
      </c>
      <c r="O39" s="48"/>
      <c r="P39" s="47"/>
      <c r="Q39" s="43">
        <f>SUM(Q36:Q38)</f>
        <v>456.62615843441131</v>
      </c>
      <c r="R39" s="48"/>
      <c r="S39" s="32">
        <f t="shared" si="10"/>
        <v>-2.591414824233766</v>
      </c>
      <c r="T39" s="33">
        <f t="shared" si="28"/>
        <v>-5.6431090078824216E-3</v>
      </c>
      <c r="U39" s="48"/>
      <c r="V39" s="47"/>
      <c r="W39" s="43">
        <f>SUM(W36:W38)</f>
        <v>454.10615843441133</v>
      </c>
      <c r="X39" s="48"/>
      <c r="Y39" s="32">
        <f t="shared" si="11"/>
        <v>-2.5199999999999818</v>
      </c>
      <c r="Z39" s="33">
        <f t="shared" si="29"/>
        <v>-5.5187377101654778E-3</v>
      </c>
      <c r="AA39" s="48"/>
      <c r="AB39" s="47"/>
      <c r="AC39" s="43">
        <f>SUM(AC36:AC38)</f>
        <v>457.23815843441133</v>
      </c>
      <c r="AD39" s="48"/>
      <c r="AE39" s="32">
        <f t="shared" si="13"/>
        <v>3.132000000000005</v>
      </c>
      <c r="AF39" s="33">
        <f t="shared" si="30"/>
        <v>6.8970656790869628E-3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15568.5</v>
      </c>
      <c r="G40" s="50">
        <v>4.4000000000000003E-3</v>
      </c>
      <c r="H40" s="154">
        <f t="shared" ref="H40:H42" si="31">$F40*G40</f>
        <v>68.501400000000004</v>
      </c>
      <c r="I40" s="19"/>
      <c r="J40" s="50">
        <v>4.7000000000000002E-3</v>
      </c>
      <c r="K40" s="154">
        <f t="shared" ref="K40:K42" si="32">$F40*J40</f>
        <v>73.17195000000001</v>
      </c>
      <c r="L40" s="19"/>
      <c r="M40" s="21">
        <f t="shared" si="26"/>
        <v>4.6705500000000058</v>
      </c>
      <c r="N40" s="155">
        <f t="shared" si="27"/>
        <v>6.818181818181826E-2</v>
      </c>
      <c r="O40" s="19"/>
      <c r="P40" s="50">
        <v>4.7000000000000002E-3</v>
      </c>
      <c r="Q40" s="154">
        <f t="shared" ref="Q40:Q42" si="33">$F40*P40</f>
        <v>73.17195000000001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73.17195000000001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73.17195000000001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15568.5</v>
      </c>
      <c r="G41" s="50">
        <v>1.2999999999999999E-3</v>
      </c>
      <c r="H41" s="154">
        <f t="shared" si="31"/>
        <v>20.239049999999999</v>
      </c>
      <c r="I41" s="19"/>
      <c r="J41" s="50">
        <v>1.2999999999999999E-3</v>
      </c>
      <c r="K41" s="154">
        <f t="shared" si="32"/>
        <v>20.239049999999999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20.239049999999999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20.239049999999999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20.239049999999999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15000</v>
      </c>
      <c r="G43" s="50">
        <v>7.0000000000000001E-3</v>
      </c>
      <c r="H43" s="154">
        <f t="shared" ref="H43:H48" si="36">$F43*G43</f>
        <v>105</v>
      </c>
      <c r="I43" s="19"/>
      <c r="J43" s="50">
        <v>7.0000000000000001E-3</v>
      </c>
      <c r="K43" s="154">
        <f t="shared" ref="K43:K48" si="37">$F43*J43</f>
        <v>105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105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105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105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9600</v>
      </c>
      <c r="G44" s="54">
        <v>8.3000000000000004E-2</v>
      </c>
      <c r="H44" s="154">
        <f t="shared" si="36"/>
        <v>796.80000000000007</v>
      </c>
      <c r="I44" s="19"/>
      <c r="J44" s="54">
        <v>8.3000000000000004E-2</v>
      </c>
      <c r="K44" s="154">
        <f t="shared" si="37"/>
        <v>796.80000000000007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768</v>
      </c>
      <c r="R44" s="19"/>
      <c r="S44" s="21">
        <f t="shared" si="41"/>
        <v>-28.800000000000068</v>
      </c>
      <c r="T44" s="155">
        <f t="shared" si="42"/>
        <v>-3.6144578313253094E-2</v>
      </c>
      <c r="U44" s="19"/>
      <c r="V44" s="54">
        <v>0.08</v>
      </c>
      <c r="W44" s="154">
        <f t="shared" si="43"/>
        <v>768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768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2700</v>
      </c>
      <c r="G45" s="54">
        <v>0.128</v>
      </c>
      <c r="H45" s="154">
        <f t="shared" si="36"/>
        <v>345.6</v>
      </c>
      <c r="I45" s="19"/>
      <c r="J45" s="54">
        <v>0.128</v>
      </c>
      <c r="K45" s="154">
        <f t="shared" si="37"/>
        <v>345.6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329.4</v>
      </c>
      <c r="R45" s="19"/>
      <c r="S45" s="21">
        <f t="shared" si="41"/>
        <v>-16.200000000000045</v>
      </c>
      <c r="T45" s="155">
        <f t="shared" si="42"/>
        <v>-4.6875000000000132E-2</v>
      </c>
      <c r="U45" s="19"/>
      <c r="V45" s="54">
        <v>0.122</v>
      </c>
      <c r="W45" s="154">
        <f t="shared" si="43"/>
        <v>329.4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329.4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2700</v>
      </c>
      <c r="G46" s="54">
        <v>0.17499999999999999</v>
      </c>
      <c r="H46" s="154">
        <f t="shared" si="36"/>
        <v>472.49999999999994</v>
      </c>
      <c r="I46" s="19"/>
      <c r="J46" s="54">
        <v>0.17499999999999999</v>
      </c>
      <c r="K46" s="154">
        <f t="shared" si="37"/>
        <v>472.49999999999994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434.7</v>
      </c>
      <c r="R46" s="19"/>
      <c r="S46" s="21">
        <f t="shared" si="41"/>
        <v>-37.799999999999955</v>
      </c>
      <c r="T46" s="155">
        <f t="shared" si="42"/>
        <v>-7.9999999999999918E-2</v>
      </c>
      <c r="U46" s="19"/>
      <c r="V46" s="54">
        <v>0.161</v>
      </c>
      <c r="W46" s="154">
        <f t="shared" si="43"/>
        <v>434.7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434.7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14250</v>
      </c>
      <c r="G48" s="54">
        <v>0.11600000000000001</v>
      </c>
      <c r="H48" s="154">
        <f t="shared" si="36"/>
        <v>1653</v>
      </c>
      <c r="I48" s="59"/>
      <c r="J48" s="54">
        <v>0.11600000000000001</v>
      </c>
      <c r="K48" s="154">
        <f t="shared" si="37"/>
        <v>1653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1567.5</v>
      </c>
      <c r="R48" s="59"/>
      <c r="S48" s="60">
        <f t="shared" si="41"/>
        <v>-85.5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1567.5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1567.5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2245.2162263961532</v>
      </c>
      <c r="I50" s="75"/>
      <c r="J50" s="72"/>
      <c r="K50" s="74">
        <f>SUM(K40:K46,K39)</f>
        <v>2272.7785732586453</v>
      </c>
      <c r="L50" s="75"/>
      <c r="M50" s="76">
        <f t="shared" si="38"/>
        <v>27.562346862492177</v>
      </c>
      <c r="N50" s="77">
        <f>IF((H50)=0,"",(M50/H50))</f>
        <v>1.2276032276291321E-2</v>
      </c>
      <c r="O50" s="75"/>
      <c r="P50" s="72"/>
      <c r="Q50" s="74">
        <f>SUM(Q40:Q46,Q39)</f>
        <v>2187.3871584344115</v>
      </c>
      <c r="R50" s="75"/>
      <c r="S50" s="76">
        <f t="shared" si="41"/>
        <v>-85.391414824233834</v>
      </c>
      <c r="T50" s="77">
        <f>IF((K50)=0,"",(S50/K50))</f>
        <v>-3.7571374452814402E-2</v>
      </c>
      <c r="U50" s="75"/>
      <c r="V50" s="72"/>
      <c r="W50" s="74">
        <f>SUM(W40:W46,W39)</f>
        <v>2184.8671584344115</v>
      </c>
      <c r="X50" s="75"/>
      <c r="Y50" s="76">
        <f t="shared" si="44"/>
        <v>-2.5199999999999818</v>
      </c>
      <c r="Z50" s="77">
        <f>IF((Q50)=0,"",(Y50/Q50))</f>
        <v>-1.1520594286580858E-3</v>
      </c>
      <c r="AA50" s="75"/>
      <c r="AB50" s="72"/>
      <c r="AC50" s="74">
        <f>SUM(AC40:AC46,AC39)</f>
        <v>2187.9991584344116</v>
      </c>
      <c r="AD50" s="75"/>
      <c r="AE50" s="76">
        <f t="shared" si="13"/>
        <v>3.1320000000000618</v>
      </c>
      <c r="AF50" s="77">
        <f>IF((W50)=0,"",(AE50/W50))</f>
        <v>1.433496763365846E-3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291.87810943149992</v>
      </c>
      <c r="I51" s="81"/>
      <c r="J51" s="79">
        <v>0.13</v>
      </c>
      <c r="K51" s="82">
        <f>K50*J51</f>
        <v>295.46121452362388</v>
      </c>
      <c r="L51" s="81"/>
      <c r="M51" s="83">
        <f t="shared" si="38"/>
        <v>3.583105092123958</v>
      </c>
      <c r="N51" s="84">
        <f>IF((H51)=0,"",(M51/H51))</f>
        <v>1.2276032276291234E-2</v>
      </c>
      <c r="O51" s="81"/>
      <c r="P51" s="79">
        <v>0.13</v>
      </c>
      <c r="Q51" s="82">
        <f>Q50*P51</f>
        <v>284.36033059647349</v>
      </c>
      <c r="R51" s="81"/>
      <c r="S51" s="83">
        <f t="shared" si="41"/>
        <v>-11.100883927150392</v>
      </c>
      <c r="T51" s="84">
        <f>IF((K51)=0,"",(S51/K51))</f>
        <v>-3.7571374452814381E-2</v>
      </c>
      <c r="U51" s="81"/>
      <c r="V51" s="79">
        <v>0.13</v>
      </c>
      <c r="W51" s="82">
        <f>W50*V51</f>
        <v>284.03273059647353</v>
      </c>
      <c r="X51" s="81"/>
      <c r="Y51" s="83">
        <f t="shared" si="44"/>
        <v>-0.32759999999996126</v>
      </c>
      <c r="Z51" s="84">
        <f>IF((Q51)=0,"",(Y51/Q51))</f>
        <v>-1.1520594286579579E-3</v>
      </c>
      <c r="AA51" s="81"/>
      <c r="AB51" s="79">
        <v>0.13</v>
      </c>
      <c r="AC51" s="82">
        <f>AC50*AB51</f>
        <v>284.4398905964735</v>
      </c>
      <c r="AD51" s="81"/>
      <c r="AE51" s="83">
        <f t="shared" si="13"/>
        <v>0.40715999999997621</v>
      </c>
      <c r="AF51" s="84">
        <f>IF((W51)=0,"",(AE51/W51))</f>
        <v>1.4334967633657337E-3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2537.0943358276531</v>
      </c>
      <c r="I52" s="81"/>
      <c r="J52" s="86"/>
      <c r="K52" s="82">
        <f>K50+K51</f>
        <v>2568.2397877822691</v>
      </c>
      <c r="L52" s="81"/>
      <c r="M52" s="83">
        <f t="shared" si="38"/>
        <v>31.145451954615964</v>
      </c>
      <c r="N52" s="84">
        <f>IF((H52)=0,"",(M52/H52))</f>
        <v>1.2276032276291243E-2</v>
      </c>
      <c r="O52" s="81"/>
      <c r="P52" s="86"/>
      <c r="Q52" s="82">
        <f>Q50+Q51</f>
        <v>2471.7474890308849</v>
      </c>
      <c r="R52" s="81"/>
      <c r="S52" s="83">
        <f t="shared" si="41"/>
        <v>-96.492298751384169</v>
      </c>
      <c r="T52" s="84">
        <f>IF((K52)=0,"",(S52/K52))</f>
        <v>-3.7571374452814381E-2</v>
      </c>
      <c r="U52" s="81"/>
      <c r="V52" s="86"/>
      <c r="W52" s="82">
        <f>W50+W51</f>
        <v>2468.8998890308849</v>
      </c>
      <c r="X52" s="81"/>
      <c r="Y52" s="83">
        <f t="shared" si="44"/>
        <v>-2.8476000000000568</v>
      </c>
      <c r="Z52" s="84">
        <f>IF((Q52)=0,"",(Y52/Q52))</f>
        <v>-1.152059428658117E-3</v>
      </c>
      <c r="AA52" s="81"/>
      <c r="AB52" s="86"/>
      <c r="AC52" s="82">
        <f>AC50+AC51</f>
        <v>2472.4390490308851</v>
      </c>
      <c r="AD52" s="81"/>
      <c r="AE52" s="83">
        <f t="shared" si="13"/>
        <v>3.5391600000002654</v>
      </c>
      <c r="AF52" s="84">
        <f>IF((W52)=0,"",(AE52/W52))</f>
        <v>1.4334967633659252E-3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-253.71</v>
      </c>
      <c r="I53" s="81"/>
      <c r="J53" s="86"/>
      <c r="K53" s="87">
        <f>ROUND(-K52*10%,2)</f>
        <v>-256.82</v>
      </c>
      <c r="L53" s="81"/>
      <c r="M53" s="88">
        <f t="shared" si="38"/>
        <v>-3.1099999999999852</v>
      </c>
      <c r="N53" s="89">
        <f>IF((H53)=0,"",(M53/H53))</f>
        <v>1.2258089945212981E-2</v>
      </c>
      <c r="O53" s="81"/>
      <c r="P53" s="86"/>
      <c r="Q53" s="87">
        <f>ROUND(-Q52*10%,2)</f>
        <v>-247.17</v>
      </c>
      <c r="R53" s="81"/>
      <c r="S53" s="88">
        <f t="shared" si="41"/>
        <v>9.6500000000000057</v>
      </c>
      <c r="T53" s="89">
        <f>IF((K53)=0,"",(S53/K53))</f>
        <v>-3.7574955221555975E-2</v>
      </c>
      <c r="U53" s="81"/>
      <c r="V53" s="86"/>
      <c r="W53" s="87">
        <f>ROUND(-W52*10%,2)</f>
        <v>-246.89</v>
      </c>
      <c r="X53" s="81"/>
      <c r="Y53" s="88">
        <f t="shared" si="44"/>
        <v>0.28000000000000114</v>
      </c>
      <c r="Z53" s="89">
        <f>IF((Q53)=0,"",(Y53/Q53))</f>
        <v>-1.1328235627301095E-3</v>
      </c>
      <c r="AA53" s="81"/>
      <c r="AB53" s="86"/>
      <c r="AC53" s="87">
        <f>ROUND(-AC52*10%,2)</f>
        <v>-247.24</v>
      </c>
      <c r="AD53" s="81"/>
      <c r="AE53" s="88">
        <f t="shared" si="13"/>
        <v>-0.35000000000002274</v>
      </c>
      <c r="AF53" s="89">
        <f>IF((W53)=0,"",(AE53/W53))</f>
        <v>1.4176353841792813E-3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2283.3843358276531</v>
      </c>
      <c r="I54" s="92"/>
      <c r="J54" s="90"/>
      <c r="K54" s="93">
        <f>K52+K53</f>
        <v>2311.4197877822689</v>
      </c>
      <c r="L54" s="92"/>
      <c r="M54" s="94">
        <f t="shared" si="38"/>
        <v>28.035451954615837</v>
      </c>
      <c r="N54" s="95">
        <f>IF((H54)=0,"",(M54/H54))</f>
        <v>1.2278025873578523E-2</v>
      </c>
      <c r="O54" s="92"/>
      <c r="P54" s="90"/>
      <c r="Q54" s="93">
        <f>Q52+Q53</f>
        <v>2224.5774890308849</v>
      </c>
      <c r="R54" s="92"/>
      <c r="S54" s="94">
        <f t="shared" si="41"/>
        <v>-86.842298751384078</v>
      </c>
      <c r="T54" s="95">
        <f>IF((K54)=0,"",(S54/K54))</f>
        <v>-3.7570976596469477E-2</v>
      </c>
      <c r="U54" s="92"/>
      <c r="V54" s="90"/>
      <c r="W54" s="93">
        <f>W52+W53</f>
        <v>2222.009889030885</v>
      </c>
      <c r="X54" s="92"/>
      <c r="Y54" s="94">
        <f t="shared" si="44"/>
        <v>-2.5675999999998567</v>
      </c>
      <c r="Z54" s="95">
        <f>IF((Q54)=0,"",(Y54/Q54))</f>
        <v>-1.1541967014681994E-3</v>
      </c>
      <c r="AA54" s="92"/>
      <c r="AB54" s="90"/>
      <c r="AC54" s="93">
        <f>AC52+AC53</f>
        <v>2225.1990490308854</v>
      </c>
      <c r="AD54" s="92"/>
      <c r="AE54" s="94">
        <f t="shared" si="13"/>
        <v>3.1891600000003564</v>
      </c>
      <c r="AF54" s="95">
        <f>IF((W54)=0,"",(AE54/W54))</f>
        <v>1.4352591389191736E-3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2357.5662263961531</v>
      </c>
      <c r="I56" s="106"/>
      <c r="J56" s="103"/>
      <c r="K56" s="105">
        <f>SUM(K47:K48,K39,K40:K43)</f>
        <v>2385.1285732586452</v>
      </c>
      <c r="L56" s="106"/>
      <c r="M56" s="107">
        <f t="shared" si="38"/>
        <v>27.562346862492177</v>
      </c>
      <c r="N56" s="77">
        <f>IF((H56)=0,"",(M56/H56))</f>
        <v>1.169101701317838E-2</v>
      </c>
      <c r="O56" s="106"/>
      <c r="P56" s="103"/>
      <c r="Q56" s="105">
        <f>SUM(Q47:Q48,Q39,Q40:Q43)</f>
        <v>2293.2871584344111</v>
      </c>
      <c r="R56" s="106"/>
      <c r="S56" s="107">
        <f t="shared" si="41"/>
        <v>-91.841414824234107</v>
      </c>
      <c r="T56" s="77">
        <f>IF((K56)=0,"",(S56/K56))</f>
        <v>-3.8505854927039507E-2</v>
      </c>
      <c r="U56" s="106"/>
      <c r="V56" s="103"/>
      <c r="W56" s="105">
        <f>SUM(W47:W48,W39,W40:W43)</f>
        <v>2290.7671584344116</v>
      </c>
      <c r="X56" s="106"/>
      <c r="Y56" s="107">
        <f t="shared" si="44"/>
        <v>-2.5199999999995271</v>
      </c>
      <c r="Z56" s="77">
        <f>IF((Q56)=0,"",(Y56/Q56))</f>
        <v>-1.0988593341794532E-3</v>
      </c>
      <c r="AA56" s="106"/>
      <c r="AB56" s="103"/>
      <c r="AC56" s="105">
        <f>SUM(AC47:AC48,AC39,AC40:AC43)</f>
        <v>2293.8991584344112</v>
      </c>
      <c r="AD56" s="106"/>
      <c r="AE56" s="107">
        <f t="shared" si="13"/>
        <v>3.1319999999996071</v>
      </c>
      <c r="AF56" s="77">
        <f>IF((W56)=0,"",(AE56/W56))</f>
        <v>1.3672275632500871E-3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306.48360943149993</v>
      </c>
      <c r="I57" s="110"/>
      <c r="J57" s="109">
        <v>0.13</v>
      </c>
      <c r="K57" s="111">
        <f>K56*J57</f>
        <v>310.06671452362389</v>
      </c>
      <c r="L57" s="110"/>
      <c r="M57" s="112">
        <f t="shared" si="38"/>
        <v>3.583105092123958</v>
      </c>
      <c r="N57" s="84">
        <f>IF((H57)=0,"",(M57/H57))</f>
        <v>1.1691017013178297E-2</v>
      </c>
      <c r="O57" s="110"/>
      <c r="P57" s="109">
        <v>0.13</v>
      </c>
      <c r="Q57" s="111">
        <f>Q56*P57</f>
        <v>298.12733059647348</v>
      </c>
      <c r="R57" s="110"/>
      <c r="S57" s="112">
        <f t="shared" si="41"/>
        <v>-11.939383927150402</v>
      </c>
      <c r="T57" s="84">
        <f>IF((K57)=0,"",(S57/K57))</f>
        <v>-3.8505854927039403E-2</v>
      </c>
      <c r="U57" s="110"/>
      <c r="V57" s="109">
        <v>0.13</v>
      </c>
      <c r="W57" s="111">
        <f>W56*V57</f>
        <v>297.79973059647352</v>
      </c>
      <c r="X57" s="110"/>
      <c r="Y57" s="112">
        <f t="shared" si="44"/>
        <v>-0.32759999999996126</v>
      </c>
      <c r="Z57" s="84">
        <f>IF((Q57)=0,"",(Y57/Q57))</f>
        <v>-1.0988593341795293E-3</v>
      </c>
      <c r="AA57" s="110"/>
      <c r="AB57" s="109">
        <v>0.13</v>
      </c>
      <c r="AC57" s="111">
        <f>AC56*AB57</f>
        <v>298.20689059647344</v>
      </c>
      <c r="AD57" s="110"/>
      <c r="AE57" s="112">
        <f t="shared" si="13"/>
        <v>0.40715999999991936</v>
      </c>
      <c r="AF57" s="84">
        <f>IF((W57)=0,"",(AE57/W57))</f>
        <v>1.3672275632499878E-3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2664.0498358276532</v>
      </c>
      <c r="I58" s="110"/>
      <c r="J58" s="114"/>
      <c r="K58" s="111">
        <f>K56+K57</f>
        <v>2695.1952877822691</v>
      </c>
      <c r="L58" s="110"/>
      <c r="M58" s="112">
        <f t="shared" si="38"/>
        <v>31.145451954615964</v>
      </c>
      <c r="N58" s="84">
        <f>IF((H58)=0,"",(M58/H58))</f>
        <v>1.1691017013178305E-2</v>
      </c>
      <c r="O58" s="110"/>
      <c r="P58" s="114"/>
      <c r="Q58" s="111">
        <f>Q56+Q57</f>
        <v>2591.4144890308844</v>
      </c>
      <c r="R58" s="110"/>
      <c r="S58" s="112">
        <f t="shared" si="41"/>
        <v>-103.78079875138474</v>
      </c>
      <c r="T58" s="84">
        <f>IF((K58)=0,"",(S58/K58))</f>
        <v>-3.8505854927039576E-2</v>
      </c>
      <c r="U58" s="110"/>
      <c r="V58" s="114"/>
      <c r="W58" s="111">
        <f>W56+W57</f>
        <v>2588.5668890308852</v>
      </c>
      <c r="X58" s="110"/>
      <c r="Y58" s="112">
        <f t="shared" si="44"/>
        <v>-2.8475999999991473</v>
      </c>
      <c r="Z58" s="84">
        <f>IF((Q58)=0,"",(Y58/Q58))</f>
        <v>-1.0988593341793305E-3</v>
      </c>
      <c r="AA58" s="110"/>
      <c r="AB58" s="114"/>
      <c r="AC58" s="111">
        <f>AC56+AC57</f>
        <v>2592.1060490308846</v>
      </c>
      <c r="AD58" s="110"/>
      <c r="AE58" s="112">
        <f t="shared" si="13"/>
        <v>3.5391599999993559</v>
      </c>
      <c r="AF58" s="84">
        <f>IF((W58)=0,"",(AE58/W58))</f>
        <v>1.3672275632500099E-3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-266.39999999999998</v>
      </c>
      <c r="I59" s="110"/>
      <c r="J59" s="114"/>
      <c r="K59" s="116">
        <f>ROUND(-K58*10%,2)</f>
        <v>-269.52</v>
      </c>
      <c r="L59" s="110"/>
      <c r="M59" s="117">
        <f t="shared" si="38"/>
        <v>-3.1200000000000045</v>
      </c>
      <c r="N59" s="89">
        <f>IF((H59)=0,"",(M59/H59))</f>
        <v>1.1711711711711729E-2</v>
      </c>
      <c r="O59" s="110"/>
      <c r="P59" s="114"/>
      <c r="Q59" s="116">
        <f>ROUND(-Q58*10%,2)</f>
        <v>-259.14</v>
      </c>
      <c r="R59" s="110"/>
      <c r="S59" s="117">
        <f t="shared" si="41"/>
        <v>10.379999999999995</v>
      </c>
      <c r="T59" s="89">
        <f>IF((K59)=0,"",(S59/K59))</f>
        <v>-3.8512911843276924E-2</v>
      </c>
      <c r="U59" s="110"/>
      <c r="V59" s="114"/>
      <c r="W59" s="116">
        <f>ROUND(-W58*10%,2)</f>
        <v>-258.86</v>
      </c>
      <c r="X59" s="110"/>
      <c r="Y59" s="117">
        <f t="shared" si="44"/>
        <v>0.27999999999997272</v>
      </c>
      <c r="Z59" s="89">
        <f>IF((Q59)=0,"",(Y59/Q59))</f>
        <v>-1.0804970286330661E-3</v>
      </c>
      <c r="AA59" s="110"/>
      <c r="AB59" s="114"/>
      <c r="AC59" s="116">
        <f>ROUND(-AC58*10%,2)</f>
        <v>-259.20999999999998</v>
      </c>
      <c r="AD59" s="110"/>
      <c r="AE59" s="117">
        <f t="shared" si="13"/>
        <v>-0.34999999999996589</v>
      </c>
      <c r="AF59" s="89">
        <f>IF((W59)=0,"",(AE59/W59))</f>
        <v>1.3520822065980294E-3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2397.6498358276531</v>
      </c>
      <c r="I60" s="120"/>
      <c r="J60" s="118"/>
      <c r="K60" s="121">
        <f>SUM(K58:K59)</f>
        <v>2425.6752877822692</v>
      </c>
      <c r="L60" s="120"/>
      <c r="M60" s="122">
        <f t="shared" si="38"/>
        <v>28.025451954616074</v>
      </c>
      <c r="N60" s="123">
        <f>IF((H60)=0,"",(M60/H60))</f>
        <v>1.16887176500241E-2</v>
      </c>
      <c r="O60" s="120"/>
      <c r="P60" s="118"/>
      <c r="Q60" s="121">
        <f>SUM(Q58:Q59)</f>
        <v>2332.2744890308845</v>
      </c>
      <c r="R60" s="120"/>
      <c r="S60" s="122">
        <f t="shared" si="41"/>
        <v>-93.400798751384627</v>
      </c>
      <c r="T60" s="123">
        <f>IF((K60)=0,"",(S60/K60))</f>
        <v>-3.8505070823712149E-2</v>
      </c>
      <c r="U60" s="120"/>
      <c r="V60" s="118"/>
      <c r="W60" s="121">
        <f>SUM(W58:W59)</f>
        <v>2329.7068890308851</v>
      </c>
      <c r="X60" s="120"/>
      <c r="Y60" s="122">
        <f t="shared" si="44"/>
        <v>-2.5675999999994019</v>
      </c>
      <c r="Z60" s="123">
        <f>IF((Q60)=0,"",(Y60/Q60))</f>
        <v>-1.1008995776763397E-3</v>
      </c>
      <c r="AA60" s="120"/>
      <c r="AB60" s="118"/>
      <c r="AC60" s="121">
        <f>SUM(AC58:AC59)</f>
        <v>2332.8960490308846</v>
      </c>
      <c r="AD60" s="120"/>
      <c r="AE60" s="122">
        <f t="shared" si="13"/>
        <v>3.1891599999994469</v>
      </c>
      <c r="AF60" s="123">
        <f>IF((W60)=0,"",(AE60/W60))</f>
        <v>1.3689104045728595E-3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43999.999999999993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3"/>
      <c r="L9" s="150"/>
      <c r="M9" s="219" t="s">
        <v>60</v>
      </c>
      <c r="N9" s="223"/>
      <c r="O9" s="150"/>
      <c r="P9" s="177" t="s">
        <v>62</v>
      </c>
      <c r="Q9" s="178"/>
      <c r="R9" s="150"/>
      <c r="S9" s="177" t="s">
        <v>63</v>
      </c>
      <c r="T9" s="178"/>
      <c r="U9" s="150"/>
      <c r="V9" s="177" t="s">
        <v>64</v>
      </c>
      <c r="W9" s="178"/>
      <c r="X9" s="150"/>
      <c r="Y9" s="177" t="s">
        <v>65</v>
      </c>
      <c r="Z9" s="178"/>
      <c r="AA9" s="150"/>
      <c r="AB9" s="177" t="s">
        <v>66</v>
      </c>
      <c r="AC9" s="178"/>
      <c r="AD9" s="150"/>
      <c r="AE9" s="177" t="s">
        <v>67</v>
      </c>
      <c r="AF9" s="178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358.02</v>
      </c>
      <c r="H12" s="18">
        <f t="shared" ref="H12:H27" si="0">$F12*G12</f>
        <v>358.02</v>
      </c>
      <c r="I12" s="19"/>
      <c r="J12" s="212">
        <v>376.98</v>
      </c>
      <c r="K12" s="18">
        <f t="shared" ref="K12:K27" si="1">$F12*J12</f>
        <v>376.98</v>
      </c>
      <c r="L12" s="19"/>
      <c r="M12" s="21">
        <f t="shared" ref="M12:M21" si="2">K12-H12</f>
        <v>18.960000000000036</v>
      </c>
      <c r="N12" s="22">
        <f t="shared" ref="N12:N21" si="3">IF((H12)=0,"",(M12/H12))</f>
        <v>5.2957935310876593E-2</v>
      </c>
      <c r="O12" s="19"/>
      <c r="P12" s="16">
        <v>386.69</v>
      </c>
      <c r="Q12" s="18">
        <f t="shared" ref="Q12:Q27" si="4">$F12*P12</f>
        <v>386.69</v>
      </c>
      <c r="R12" s="19"/>
      <c r="S12" s="21">
        <f>Q12-K12</f>
        <v>9.7099999999999795</v>
      </c>
      <c r="T12" s="22">
        <f t="shared" ref="T12:T34" si="5">IF((K12)=0,"",(S12/K12))</f>
        <v>2.5757334606610376E-2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-0.62999999999999545</v>
      </c>
      <c r="Z12" s="22">
        <f t="shared" ref="Z12:Z34" si="7">IF((Q12)=0,"",(Y12/Q12))</f>
        <v>-1.6292120303085041E-3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3.57</v>
      </c>
      <c r="H13" s="18">
        <f t="shared" si="0"/>
        <v>3.57</v>
      </c>
      <c r="I13" s="19"/>
      <c r="J13" s="212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ref="K14" si="13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4">$F14*P14</f>
        <v>0</v>
      </c>
      <c r="R14" s="19"/>
      <c r="S14" s="21">
        <f t="shared" ref="S14" si="15">Q14-K14</f>
        <v>0</v>
      </c>
      <c r="T14" s="22" t="str">
        <f t="shared" ref="T14" si="16">IF((K14)=0,"",(S14/K14))</f>
        <v/>
      </c>
      <c r="U14" s="19"/>
      <c r="V14" s="16">
        <v>0</v>
      </c>
      <c r="W14" s="18">
        <f t="shared" ref="W14" si="17">$F14*V14</f>
        <v>0</v>
      </c>
      <c r="X14" s="19"/>
      <c r="Y14" s="21">
        <f t="shared" ref="Y14" si="18">W14-Q14</f>
        <v>0</v>
      </c>
      <c r="Z14" s="22" t="str">
        <f t="shared" ref="Z14" si="19">IF((Q14)=0,"",(Y14/Q14))</f>
        <v/>
      </c>
      <c r="AA14" s="19"/>
      <c r="AB14" s="16">
        <v>0</v>
      </c>
      <c r="AC14" s="18">
        <f>$F14*AB14</f>
        <v>0</v>
      </c>
      <c r="AD14" s="19"/>
      <c r="AE14" s="21">
        <f t="shared" ref="AE14" si="20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</v>
      </c>
      <c r="G19" s="16">
        <v>2.4285999999999999</v>
      </c>
      <c r="H19" s="18">
        <f t="shared" si="0"/>
        <v>242.85999999999999</v>
      </c>
      <c r="I19" s="19"/>
      <c r="J19" s="16">
        <v>2.5413000000000001</v>
      </c>
      <c r="K19" s="18">
        <f t="shared" si="1"/>
        <v>254.13000000000002</v>
      </c>
      <c r="L19" s="19"/>
      <c r="M19" s="21">
        <f t="shared" si="2"/>
        <v>11.270000000000039</v>
      </c>
      <c r="N19" s="22">
        <f t="shared" si="3"/>
        <v>4.6405336407807127E-2</v>
      </c>
      <c r="O19" s="19"/>
      <c r="P19" s="16">
        <v>2.5990000000000002</v>
      </c>
      <c r="Q19" s="18">
        <f t="shared" si="4"/>
        <v>259.90000000000003</v>
      </c>
      <c r="R19" s="19"/>
      <c r="S19" s="21">
        <f t="shared" si="10"/>
        <v>5.7700000000000102</v>
      </c>
      <c r="T19" s="22">
        <f t="shared" si="5"/>
        <v>2.2704914807382088E-2</v>
      </c>
      <c r="U19" s="19"/>
      <c r="V19" s="16">
        <v>2.5952000000000002</v>
      </c>
      <c r="W19" s="18">
        <f t="shared" si="6"/>
        <v>259.52000000000004</v>
      </c>
      <c r="X19" s="19"/>
      <c r="Y19" s="21">
        <f t="shared" si="11"/>
        <v>-0.37999999999999545</v>
      </c>
      <c r="Z19" s="22">
        <f t="shared" si="7"/>
        <v>-1.4621008080030603E-3</v>
      </c>
      <c r="AA19" s="19"/>
      <c r="AB19" s="16">
        <v>2.6463999999999999</v>
      </c>
      <c r="AC19" s="18">
        <f t="shared" si="8"/>
        <v>264.64</v>
      </c>
      <c r="AD19" s="19"/>
      <c r="AE19" s="21">
        <f t="shared" si="12"/>
        <v>5.1199999999999477</v>
      </c>
      <c r="AF19" s="22">
        <f t="shared" si="9"/>
        <v>1.9728729963008427E-2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1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</v>
      </c>
      <c r="G21" s="16">
        <v>-1.9E-2</v>
      </c>
      <c r="H21" s="18">
        <f t="shared" si="0"/>
        <v>-1.9</v>
      </c>
      <c r="I21" s="19"/>
      <c r="J21" s="16"/>
      <c r="K21" s="18">
        <f t="shared" si="1"/>
        <v>0</v>
      </c>
      <c r="L21" s="19"/>
      <c r="M21" s="21">
        <f t="shared" si="2"/>
        <v>1.9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2"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3">K24-H24</f>
        <v>0</v>
      </c>
      <c r="N24" s="22" t="str">
        <f t="shared" ref="N24:N29" si="24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2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3"/>
        <v>0</v>
      </c>
      <c r="N25" s="22" t="str">
        <f t="shared" si="24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2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3"/>
        <v>0</v>
      </c>
      <c r="N26" s="22" t="str">
        <f t="shared" si="24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2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3"/>
        <v>0</v>
      </c>
      <c r="N27" s="22" t="str">
        <f t="shared" si="24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602.54999999999995</v>
      </c>
      <c r="I28" s="31"/>
      <c r="J28" s="28"/>
      <c r="K28" s="30">
        <f>SUM(K12:K27)</f>
        <v>634.61</v>
      </c>
      <c r="L28" s="31"/>
      <c r="M28" s="32">
        <f t="shared" si="23"/>
        <v>32.060000000000059</v>
      </c>
      <c r="N28" s="33">
        <f t="shared" si="24"/>
        <v>5.3207202721765934E-2</v>
      </c>
      <c r="O28" s="31"/>
      <c r="P28" s="28"/>
      <c r="Q28" s="30">
        <f>SUM(Q12:Q27)</f>
        <v>650.09</v>
      </c>
      <c r="R28" s="31"/>
      <c r="S28" s="32">
        <f t="shared" si="10"/>
        <v>15.480000000000018</v>
      </c>
      <c r="T28" s="33">
        <f t="shared" si="5"/>
        <v>2.4392934243078455E-2</v>
      </c>
      <c r="U28" s="31"/>
      <c r="V28" s="28"/>
      <c r="W28" s="30">
        <f>SUM(W12:W27)</f>
        <v>645.58000000000004</v>
      </c>
      <c r="X28" s="31"/>
      <c r="Y28" s="32">
        <f t="shared" si="11"/>
        <v>-4.5099999999999909</v>
      </c>
      <c r="Z28" s="33">
        <f t="shared" si="7"/>
        <v>-6.9375009614053296E-3</v>
      </c>
      <c r="AA28" s="31"/>
      <c r="AB28" s="28"/>
      <c r="AC28" s="30">
        <f>SUM(AC12:AC27)</f>
        <v>659.32999999999993</v>
      </c>
      <c r="AD28" s="31"/>
      <c r="AE28" s="32">
        <f t="shared" si="12"/>
        <v>13.749999999999886</v>
      </c>
      <c r="AF28" s="33">
        <f t="shared" si="9"/>
        <v>2.1298677158523939E-2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</v>
      </c>
      <c r="G29" s="16">
        <v>-0.33889999999999998</v>
      </c>
      <c r="H29" s="18">
        <f t="shared" ref="H29:H35" si="25">$F29*G29</f>
        <v>-33.89</v>
      </c>
      <c r="I29" s="19"/>
      <c r="J29" s="16">
        <v>0.43235768943166519</v>
      </c>
      <c r="K29" s="18">
        <f t="shared" ref="K29:K35" si="26">$F29*J29</f>
        <v>43.235768943166519</v>
      </c>
      <c r="L29" s="19"/>
      <c r="M29" s="21">
        <f t="shared" si="23"/>
        <v>77.12576894316652</v>
      </c>
      <c r="N29" s="22">
        <f t="shared" si="24"/>
        <v>-2.2757677469214079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-43.235768943166519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100</v>
      </c>
      <c r="G30" s="16"/>
      <c r="H30" s="18">
        <f t="shared" ref="H30" si="30">$F30*G30</f>
        <v>0</v>
      </c>
      <c r="I30" s="19"/>
      <c r="J30" s="16">
        <v>-0.30893329370118028</v>
      </c>
      <c r="K30" s="18">
        <f t="shared" ref="K30" si="31">$F30*J30</f>
        <v>-30.893329370118028</v>
      </c>
      <c r="L30" s="19"/>
      <c r="M30" s="21">
        <f t="shared" ref="M30" si="32">K30-H30</f>
        <v>-30.893329370118028</v>
      </c>
      <c r="N30" s="22" t="str">
        <f t="shared" ref="N30" si="33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" si="34">$G$7</f>
        <v>100</v>
      </c>
      <c r="G31" s="16">
        <v>4.5900000000000003E-2</v>
      </c>
      <c r="H31" s="18">
        <f t="shared" si="25"/>
        <v>4.5900000000000007</v>
      </c>
      <c r="I31" s="19"/>
      <c r="J31" s="16">
        <v>0</v>
      </c>
      <c r="K31" s="18">
        <f t="shared" si="26"/>
        <v>0</v>
      </c>
      <c r="L31" s="19"/>
      <c r="M31" s="21">
        <f t="shared" ref="M31:M60" si="35">K31-H31</f>
        <v>-4.5900000000000007</v>
      </c>
      <c r="N31" s="22">
        <f>IF((H31)=0,"",(M31/H31))</f>
        <v>-1</v>
      </c>
      <c r="O31" s="19"/>
      <c r="P31" s="16">
        <v>0</v>
      </c>
      <c r="Q31" s="18">
        <f t="shared" si="27"/>
        <v>0</v>
      </c>
      <c r="R31" s="19"/>
      <c r="S31" s="21">
        <f t="shared" ref="S31" si="36">Q31-K31</f>
        <v>0</v>
      </c>
      <c r="T31" s="22" t="str">
        <f t="shared" ref="T31" si="37">IF((K31)=0,"",(S31/K31))</f>
        <v/>
      </c>
      <c r="U31" s="19"/>
      <c r="V31" s="16">
        <v>0</v>
      </c>
      <c r="W31" s="18">
        <f t="shared" si="28"/>
        <v>0</v>
      </c>
      <c r="X31" s="19"/>
      <c r="Y31" s="21">
        <f t="shared" ref="Y31" si="38">W31-Q31</f>
        <v>0</v>
      </c>
      <c r="Z31" s="22" t="str">
        <f t="shared" ref="Z31" si="39">IF((Q31)=0,"",(Y31/Q31))</f>
        <v/>
      </c>
      <c r="AA31" s="19"/>
      <c r="AB31" s="16">
        <v>0</v>
      </c>
      <c r="AC31" s="18">
        <f t="shared" si="29"/>
        <v>0</v>
      </c>
      <c r="AD31" s="19"/>
      <c r="AE31" s="21">
        <f t="shared" ref="AE31" si="40">AC31-W31</f>
        <v>0</v>
      </c>
      <c r="AF31" s="22" t="str">
        <f t="shared" ref="AF31" si="41">IF((W31)=0,"",(AE31/W31))</f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ref="F32:F33" si="42">$G$7</f>
        <v>100</v>
      </c>
      <c r="G32" s="16"/>
      <c r="H32" s="18">
        <f t="shared" si="25"/>
        <v>0</v>
      </c>
      <c r="I32" s="36"/>
      <c r="J32" s="16"/>
      <c r="K32" s="18">
        <f t="shared" si="26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42"/>
        <v>100</v>
      </c>
      <c r="G33" s="133">
        <v>2.1690000000000001E-2</v>
      </c>
      <c r="H33" s="18">
        <f t="shared" si="25"/>
        <v>2.169</v>
      </c>
      <c r="I33" s="19"/>
      <c r="J33" s="133">
        <v>2.1690000000000001E-2</v>
      </c>
      <c r="K33" s="18">
        <f t="shared" si="26"/>
        <v>2.169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2.1690000000000001E-2</v>
      </c>
      <c r="Q33" s="18">
        <f t="shared" si="27"/>
        <v>2.169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8"/>
        <v>2.169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9"/>
        <v>2.169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1667.5999999999985</v>
      </c>
      <c r="G34" s="38">
        <f>IF(ISBLANK($D$5)=TRUE, 0, IF($D$5="TOU", 0.64*#REF!+0.18*#REF!+0.18*#REF!, IF(AND($D$5="non-TOU", $F$48&gt;0), G48,G47)))</f>
        <v>0.11600000000000001</v>
      </c>
      <c r="H34" s="18">
        <f t="shared" si="25"/>
        <v>193.44159999999985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26"/>
        <v>193.44159999999985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183.43599999999984</v>
      </c>
      <c r="R34" s="19"/>
      <c r="S34" s="21">
        <f t="shared" si="10"/>
        <v>-10.005600000000015</v>
      </c>
      <c r="T34" s="22">
        <f t="shared" si="5"/>
        <v>-5.17241379310346E-2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183.43599999999984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183.43599999999984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35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768.86059999999975</v>
      </c>
      <c r="I36" s="31"/>
      <c r="J36" s="41"/>
      <c r="K36" s="43">
        <f>SUM(K29:K35)+K28</f>
        <v>842.5630395730484</v>
      </c>
      <c r="L36" s="31"/>
      <c r="M36" s="32">
        <f t="shared" si="35"/>
        <v>73.70243957304865</v>
      </c>
      <c r="N36" s="33">
        <f t="shared" ref="N36:N46" si="43">IF((H36)=0,"",(M36/H36))</f>
        <v>9.5859300857722027E-2</v>
      </c>
      <c r="O36" s="31"/>
      <c r="P36" s="41"/>
      <c r="Q36" s="43">
        <f>SUM(Q29:Q35)+Q28</f>
        <v>835.69499999999994</v>
      </c>
      <c r="R36" s="31"/>
      <c r="S36" s="32">
        <f t="shared" si="10"/>
        <v>-6.8680395730484634</v>
      </c>
      <c r="T36" s="33">
        <f t="shared" ref="T36:T46" si="44">IF((K36)=0,"",(S36/K36))</f>
        <v>-8.1513658331472758E-3</v>
      </c>
      <c r="U36" s="31"/>
      <c r="V36" s="41"/>
      <c r="W36" s="43">
        <f>SUM(W29:W35)+W28</f>
        <v>831.18499999999995</v>
      </c>
      <c r="X36" s="31"/>
      <c r="Y36" s="32">
        <f t="shared" si="11"/>
        <v>-4.5099999999999909</v>
      </c>
      <c r="Z36" s="33">
        <f t="shared" ref="Z36:Z46" si="45">IF((Q36)=0,"",(Y36/Q36))</f>
        <v>-5.3967057359443236E-3</v>
      </c>
      <c r="AA36" s="31"/>
      <c r="AB36" s="41"/>
      <c r="AC36" s="43">
        <f>SUM(AC29:AC35)+AC28</f>
        <v>844.93499999999972</v>
      </c>
      <c r="AD36" s="31"/>
      <c r="AE36" s="32">
        <f t="shared" si="12"/>
        <v>13.749999999999773</v>
      </c>
      <c r="AF36" s="33">
        <f t="shared" ref="AF36:AF46" si="46">IF((W36)=0,"",(AE36/W36))</f>
        <v>1.6542646943820898E-2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</v>
      </c>
      <c r="G37" s="20">
        <v>2.7825828099560286</v>
      </c>
      <c r="H37" s="18">
        <f>$F37*G37</f>
        <v>278.25828099560283</v>
      </c>
      <c r="I37" s="19"/>
      <c r="J37" s="20">
        <v>2.7064544797271646</v>
      </c>
      <c r="K37" s="18">
        <f>$F37*J37</f>
        <v>270.64544797271645</v>
      </c>
      <c r="L37" s="19"/>
      <c r="M37" s="21">
        <f t="shared" si="35"/>
        <v>-7.6128330228863774</v>
      </c>
      <c r="N37" s="22">
        <f t="shared" si="43"/>
        <v>-2.7358873186622897E-2</v>
      </c>
      <c r="O37" s="19"/>
      <c r="P37" s="20">
        <v>2.7064544797271646</v>
      </c>
      <c r="Q37" s="18">
        <f>$F37*P37</f>
        <v>270.64544797271645</v>
      </c>
      <c r="R37" s="19"/>
      <c r="S37" s="21">
        <f t="shared" si="10"/>
        <v>0</v>
      </c>
      <c r="T37" s="22">
        <f t="shared" si="44"/>
        <v>0</v>
      </c>
      <c r="U37" s="19"/>
      <c r="V37" s="20">
        <v>2.7064544797271646</v>
      </c>
      <c r="W37" s="18">
        <f>$F37*V37</f>
        <v>270.64544797271645</v>
      </c>
      <c r="X37" s="19"/>
      <c r="Y37" s="21">
        <f t="shared" si="11"/>
        <v>0</v>
      </c>
      <c r="Z37" s="22">
        <f t="shared" si="45"/>
        <v>0</v>
      </c>
      <c r="AA37" s="19"/>
      <c r="AB37" s="20">
        <v>2.7064544797271646</v>
      </c>
      <c r="AC37" s="18">
        <f>$F37*AB37</f>
        <v>270.64544797271645</v>
      </c>
      <c r="AD37" s="19"/>
      <c r="AE37" s="21">
        <f t="shared" si="12"/>
        <v>0</v>
      </c>
      <c r="AF37" s="22">
        <f t="shared" si="4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</v>
      </c>
      <c r="G38" s="20">
        <v>2.1171956727070014</v>
      </c>
      <c r="H38" s="18">
        <f>$F38*G38</f>
        <v>211.71956727070014</v>
      </c>
      <c r="I38" s="19"/>
      <c r="J38" s="20">
        <v>2.121465119800138</v>
      </c>
      <c r="K38" s="18">
        <f>$F38*J38</f>
        <v>212.1465119800138</v>
      </c>
      <c r="L38" s="19"/>
      <c r="M38" s="21">
        <f t="shared" si="35"/>
        <v>0.42694470931365913</v>
      </c>
      <c r="N38" s="22">
        <f t="shared" si="43"/>
        <v>2.0165576324259944E-3</v>
      </c>
      <c r="O38" s="19"/>
      <c r="P38" s="20">
        <v>2.121465119800138</v>
      </c>
      <c r="Q38" s="18">
        <f>$F38*P38</f>
        <v>212.1465119800138</v>
      </c>
      <c r="R38" s="19"/>
      <c r="S38" s="21">
        <f t="shared" si="10"/>
        <v>0</v>
      </c>
      <c r="T38" s="22">
        <f t="shared" si="44"/>
        <v>0</v>
      </c>
      <c r="U38" s="19"/>
      <c r="V38" s="20">
        <v>2.121465119800138</v>
      </c>
      <c r="W38" s="18">
        <f>$F38*V38</f>
        <v>212.1465119800138</v>
      </c>
      <c r="X38" s="19"/>
      <c r="Y38" s="21">
        <f t="shared" si="11"/>
        <v>0</v>
      </c>
      <c r="Z38" s="22">
        <f t="shared" si="45"/>
        <v>0</v>
      </c>
      <c r="AA38" s="19"/>
      <c r="AB38" s="20">
        <v>2.121465119800138</v>
      </c>
      <c r="AC38" s="18">
        <f>$F38*AB38</f>
        <v>212.1465119800138</v>
      </c>
      <c r="AD38" s="19"/>
      <c r="AE38" s="21">
        <f t="shared" si="12"/>
        <v>0</v>
      </c>
      <c r="AF38" s="22">
        <f t="shared" si="4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1258.8384482663025</v>
      </c>
      <c r="I39" s="48"/>
      <c r="J39" s="47"/>
      <c r="K39" s="43">
        <f>SUM(K36:K38)</f>
        <v>1325.3549995257788</v>
      </c>
      <c r="L39" s="48"/>
      <c r="M39" s="32">
        <f t="shared" si="35"/>
        <v>66.516551259476273</v>
      </c>
      <c r="N39" s="33">
        <f t="shared" si="43"/>
        <v>5.2839624775589115E-2</v>
      </c>
      <c r="O39" s="48"/>
      <c r="P39" s="47"/>
      <c r="Q39" s="43">
        <f>SUM(Q36:Q38)</f>
        <v>1318.4869599527303</v>
      </c>
      <c r="R39" s="48"/>
      <c r="S39" s="32">
        <f t="shared" si="10"/>
        <v>-6.8680395730484634</v>
      </c>
      <c r="T39" s="33">
        <f t="shared" si="44"/>
        <v>-5.1820376997150919E-3</v>
      </c>
      <c r="U39" s="48"/>
      <c r="V39" s="47"/>
      <c r="W39" s="43">
        <f>SUM(W36:W38)</f>
        <v>1313.9769599527303</v>
      </c>
      <c r="X39" s="48"/>
      <c r="Y39" s="32">
        <f t="shared" si="11"/>
        <v>-4.5099999999999909</v>
      </c>
      <c r="Z39" s="33">
        <f t="shared" si="45"/>
        <v>-3.4205874892852036E-3</v>
      </c>
      <c r="AA39" s="48"/>
      <c r="AB39" s="47"/>
      <c r="AC39" s="43">
        <f>SUM(AC36:AC38)</f>
        <v>1327.7269599527301</v>
      </c>
      <c r="AD39" s="48"/>
      <c r="AE39" s="32">
        <f t="shared" si="12"/>
        <v>13.749999999999773</v>
      </c>
      <c r="AF39" s="33">
        <f t="shared" si="46"/>
        <v>1.0464414840648669E-2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45667.599999999991</v>
      </c>
      <c r="G40" s="50">
        <v>4.4000000000000003E-3</v>
      </c>
      <c r="H40" s="154">
        <f t="shared" ref="H40:H48" si="47">$F40*G40</f>
        <v>200.93743999999998</v>
      </c>
      <c r="I40" s="19"/>
      <c r="J40" s="50">
        <v>4.7000000000000002E-3</v>
      </c>
      <c r="K40" s="154">
        <f t="shared" ref="K40:K48" si="48">$F40*J40</f>
        <v>214.63771999999997</v>
      </c>
      <c r="L40" s="19"/>
      <c r="M40" s="21">
        <f t="shared" si="35"/>
        <v>13.700279999999992</v>
      </c>
      <c r="N40" s="155">
        <f t="shared" si="43"/>
        <v>6.8181818181818149E-2</v>
      </c>
      <c r="O40" s="19"/>
      <c r="P40" s="50">
        <v>4.7000000000000002E-3</v>
      </c>
      <c r="Q40" s="154">
        <f t="shared" ref="Q40:Q48" si="49">$F40*P40</f>
        <v>214.63771999999997</v>
      </c>
      <c r="R40" s="19"/>
      <c r="S40" s="21">
        <f t="shared" si="10"/>
        <v>0</v>
      </c>
      <c r="T40" s="155">
        <f t="shared" si="44"/>
        <v>0</v>
      </c>
      <c r="U40" s="19"/>
      <c r="V40" s="50">
        <v>4.7000000000000002E-3</v>
      </c>
      <c r="W40" s="154">
        <f t="shared" ref="W40:W48" si="50">$F40*V40</f>
        <v>214.63771999999997</v>
      </c>
      <c r="X40" s="19"/>
      <c r="Y40" s="21">
        <f t="shared" si="11"/>
        <v>0</v>
      </c>
      <c r="Z40" s="155">
        <f t="shared" si="45"/>
        <v>0</v>
      </c>
      <c r="AA40" s="19"/>
      <c r="AB40" s="50">
        <v>4.7000000000000002E-3</v>
      </c>
      <c r="AC40" s="154">
        <f t="shared" ref="AC40:AC48" si="51">$F40*AB40</f>
        <v>214.63771999999997</v>
      </c>
      <c r="AD40" s="19"/>
      <c r="AE40" s="21">
        <f t="shared" si="12"/>
        <v>0</v>
      </c>
      <c r="AF40" s="155">
        <f t="shared" si="4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45667.599999999991</v>
      </c>
      <c r="G41" s="50">
        <v>1.2999999999999999E-3</v>
      </c>
      <c r="H41" s="154">
        <f t="shared" si="47"/>
        <v>59.367879999999985</v>
      </c>
      <c r="I41" s="19"/>
      <c r="J41" s="50">
        <v>1.2999999999999999E-3</v>
      </c>
      <c r="K41" s="154">
        <f t="shared" si="48"/>
        <v>59.367879999999985</v>
      </c>
      <c r="L41" s="19"/>
      <c r="M41" s="21">
        <f t="shared" si="35"/>
        <v>0</v>
      </c>
      <c r="N41" s="155">
        <f t="shared" si="43"/>
        <v>0</v>
      </c>
      <c r="O41" s="19"/>
      <c r="P41" s="50">
        <v>1.2999999999999999E-3</v>
      </c>
      <c r="Q41" s="154">
        <f t="shared" si="49"/>
        <v>59.367879999999985</v>
      </c>
      <c r="R41" s="19"/>
      <c r="S41" s="21">
        <f t="shared" si="10"/>
        <v>0</v>
      </c>
      <c r="T41" s="155">
        <f t="shared" si="44"/>
        <v>0</v>
      </c>
      <c r="U41" s="19"/>
      <c r="V41" s="50">
        <v>1.2999999999999999E-3</v>
      </c>
      <c r="W41" s="154">
        <f t="shared" si="50"/>
        <v>59.367879999999985</v>
      </c>
      <c r="X41" s="19"/>
      <c r="Y41" s="21">
        <f t="shared" si="11"/>
        <v>0</v>
      </c>
      <c r="Z41" s="155">
        <f t="shared" si="45"/>
        <v>0</v>
      </c>
      <c r="AA41" s="19"/>
      <c r="AB41" s="50">
        <v>1.2999999999999999E-3</v>
      </c>
      <c r="AC41" s="154">
        <f t="shared" si="51"/>
        <v>59.367879999999985</v>
      </c>
      <c r="AD41" s="19"/>
      <c r="AE41" s="21">
        <f t="shared" si="12"/>
        <v>0</v>
      </c>
      <c r="AF41" s="155">
        <f t="shared" si="4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7"/>
        <v>0.25</v>
      </c>
      <c r="I42" s="19"/>
      <c r="J42" s="50">
        <v>0.25</v>
      </c>
      <c r="K42" s="154">
        <f t="shared" si="48"/>
        <v>0.25</v>
      </c>
      <c r="L42" s="19"/>
      <c r="M42" s="21">
        <f t="shared" si="35"/>
        <v>0</v>
      </c>
      <c r="N42" s="155">
        <f t="shared" si="43"/>
        <v>0</v>
      </c>
      <c r="O42" s="19"/>
      <c r="P42" s="50">
        <v>0.25</v>
      </c>
      <c r="Q42" s="154">
        <f t="shared" si="49"/>
        <v>0.25</v>
      </c>
      <c r="R42" s="19"/>
      <c r="S42" s="21">
        <f t="shared" si="10"/>
        <v>0</v>
      </c>
      <c r="T42" s="155">
        <f t="shared" si="44"/>
        <v>0</v>
      </c>
      <c r="U42" s="19"/>
      <c r="V42" s="50">
        <v>0.25</v>
      </c>
      <c r="W42" s="154">
        <f t="shared" si="50"/>
        <v>0.25</v>
      </c>
      <c r="X42" s="19"/>
      <c r="Y42" s="21">
        <f t="shared" si="11"/>
        <v>0</v>
      </c>
      <c r="Z42" s="155">
        <f t="shared" si="45"/>
        <v>0</v>
      </c>
      <c r="AA42" s="19"/>
      <c r="AB42" s="50">
        <v>0.25</v>
      </c>
      <c r="AC42" s="154">
        <f t="shared" si="51"/>
        <v>0.25</v>
      </c>
      <c r="AD42" s="19"/>
      <c r="AE42" s="21">
        <f t="shared" si="12"/>
        <v>0</v>
      </c>
      <c r="AF42" s="155">
        <f t="shared" si="4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43999.999999999993</v>
      </c>
      <c r="G43" s="50">
        <v>7.0000000000000001E-3</v>
      </c>
      <c r="H43" s="154">
        <f t="shared" si="47"/>
        <v>307.99999999999994</v>
      </c>
      <c r="I43" s="19"/>
      <c r="J43" s="50">
        <v>7.0000000000000001E-3</v>
      </c>
      <c r="K43" s="154">
        <f t="shared" si="48"/>
        <v>307.99999999999994</v>
      </c>
      <c r="L43" s="19"/>
      <c r="M43" s="21">
        <f t="shared" si="35"/>
        <v>0</v>
      </c>
      <c r="N43" s="155">
        <f t="shared" si="43"/>
        <v>0</v>
      </c>
      <c r="O43" s="19"/>
      <c r="P43" s="50">
        <v>7.0000000000000001E-3</v>
      </c>
      <c r="Q43" s="154">
        <f t="shared" si="49"/>
        <v>307.99999999999994</v>
      </c>
      <c r="R43" s="19"/>
      <c r="S43" s="21">
        <f t="shared" si="10"/>
        <v>0</v>
      </c>
      <c r="T43" s="155">
        <f t="shared" si="44"/>
        <v>0</v>
      </c>
      <c r="U43" s="19"/>
      <c r="V43" s="50">
        <v>7.0000000000000001E-3</v>
      </c>
      <c r="W43" s="154">
        <f t="shared" si="50"/>
        <v>307.99999999999994</v>
      </c>
      <c r="X43" s="19"/>
      <c r="Y43" s="21">
        <f t="shared" si="11"/>
        <v>0</v>
      </c>
      <c r="Z43" s="155">
        <f t="shared" si="45"/>
        <v>0</v>
      </c>
      <c r="AA43" s="19"/>
      <c r="AB43" s="50">
        <v>7.0000000000000001E-3</v>
      </c>
      <c r="AC43" s="154">
        <f t="shared" si="51"/>
        <v>307.99999999999994</v>
      </c>
      <c r="AD43" s="19"/>
      <c r="AE43" s="21">
        <f t="shared" si="12"/>
        <v>0</v>
      </c>
      <c r="AF43" s="155">
        <f t="shared" si="4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28159.999999999996</v>
      </c>
      <c r="G44" s="54">
        <v>8.3000000000000004E-2</v>
      </c>
      <c r="H44" s="154">
        <f t="shared" si="47"/>
        <v>2337.2799999999997</v>
      </c>
      <c r="I44" s="19"/>
      <c r="J44" s="54">
        <v>8.3000000000000004E-2</v>
      </c>
      <c r="K44" s="154">
        <f t="shared" si="48"/>
        <v>2337.2799999999997</v>
      </c>
      <c r="L44" s="19"/>
      <c r="M44" s="21">
        <f t="shared" si="35"/>
        <v>0</v>
      </c>
      <c r="N44" s="155">
        <f t="shared" si="43"/>
        <v>0</v>
      </c>
      <c r="O44" s="19"/>
      <c r="P44" s="54">
        <v>0.08</v>
      </c>
      <c r="Q44" s="154">
        <f t="shared" si="49"/>
        <v>2252.7999999999997</v>
      </c>
      <c r="R44" s="19"/>
      <c r="S44" s="21">
        <f t="shared" si="10"/>
        <v>-84.480000000000018</v>
      </c>
      <c r="T44" s="155">
        <f t="shared" si="44"/>
        <v>-3.6144578313253024E-2</v>
      </c>
      <c r="U44" s="19"/>
      <c r="V44" s="54">
        <v>0.08</v>
      </c>
      <c r="W44" s="154">
        <f t="shared" si="50"/>
        <v>2252.7999999999997</v>
      </c>
      <c r="X44" s="19"/>
      <c r="Y44" s="21">
        <f t="shared" si="11"/>
        <v>0</v>
      </c>
      <c r="Z44" s="155">
        <f t="shared" si="45"/>
        <v>0</v>
      </c>
      <c r="AA44" s="19"/>
      <c r="AB44" s="54">
        <v>0.08</v>
      </c>
      <c r="AC44" s="154">
        <f t="shared" si="51"/>
        <v>2252.7999999999997</v>
      </c>
      <c r="AD44" s="19"/>
      <c r="AE44" s="21">
        <f t="shared" si="12"/>
        <v>0</v>
      </c>
      <c r="AF44" s="155">
        <f t="shared" si="4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7919.9999999999982</v>
      </c>
      <c r="G45" s="54">
        <v>0.128</v>
      </c>
      <c r="H45" s="154">
        <f t="shared" si="47"/>
        <v>1013.7599999999998</v>
      </c>
      <c r="I45" s="19"/>
      <c r="J45" s="54">
        <v>0.128</v>
      </c>
      <c r="K45" s="154">
        <f t="shared" si="48"/>
        <v>1013.7599999999998</v>
      </c>
      <c r="L45" s="19"/>
      <c r="M45" s="21">
        <f t="shared" si="35"/>
        <v>0</v>
      </c>
      <c r="N45" s="155">
        <f t="shared" si="43"/>
        <v>0</v>
      </c>
      <c r="O45" s="19"/>
      <c r="P45" s="54">
        <v>0.122</v>
      </c>
      <c r="Q45" s="154">
        <f t="shared" si="49"/>
        <v>966.23999999999978</v>
      </c>
      <c r="R45" s="19"/>
      <c r="S45" s="21">
        <f t="shared" si="10"/>
        <v>-47.519999999999982</v>
      </c>
      <c r="T45" s="155">
        <f t="shared" si="44"/>
        <v>-4.6874999999999993E-2</v>
      </c>
      <c r="U45" s="19"/>
      <c r="V45" s="54">
        <v>0.122</v>
      </c>
      <c r="W45" s="154">
        <f t="shared" si="50"/>
        <v>966.23999999999978</v>
      </c>
      <c r="X45" s="19"/>
      <c r="Y45" s="21">
        <f t="shared" si="11"/>
        <v>0</v>
      </c>
      <c r="Z45" s="155">
        <f t="shared" si="45"/>
        <v>0</v>
      </c>
      <c r="AA45" s="19"/>
      <c r="AB45" s="54">
        <v>0.122</v>
      </c>
      <c r="AC45" s="154">
        <f t="shared" si="51"/>
        <v>966.23999999999978</v>
      </c>
      <c r="AD45" s="19"/>
      <c r="AE45" s="21">
        <f t="shared" si="12"/>
        <v>0</v>
      </c>
      <c r="AF45" s="155">
        <f t="shared" si="4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7919.9999999999982</v>
      </c>
      <c r="G46" s="54">
        <v>0.17499999999999999</v>
      </c>
      <c r="H46" s="154">
        <f t="shared" si="47"/>
        <v>1385.9999999999995</v>
      </c>
      <c r="I46" s="19"/>
      <c r="J46" s="54">
        <v>0.17499999999999999</v>
      </c>
      <c r="K46" s="154">
        <f t="shared" si="48"/>
        <v>1385.9999999999995</v>
      </c>
      <c r="L46" s="19"/>
      <c r="M46" s="21">
        <f t="shared" si="35"/>
        <v>0</v>
      </c>
      <c r="N46" s="155">
        <f t="shared" si="43"/>
        <v>0</v>
      </c>
      <c r="O46" s="19"/>
      <c r="P46" s="54">
        <v>0.161</v>
      </c>
      <c r="Q46" s="154">
        <f t="shared" si="49"/>
        <v>1275.1199999999997</v>
      </c>
      <c r="R46" s="19"/>
      <c r="S46" s="21">
        <f t="shared" si="10"/>
        <v>-110.87999999999988</v>
      </c>
      <c r="T46" s="155">
        <f t="shared" si="44"/>
        <v>-7.9999999999999946E-2</v>
      </c>
      <c r="U46" s="19"/>
      <c r="V46" s="54">
        <v>0.161</v>
      </c>
      <c r="W46" s="154">
        <f t="shared" si="50"/>
        <v>1275.1199999999997</v>
      </c>
      <c r="X46" s="19"/>
      <c r="Y46" s="21">
        <f t="shared" si="11"/>
        <v>0</v>
      </c>
      <c r="Z46" s="155">
        <f t="shared" si="45"/>
        <v>0</v>
      </c>
      <c r="AA46" s="19"/>
      <c r="AB46" s="54">
        <v>0.161</v>
      </c>
      <c r="AC46" s="154">
        <f t="shared" si="51"/>
        <v>1275.1199999999997</v>
      </c>
      <c r="AD46" s="19"/>
      <c r="AE46" s="21">
        <f t="shared" si="12"/>
        <v>0</v>
      </c>
      <c r="AF46" s="155">
        <f t="shared" si="4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7"/>
        <v>74.25</v>
      </c>
      <c r="I47" s="59"/>
      <c r="J47" s="54">
        <v>9.9000000000000005E-2</v>
      </c>
      <c r="K47" s="154">
        <f t="shared" si="48"/>
        <v>74.25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9"/>
        <v>70.5</v>
      </c>
      <c r="R47" s="59"/>
      <c r="S47" s="60">
        <f t="shared" si="10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50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43249.999999999993</v>
      </c>
      <c r="G48" s="54">
        <v>0.11600000000000001</v>
      </c>
      <c r="H48" s="154">
        <f t="shared" si="47"/>
        <v>5016.9999999999991</v>
      </c>
      <c r="I48" s="59"/>
      <c r="J48" s="54">
        <v>0.11600000000000001</v>
      </c>
      <c r="K48" s="154">
        <f t="shared" si="48"/>
        <v>5016.9999999999991</v>
      </c>
      <c r="L48" s="59"/>
      <c r="M48" s="60">
        <f t="shared" si="35"/>
        <v>0</v>
      </c>
      <c r="N48" s="155">
        <f>IF((H48)=FALSE,"",(M48/H48))</f>
        <v>0</v>
      </c>
      <c r="O48" s="59"/>
      <c r="P48" s="54">
        <v>0.11</v>
      </c>
      <c r="Q48" s="154">
        <f t="shared" si="49"/>
        <v>4757.4999999999991</v>
      </c>
      <c r="R48" s="59"/>
      <c r="S48" s="60">
        <f t="shared" si="10"/>
        <v>-259.5</v>
      </c>
      <c r="T48" s="155">
        <f>IF((K48)=FALSE,"",(S48/K48))</f>
        <v>-5.1724137931034489E-2</v>
      </c>
      <c r="U48" s="59"/>
      <c r="V48" s="54">
        <v>0.11</v>
      </c>
      <c r="W48" s="154">
        <f t="shared" si="50"/>
        <v>4757.4999999999991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1"/>
        <v>4757.4999999999991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6564.4337682663008</v>
      </c>
      <c r="I50" s="75"/>
      <c r="J50" s="72"/>
      <c r="K50" s="74">
        <f>SUM(K40:K46,K39)</f>
        <v>6644.6505995257785</v>
      </c>
      <c r="L50" s="75"/>
      <c r="M50" s="76">
        <f t="shared" si="35"/>
        <v>80.216831259477658</v>
      </c>
      <c r="N50" s="77">
        <f>IF((H50)=0,"",(M50/H50))</f>
        <v>1.2219916308282491E-2</v>
      </c>
      <c r="O50" s="75"/>
      <c r="P50" s="72"/>
      <c r="Q50" s="74">
        <f>SUM(Q40:Q46,Q39)</f>
        <v>6394.9025599527295</v>
      </c>
      <c r="R50" s="75"/>
      <c r="S50" s="76">
        <f t="shared" si="10"/>
        <v>-249.74803957304903</v>
      </c>
      <c r="T50" s="77">
        <f>IF((K50)=0,"",(S50/K50))</f>
        <v>-3.7586331415360393E-2</v>
      </c>
      <c r="U50" s="75"/>
      <c r="V50" s="72"/>
      <c r="W50" s="74">
        <f>SUM(W40:W46,W39)</f>
        <v>6390.3925599527302</v>
      </c>
      <c r="X50" s="75"/>
      <c r="Y50" s="76">
        <f t="shared" si="11"/>
        <v>-4.5099999999993088</v>
      </c>
      <c r="Z50" s="77">
        <f>IF((Q50)=0,"",(Y50/Q50))</f>
        <v>-7.0524921337232168E-4</v>
      </c>
      <c r="AA50" s="75"/>
      <c r="AB50" s="72"/>
      <c r="AC50" s="74">
        <f>SUM(AC40:AC46,AC39)</f>
        <v>6404.1425599527292</v>
      </c>
      <c r="AD50" s="75"/>
      <c r="AE50" s="76">
        <f t="shared" si="12"/>
        <v>13.749999999999091</v>
      </c>
      <c r="AF50" s="77">
        <f>IF((W50)=0,"",(AE50/W50))</f>
        <v>2.1516675025830961E-3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853.37638987461912</v>
      </c>
      <c r="I51" s="81"/>
      <c r="J51" s="79">
        <v>0.13</v>
      </c>
      <c r="K51" s="82">
        <f>K50*J51</f>
        <v>863.80457793835126</v>
      </c>
      <c r="L51" s="81"/>
      <c r="M51" s="83">
        <f t="shared" si="35"/>
        <v>10.428188063732136</v>
      </c>
      <c r="N51" s="84">
        <f>IF((H51)=0,"",(M51/H51))</f>
        <v>1.2219916308282539E-2</v>
      </c>
      <c r="O51" s="81"/>
      <c r="P51" s="79">
        <v>0.13</v>
      </c>
      <c r="Q51" s="82">
        <f>Q50*P51</f>
        <v>831.3373327938549</v>
      </c>
      <c r="R51" s="81"/>
      <c r="S51" s="83">
        <f t="shared" si="10"/>
        <v>-32.46724514449636</v>
      </c>
      <c r="T51" s="84">
        <f>IF((K51)=0,"",(S51/K51))</f>
        <v>-3.7586331415360372E-2</v>
      </c>
      <c r="U51" s="81"/>
      <c r="V51" s="79">
        <v>0.13</v>
      </c>
      <c r="W51" s="82">
        <f>W50*V51</f>
        <v>830.75103279385496</v>
      </c>
      <c r="X51" s="81"/>
      <c r="Y51" s="83">
        <f t="shared" si="11"/>
        <v>-0.58629999999993743</v>
      </c>
      <c r="Z51" s="84">
        <f>IF((Q51)=0,"",(Y51/Q51))</f>
        <v>-7.0524921337235442E-4</v>
      </c>
      <c r="AA51" s="81"/>
      <c r="AB51" s="79">
        <v>0.13</v>
      </c>
      <c r="AC51" s="82">
        <f>AC50*AB51</f>
        <v>832.53853279385487</v>
      </c>
      <c r="AD51" s="81"/>
      <c r="AE51" s="83">
        <f t="shared" si="12"/>
        <v>1.7874999999999091</v>
      </c>
      <c r="AF51" s="84">
        <f>IF((W51)=0,"",(AE51/W51))</f>
        <v>2.1516675025831291E-3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7417.8101581409201</v>
      </c>
      <c r="I52" s="81"/>
      <c r="J52" s="86"/>
      <c r="K52" s="82">
        <f>K50+K51</f>
        <v>7508.4551774641295</v>
      </c>
      <c r="L52" s="81"/>
      <c r="M52" s="83">
        <f t="shared" si="35"/>
        <v>90.645019323209453</v>
      </c>
      <c r="N52" s="84">
        <f>IF((H52)=0,"",(M52/H52))</f>
        <v>1.2219916308282451E-2</v>
      </c>
      <c r="O52" s="81"/>
      <c r="P52" s="86"/>
      <c r="Q52" s="82">
        <f>Q50+Q51</f>
        <v>7226.2398927465847</v>
      </c>
      <c r="R52" s="81"/>
      <c r="S52" s="83">
        <f t="shared" si="10"/>
        <v>-282.21528471754482</v>
      </c>
      <c r="T52" s="84">
        <f>IF((K52)=0,"",(S52/K52))</f>
        <v>-3.7586331415360316E-2</v>
      </c>
      <c r="U52" s="81"/>
      <c r="V52" s="86"/>
      <c r="W52" s="82">
        <f>W50+W51</f>
        <v>7221.1435927465855</v>
      </c>
      <c r="X52" s="81"/>
      <c r="Y52" s="83">
        <f t="shared" si="11"/>
        <v>-5.0962999999992462</v>
      </c>
      <c r="Z52" s="84">
        <f>IF((Q52)=0,"",(Y52/Q52))</f>
        <v>-7.0524921337232547E-4</v>
      </c>
      <c r="AA52" s="81"/>
      <c r="AB52" s="86"/>
      <c r="AC52" s="82">
        <f>AC50+AC51</f>
        <v>7236.681092746584</v>
      </c>
      <c r="AD52" s="81"/>
      <c r="AE52" s="83">
        <f t="shared" si="12"/>
        <v>15.537499999998545</v>
      </c>
      <c r="AF52" s="84">
        <f>IF((W52)=0,"",(AE52/W52))</f>
        <v>2.1516675025830372E-3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-741.78</v>
      </c>
      <c r="I53" s="81"/>
      <c r="J53" s="86"/>
      <c r="K53" s="87">
        <f>ROUND(-K52*10%,2)</f>
        <v>-750.85</v>
      </c>
      <c r="L53" s="81"/>
      <c r="M53" s="88">
        <f t="shared" si="35"/>
        <v>-9.07000000000005</v>
      </c>
      <c r="N53" s="89">
        <f>IF((H53)=0,"",(M53/H53))</f>
        <v>1.2227345034916081E-2</v>
      </c>
      <c r="O53" s="81"/>
      <c r="P53" s="86"/>
      <c r="Q53" s="87">
        <f>ROUND(-Q52*10%,2)</f>
        <v>-722.62</v>
      </c>
      <c r="R53" s="81"/>
      <c r="S53" s="88">
        <f t="shared" si="10"/>
        <v>28.230000000000018</v>
      </c>
      <c r="T53" s="89">
        <f>IF((K53)=0,"",(S53/K53))</f>
        <v>-3.7597389625091585E-2</v>
      </c>
      <c r="U53" s="81"/>
      <c r="V53" s="86"/>
      <c r="W53" s="87">
        <f>ROUND(-W52*10%,2)</f>
        <v>-722.11</v>
      </c>
      <c r="X53" s="81"/>
      <c r="Y53" s="88">
        <f t="shared" si="11"/>
        <v>0.50999999999999091</v>
      </c>
      <c r="Z53" s="89">
        <f>IF((Q53)=0,"",(Y53/Q53))</f>
        <v>-7.0576513243473876E-4</v>
      </c>
      <c r="AA53" s="81"/>
      <c r="AB53" s="86"/>
      <c r="AC53" s="87">
        <f>ROUND(-AC52*10%,2)</f>
        <v>-723.67</v>
      </c>
      <c r="AD53" s="81"/>
      <c r="AE53" s="88">
        <f t="shared" si="12"/>
        <v>-1.5599999999999454</v>
      </c>
      <c r="AF53" s="89">
        <f>IF((W53)=0,"",(AE53/W53))</f>
        <v>2.160335682929118E-3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6676.0301581409203</v>
      </c>
      <c r="I54" s="92"/>
      <c r="J54" s="90"/>
      <c r="K54" s="93">
        <f>K52+K53</f>
        <v>6757.6051774641292</v>
      </c>
      <c r="L54" s="92"/>
      <c r="M54" s="94">
        <f t="shared" si="35"/>
        <v>81.575019323208835</v>
      </c>
      <c r="N54" s="95">
        <f>IF((H54)=0,"",(M54/H54))</f>
        <v>1.2219090895467898E-2</v>
      </c>
      <c r="O54" s="92"/>
      <c r="P54" s="90"/>
      <c r="Q54" s="93">
        <f>Q52+Q53</f>
        <v>6503.6198927465848</v>
      </c>
      <c r="R54" s="92"/>
      <c r="S54" s="94">
        <f t="shared" si="10"/>
        <v>-253.98528471754435</v>
      </c>
      <c r="T54" s="95">
        <f>IF((K54)=0,"",(S54/K54))</f>
        <v>-3.7585102717240325E-2</v>
      </c>
      <c r="U54" s="92"/>
      <c r="V54" s="90"/>
      <c r="W54" s="93">
        <f>W52+W53</f>
        <v>6499.0335927465858</v>
      </c>
      <c r="X54" s="92"/>
      <c r="Y54" s="94">
        <f t="shared" si="11"/>
        <v>-4.5862999999990279</v>
      </c>
      <c r="Z54" s="95">
        <f>IF((Q54)=0,"",(Y54/Q54))</f>
        <v>-7.0519188938364581E-4</v>
      </c>
      <c r="AA54" s="92"/>
      <c r="AB54" s="90"/>
      <c r="AC54" s="93">
        <f>AC52+AC53</f>
        <v>6513.0110927465839</v>
      </c>
      <c r="AD54" s="92"/>
      <c r="AE54" s="94">
        <f t="shared" si="12"/>
        <v>13.977499999998145</v>
      </c>
      <c r="AF54" s="95">
        <f>IF((W54)=0,"",(AE54/W54))</f>
        <v>2.1507043778936754E-3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6918.6437682663009</v>
      </c>
      <c r="I56" s="106"/>
      <c r="J56" s="103"/>
      <c r="K56" s="105">
        <f>SUM(K47:K48,K39,K40:K43)</f>
        <v>6998.8605995257776</v>
      </c>
      <c r="L56" s="106"/>
      <c r="M56" s="107">
        <f t="shared" si="35"/>
        <v>80.216831259476749</v>
      </c>
      <c r="N56" s="77">
        <f>IF((H56)=0,"",(M56/H56))</f>
        <v>1.1594299973559381E-2</v>
      </c>
      <c r="O56" s="106"/>
      <c r="P56" s="103"/>
      <c r="Q56" s="105">
        <f>SUM(Q47:Q48,Q39,Q40:Q43)</f>
        <v>6728.7425599527287</v>
      </c>
      <c r="R56" s="106"/>
      <c r="S56" s="107">
        <f t="shared" si="10"/>
        <v>-270.11803957304892</v>
      </c>
      <c r="T56" s="77">
        <f>IF((K56)=0,"",(S56/K56))</f>
        <v>-3.8594573464050895E-2</v>
      </c>
      <c r="U56" s="106"/>
      <c r="V56" s="103"/>
      <c r="W56" s="105">
        <f>SUM(W47:W48,W39,W40:W43)</f>
        <v>6724.2325599527294</v>
      </c>
      <c r="X56" s="106"/>
      <c r="Y56" s="107">
        <f t="shared" si="11"/>
        <v>-4.5099999999993088</v>
      </c>
      <c r="Z56" s="77">
        <f>IF((Q56)=0,"",(Y56/Q56))</f>
        <v>-6.7025896143528378E-4</v>
      </c>
      <c r="AA56" s="106"/>
      <c r="AB56" s="103"/>
      <c r="AC56" s="105">
        <f>SUM(AC47:AC48,AC39,AC40:AC43)</f>
        <v>6737.9825599527285</v>
      </c>
      <c r="AD56" s="106"/>
      <c r="AE56" s="107">
        <f t="shared" si="12"/>
        <v>13.749999999999091</v>
      </c>
      <c r="AF56" s="77">
        <f>IF((W56)=0,"",(AE56/W56))</f>
        <v>2.0448430177578141E-3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899.42368987461919</v>
      </c>
      <c r="I57" s="110"/>
      <c r="J57" s="109">
        <v>0.13</v>
      </c>
      <c r="K57" s="111">
        <f>K56*J57</f>
        <v>909.85187793835109</v>
      </c>
      <c r="L57" s="110"/>
      <c r="M57" s="112">
        <f t="shared" si="35"/>
        <v>10.428188063731909</v>
      </c>
      <c r="N57" s="84">
        <f>IF((H57)=0,"",(M57/H57))</f>
        <v>1.1594299973559305E-2</v>
      </c>
      <c r="O57" s="110"/>
      <c r="P57" s="109">
        <v>0.13</v>
      </c>
      <c r="Q57" s="111">
        <f>Q56*P57</f>
        <v>874.73653279385474</v>
      </c>
      <c r="R57" s="110"/>
      <c r="S57" s="112">
        <f t="shared" si="10"/>
        <v>-35.115345144496359</v>
      </c>
      <c r="T57" s="84">
        <f>IF((K57)=0,"",(S57/K57))</f>
        <v>-3.8594573464050895E-2</v>
      </c>
      <c r="U57" s="110"/>
      <c r="V57" s="109">
        <v>0.13</v>
      </c>
      <c r="W57" s="111">
        <f>W56*V57</f>
        <v>874.1502327938548</v>
      </c>
      <c r="X57" s="110"/>
      <c r="Y57" s="112">
        <f t="shared" si="11"/>
        <v>-0.58629999999993743</v>
      </c>
      <c r="Z57" s="84">
        <f>IF((Q57)=0,"",(Y57/Q57))</f>
        <v>-6.7025896143531501E-4</v>
      </c>
      <c r="AA57" s="110"/>
      <c r="AB57" s="109">
        <v>0.13</v>
      </c>
      <c r="AC57" s="111">
        <f>AC56*AB57</f>
        <v>875.93773279385471</v>
      </c>
      <c r="AD57" s="110"/>
      <c r="AE57" s="112">
        <f t="shared" si="12"/>
        <v>1.7874999999999091</v>
      </c>
      <c r="AF57" s="84">
        <f>IF((W57)=0,"",(AE57/W57))</f>
        <v>2.0448430177578453E-3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7818.0674581409203</v>
      </c>
      <c r="I58" s="110"/>
      <c r="J58" s="114"/>
      <c r="K58" s="111">
        <f>K56+K57</f>
        <v>7908.7124774641288</v>
      </c>
      <c r="L58" s="110"/>
      <c r="M58" s="112">
        <f t="shared" si="35"/>
        <v>90.645019323208544</v>
      </c>
      <c r="N58" s="84">
        <f>IF((H58)=0,"",(M58/H58))</f>
        <v>1.1594299973559357E-2</v>
      </c>
      <c r="O58" s="110"/>
      <c r="P58" s="114"/>
      <c r="Q58" s="111">
        <f>Q56+Q57</f>
        <v>7603.4790927465838</v>
      </c>
      <c r="R58" s="110"/>
      <c r="S58" s="112">
        <f t="shared" si="10"/>
        <v>-305.23338471754505</v>
      </c>
      <c r="T58" s="84">
        <f>IF((K58)=0,"",(S58/K58))</f>
        <v>-3.8594573464050867E-2</v>
      </c>
      <c r="U58" s="110"/>
      <c r="V58" s="114"/>
      <c r="W58" s="111">
        <f>W56+W57</f>
        <v>7598.3827927465845</v>
      </c>
      <c r="X58" s="110"/>
      <c r="Y58" s="112">
        <f t="shared" si="11"/>
        <v>-5.0962999999992462</v>
      </c>
      <c r="Z58" s="84">
        <f>IF((Q58)=0,"",(Y58/Q58))</f>
        <v>-6.7025896143528736E-4</v>
      </c>
      <c r="AA58" s="110"/>
      <c r="AB58" s="114"/>
      <c r="AC58" s="111">
        <f>AC56+AC57</f>
        <v>7613.9202927465831</v>
      </c>
      <c r="AD58" s="110"/>
      <c r="AE58" s="112">
        <f t="shared" si="12"/>
        <v>15.537499999998545</v>
      </c>
      <c r="AF58" s="84">
        <f>IF((W58)=0,"",(AE58/W58))</f>
        <v>2.0448430177577577E-3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-781.81</v>
      </c>
      <c r="I59" s="110"/>
      <c r="J59" s="114"/>
      <c r="K59" s="116">
        <f>ROUND(-K58*10%,2)</f>
        <v>-790.87</v>
      </c>
      <c r="L59" s="110"/>
      <c r="M59" s="117">
        <f t="shared" si="35"/>
        <v>-9.0600000000000591</v>
      </c>
      <c r="N59" s="89">
        <f>IF((H59)=0,"",(M59/H59))</f>
        <v>1.1588493367953928E-2</v>
      </c>
      <c r="O59" s="110"/>
      <c r="P59" s="114"/>
      <c r="Q59" s="116">
        <f>ROUND(-Q58*10%,2)</f>
        <v>-760.35</v>
      </c>
      <c r="R59" s="110"/>
      <c r="S59" s="117">
        <f t="shared" si="10"/>
        <v>30.519999999999982</v>
      </c>
      <c r="T59" s="89">
        <f>IF((K59)=0,"",(S59/K59))</f>
        <v>-3.8590413089382554E-2</v>
      </c>
      <c r="U59" s="110"/>
      <c r="V59" s="114"/>
      <c r="W59" s="116">
        <f>ROUND(-W58*10%,2)</f>
        <v>-759.84</v>
      </c>
      <c r="X59" s="110"/>
      <c r="Y59" s="117">
        <f t="shared" si="11"/>
        <v>0.50999999999999091</v>
      </c>
      <c r="Z59" s="89">
        <f>IF((Q59)=0,"",(Y59/Q59))</f>
        <v>-6.7074373643715508E-4</v>
      </c>
      <c r="AA59" s="110"/>
      <c r="AB59" s="114"/>
      <c r="AC59" s="116">
        <f>ROUND(-AC58*10%,2)</f>
        <v>-761.39</v>
      </c>
      <c r="AD59" s="110"/>
      <c r="AE59" s="117">
        <f t="shared" si="12"/>
        <v>-1.5499999999999545</v>
      </c>
      <c r="AF59" s="89">
        <f>IF((W59)=0,"",(AE59/W59))</f>
        <v>2.0399031375025723E-3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7036.2574581409208</v>
      </c>
      <c r="I60" s="120"/>
      <c r="J60" s="118"/>
      <c r="K60" s="121">
        <f>SUM(K58:K59)</f>
        <v>7117.8424774641289</v>
      </c>
      <c r="L60" s="120"/>
      <c r="M60" s="122">
        <f t="shared" si="35"/>
        <v>81.585019323208144</v>
      </c>
      <c r="N60" s="123">
        <f>IF((H60)=0,"",(M60/H60))</f>
        <v>1.1594945154943786E-2</v>
      </c>
      <c r="O60" s="120"/>
      <c r="P60" s="118"/>
      <c r="Q60" s="121">
        <f>SUM(Q58:Q59)</f>
        <v>6843.1290927465834</v>
      </c>
      <c r="R60" s="120"/>
      <c r="S60" s="122">
        <f t="shared" si="10"/>
        <v>-274.71338471754552</v>
      </c>
      <c r="T60" s="123">
        <f>IF((K60)=0,"",(S60/K60))</f>
        <v>-3.8595035727092622E-2</v>
      </c>
      <c r="U60" s="120"/>
      <c r="V60" s="118"/>
      <c r="W60" s="121">
        <f>SUM(W58:W59)</f>
        <v>6838.5427927465844</v>
      </c>
      <c r="X60" s="120"/>
      <c r="Y60" s="122">
        <f t="shared" si="11"/>
        <v>-4.5862999999990279</v>
      </c>
      <c r="Z60" s="123">
        <f>IF((Q60)=0,"",(Y60/Q60))</f>
        <v>-6.7020509738159183E-4</v>
      </c>
      <c r="AA60" s="120"/>
      <c r="AB60" s="118"/>
      <c r="AC60" s="121">
        <f>SUM(AC58:AC59)</f>
        <v>6852.5302927465827</v>
      </c>
      <c r="AD60" s="120"/>
      <c r="AE60" s="122">
        <f t="shared" si="12"/>
        <v>13.987499999998363</v>
      </c>
      <c r="AF60" s="123">
        <f>IF((W60)=0,"",(AE60/W60))</f>
        <v>2.0453918947227236E-3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xWindow="287" yWindow="754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109999.99999999999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3"/>
      <c r="L9" s="150"/>
      <c r="M9" s="219" t="s">
        <v>60</v>
      </c>
      <c r="N9" s="223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358.02</v>
      </c>
      <c r="H12" s="18">
        <f t="shared" ref="H12:H27" si="0">$F12*G12</f>
        <v>358.02</v>
      </c>
      <c r="I12" s="19"/>
      <c r="J12" s="212">
        <v>376.98</v>
      </c>
      <c r="K12" s="18">
        <f t="shared" ref="K12:K27" si="1">$F12*J12</f>
        <v>376.98</v>
      </c>
      <c r="L12" s="19"/>
      <c r="M12" s="21">
        <f t="shared" ref="M12:M21" si="2">K12-H12</f>
        <v>18.960000000000036</v>
      </c>
      <c r="N12" s="22">
        <f t="shared" ref="N12:N21" si="3">IF((H12)=0,"",(M12/H12))</f>
        <v>5.2957935310876593E-2</v>
      </c>
      <c r="O12" s="19"/>
      <c r="P12" s="16">
        <v>386.69</v>
      </c>
      <c r="Q12" s="18">
        <f t="shared" ref="Q12:Q27" si="4">$F12*P12</f>
        <v>386.69</v>
      </c>
      <c r="R12" s="19"/>
      <c r="S12" s="21">
        <f>Q12-K12</f>
        <v>9.7099999999999795</v>
      </c>
      <c r="T12" s="22">
        <f t="shared" ref="T12:T34" si="5">IF((K12)=0,"",(S12/K12))</f>
        <v>2.5757334606610376E-2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-0.62999999999999545</v>
      </c>
      <c r="Z12" s="22">
        <f t="shared" ref="Z12:Z34" si="7">IF((Q12)=0,"",(Y12/Q12))</f>
        <v>-1.6292120303085041E-3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3.57</v>
      </c>
      <c r="H13" s="18">
        <f t="shared" si="0"/>
        <v>3.57</v>
      </c>
      <c r="I13" s="19"/>
      <c r="J13" s="212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250</v>
      </c>
      <c r="G19" s="16">
        <v>2.4285999999999999</v>
      </c>
      <c r="H19" s="18">
        <f t="shared" si="0"/>
        <v>607.15</v>
      </c>
      <c r="I19" s="19"/>
      <c r="J19" s="16">
        <v>2.5413000000000001</v>
      </c>
      <c r="K19" s="18">
        <f t="shared" si="1"/>
        <v>635.32500000000005</v>
      </c>
      <c r="L19" s="19"/>
      <c r="M19" s="21">
        <f t="shared" si="2"/>
        <v>28.175000000000068</v>
      </c>
      <c r="N19" s="22">
        <f t="shared" si="3"/>
        <v>4.6405336407807078E-2</v>
      </c>
      <c r="O19" s="19"/>
      <c r="P19" s="16">
        <v>2.5990000000000002</v>
      </c>
      <c r="Q19" s="18">
        <f t="shared" si="4"/>
        <v>649.75</v>
      </c>
      <c r="R19" s="19"/>
      <c r="S19" s="21">
        <f t="shared" si="10"/>
        <v>14.424999999999955</v>
      </c>
      <c r="T19" s="22">
        <f t="shared" si="5"/>
        <v>2.2704914807381977E-2</v>
      </c>
      <c r="U19" s="19"/>
      <c r="V19" s="16">
        <v>2.5952000000000002</v>
      </c>
      <c r="W19" s="18">
        <f t="shared" si="6"/>
        <v>648.80000000000007</v>
      </c>
      <c r="X19" s="19"/>
      <c r="Y19" s="21">
        <f t="shared" si="11"/>
        <v>-0.94999999999993179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661.59999999999991</v>
      </c>
      <c r="AD19" s="19"/>
      <c r="AE19" s="21">
        <f t="shared" si="13"/>
        <v>12.799999999999841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250</v>
      </c>
      <c r="G21" s="16">
        <v>-1.9E-2</v>
      </c>
      <c r="H21" s="18">
        <f t="shared" si="0"/>
        <v>-4.75</v>
      </c>
      <c r="I21" s="19"/>
      <c r="J21" s="16"/>
      <c r="K21" s="18">
        <f t="shared" si="1"/>
        <v>0</v>
      </c>
      <c r="L21" s="19"/>
      <c r="M21" s="21">
        <f t="shared" si="2"/>
        <v>4.75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963.99</v>
      </c>
      <c r="I28" s="31"/>
      <c r="J28" s="28"/>
      <c r="K28" s="30">
        <f>SUM(K12:K27)</f>
        <v>1015.8050000000001</v>
      </c>
      <c r="L28" s="31"/>
      <c r="M28" s="32">
        <f t="shared" si="16"/>
        <v>51.815000000000055</v>
      </c>
      <c r="N28" s="33">
        <f t="shared" si="17"/>
        <v>5.3750557578398174E-2</v>
      </c>
      <c r="O28" s="31"/>
      <c r="P28" s="28"/>
      <c r="Q28" s="30">
        <f>SUM(Q12:Q27)</f>
        <v>1039.94</v>
      </c>
      <c r="R28" s="31"/>
      <c r="S28" s="32">
        <f t="shared" si="10"/>
        <v>24.134999999999991</v>
      </c>
      <c r="T28" s="33">
        <f t="shared" si="5"/>
        <v>2.3759481396527865E-2</v>
      </c>
      <c r="U28" s="31"/>
      <c r="V28" s="28"/>
      <c r="W28" s="30">
        <f>SUM(W12:W27)</f>
        <v>1034.8600000000001</v>
      </c>
      <c r="X28" s="31"/>
      <c r="Y28" s="32">
        <f t="shared" si="11"/>
        <v>-5.0799999999999272</v>
      </c>
      <c r="Z28" s="33">
        <f t="shared" si="7"/>
        <v>-4.8848972056079456E-3</v>
      </c>
      <c r="AA28" s="31"/>
      <c r="AB28" s="28"/>
      <c r="AC28" s="30">
        <f>SUM(AC12:AC27)</f>
        <v>1056.29</v>
      </c>
      <c r="AD28" s="31"/>
      <c r="AE28" s="32">
        <f t="shared" si="13"/>
        <v>21.429999999999836</v>
      </c>
      <c r="AF28" s="33">
        <f t="shared" si="9"/>
        <v>2.0708115107357355E-2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250</v>
      </c>
      <c r="G29" s="16">
        <v>-0.33889999999999998</v>
      </c>
      <c r="H29" s="18">
        <f t="shared" ref="H29:H35" si="18">$F29*G29</f>
        <v>-84.724999999999994</v>
      </c>
      <c r="I29" s="19"/>
      <c r="J29" s="16">
        <v>0.43235768943166519</v>
      </c>
      <c r="K29" s="18">
        <f t="shared" ref="K29:K35" si="19">$F29*J29</f>
        <v>108.08942235791631</v>
      </c>
      <c r="L29" s="19"/>
      <c r="M29" s="21">
        <f t="shared" si="16"/>
        <v>192.8144223579163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-108.08942235791631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-77.233323425295069</v>
      </c>
      <c r="L30" s="19"/>
      <c r="M30" s="21">
        <f t="shared" ref="M30" si="25">K30-H30</f>
        <v>-77.233323425295069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250</v>
      </c>
      <c r="G31" s="16">
        <v>4.5900000000000003E-2</v>
      </c>
      <c r="H31" s="18">
        <f t="shared" si="18"/>
        <v>11.475000000000001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-11.475000000000001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250</v>
      </c>
      <c r="G33" s="133">
        <v>2.1690000000000001E-2</v>
      </c>
      <c r="H33" s="18">
        <f t="shared" si="18"/>
        <v>5.4225000000000003</v>
      </c>
      <c r="I33" s="19"/>
      <c r="J33" s="133">
        <v>2.1690000000000001E-2</v>
      </c>
      <c r="K33" s="18">
        <f t="shared" si="19"/>
        <v>5.4225000000000003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5.4225000000000003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5.4225000000000003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5.4225000000000003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4169</v>
      </c>
      <c r="G34" s="38">
        <f>IF(ISBLANK($D$5)=TRUE, 0, IF($D$5="TOU", 0.64*#REF!+0.18*#REF!+0.18*#REF!, IF(AND($D$5="non-TOU", $F$48&gt;0), G48,G47)))</f>
        <v>0.11600000000000001</v>
      </c>
      <c r="H34" s="18">
        <f t="shared" si="18"/>
        <v>483.60400000000004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9"/>
        <v>483.60400000000004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458.59</v>
      </c>
      <c r="R34" s="19"/>
      <c r="S34" s="21">
        <f t="shared" si="10"/>
        <v>-25.014000000000067</v>
      </c>
      <c r="T34" s="22">
        <f t="shared" si="5"/>
        <v>-5.1724137931034614E-2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458.59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458.59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1379.7665000000002</v>
      </c>
      <c r="I36" s="31"/>
      <c r="J36" s="41"/>
      <c r="K36" s="43">
        <f>SUM(K29:K35)+K28</f>
        <v>1535.6875989326213</v>
      </c>
      <c r="L36" s="31"/>
      <c r="M36" s="32">
        <f t="shared" si="28"/>
        <v>155.92109893262113</v>
      </c>
      <c r="N36" s="33">
        <f t="shared" ref="N36:N42" si="33">IF((H36)=0,"",(M36/H36))</f>
        <v>0.1130054244197269</v>
      </c>
      <c r="O36" s="31"/>
      <c r="P36" s="41"/>
      <c r="Q36" s="43">
        <f>SUM(Q29:Q35)+Q28</f>
        <v>1503.9525000000001</v>
      </c>
      <c r="R36" s="31"/>
      <c r="S36" s="32">
        <f t="shared" si="10"/>
        <v>-31.735098932621213</v>
      </c>
      <c r="T36" s="33">
        <f t="shared" ref="T36:T42" si="34">IF((K36)=0,"",(S36/K36))</f>
        <v>-2.066507469011189E-2</v>
      </c>
      <c r="U36" s="31"/>
      <c r="V36" s="41"/>
      <c r="W36" s="43">
        <f>SUM(W29:W35)+W28</f>
        <v>1498.8725000000002</v>
      </c>
      <c r="X36" s="31"/>
      <c r="Y36" s="32">
        <f t="shared" si="11"/>
        <v>-5.0799999999999272</v>
      </c>
      <c r="Z36" s="33">
        <f t="shared" ref="Z36:Z42" si="35">IF((Q36)=0,"",(Y36/Q36))</f>
        <v>-3.3777662525910405E-3</v>
      </c>
      <c r="AA36" s="31"/>
      <c r="AB36" s="41"/>
      <c r="AC36" s="43">
        <f>SUM(AC29:AC35)+AC28</f>
        <v>1520.3025</v>
      </c>
      <c r="AD36" s="31"/>
      <c r="AE36" s="32">
        <f t="shared" si="13"/>
        <v>21.429999999999836</v>
      </c>
      <c r="AF36" s="33">
        <f t="shared" ref="AF36:AF46" si="36">IF((W36)=0,"",(AE36/W36))</f>
        <v>1.429741355585604E-2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250</v>
      </c>
      <c r="G37" s="20">
        <v>2.7825828099560286</v>
      </c>
      <c r="H37" s="18">
        <f>$F37*G37</f>
        <v>695.64570248900714</v>
      </c>
      <c r="I37" s="19"/>
      <c r="J37" s="20">
        <v>2.7064544797271646</v>
      </c>
      <c r="K37" s="18">
        <f>$F37*J37</f>
        <v>676.61361993179116</v>
      </c>
      <c r="L37" s="19"/>
      <c r="M37" s="21">
        <f t="shared" si="28"/>
        <v>-19.032082557215972</v>
      </c>
      <c r="N37" s="22">
        <f t="shared" si="33"/>
        <v>-2.7358873186622935E-2</v>
      </c>
      <c r="O37" s="19"/>
      <c r="P37" s="20">
        <v>2.7064544797271646</v>
      </c>
      <c r="Q37" s="18">
        <f>$F37*P37</f>
        <v>676.61361993179116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676.61361993179116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676.61361993179116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250</v>
      </c>
      <c r="G38" s="20">
        <v>2.1171956727070014</v>
      </c>
      <c r="H38" s="18">
        <f>$F38*G38</f>
        <v>529.29891817675036</v>
      </c>
      <c r="I38" s="19"/>
      <c r="J38" s="20">
        <v>2.121465119800138</v>
      </c>
      <c r="K38" s="18">
        <f>$F38*J38</f>
        <v>530.36627995003448</v>
      </c>
      <c r="L38" s="19"/>
      <c r="M38" s="21">
        <f t="shared" si="28"/>
        <v>1.0673617732841194</v>
      </c>
      <c r="N38" s="22">
        <f t="shared" si="33"/>
        <v>2.0165576324259406E-3</v>
      </c>
      <c r="O38" s="19"/>
      <c r="P38" s="20">
        <v>2.121465119800138</v>
      </c>
      <c r="Q38" s="18">
        <f>$F38*P38</f>
        <v>530.36627995003448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530.36627995003448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530.36627995003448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2604.7111206657578</v>
      </c>
      <c r="I39" s="48"/>
      <c r="J39" s="47"/>
      <c r="K39" s="43">
        <f>SUM(K36:K38)</f>
        <v>2742.6674988144468</v>
      </c>
      <c r="L39" s="48"/>
      <c r="M39" s="32">
        <f t="shared" si="28"/>
        <v>137.95637814868905</v>
      </c>
      <c r="N39" s="33">
        <f t="shared" si="33"/>
        <v>5.2964175971048855E-2</v>
      </c>
      <c r="O39" s="48"/>
      <c r="P39" s="47"/>
      <c r="Q39" s="43">
        <f>SUM(Q36:Q38)</f>
        <v>2710.9323998818254</v>
      </c>
      <c r="R39" s="48"/>
      <c r="S39" s="32">
        <f t="shared" si="10"/>
        <v>-31.73509893262144</v>
      </c>
      <c r="T39" s="33">
        <f t="shared" si="34"/>
        <v>-1.1570888175959844E-2</v>
      </c>
      <c r="U39" s="48"/>
      <c r="V39" s="47"/>
      <c r="W39" s="43">
        <f>SUM(W36:W38)</f>
        <v>2705.8523998818255</v>
      </c>
      <c r="X39" s="48"/>
      <c r="Y39" s="32">
        <f t="shared" si="11"/>
        <v>-5.0799999999999272</v>
      </c>
      <c r="Z39" s="33">
        <f t="shared" si="35"/>
        <v>-1.8738940152920722E-3</v>
      </c>
      <c r="AA39" s="48"/>
      <c r="AB39" s="47"/>
      <c r="AC39" s="43">
        <f>SUM(AC36:AC38)</f>
        <v>2727.2823998818258</v>
      </c>
      <c r="AD39" s="48"/>
      <c r="AE39" s="32">
        <f t="shared" si="13"/>
        <v>21.430000000000291</v>
      </c>
      <c r="AF39" s="33">
        <f t="shared" si="36"/>
        <v>7.919870278562207E-3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114168.99999999999</v>
      </c>
      <c r="G40" s="50">
        <v>4.4000000000000003E-3</v>
      </c>
      <c r="H40" s="154">
        <f t="shared" ref="H40:H42" si="37">$F40*G40</f>
        <v>502.34359999999998</v>
      </c>
      <c r="I40" s="19"/>
      <c r="J40" s="50">
        <v>4.7000000000000002E-3</v>
      </c>
      <c r="K40" s="154">
        <f t="shared" ref="K40:K42" si="38">$F40*J40</f>
        <v>536.59429999999998</v>
      </c>
      <c r="L40" s="19"/>
      <c r="M40" s="21">
        <f t="shared" si="28"/>
        <v>34.250699999999995</v>
      </c>
      <c r="N40" s="155">
        <f t="shared" si="33"/>
        <v>6.8181818181818177E-2</v>
      </c>
      <c r="O40" s="19"/>
      <c r="P40" s="50">
        <v>4.7000000000000002E-3</v>
      </c>
      <c r="Q40" s="154">
        <f t="shared" ref="Q40:Q42" si="39">$F40*P40</f>
        <v>536.59429999999998</v>
      </c>
      <c r="R40" s="19"/>
      <c r="S40" s="21">
        <f t="shared" si="10"/>
        <v>0</v>
      </c>
      <c r="T40" s="155">
        <f t="shared" si="34"/>
        <v>0</v>
      </c>
      <c r="U40" s="19"/>
      <c r="V40" s="50">
        <v>4.7000000000000002E-3</v>
      </c>
      <c r="W40" s="154">
        <f t="shared" ref="W40:W42" si="40">$F40*V40</f>
        <v>536.59429999999998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4.7000000000000002E-3</v>
      </c>
      <c r="AC40" s="154">
        <f t="shared" ref="AC40:AC48" si="41">$F40*AB40</f>
        <v>536.59429999999998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114168.99999999999</v>
      </c>
      <c r="G41" s="50">
        <v>1.2999999999999999E-3</v>
      </c>
      <c r="H41" s="154">
        <f t="shared" si="37"/>
        <v>148.41969999999998</v>
      </c>
      <c r="I41" s="19"/>
      <c r="J41" s="50">
        <v>1.2999999999999999E-3</v>
      </c>
      <c r="K41" s="154">
        <f t="shared" si="38"/>
        <v>148.41969999999998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148.41969999999998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148.41969999999998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148.41969999999998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109999.99999999999</v>
      </c>
      <c r="G43" s="50">
        <v>7.0000000000000001E-3</v>
      </c>
      <c r="H43" s="154">
        <f t="shared" ref="H43:H48" si="42">$F43*G43</f>
        <v>769.99999999999989</v>
      </c>
      <c r="I43" s="19"/>
      <c r="J43" s="50">
        <v>7.0000000000000001E-3</v>
      </c>
      <c r="K43" s="154">
        <f t="shared" ref="K43:K48" si="43">$F43*J43</f>
        <v>769.99999999999989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769.99999999999989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769.99999999999989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769.99999999999989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70399.999999999985</v>
      </c>
      <c r="G44" s="54">
        <v>8.3000000000000004E-2</v>
      </c>
      <c r="H44" s="154">
        <f t="shared" si="42"/>
        <v>5843.1999999999989</v>
      </c>
      <c r="I44" s="19"/>
      <c r="J44" s="54">
        <v>8.3000000000000004E-2</v>
      </c>
      <c r="K44" s="154">
        <f t="shared" si="43"/>
        <v>5843.1999999999989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5631.9999999999991</v>
      </c>
      <c r="R44" s="19"/>
      <c r="S44" s="21">
        <f t="shared" si="47"/>
        <v>-211.19999999999982</v>
      </c>
      <c r="T44" s="155">
        <f t="shared" si="48"/>
        <v>-3.614457831325299E-2</v>
      </c>
      <c r="U44" s="19"/>
      <c r="V44" s="54">
        <v>0.08</v>
      </c>
      <c r="W44" s="154">
        <f t="shared" si="49"/>
        <v>5631.9999999999991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5631.9999999999991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19799.999999999996</v>
      </c>
      <c r="G45" s="54">
        <v>0.128</v>
      </c>
      <c r="H45" s="154">
        <f t="shared" si="42"/>
        <v>2534.3999999999996</v>
      </c>
      <c r="I45" s="19"/>
      <c r="J45" s="54">
        <v>0.128</v>
      </c>
      <c r="K45" s="154">
        <f t="shared" si="43"/>
        <v>2534.3999999999996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2415.5999999999995</v>
      </c>
      <c r="R45" s="19"/>
      <c r="S45" s="21">
        <f t="shared" si="47"/>
        <v>-118.80000000000018</v>
      </c>
      <c r="T45" s="155">
        <f t="shared" si="48"/>
        <v>-4.6875000000000076E-2</v>
      </c>
      <c r="U45" s="19"/>
      <c r="V45" s="54">
        <v>0.122</v>
      </c>
      <c r="W45" s="154">
        <f t="shared" si="49"/>
        <v>2415.5999999999995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2415.5999999999995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19799.999999999996</v>
      </c>
      <c r="G46" s="54">
        <v>0.17499999999999999</v>
      </c>
      <c r="H46" s="154">
        <f t="shared" si="42"/>
        <v>3464.9999999999991</v>
      </c>
      <c r="I46" s="19"/>
      <c r="J46" s="54">
        <v>0.17499999999999999</v>
      </c>
      <c r="K46" s="154">
        <f t="shared" si="43"/>
        <v>3464.9999999999991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3187.7999999999993</v>
      </c>
      <c r="R46" s="19"/>
      <c r="S46" s="21">
        <f t="shared" si="47"/>
        <v>-277.19999999999982</v>
      </c>
      <c r="T46" s="155">
        <f t="shared" si="48"/>
        <v>-7.9999999999999974E-2</v>
      </c>
      <c r="U46" s="19"/>
      <c r="V46" s="54">
        <v>0.161</v>
      </c>
      <c r="W46" s="154">
        <f t="shared" si="49"/>
        <v>3187.7999999999993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3187.7999999999993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2"/>
        <v>74.25</v>
      </c>
      <c r="I47" s="59"/>
      <c r="J47" s="54">
        <v>9.9000000000000005E-2</v>
      </c>
      <c r="K47" s="154">
        <f t="shared" si="43"/>
        <v>74.25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109249.99999999999</v>
      </c>
      <c r="G48" s="54">
        <v>0.11600000000000001</v>
      </c>
      <c r="H48" s="154">
        <f t="shared" si="42"/>
        <v>12672.999999999998</v>
      </c>
      <c r="I48" s="59"/>
      <c r="J48" s="54">
        <v>0.11600000000000001</v>
      </c>
      <c r="K48" s="154">
        <f t="shared" si="43"/>
        <v>12672.999999999998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12017.499999999998</v>
      </c>
      <c r="R48" s="59"/>
      <c r="S48" s="60">
        <f t="shared" si="47"/>
        <v>-655.5</v>
      </c>
      <c r="T48" s="155">
        <f>IF((K48)=FALSE,"",(S48/K48))</f>
        <v>-5.1724137931034489E-2</v>
      </c>
      <c r="U48" s="59"/>
      <c r="V48" s="54">
        <v>0.11</v>
      </c>
      <c r="W48" s="154">
        <f t="shared" si="49"/>
        <v>12017.499999999998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12017.499999999998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15868.324420665755</v>
      </c>
      <c r="I50" s="75"/>
      <c r="J50" s="72"/>
      <c r="K50" s="74">
        <f>SUM(K40:K46,K39)</f>
        <v>16040.531498814446</v>
      </c>
      <c r="L50" s="75"/>
      <c r="M50" s="76">
        <f t="shared" si="44"/>
        <v>172.20707814869093</v>
      </c>
      <c r="N50" s="77">
        <f>IF((H50)=0,"",(M50/H50))</f>
        <v>1.0852253431649085E-2</v>
      </c>
      <c r="O50" s="75"/>
      <c r="P50" s="72"/>
      <c r="Q50" s="74">
        <f>SUM(Q40:Q46,Q39)</f>
        <v>15401.596399881822</v>
      </c>
      <c r="R50" s="75"/>
      <c r="S50" s="76">
        <f t="shared" si="47"/>
        <v>-638.93509893262308</v>
      </c>
      <c r="T50" s="77">
        <f>IF((K50)=0,"",(S50/K50))</f>
        <v>-3.9832539151202488E-2</v>
      </c>
      <c r="U50" s="75"/>
      <c r="V50" s="72"/>
      <c r="W50" s="74">
        <f>SUM(W40:W46,W39)</f>
        <v>15396.516399881823</v>
      </c>
      <c r="X50" s="75"/>
      <c r="Y50" s="76">
        <f t="shared" si="50"/>
        <v>-5.0799999999999272</v>
      </c>
      <c r="Z50" s="77">
        <f>IF((Q50)=0,"",(Y50/Q50))</f>
        <v>-3.2983593830824615E-4</v>
      </c>
      <c r="AA50" s="75"/>
      <c r="AB50" s="72"/>
      <c r="AC50" s="74">
        <f>SUM(AC40:AC46,AC39)</f>
        <v>15417.946399881823</v>
      </c>
      <c r="AD50" s="75"/>
      <c r="AE50" s="76">
        <f t="shared" si="13"/>
        <v>21.430000000000291</v>
      </c>
      <c r="AF50" s="77">
        <f>IF((W50)=0,"",(AE50/W50))</f>
        <v>1.3918732941540452E-3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2062.8821746865483</v>
      </c>
      <c r="I51" s="81"/>
      <c r="J51" s="79">
        <v>0.13</v>
      </c>
      <c r="K51" s="82">
        <f>K50*J51</f>
        <v>2085.269094845878</v>
      </c>
      <c r="L51" s="81"/>
      <c r="M51" s="83">
        <f t="shared" si="44"/>
        <v>22.386920159329748</v>
      </c>
      <c r="N51" s="84">
        <f>IF((H51)=0,"",(M51/H51))</f>
        <v>1.0852253431649049E-2</v>
      </c>
      <c r="O51" s="81"/>
      <c r="P51" s="79">
        <v>0.13</v>
      </c>
      <c r="Q51" s="82">
        <f>Q50*P51</f>
        <v>2002.2075319846369</v>
      </c>
      <c r="R51" s="81"/>
      <c r="S51" s="83">
        <f t="shared" si="47"/>
        <v>-83.0615628612411</v>
      </c>
      <c r="T51" s="84">
        <f>IF((K51)=0,"",(S51/K51))</f>
        <v>-3.983253915120253E-2</v>
      </c>
      <c r="U51" s="81"/>
      <c r="V51" s="79">
        <v>0.13</v>
      </c>
      <c r="W51" s="82">
        <f>W50*V51</f>
        <v>2001.547131984637</v>
      </c>
      <c r="X51" s="81"/>
      <c r="Y51" s="83">
        <f t="shared" si="50"/>
        <v>-0.66039999999998145</v>
      </c>
      <c r="Z51" s="84">
        <f>IF((Q51)=0,"",(Y51/Q51))</f>
        <v>-3.2983593830824165E-4</v>
      </c>
      <c r="AA51" s="81"/>
      <c r="AB51" s="79">
        <v>0.13</v>
      </c>
      <c r="AC51" s="82">
        <f>AC50*AB51</f>
        <v>2004.333031984637</v>
      </c>
      <c r="AD51" s="81"/>
      <c r="AE51" s="83">
        <f t="shared" si="13"/>
        <v>2.7859000000000833</v>
      </c>
      <c r="AF51" s="84">
        <f>IF((W51)=0,"",(AE51/W51))</f>
        <v>1.3918732941540677E-3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17931.206595352302</v>
      </c>
      <c r="I52" s="81"/>
      <c r="J52" s="86"/>
      <c r="K52" s="82">
        <f>K50+K51</f>
        <v>18125.800593660322</v>
      </c>
      <c r="L52" s="81"/>
      <c r="M52" s="83">
        <f t="shared" si="44"/>
        <v>194.59399830802067</v>
      </c>
      <c r="N52" s="84">
        <f>IF((H52)=0,"",(M52/H52))</f>
        <v>1.0852253431649082E-2</v>
      </c>
      <c r="O52" s="81"/>
      <c r="P52" s="86"/>
      <c r="Q52" s="82">
        <f>Q50+Q51</f>
        <v>17403.80393186646</v>
      </c>
      <c r="R52" s="81"/>
      <c r="S52" s="83">
        <f t="shared" si="47"/>
        <v>-721.99666179386259</v>
      </c>
      <c r="T52" s="84">
        <f>IF((K52)=0,"",(S52/K52))</f>
        <v>-3.9832539151202405E-2</v>
      </c>
      <c r="U52" s="81"/>
      <c r="V52" s="86"/>
      <c r="W52" s="82">
        <f>W50+W51</f>
        <v>17398.063531866461</v>
      </c>
      <c r="X52" s="81"/>
      <c r="Y52" s="83">
        <f t="shared" si="50"/>
        <v>-5.7403999999987718</v>
      </c>
      <c r="Z52" s="84">
        <f>IF((Q52)=0,"",(Y52/Q52))</f>
        <v>-3.2983593830818034E-4</v>
      </c>
      <c r="AA52" s="81"/>
      <c r="AB52" s="86"/>
      <c r="AC52" s="82">
        <f>AC50+AC51</f>
        <v>17422.27943186646</v>
      </c>
      <c r="AD52" s="81"/>
      <c r="AE52" s="83">
        <f t="shared" si="13"/>
        <v>24.215899999999237</v>
      </c>
      <c r="AF52" s="84">
        <f>IF((W52)=0,"",(AE52/W52))</f>
        <v>1.3918732941539823E-3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-1793.12</v>
      </c>
      <c r="I53" s="81"/>
      <c r="J53" s="86"/>
      <c r="K53" s="87">
        <f>ROUND(-K52*10%,2)</f>
        <v>-1812.58</v>
      </c>
      <c r="L53" s="81"/>
      <c r="M53" s="88">
        <f t="shared" si="44"/>
        <v>-19.460000000000036</v>
      </c>
      <c r="N53" s="89">
        <f>IF((H53)=0,"",(M53/H53))</f>
        <v>1.0852592129918822E-2</v>
      </c>
      <c r="O53" s="81"/>
      <c r="P53" s="86"/>
      <c r="Q53" s="87">
        <f>ROUND(-Q52*10%,2)</f>
        <v>-1740.38</v>
      </c>
      <c r="R53" s="81"/>
      <c r="S53" s="88">
        <f t="shared" si="47"/>
        <v>72.199999999999818</v>
      </c>
      <c r="T53" s="89">
        <f>IF((K53)=0,"",(S53/K53))</f>
        <v>-3.9832724624568196E-2</v>
      </c>
      <c r="U53" s="81"/>
      <c r="V53" s="86"/>
      <c r="W53" s="87">
        <f>ROUND(-W52*10%,2)</f>
        <v>-1739.81</v>
      </c>
      <c r="X53" s="81"/>
      <c r="Y53" s="88">
        <f t="shared" si="50"/>
        <v>0.57000000000016371</v>
      </c>
      <c r="Z53" s="89">
        <f>IF((Q53)=0,"",(Y53/Q53))</f>
        <v>-3.2751468070200973E-4</v>
      </c>
      <c r="AA53" s="81"/>
      <c r="AB53" s="86"/>
      <c r="AC53" s="87">
        <f>ROUND(-AC52*10%,2)</f>
        <v>-1742.23</v>
      </c>
      <c r="AD53" s="81"/>
      <c r="AE53" s="88">
        <f t="shared" si="13"/>
        <v>-2.4200000000000728</v>
      </c>
      <c r="AF53" s="89">
        <f>IF((W53)=0,"",(AE53/W53))</f>
        <v>1.390956483754015E-3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16138.086595352303</v>
      </c>
      <c r="I54" s="92"/>
      <c r="J54" s="90"/>
      <c r="K54" s="93">
        <f>K52+K53</f>
        <v>16313.220593660322</v>
      </c>
      <c r="L54" s="92"/>
      <c r="M54" s="94">
        <f t="shared" si="44"/>
        <v>175.13399830801973</v>
      </c>
      <c r="N54" s="95">
        <f>IF((H54)=0,"",(M54/H54))</f>
        <v>1.0852215798523324E-2</v>
      </c>
      <c r="O54" s="92"/>
      <c r="P54" s="90"/>
      <c r="Q54" s="93">
        <f>Q52+Q53</f>
        <v>15663.423931866459</v>
      </c>
      <c r="R54" s="92"/>
      <c r="S54" s="94">
        <f t="shared" si="47"/>
        <v>-649.79666179386368</v>
      </c>
      <c r="T54" s="95">
        <f>IF((K54)=0,"",(S54/K54))</f>
        <v>-3.9832518543051455E-2</v>
      </c>
      <c r="U54" s="92"/>
      <c r="V54" s="90"/>
      <c r="W54" s="93">
        <f>W52+W53</f>
        <v>15658.253531866461</v>
      </c>
      <c r="X54" s="92"/>
      <c r="Y54" s="94">
        <f t="shared" si="50"/>
        <v>-5.1703999999972439</v>
      </c>
      <c r="Z54" s="95">
        <f>IF((Q54)=0,"",(Y54/Q54))</f>
        <v>-3.3009385575514697E-4</v>
      </c>
      <c r="AA54" s="92"/>
      <c r="AB54" s="90"/>
      <c r="AC54" s="93">
        <f>AC52+AC53</f>
        <v>15680.049431866461</v>
      </c>
      <c r="AD54" s="92"/>
      <c r="AE54" s="94">
        <f t="shared" si="13"/>
        <v>21.795899999999165</v>
      </c>
      <c r="AF54" s="95">
        <f>IF((W54)=0,"",(AE54/W54))</f>
        <v>1.3919751622134514E-3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16772.974420665756</v>
      </c>
      <c r="I56" s="106"/>
      <c r="J56" s="103"/>
      <c r="K56" s="105">
        <f>SUM(K47:K48,K39,K40:K43)</f>
        <v>16945.181498814443</v>
      </c>
      <c r="L56" s="106"/>
      <c r="M56" s="107">
        <f t="shared" si="44"/>
        <v>172.20707814868729</v>
      </c>
      <c r="N56" s="77">
        <f>IF((H56)=0,"",(M56/H56))</f>
        <v>1.0266937385685944E-2</v>
      </c>
      <c r="O56" s="106"/>
      <c r="P56" s="103"/>
      <c r="Q56" s="105">
        <f>SUM(Q47:Q48,Q39,Q40:Q43)</f>
        <v>16254.196399881825</v>
      </c>
      <c r="R56" s="106"/>
      <c r="S56" s="107">
        <f t="shared" si="47"/>
        <v>-690.98509893261871</v>
      </c>
      <c r="T56" s="77">
        <f>IF((K56)=0,"",(S56/K56))</f>
        <v>-4.0777674702449362E-2</v>
      </c>
      <c r="U56" s="106"/>
      <c r="V56" s="103"/>
      <c r="W56" s="105">
        <f>SUM(W47:W48,W39,W40:W43)</f>
        <v>16249.116399881825</v>
      </c>
      <c r="X56" s="106"/>
      <c r="Y56" s="107">
        <f t="shared" si="50"/>
        <v>-5.0799999999999272</v>
      </c>
      <c r="Z56" s="77">
        <f>IF((Q56)=0,"",(Y56/Q56))</f>
        <v>-3.1253467566300975E-4</v>
      </c>
      <c r="AA56" s="106"/>
      <c r="AB56" s="103"/>
      <c r="AC56" s="105">
        <f>SUM(AC47:AC48,AC39,AC40:AC43)</f>
        <v>16270.546399881825</v>
      </c>
      <c r="AD56" s="106"/>
      <c r="AE56" s="107">
        <f t="shared" si="13"/>
        <v>21.430000000000291</v>
      </c>
      <c r="AF56" s="77">
        <f>IF((W56)=0,"",(AE56/W56))</f>
        <v>1.3188409432623761E-3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2180.4866746865482</v>
      </c>
      <c r="I57" s="110"/>
      <c r="J57" s="109">
        <v>0.13</v>
      </c>
      <c r="K57" s="111">
        <f>K56*J57</f>
        <v>2202.8735948458775</v>
      </c>
      <c r="L57" s="110"/>
      <c r="M57" s="112">
        <f t="shared" si="44"/>
        <v>22.386920159329293</v>
      </c>
      <c r="N57" s="84">
        <f>IF((H57)=0,"",(M57/H57))</f>
        <v>1.0266937385685919E-2</v>
      </c>
      <c r="O57" s="110"/>
      <c r="P57" s="109">
        <v>0.13</v>
      </c>
      <c r="Q57" s="111">
        <f>Q56*P57</f>
        <v>2113.0455319846374</v>
      </c>
      <c r="R57" s="110"/>
      <c r="S57" s="112">
        <f t="shared" si="47"/>
        <v>-89.828062861240142</v>
      </c>
      <c r="T57" s="84">
        <f>IF((K57)=0,"",(S57/K57))</f>
        <v>-4.0777674702449231E-2</v>
      </c>
      <c r="U57" s="110"/>
      <c r="V57" s="109">
        <v>0.13</v>
      </c>
      <c r="W57" s="111">
        <f>W56*V57</f>
        <v>2112.3851319846372</v>
      </c>
      <c r="X57" s="110"/>
      <c r="Y57" s="112">
        <f t="shared" si="50"/>
        <v>-0.66040000000020882</v>
      </c>
      <c r="Z57" s="84">
        <f>IF((Q57)=0,"",(Y57/Q57))</f>
        <v>-3.1253467566311308E-4</v>
      </c>
      <c r="AA57" s="110"/>
      <c r="AB57" s="109">
        <v>0.13</v>
      </c>
      <c r="AC57" s="111">
        <f>AC56*AB57</f>
        <v>2115.1710319846375</v>
      </c>
      <c r="AD57" s="110"/>
      <c r="AE57" s="112">
        <f t="shared" si="13"/>
        <v>2.7859000000003107</v>
      </c>
      <c r="AF57" s="84">
        <f>IF((W57)=0,"",(AE57/W57))</f>
        <v>1.3188409432625054E-3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18953.461095352304</v>
      </c>
      <c r="I58" s="110"/>
      <c r="J58" s="114"/>
      <c r="K58" s="111">
        <f>K56+K57</f>
        <v>19148.055093660321</v>
      </c>
      <c r="L58" s="110"/>
      <c r="M58" s="112">
        <f t="shared" si="44"/>
        <v>194.59399830801704</v>
      </c>
      <c r="N58" s="84">
        <f>IF((H58)=0,"",(M58/H58))</f>
        <v>1.0266937385685964E-2</v>
      </c>
      <c r="O58" s="110"/>
      <c r="P58" s="114"/>
      <c r="Q58" s="111">
        <f>Q56+Q57</f>
        <v>18367.241931866462</v>
      </c>
      <c r="R58" s="110"/>
      <c r="S58" s="112">
        <f t="shared" si="47"/>
        <v>-780.81316179385976</v>
      </c>
      <c r="T58" s="84">
        <f>IF((K58)=0,"",(S58/K58))</f>
        <v>-4.0777674702449397E-2</v>
      </c>
      <c r="U58" s="110"/>
      <c r="V58" s="114"/>
      <c r="W58" s="111">
        <f>W56+W57</f>
        <v>18361.501531866463</v>
      </c>
      <c r="X58" s="110"/>
      <c r="Y58" s="112">
        <f t="shared" si="50"/>
        <v>-5.7403999999987718</v>
      </c>
      <c r="Z58" s="84">
        <f>IF((Q58)=0,"",(Y58/Q58))</f>
        <v>-3.1253467566294741E-4</v>
      </c>
      <c r="AA58" s="110"/>
      <c r="AB58" s="114"/>
      <c r="AC58" s="111">
        <f>AC56+AC57</f>
        <v>18385.717431866462</v>
      </c>
      <c r="AD58" s="110"/>
      <c r="AE58" s="112">
        <f t="shared" si="13"/>
        <v>24.215899999999237</v>
      </c>
      <c r="AF58" s="84">
        <f>IF((W58)=0,"",(AE58/W58))</f>
        <v>1.3188409432623167E-3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-1895.35</v>
      </c>
      <c r="I59" s="110"/>
      <c r="J59" s="114"/>
      <c r="K59" s="116">
        <f>ROUND(-K58*10%,2)</f>
        <v>-1914.81</v>
      </c>
      <c r="L59" s="110"/>
      <c r="M59" s="117">
        <f t="shared" si="44"/>
        <v>-19.460000000000036</v>
      </c>
      <c r="N59" s="89">
        <f>IF((H59)=0,"",(M59/H59))</f>
        <v>1.0267232964887772E-2</v>
      </c>
      <c r="O59" s="110"/>
      <c r="P59" s="114"/>
      <c r="Q59" s="116">
        <f>ROUND(-Q58*10%,2)</f>
        <v>-1836.72</v>
      </c>
      <c r="R59" s="110"/>
      <c r="S59" s="117">
        <f t="shared" si="47"/>
        <v>78.089999999999918</v>
      </c>
      <c r="T59" s="89">
        <f>IF((K59)=0,"",(S59/K59))</f>
        <v>-4.0782114152317944E-2</v>
      </c>
      <c r="U59" s="110"/>
      <c r="V59" s="114"/>
      <c r="W59" s="116">
        <f>ROUND(-W58*10%,2)</f>
        <v>-1836.15</v>
      </c>
      <c r="X59" s="110"/>
      <c r="Y59" s="117">
        <f t="shared" si="50"/>
        <v>0.56999999999993634</v>
      </c>
      <c r="Z59" s="89">
        <f>IF((Q59)=0,"",(Y59/Q59))</f>
        <v>-3.1033581601982681E-4</v>
      </c>
      <c r="AA59" s="110"/>
      <c r="AB59" s="114"/>
      <c r="AC59" s="116">
        <f>ROUND(-AC58*10%,2)</f>
        <v>-1838.57</v>
      </c>
      <c r="AD59" s="110"/>
      <c r="AE59" s="117">
        <f t="shared" si="13"/>
        <v>-2.4199999999998454</v>
      </c>
      <c r="AF59" s="89">
        <f>IF((W59)=0,"",(AE59/W59))</f>
        <v>1.3179751109657955E-3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17058.111095352306</v>
      </c>
      <c r="I60" s="120"/>
      <c r="J60" s="118"/>
      <c r="K60" s="121">
        <f>SUM(K58:K59)</f>
        <v>17233.24509366032</v>
      </c>
      <c r="L60" s="120"/>
      <c r="M60" s="122">
        <f t="shared" si="44"/>
        <v>175.13399830801427</v>
      </c>
      <c r="N60" s="123">
        <f>IF((H60)=0,"",(M60/H60))</f>
        <v>1.0266904543477368E-2</v>
      </c>
      <c r="O60" s="120"/>
      <c r="P60" s="118"/>
      <c r="Q60" s="121">
        <f>SUM(Q58:Q59)</f>
        <v>16530.52193186646</v>
      </c>
      <c r="R60" s="120"/>
      <c r="S60" s="122">
        <f t="shared" si="47"/>
        <v>-702.72316179385962</v>
      </c>
      <c r="T60" s="123">
        <f>IF((K60)=0,"",(S60/K60))</f>
        <v>-4.0777181428956401E-2</v>
      </c>
      <c r="U60" s="120"/>
      <c r="V60" s="118"/>
      <c r="W60" s="121">
        <f>SUM(W58:W59)</f>
        <v>16525.351531866461</v>
      </c>
      <c r="X60" s="120"/>
      <c r="Y60" s="122">
        <f t="shared" si="50"/>
        <v>-5.1703999999990629</v>
      </c>
      <c r="Z60" s="123">
        <f>IF((Q60)=0,"",(Y60/Q60))</f>
        <v>-3.1277899278134123E-4</v>
      </c>
      <c r="AA60" s="120"/>
      <c r="AB60" s="118"/>
      <c r="AC60" s="121">
        <f>SUM(AC58:AC59)</f>
        <v>16547.147431866462</v>
      </c>
      <c r="AD60" s="120"/>
      <c r="AE60" s="122">
        <f t="shared" si="13"/>
        <v>21.795900000000984</v>
      </c>
      <c r="AF60" s="123">
        <f>IF((W60)=0,"",(AE60/W60))</f>
        <v>1.3189371468419976E-3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350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153999.99999999997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3"/>
      <c r="L9" s="150"/>
      <c r="M9" s="219" t="s">
        <v>60</v>
      </c>
      <c r="N9" s="223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358.02</v>
      </c>
      <c r="H12" s="18">
        <f t="shared" ref="H12:H27" si="0">$F12*G12</f>
        <v>358.02</v>
      </c>
      <c r="I12" s="19"/>
      <c r="J12" s="212">
        <v>376.98</v>
      </c>
      <c r="K12" s="18">
        <f t="shared" ref="K12:K27" si="1">$F12*J12</f>
        <v>376.98</v>
      </c>
      <c r="L12" s="19"/>
      <c r="M12" s="21">
        <f t="shared" ref="M12:M21" si="2">K12-H12</f>
        <v>18.960000000000036</v>
      </c>
      <c r="N12" s="22">
        <f t="shared" ref="N12:N21" si="3">IF((H12)=0,"",(M12/H12))</f>
        <v>5.2957935310876593E-2</v>
      </c>
      <c r="O12" s="19"/>
      <c r="P12" s="16">
        <v>386.69</v>
      </c>
      <c r="Q12" s="18">
        <f t="shared" ref="Q12:Q27" si="4">$F12*P12</f>
        <v>386.69</v>
      </c>
      <c r="R12" s="19"/>
      <c r="S12" s="21">
        <f>Q12-K12</f>
        <v>9.7099999999999795</v>
      </c>
      <c r="T12" s="22">
        <f t="shared" ref="T12:T34" si="5">IF((K12)=0,"",(S12/K12))</f>
        <v>2.5757334606610376E-2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-0.62999999999999545</v>
      </c>
      <c r="Z12" s="22">
        <f t="shared" ref="Z12:Z34" si="7">IF((Q12)=0,"",(Y12/Q12))</f>
        <v>-1.6292120303085041E-3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3.57</v>
      </c>
      <c r="H13" s="18">
        <f t="shared" si="0"/>
        <v>3.57</v>
      </c>
      <c r="I13" s="19"/>
      <c r="J13" s="212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350</v>
      </c>
      <c r="G19" s="16">
        <v>2.4285999999999999</v>
      </c>
      <c r="H19" s="18">
        <f t="shared" si="0"/>
        <v>850.01</v>
      </c>
      <c r="I19" s="19"/>
      <c r="J19" s="16">
        <v>2.5413000000000001</v>
      </c>
      <c r="K19" s="18">
        <f t="shared" si="1"/>
        <v>889.45500000000004</v>
      </c>
      <c r="L19" s="19"/>
      <c r="M19" s="21">
        <f t="shared" si="2"/>
        <v>39.44500000000005</v>
      </c>
      <c r="N19" s="22">
        <f t="shared" si="3"/>
        <v>4.640533640780703E-2</v>
      </c>
      <c r="O19" s="19"/>
      <c r="P19" s="16">
        <v>2.5990000000000002</v>
      </c>
      <c r="Q19" s="18">
        <f t="shared" si="4"/>
        <v>909.65000000000009</v>
      </c>
      <c r="R19" s="19"/>
      <c r="S19" s="21">
        <f t="shared" si="10"/>
        <v>20.19500000000005</v>
      </c>
      <c r="T19" s="22">
        <f t="shared" si="5"/>
        <v>2.2704914807382105E-2</v>
      </c>
      <c r="U19" s="19"/>
      <c r="V19" s="16">
        <v>2.5952000000000002</v>
      </c>
      <c r="W19" s="18">
        <f t="shared" si="6"/>
        <v>908.32</v>
      </c>
      <c r="X19" s="19"/>
      <c r="Y19" s="21">
        <f t="shared" si="11"/>
        <v>-1.3300000000000409</v>
      </c>
      <c r="Z19" s="22">
        <f t="shared" si="7"/>
        <v>-1.462100808003123E-3</v>
      </c>
      <c r="AA19" s="19"/>
      <c r="AB19" s="16">
        <v>2.6463999999999999</v>
      </c>
      <c r="AC19" s="18">
        <f t="shared" si="8"/>
        <v>926.24</v>
      </c>
      <c r="AD19" s="19"/>
      <c r="AE19" s="21">
        <f t="shared" si="13"/>
        <v>17.919999999999959</v>
      </c>
      <c r="AF19" s="22">
        <f t="shared" si="9"/>
        <v>1.9728729963008586E-2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350</v>
      </c>
      <c r="G21" s="16">
        <v>-1.9E-2</v>
      </c>
      <c r="H21" s="18">
        <f t="shared" si="0"/>
        <v>-6.6499999999999995</v>
      </c>
      <c r="I21" s="19"/>
      <c r="J21" s="16"/>
      <c r="K21" s="18">
        <f t="shared" si="1"/>
        <v>0</v>
      </c>
      <c r="L21" s="19"/>
      <c r="M21" s="21">
        <f t="shared" si="2"/>
        <v>6.6499999999999995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350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1204.9499999999998</v>
      </c>
      <c r="I28" s="31"/>
      <c r="J28" s="28"/>
      <c r="K28" s="30">
        <f>SUM(K12:K27)</f>
        <v>1269.9349999999999</v>
      </c>
      <c r="L28" s="31"/>
      <c r="M28" s="32">
        <f t="shared" si="16"/>
        <v>64.985000000000127</v>
      </c>
      <c r="N28" s="33">
        <f t="shared" si="17"/>
        <v>5.3931698410722553E-2</v>
      </c>
      <c r="O28" s="31"/>
      <c r="P28" s="28"/>
      <c r="Q28" s="30">
        <f>SUM(Q12:Q27)</f>
        <v>1299.8400000000001</v>
      </c>
      <c r="R28" s="31"/>
      <c r="S28" s="32">
        <f t="shared" si="10"/>
        <v>29.9050000000002</v>
      </c>
      <c r="T28" s="33">
        <f t="shared" si="5"/>
        <v>2.354844933008398E-2</v>
      </c>
      <c r="U28" s="31"/>
      <c r="V28" s="28"/>
      <c r="W28" s="30">
        <f>SUM(W12:W27)</f>
        <v>1294.3800000000001</v>
      </c>
      <c r="X28" s="31"/>
      <c r="Y28" s="32">
        <f t="shared" si="11"/>
        <v>-5.4600000000000364</v>
      </c>
      <c r="Z28" s="33">
        <f t="shared" si="7"/>
        <v>-4.2005169867060837E-3</v>
      </c>
      <c r="AA28" s="31"/>
      <c r="AB28" s="28"/>
      <c r="AC28" s="30">
        <f>SUM(AC12:AC27)</f>
        <v>1320.93</v>
      </c>
      <c r="AD28" s="31"/>
      <c r="AE28" s="32">
        <f t="shared" si="13"/>
        <v>26.549999999999955</v>
      </c>
      <c r="AF28" s="33">
        <f t="shared" si="9"/>
        <v>2.0511750799610588E-2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350</v>
      </c>
      <c r="G29" s="16">
        <v>-0.33889999999999998</v>
      </c>
      <c r="H29" s="18">
        <f t="shared" ref="H29:H35" si="18">$F29*G29</f>
        <v>-118.61499999999999</v>
      </c>
      <c r="I29" s="19"/>
      <c r="J29" s="16">
        <v>0.43235768943166519</v>
      </c>
      <c r="K29" s="18">
        <f t="shared" ref="K29:K35" si="19">$F29*J29</f>
        <v>151.32519130108281</v>
      </c>
      <c r="L29" s="19"/>
      <c r="M29" s="21">
        <f t="shared" si="16"/>
        <v>269.94019130108279</v>
      </c>
      <c r="N29" s="22">
        <f t="shared" si="17"/>
        <v>-2.2757677469214079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-151.32519130108281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350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-108.12665279541309</v>
      </c>
      <c r="L30" s="19"/>
      <c r="M30" s="21">
        <f t="shared" ref="M30" si="25">K30-H30</f>
        <v>-108.12665279541309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350</v>
      </c>
      <c r="G31" s="16">
        <v>4.5900000000000003E-2</v>
      </c>
      <c r="H31" s="18">
        <f t="shared" si="18"/>
        <v>16.065000000000001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-16.065000000000001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350</v>
      </c>
      <c r="G33" s="133">
        <v>2.1690000000000001E-2</v>
      </c>
      <c r="H33" s="18">
        <f t="shared" si="18"/>
        <v>7.5914999999999999</v>
      </c>
      <c r="I33" s="19"/>
      <c r="J33" s="133">
        <v>2.1690000000000001E-2</v>
      </c>
      <c r="K33" s="18">
        <f t="shared" si="19"/>
        <v>7.5914999999999999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7.5914999999999999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7.5914999999999999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7.5914999999999999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5836.6000000000058</v>
      </c>
      <c r="G34" s="38">
        <f>IF(ISBLANK($D$5)=TRUE, 0, IF($D$5="TOU", 0.64*#REF!+0.18*#REF!+0.18*#REF!, IF(AND($D$5="non-TOU", $F$48&gt;0), G48,G47)))</f>
        <v>0.11600000000000001</v>
      </c>
      <c r="H34" s="18">
        <f t="shared" si="18"/>
        <v>677.04560000000072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9"/>
        <v>677.04560000000072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642.02600000000064</v>
      </c>
      <c r="R34" s="19"/>
      <c r="S34" s="21">
        <f t="shared" si="10"/>
        <v>-35.019600000000082</v>
      </c>
      <c r="T34" s="22">
        <f t="shared" si="5"/>
        <v>-5.1724137931034551E-2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642.02600000000064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642.02600000000064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1787.0371000000005</v>
      </c>
      <c r="I36" s="31"/>
      <c r="J36" s="41"/>
      <c r="K36" s="43">
        <f>SUM(K29:K35)+K28</f>
        <v>1997.7706385056704</v>
      </c>
      <c r="L36" s="31"/>
      <c r="M36" s="32">
        <f t="shared" si="28"/>
        <v>210.73353850566991</v>
      </c>
      <c r="N36" s="33">
        <f t="shared" ref="N36:N42" si="33">IF((H36)=0,"",(M36/H36))</f>
        <v>0.11792342671882405</v>
      </c>
      <c r="O36" s="31"/>
      <c r="P36" s="41"/>
      <c r="Q36" s="43">
        <f>SUM(Q29:Q35)+Q28</f>
        <v>1949.4575000000009</v>
      </c>
      <c r="R36" s="31"/>
      <c r="S36" s="32">
        <f t="shared" si="10"/>
        <v>-48.313138505669485</v>
      </c>
      <c r="T36" s="33">
        <f t="shared" ref="T36:T42" si="34">IF((K36)=0,"",(S36/K36))</f>
        <v>-2.418352616384814E-2</v>
      </c>
      <c r="U36" s="31"/>
      <c r="V36" s="41"/>
      <c r="W36" s="43">
        <f>SUM(W29:W35)+W28</f>
        <v>1943.9975000000009</v>
      </c>
      <c r="X36" s="31"/>
      <c r="Y36" s="32">
        <f t="shared" si="11"/>
        <v>-5.4600000000000364</v>
      </c>
      <c r="Z36" s="33">
        <f t="shared" ref="Z36:Z42" si="35">IF((Q36)=0,"",(Y36/Q36))</f>
        <v>-2.8007791911339609E-3</v>
      </c>
      <c r="AA36" s="31"/>
      <c r="AB36" s="41"/>
      <c r="AC36" s="43">
        <f>SUM(AC29:AC35)+AC28</f>
        <v>1970.5475000000006</v>
      </c>
      <c r="AD36" s="31"/>
      <c r="AE36" s="32">
        <f t="shared" si="13"/>
        <v>26.549999999999727</v>
      </c>
      <c r="AF36" s="33">
        <f t="shared" ref="AF36:AF46" si="36">IF((W36)=0,"",(AE36/W36))</f>
        <v>1.365742497096818E-2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350</v>
      </c>
      <c r="G37" s="20">
        <v>2.7825828099560286</v>
      </c>
      <c r="H37" s="18">
        <f>$F37*G37</f>
        <v>973.90398348460997</v>
      </c>
      <c r="I37" s="19"/>
      <c r="J37" s="20">
        <v>2.7064544797271646</v>
      </c>
      <c r="K37" s="18">
        <f>$F37*J37</f>
        <v>947.25906790450756</v>
      </c>
      <c r="L37" s="19"/>
      <c r="M37" s="21">
        <f t="shared" si="28"/>
        <v>-26.644915580102406</v>
      </c>
      <c r="N37" s="22">
        <f t="shared" si="33"/>
        <v>-2.735887318662298E-2</v>
      </c>
      <c r="O37" s="19"/>
      <c r="P37" s="20">
        <v>2.7064544797271646</v>
      </c>
      <c r="Q37" s="18">
        <f>$F37*P37</f>
        <v>947.25906790450756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947.25906790450756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947.25906790450756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350</v>
      </c>
      <c r="G38" s="20">
        <v>2.1171956727070014</v>
      </c>
      <c r="H38" s="18">
        <f>$F38*G38</f>
        <v>741.01848544745053</v>
      </c>
      <c r="I38" s="19"/>
      <c r="J38" s="20">
        <v>2.121465119800138</v>
      </c>
      <c r="K38" s="18">
        <f>$F38*J38</f>
        <v>742.51279193004825</v>
      </c>
      <c r="L38" s="19"/>
      <c r="M38" s="21">
        <f t="shared" si="28"/>
        <v>1.4943064825977217</v>
      </c>
      <c r="N38" s="22">
        <f t="shared" si="33"/>
        <v>2.0165576324258794E-3</v>
      </c>
      <c r="O38" s="19"/>
      <c r="P38" s="20">
        <v>2.121465119800138</v>
      </c>
      <c r="Q38" s="18">
        <f>$F38*P38</f>
        <v>742.51279193004825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742.51279193004825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742.51279193004825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3501.9595689320608</v>
      </c>
      <c r="I39" s="48"/>
      <c r="J39" s="47"/>
      <c r="K39" s="43">
        <f>SUM(K36:K38)</f>
        <v>3687.5424983402263</v>
      </c>
      <c r="L39" s="48"/>
      <c r="M39" s="32">
        <f t="shared" si="28"/>
        <v>185.58292940816546</v>
      </c>
      <c r="N39" s="33">
        <f t="shared" si="33"/>
        <v>5.2994023990048475E-2</v>
      </c>
      <c r="O39" s="48"/>
      <c r="P39" s="47"/>
      <c r="Q39" s="43">
        <f>SUM(Q36:Q38)</f>
        <v>3639.2293598345568</v>
      </c>
      <c r="R39" s="48"/>
      <c r="S39" s="32">
        <f t="shared" si="10"/>
        <v>-48.313138505669485</v>
      </c>
      <c r="T39" s="33">
        <f t="shared" si="34"/>
        <v>-1.3101717072390452E-2</v>
      </c>
      <c r="U39" s="48"/>
      <c r="V39" s="47"/>
      <c r="W39" s="43">
        <f>SUM(W36:W38)</f>
        <v>3633.7693598345568</v>
      </c>
      <c r="X39" s="48"/>
      <c r="Y39" s="32">
        <f t="shared" si="11"/>
        <v>-5.4600000000000364</v>
      </c>
      <c r="Z39" s="33">
        <f t="shared" si="35"/>
        <v>-1.5003176387454332E-3</v>
      </c>
      <c r="AA39" s="48"/>
      <c r="AB39" s="47"/>
      <c r="AC39" s="43">
        <f>SUM(AC36:AC38)</f>
        <v>3660.3193598345561</v>
      </c>
      <c r="AD39" s="48"/>
      <c r="AE39" s="32">
        <f t="shared" si="13"/>
        <v>26.549999999999272</v>
      </c>
      <c r="AF39" s="33">
        <f t="shared" si="36"/>
        <v>7.3064626207338806E-3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159836.59999999998</v>
      </c>
      <c r="G40" s="50">
        <v>4.4000000000000003E-3</v>
      </c>
      <c r="H40" s="154">
        <f t="shared" ref="H40:H42" si="37">$F40*G40</f>
        <v>703.28103999999996</v>
      </c>
      <c r="I40" s="19"/>
      <c r="J40" s="50">
        <v>4.7000000000000002E-3</v>
      </c>
      <c r="K40" s="154">
        <f t="shared" ref="K40:K42" si="38">$F40*J40</f>
        <v>751.23201999999992</v>
      </c>
      <c r="L40" s="19"/>
      <c r="M40" s="21">
        <f t="shared" si="28"/>
        <v>47.950979999999959</v>
      </c>
      <c r="N40" s="155">
        <f t="shared" si="33"/>
        <v>6.8181818181818121E-2</v>
      </c>
      <c r="O40" s="19"/>
      <c r="P40" s="50">
        <v>4.7000000000000002E-3</v>
      </c>
      <c r="Q40" s="154">
        <f t="shared" ref="Q40:Q42" si="39">$F40*P40</f>
        <v>751.23201999999992</v>
      </c>
      <c r="R40" s="19"/>
      <c r="S40" s="21">
        <f t="shared" si="10"/>
        <v>0</v>
      </c>
      <c r="T40" s="155">
        <f t="shared" si="34"/>
        <v>0</v>
      </c>
      <c r="U40" s="19"/>
      <c r="V40" s="50">
        <v>4.7000000000000002E-3</v>
      </c>
      <c r="W40" s="154">
        <f t="shared" ref="W40:W42" si="40">$F40*V40</f>
        <v>751.23201999999992</v>
      </c>
      <c r="X40" s="19"/>
      <c r="Y40" s="21">
        <f t="shared" si="11"/>
        <v>0</v>
      </c>
      <c r="Z40" s="155">
        <f t="shared" si="35"/>
        <v>0</v>
      </c>
      <c r="AA40" s="19"/>
      <c r="AB40" s="50">
        <v>4.7000000000000002E-3</v>
      </c>
      <c r="AC40" s="154">
        <f t="shared" ref="AC40:AC48" si="41">$F40*AB40</f>
        <v>751.23201999999992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159836.59999999998</v>
      </c>
      <c r="G41" s="50">
        <v>1.2999999999999999E-3</v>
      </c>
      <c r="H41" s="154">
        <f t="shared" si="37"/>
        <v>207.78757999999996</v>
      </c>
      <c r="I41" s="19"/>
      <c r="J41" s="50">
        <v>1.2999999999999999E-3</v>
      </c>
      <c r="K41" s="154">
        <f t="shared" si="38"/>
        <v>207.78757999999996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207.78757999999996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207.78757999999996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207.78757999999996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153999.99999999997</v>
      </c>
      <c r="G43" s="50">
        <v>7.0000000000000001E-3</v>
      </c>
      <c r="H43" s="154">
        <f t="shared" ref="H43:H48" si="42">$F43*G43</f>
        <v>1077.9999999999998</v>
      </c>
      <c r="I43" s="19"/>
      <c r="J43" s="50">
        <v>7.0000000000000001E-3</v>
      </c>
      <c r="K43" s="154">
        <f t="shared" ref="K43:K48" si="43">$F43*J43</f>
        <v>1077.9999999999998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1077.9999999999998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1077.9999999999998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1077.9999999999998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98559.999999999985</v>
      </c>
      <c r="G44" s="54">
        <v>8.3000000000000004E-2</v>
      </c>
      <c r="H44" s="154">
        <f t="shared" si="42"/>
        <v>8180.48</v>
      </c>
      <c r="I44" s="19"/>
      <c r="J44" s="54">
        <v>8.3000000000000004E-2</v>
      </c>
      <c r="K44" s="154">
        <f t="shared" si="43"/>
        <v>8180.48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7884.7999999999993</v>
      </c>
      <c r="R44" s="19"/>
      <c r="S44" s="21">
        <f t="shared" si="47"/>
        <v>-295.68000000000029</v>
      </c>
      <c r="T44" s="155">
        <f t="shared" si="48"/>
        <v>-3.6144578313253052E-2</v>
      </c>
      <c r="U44" s="19"/>
      <c r="V44" s="54">
        <v>0.08</v>
      </c>
      <c r="W44" s="154">
        <f t="shared" si="49"/>
        <v>7884.7999999999993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7884.7999999999993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27719.999999999993</v>
      </c>
      <c r="G45" s="54">
        <v>0.128</v>
      </c>
      <c r="H45" s="154">
        <f t="shared" si="42"/>
        <v>3548.1599999999989</v>
      </c>
      <c r="I45" s="19"/>
      <c r="J45" s="54">
        <v>0.128</v>
      </c>
      <c r="K45" s="154">
        <f t="shared" si="43"/>
        <v>3548.1599999999989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3381.8399999999992</v>
      </c>
      <c r="R45" s="19"/>
      <c r="S45" s="21">
        <f t="shared" si="47"/>
        <v>-166.31999999999971</v>
      </c>
      <c r="T45" s="155">
        <f t="shared" si="48"/>
        <v>-4.6874999999999931E-2</v>
      </c>
      <c r="U45" s="19"/>
      <c r="V45" s="54">
        <v>0.122</v>
      </c>
      <c r="W45" s="154">
        <f t="shared" si="49"/>
        <v>3381.8399999999992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3381.8399999999992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27719.999999999993</v>
      </c>
      <c r="G46" s="54">
        <v>0.17499999999999999</v>
      </c>
      <c r="H46" s="154">
        <f t="shared" si="42"/>
        <v>4850.9999999999982</v>
      </c>
      <c r="I46" s="19"/>
      <c r="J46" s="54">
        <v>0.17499999999999999</v>
      </c>
      <c r="K46" s="154">
        <f t="shared" si="43"/>
        <v>4850.9999999999982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4462.9199999999992</v>
      </c>
      <c r="R46" s="19"/>
      <c r="S46" s="21">
        <f t="shared" si="47"/>
        <v>-388.07999999999902</v>
      </c>
      <c r="T46" s="155">
        <f t="shared" si="48"/>
        <v>-7.9999999999999821E-2</v>
      </c>
      <c r="U46" s="19"/>
      <c r="V46" s="54">
        <v>0.161</v>
      </c>
      <c r="W46" s="154">
        <f t="shared" si="49"/>
        <v>4462.9199999999992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4462.9199999999992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2"/>
        <v>74.25</v>
      </c>
      <c r="I47" s="59"/>
      <c r="J47" s="54">
        <v>9.9000000000000005E-2</v>
      </c>
      <c r="K47" s="154">
        <f t="shared" si="43"/>
        <v>74.25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153249.99999999997</v>
      </c>
      <c r="G48" s="54">
        <v>0.11600000000000001</v>
      </c>
      <c r="H48" s="154">
        <f t="shared" si="42"/>
        <v>17776.999999999996</v>
      </c>
      <c r="I48" s="59"/>
      <c r="J48" s="54">
        <v>0.11600000000000001</v>
      </c>
      <c r="K48" s="154">
        <f t="shared" si="43"/>
        <v>17776.999999999996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16857.499999999996</v>
      </c>
      <c r="R48" s="59"/>
      <c r="S48" s="60">
        <f t="shared" si="47"/>
        <v>-919.5</v>
      </c>
      <c r="T48" s="155">
        <f>IF((K48)=FALSE,"",(S48/K48))</f>
        <v>-5.1724137931034496E-2</v>
      </c>
      <c r="U48" s="59"/>
      <c r="V48" s="54">
        <v>0.11</v>
      </c>
      <c r="W48" s="154">
        <f t="shared" si="49"/>
        <v>16857.499999999996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16857.499999999996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22070.918188932057</v>
      </c>
      <c r="I50" s="75"/>
      <c r="J50" s="72"/>
      <c r="K50" s="74">
        <f>SUM(K40:K46,K39)</f>
        <v>22304.452098340225</v>
      </c>
      <c r="L50" s="75"/>
      <c r="M50" s="76">
        <f t="shared" si="44"/>
        <v>233.53390940816826</v>
      </c>
      <c r="N50" s="77">
        <f>IF((H50)=0,"",(M50/H50))</f>
        <v>1.0581069052454688E-2</v>
      </c>
      <c r="O50" s="75"/>
      <c r="P50" s="72"/>
      <c r="Q50" s="74">
        <f>SUM(Q40:Q46,Q39)</f>
        <v>21406.058959834554</v>
      </c>
      <c r="R50" s="75"/>
      <c r="S50" s="76">
        <f t="shared" si="47"/>
        <v>-898.39313850567123</v>
      </c>
      <c r="T50" s="77">
        <f>IF((K50)=0,"",(S50/K50))</f>
        <v>-4.027864636820757E-2</v>
      </c>
      <c r="U50" s="75"/>
      <c r="V50" s="72"/>
      <c r="W50" s="74">
        <f>SUM(W40:W46,W39)</f>
        <v>21400.598959834555</v>
      </c>
      <c r="X50" s="75"/>
      <c r="Y50" s="76">
        <f t="shared" si="50"/>
        <v>-5.4599999999991269</v>
      </c>
      <c r="Z50" s="77">
        <f>IF((Q50)=0,"",(Y50/Q50))</f>
        <v>-2.5506796978575299E-4</v>
      </c>
      <c r="AA50" s="75"/>
      <c r="AB50" s="72"/>
      <c r="AC50" s="74">
        <f>SUM(AC40:AC46,AC39)</f>
        <v>21427.148959834554</v>
      </c>
      <c r="AD50" s="75"/>
      <c r="AE50" s="76">
        <f t="shared" si="13"/>
        <v>26.549999999999272</v>
      </c>
      <c r="AF50" s="77">
        <f>IF((W50)=0,"",(AE50/W50))</f>
        <v>1.2406194821850223E-3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2869.2193645611674</v>
      </c>
      <c r="I51" s="81"/>
      <c r="J51" s="79">
        <v>0.13</v>
      </c>
      <c r="K51" s="82">
        <f>K50*J51</f>
        <v>2899.5787727842294</v>
      </c>
      <c r="L51" s="81"/>
      <c r="M51" s="83">
        <f t="shared" si="44"/>
        <v>30.359408223062019</v>
      </c>
      <c r="N51" s="84">
        <f>IF((H51)=0,"",(M51/H51))</f>
        <v>1.0581069052454739E-2</v>
      </c>
      <c r="O51" s="81"/>
      <c r="P51" s="79">
        <v>0.13</v>
      </c>
      <c r="Q51" s="82">
        <f>Q50*P51</f>
        <v>2782.7876647784919</v>
      </c>
      <c r="R51" s="81"/>
      <c r="S51" s="83">
        <f t="shared" si="47"/>
        <v>-116.79110800573744</v>
      </c>
      <c r="T51" s="84">
        <f>IF((K51)=0,"",(S51/K51))</f>
        <v>-4.0278646368207632E-2</v>
      </c>
      <c r="U51" s="81"/>
      <c r="V51" s="79">
        <v>0.13</v>
      </c>
      <c r="W51" s="82">
        <f>W50*V51</f>
        <v>2782.0778647784923</v>
      </c>
      <c r="X51" s="81"/>
      <c r="Y51" s="83">
        <f t="shared" si="50"/>
        <v>-0.70979999999963184</v>
      </c>
      <c r="Z51" s="84">
        <f>IF((Q51)=0,"",(Y51/Q51))</f>
        <v>-2.5506796978566149E-4</v>
      </c>
      <c r="AA51" s="81"/>
      <c r="AB51" s="79">
        <v>0.13</v>
      </c>
      <c r="AC51" s="82">
        <f>AC50*AB51</f>
        <v>2785.529364778492</v>
      </c>
      <c r="AD51" s="81"/>
      <c r="AE51" s="83">
        <f t="shared" si="13"/>
        <v>3.4514999999996689</v>
      </c>
      <c r="AF51" s="84">
        <f>IF((W51)=0,"",(AE51/W51))</f>
        <v>1.2406194821849373E-3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24940.137553493223</v>
      </c>
      <c r="I52" s="81"/>
      <c r="J52" s="86"/>
      <c r="K52" s="82">
        <f>K50+K51</f>
        <v>25204.030871124454</v>
      </c>
      <c r="L52" s="81"/>
      <c r="M52" s="83">
        <f t="shared" si="44"/>
        <v>263.89331763123118</v>
      </c>
      <c r="N52" s="84">
        <f>IF((H52)=0,"",(M52/H52))</f>
        <v>1.058106905245473E-2</v>
      </c>
      <c r="O52" s="81"/>
      <c r="P52" s="86"/>
      <c r="Q52" s="82">
        <f>Q50+Q51</f>
        <v>24188.846624613045</v>
      </c>
      <c r="R52" s="81"/>
      <c r="S52" s="83">
        <f t="shared" si="47"/>
        <v>-1015.1842465114096</v>
      </c>
      <c r="T52" s="84">
        <f>IF((K52)=0,"",(S52/K52))</f>
        <v>-4.0278646368207612E-2</v>
      </c>
      <c r="U52" s="81"/>
      <c r="V52" s="86"/>
      <c r="W52" s="82">
        <f>W50+W51</f>
        <v>24182.676824613049</v>
      </c>
      <c r="X52" s="81"/>
      <c r="Y52" s="83">
        <f t="shared" si="50"/>
        <v>-6.1697999999960302</v>
      </c>
      <c r="Z52" s="84">
        <f>IF((Q52)=0,"",(Y52/Q52))</f>
        <v>-2.5506796978562967E-4</v>
      </c>
      <c r="AA52" s="81"/>
      <c r="AB52" s="86"/>
      <c r="AC52" s="82">
        <f>AC50+AC51</f>
        <v>24212.678324613047</v>
      </c>
      <c r="AD52" s="81"/>
      <c r="AE52" s="83">
        <f t="shared" si="13"/>
        <v>30.001499999998487</v>
      </c>
      <c r="AF52" s="84">
        <f>IF((W52)=0,"",(AE52/W52))</f>
        <v>1.2406194821849936E-3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-2494.0100000000002</v>
      </c>
      <c r="I53" s="81"/>
      <c r="J53" s="86"/>
      <c r="K53" s="87">
        <f>ROUND(-K52*10%,2)</f>
        <v>-2520.4</v>
      </c>
      <c r="L53" s="81"/>
      <c r="M53" s="88">
        <f t="shared" si="44"/>
        <v>-26.389999999999873</v>
      </c>
      <c r="N53" s="89">
        <f>IF((H53)=0,"",(M53/H53))</f>
        <v>1.0581352921600102E-2</v>
      </c>
      <c r="O53" s="81"/>
      <c r="P53" s="86"/>
      <c r="Q53" s="87">
        <f>ROUND(-Q52*10%,2)</f>
        <v>-2418.88</v>
      </c>
      <c r="R53" s="81"/>
      <c r="S53" s="88">
        <f t="shared" si="47"/>
        <v>101.51999999999998</v>
      </c>
      <c r="T53" s="89">
        <f>IF((K53)=0,"",(S53/K53))</f>
        <v>-4.0279320742739239E-2</v>
      </c>
      <c r="U53" s="81"/>
      <c r="V53" s="86"/>
      <c r="W53" s="87">
        <f>ROUND(-W52*10%,2)</f>
        <v>-2418.27</v>
      </c>
      <c r="X53" s="81"/>
      <c r="Y53" s="88">
        <f t="shared" si="50"/>
        <v>0.61000000000012733</v>
      </c>
      <c r="Z53" s="89">
        <f>IF((Q53)=0,"",(Y53/Q53))</f>
        <v>-2.5218282841650981E-4</v>
      </c>
      <c r="AA53" s="81"/>
      <c r="AB53" s="86"/>
      <c r="AC53" s="87">
        <f>ROUND(-AC52*10%,2)</f>
        <v>-2421.27</v>
      </c>
      <c r="AD53" s="81"/>
      <c r="AE53" s="88">
        <f t="shared" si="13"/>
        <v>-3</v>
      </c>
      <c r="AF53" s="89">
        <f>IF((W53)=0,"",(AE53/W53))</f>
        <v>1.2405562654294185E-3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22446.127553493221</v>
      </c>
      <c r="I54" s="92"/>
      <c r="J54" s="90"/>
      <c r="K54" s="93">
        <f>K52+K53</f>
        <v>22683.630871124453</v>
      </c>
      <c r="L54" s="92"/>
      <c r="M54" s="94">
        <f t="shared" si="44"/>
        <v>237.50331763123177</v>
      </c>
      <c r="N54" s="95">
        <f>IF((H54)=0,"",(M54/H54))</f>
        <v>1.058103751149137E-2</v>
      </c>
      <c r="O54" s="92"/>
      <c r="P54" s="90"/>
      <c r="Q54" s="93">
        <f>Q52+Q53</f>
        <v>21769.966624613044</v>
      </c>
      <c r="R54" s="92"/>
      <c r="S54" s="94">
        <f t="shared" si="47"/>
        <v>-913.66424651140915</v>
      </c>
      <c r="T54" s="95">
        <f>IF((K54)=0,"",(S54/K54))</f>
        <v>-4.0278571437806061E-2</v>
      </c>
      <c r="U54" s="92"/>
      <c r="V54" s="90"/>
      <c r="W54" s="93">
        <f>W52+W53</f>
        <v>21764.406824613048</v>
      </c>
      <c r="X54" s="92"/>
      <c r="Y54" s="94">
        <f t="shared" si="50"/>
        <v>-5.5597999999954482</v>
      </c>
      <c r="Z54" s="95">
        <f>IF((Q54)=0,"",(Y54/Q54))</f>
        <v>-2.5538854036227869E-4</v>
      </c>
      <c r="AA54" s="92"/>
      <c r="AB54" s="90"/>
      <c r="AC54" s="93">
        <f>AC52+AC53</f>
        <v>21791.408324613047</v>
      </c>
      <c r="AD54" s="92"/>
      <c r="AE54" s="94">
        <f t="shared" si="13"/>
        <v>27.001499999998487</v>
      </c>
      <c r="AF54" s="95">
        <f>IF((W54)=0,"",(AE54/W54))</f>
        <v>1.2406265062764258E-3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23342.528188932058</v>
      </c>
      <c r="I56" s="106"/>
      <c r="J56" s="103"/>
      <c r="K56" s="105">
        <f>SUM(K47:K48,K39,K40:K43)</f>
        <v>23576.062098340222</v>
      </c>
      <c r="L56" s="106"/>
      <c r="M56" s="107">
        <f t="shared" si="44"/>
        <v>233.53390940816462</v>
      </c>
      <c r="N56" s="77">
        <f>IF((H56)=0,"",(M56/H56))</f>
        <v>1.0004653631258997E-2</v>
      </c>
      <c r="O56" s="106"/>
      <c r="P56" s="103"/>
      <c r="Q56" s="105">
        <f>SUM(Q47:Q48,Q39,Q40:Q43)</f>
        <v>22604.498959834553</v>
      </c>
      <c r="R56" s="106"/>
      <c r="S56" s="107">
        <f t="shared" si="47"/>
        <v>-971.56313850566949</v>
      </c>
      <c r="T56" s="77">
        <f>IF((K56)=0,"",(S56/K56))</f>
        <v>-4.1209729362481975E-2</v>
      </c>
      <c r="U56" s="106"/>
      <c r="V56" s="103"/>
      <c r="W56" s="105">
        <f>SUM(W47:W48,W39,W40:W43)</f>
        <v>22599.038959834554</v>
      </c>
      <c r="X56" s="106"/>
      <c r="Y56" s="107">
        <f t="shared" si="50"/>
        <v>-5.4599999999991269</v>
      </c>
      <c r="Z56" s="77">
        <f>IF((Q56)=0,"",(Y56/Q56))</f>
        <v>-2.4154483626028975E-4</v>
      </c>
      <c r="AA56" s="106"/>
      <c r="AB56" s="103"/>
      <c r="AC56" s="105">
        <f>SUM(AC47:AC48,AC39,AC40:AC43)</f>
        <v>22625.588959834553</v>
      </c>
      <c r="AD56" s="106"/>
      <c r="AE56" s="107">
        <f t="shared" si="13"/>
        <v>26.549999999999272</v>
      </c>
      <c r="AF56" s="77">
        <f>IF((W56)=0,"",(AE56/W56))</f>
        <v>1.1748287193622169E-3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3034.5286645611677</v>
      </c>
      <c r="I57" s="110"/>
      <c r="J57" s="109">
        <v>0.13</v>
      </c>
      <c r="K57" s="111">
        <f>K56*J57</f>
        <v>3064.8880727842288</v>
      </c>
      <c r="L57" s="110"/>
      <c r="M57" s="112">
        <f t="shared" si="44"/>
        <v>30.359408223061109</v>
      </c>
      <c r="N57" s="84">
        <f>IF((H57)=0,"",(M57/H57))</f>
        <v>1.0004653631258902E-2</v>
      </c>
      <c r="O57" s="110"/>
      <c r="P57" s="109">
        <v>0.13</v>
      </c>
      <c r="Q57" s="111">
        <f>Q56*P57</f>
        <v>2938.5848647784919</v>
      </c>
      <c r="R57" s="110"/>
      <c r="S57" s="112">
        <f t="shared" si="47"/>
        <v>-126.30320800573691</v>
      </c>
      <c r="T57" s="84">
        <f>IF((K57)=0,"",(S57/K57))</f>
        <v>-4.1209729362481934E-2</v>
      </c>
      <c r="U57" s="110"/>
      <c r="V57" s="109">
        <v>0.13</v>
      </c>
      <c r="W57" s="111">
        <f>W56*V57</f>
        <v>2937.8750647784923</v>
      </c>
      <c r="X57" s="110"/>
      <c r="Y57" s="112">
        <f t="shared" si="50"/>
        <v>-0.70979999999963184</v>
      </c>
      <c r="Z57" s="84">
        <f>IF((Q57)=0,"",(Y57/Q57))</f>
        <v>-2.4154483626020307E-4</v>
      </c>
      <c r="AA57" s="110"/>
      <c r="AB57" s="109">
        <v>0.13</v>
      </c>
      <c r="AC57" s="111">
        <f>AC56*AB57</f>
        <v>2941.326564778492</v>
      </c>
      <c r="AD57" s="110"/>
      <c r="AE57" s="112">
        <f t="shared" si="13"/>
        <v>3.4514999999996689</v>
      </c>
      <c r="AF57" s="84">
        <f>IF((W57)=0,"",(AE57/W57))</f>
        <v>1.1748287193621362E-3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26377.056853493224</v>
      </c>
      <c r="I58" s="110"/>
      <c r="J58" s="114"/>
      <c r="K58" s="111">
        <f>K56+K57</f>
        <v>26640.950171124452</v>
      </c>
      <c r="L58" s="110"/>
      <c r="M58" s="112">
        <f t="shared" si="44"/>
        <v>263.89331763122755</v>
      </c>
      <c r="N58" s="84">
        <f>IF((H58)=0,"",(M58/H58))</f>
        <v>1.0004653631259056E-2</v>
      </c>
      <c r="O58" s="110"/>
      <c r="P58" s="114"/>
      <c r="Q58" s="111">
        <f>Q56+Q57</f>
        <v>25543.083824613044</v>
      </c>
      <c r="R58" s="110"/>
      <c r="S58" s="112">
        <f t="shared" si="47"/>
        <v>-1097.8663465114078</v>
      </c>
      <c r="T58" s="84">
        <f>IF((K58)=0,"",(S58/K58))</f>
        <v>-4.1209729362482024E-2</v>
      </c>
      <c r="U58" s="110"/>
      <c r="V58" s="114"/>
      <c r="W58" s="111">
        <f>W56+W57</f>
        <v>25536.914024613045</v>
      </c>
      <c r="X58" s="110"/>
      <c r="Y58" s="112">
        <f t="shared" si="50"/>
        <v>-6.1697999999996682</v>
      </c>
      <c r="Z58" s="84">
        <f>IF((Q58)=0,"",(Y58/Q58))</f>
        <v>-2.4154483626031539E-4</v>
      </c>
      <c r="AA58" s="110"/>
      <c r="AB58" s="114"/>
      <c r="AC58" s="111">
        <f>AC56+AC57</f>
        <v>25566.915524613047</v>
      </c>
      <c r="AD58" s="110"/>
      <c r="AE58" s="112">
        <f t="shared" si="13"/>
        <v>30.001500000002125</v>
      </c>
      <c r="AF58" s="84">
        <f>IF((W58)=0,"",(AE58/W58))</f>
        <v>1.1748287193623322E-3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-2637.71</v>
      </c>
      <c r="I59" s="110"/>
      <c r="J59" s="114"/>
      <c r="K59" s="116">
        <f>ROUND(-K58*10%,2)</f>
        <v>-2664.1</v>
      </c>
      <c r="L59" s="110"/>
      <c r="M59" s="117">
        <f t="shared" si="44"/>
        <v>-26.389999999999873</v>
      </c>
      <c r="N59" s="89">
        <f>IF((H59)=0,"",(M59/H59))</f>
        <v>1.0004890605866405E-2</v>
      </c>
      <c r="O59" s="110"/>
      <c r="P59" s="114"/>
      <c r="Q59" s="116">
        <f>ROUND(-Q58*10%,2)</f>
        <v>-2554.31</v>
      </c>
      <c r="R59" s="110"/>
      <c r="S59" s="117">
        <f t="shared" si="47"/>
        <v>109.78999999999996</v>
      </c>
      <c r="T59" s="89">
        <f>IF((K59)=0,"",(S59/K59))</f>
        <v>-4.1210915506174679E-2</v>
      </c>
      <c r="U59" s="110"/>
      <c r="V59" s="114"/>
      <c r="W59" s="116">
        <f>ROUND(-W58*10%,2)</f>
        <v>-2553.69</v>
      </c>
      <c r="X59" s="110"/>
      <c r="Y59" s="117">
        <f t="shared" si="50"/>
        <v>0.61999999999989086</v>
      </c>
      <c r="Z59" s="89">
        <f>IF((Q59)=0,"",(Y59/Q59))</f>
        <v>-2.4272699868061858E-4</v>
      </c>
      <c r="AA59" s="110"/>
      <c r="AB59" s="114"/>
      <c r="AC59" s="116">
        <f>ROUND(-AC58*10%,2)</f>
        <v>-2556.69</v>
      </c>
      <c r="AD59" s="110"/>
      <c r="AE59" s="117">
        <f t="shared" si="13"/>
        <v>-3</v>
      </c>
      <c r="AF59" s="89">
        <f>IF((W59)=0,"",(AE59/W59))</f>
        <v>1.1747706260352665E-3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23739.346853493225</v>
      </c>
      <c r="I60" s="120"/>
      <c r="J60" s="118"/>
      <c r="K60" s="121">
        <f>SUM(K58:K59)</f>
        <v>23976.850171124453</v>
      </c>
      <c r="L60" s="120"/>
      <c r="M60" s="122">
        <f t="shared" si="44"/>
        <v>237.50331763122813</v>
      </c>
      <c r="N60" s="123">
        <f>IF((H60)=0,"",(M60/H60))</f>
        <v>1.000462730069929E-2</v>
      </c>
      <c r="O60" s="120"/>
      <c r="P60" s="118"/>
      <c r="Q60" s="121">
        <f>SUM(Q58:Q59)</f>
        <v>22988.773824613043</v>
      </c>
      <c r="R60" s="120"/>
      <c r="S60" s="122">
        <f t="shared" si="47"/>
        <v>-988.07634651141052</v>
      </c>
      <c r="T60" s="123">
        <f>IF((K60)=0,"",(S60/K60))</f>
        <v>-4.1209597568464609E-2</v>
      </c>
      <c r="U60" s="120"/>
      <c r="V60" s="118"/>
      <c r="W60" s="121">
        <f>SUM(W58:W59)</f>
        <v>22983.224024613046</v>
      </c>
      <c r="X60" s="120"/>
      <c r="Y60" s="122">
        <f t="shared" si="50"/>
        <v>-5.5497999999970489</v>
      </c>
      <c r="Z60" s="123">
        <f>IF((Q60)=0,"",(Y60/Q60))</f>
        <v>-2.4141348478774142E-4</v>
      </c>
      <c r="AA60" s="120"/>
      <c r="AB60" s="118"/>
      <c r="AC60" s="121">
        <f>SUM(AC58:AC59)</f>
        <v>23010.225524613048</v>
      </c>
      <c r="AD60" s="120"/>
      <c r="AE60" s="122">
        <f t="shared" si="13"/>
        <v>27.001500000002125</v>
      </c>
      <c r="AF60" s="123">
        <f>IF((W60)=0,"",(AE60/W60))</f>
        <v>1.1748351741725119E-3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0" zoomScaleNormal="80" workbookViewId="0">
      <selection activeCell="R22" sqref="R22"/>
    </sheetView>
  </sheetViews>
  <sheetFormatPr defaultColWidth="8.81640625" defaultRowHeight="12.5" x14ac:dyDescent="0.25"/>
  <cols>
    <col min="1" max="1" width="8.81640625" style="164"/>
    <col min="2" max="2" width="27.54296875" style="164" bestFit="1" customWidth="1"/>
    <col min="3" max="3" width="12.26953125" style="163" bestFit="1" customWidth="1"/>
    <col min="4" max="4" width="8.54296875" style="163" bestFit="1" customWidth="1"/>
    <col min="5" max="5" width="15.26953125" style="164" customWidth="1"/>
    <col min="6" max="8" width="15.269531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5.26953125" style="164" customWidth="1"/>
    <col min="14" max="16" width="15.26953125" style="164" hidden="1" customWidth="1"/>
    <col min="17" max="16384" width="8.81640625" style="164"/>
  </cols>
  <sheetData>
    <row r="1" spans="1:16" ht="26.5" thickBot="1" x14ac:dyDescent="0.35">
      <c r="A1" s="183"/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5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8" t="s">
        <v>109</v>
      </c>
      <c r="J2" s="189" t="s">
        <v>81</v>
      </c>
      <c r="K2" s="190">
        <v>100</v>
      </c>
      <c r="L2" s="190"/>
      <c r="M2" s="187">
        <f>'Bill Impacts - Residential 100'!$M$50</f>
        <v>2.8326974800161295</v>
      </c>
      <c r="N2" s="187">
        <f>'Bill Impacts - Residential 100'!$S$50</f>
        <v>0.96497803436472651</v>
      </c>
      <c r="O2" s="187">
        <f>'Bill Impacts - Residential 100'!$Y$50</f>
        <v>1.2200000000361797</v>
      </c>
      <c r="P2" s="188">
        <f>'Bill Impacts - Residential 100'!$AE$50</f>
        <v>1.8199748074846624</v>
      </c>
    </row>
    <row r="3" spans="1:16" x14ac:dyDescent="0.25">
      <c r="A3" s="216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8"/>
      <c r="J3" s="176" t="s">
        <v>81</v>
      </c>
      <c r="K3" s="191">
        <v>200</v>
      </c>
      <c r="L3" s="191"/>
      <c r="M3" s="172">
        <f>'Bill Impacts - Residential 200'!$M$50</f>
        <v>2.6053949600322426</v>
      </c>
      <c r="N3" s="172">
        <f>'Bill Impacts - Residential 200'!$S$50</f>
        <v>-0.72004393127053135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6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8"/>
      <c r="J4" s="176" t="s">
        <v>81</v>
      </c>
      <c r="K4" s="191">
        <v>500</v>
      </c>
      <c r="L4" s="191"/>
      <c r="M4" s="172">
        <f>'Bill Impacts - Residential 500'!$M$50</f>
        <v>1.9234874000806457</v>
      </c>
      <c r="N4" s="172">
        <f>'Bill Impacts - Residential 500'!$S$50</f>
        <v>-5.8797138281763353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ht="13" x14ac:dyDescent="0.3">
      <c r="A5" s="216"/>
      <c r="B5" s="200" t="s">
        <v>81</v>
      </c>
      <c r="C5" s="201">
        <v>800</v>
      </c>
      <c r="D5" s="201"/>
      <c r="E5" s="204">
        <f>('Bill Impacts - Residential 800'!$M$12+'Bill Impacts - Residential 800'!$M$19)</f>
        <v>0.35999999999999943</v>
      </c>
      <c r="F5" s="204">
        <f>('Bill Impacts - Residential 800'!$S$12+'Bill Impacts - Residential 800'!$S$19)</f>
        <v>-0.5500000000000016</v>
      </c>
      <c r="G5" s="204">
        <f>('Bill Impacts - Residential 800'!$Y$12+'Bill Impacts - Residential 800'!$Y$19)</f>
        <v>-0.85999999999999766</v>
      </c>
      <c r="H5" s="205">
        <f>('Bill Impacts - Residential 800'!$AE$12+'Bill Impacts - Residential 800'!$AE$19)</f>
        <v>-0.19000000000000217</v>
      </c>
      <c r="I5" s="218"/>
      <c r="J5" s="176" t="s">
        <v>81</v>
      </c>
      <c r="K5" s="191">
        <v>800</v>
      </c>
      <c r="L5" s="191"/>
      <c r="M5" s="172">
        <f>'Bill Impacts - Residential 800'!$M$50</f>
        <v>1.2415798401289919</v>
      </c>
      <c r="N5" s="172">
        <f>'Bill Impacts - Residential 800'!$S$50</f>
        <v>-10.997542125082134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6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8"/>
      <c r="J6" s="176" t="s">
        <v>81</v>
      </c>
      <c r="K6" s="191">
        <v>1000</v>
      </c>
      <c r="L6" s="191"/>
      <c r="M6" s="172">
        <f>'Bill Impacts - Residential 1000'!$M$50</f>
        <v>0.78697480016126065</v>
      </c>
      <c r="N6" s="172">
        <f>'Bill Impacts - Residential 1000'!$S$50</f>
        <v>-14.409427656352648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6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8"/>
      <c r="J7" s="176" t="s">
        <v>81</v>
      </c>
      <c r="K7" s="191">
        <v>1500</v>
      </c>
      <c r="L7" s="191"/>
      <c r="M7" s="172">
        <f>'Bill Impacts - Residential 1500'!$M$50</f>
        <v>-0.34953779975811017</v>
      </c>
      <c r="N7" s="172">
        <f>'Bill Impacts - Residential 1500'!$S$50</f>
        <v>-22.939141484528989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ht="13" thickBot="1" x14ac:dyDescent="0.3">
      <c r="A8" s="216"/>
      <c r="B8" s="165" t="s">
        <v>81</v>
      </c>
      <c r="C8" s="166">
        <v>2000</v>
      </c>
      <c r="D8" s="166"/>
      <c r="E8" s="174">
        <f>('Bill Impacts - Residential 2000'!$M$12+'Bill Impacts - Residential 2000'!$M$19)</f>
        <v>-3.7200000000000006</v>
      </c>
      <c r="F8" s="174">
        <f>('Bill Impacts - Residential 2000'!$S$12+'Bill Impacts - Residential 2000'!$S$19)</f>
        <v>-5.3500000000000014</v>
      </c>
      <c r="G8" s="174">
        <f>('Bill Impacts - Residential 2000'!$Y$12+'Bill Impacts - Residential 2000'!$Y$19)</f>
        <v>-5.7799999999999976</v>
      </c>
      <c r="H8" s="175">
        <f>('Bill Impacts - Residential 2000'!$AE$12+'Bill Impacts - Residential 2000'!$AE$19)</f>
        <v>-4.990000000000002</v>
      </c>
      <c r="I8" s="218"/>
      <c r="J8" s="176" t="s">
        <v>81</v>
      </c>
      <c r="K8" s="191">
        <v>2000</v>
      </c>
      <c r="L8" s="191"/>
      <c r="M8" s="172">
        <f>'Bill Impacts - Residential 2000'!$M$50</f>
        <v>-1.486050399677481</v>
      </c>
      <c r="N8" s="172">
        <f>'Bill Impacts - Residential 2000'!$S$50</f>
        <v>-31.468855312705273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6"/>
      <c r="B9" s="162" t="s">
        <v>82</v>
      </c>
      <c r="C9" s="163">
        <v>1000</v>
      </c>
      <c r="E9" s="172">
        <f>('Bill Impacts - GS &lt; 50 1000'!$M$12+'Bill Impacts - GS &lt; 50 1000'!$M$19)</f>
        <v>2.5700000000000003</v>
      </c>
      <c r="F9" s="172">
        <f>('Bill Impacts - GS &lt; 50 1000'!$S$12+'Bill Impacts - GS &lt; 50 1000'!$S$19)</f>
        <v>1.3000000000000007</v>
      </c>
      <c r="G9" s="172">
        <f>('Bill Impacts - GS &lt; 50 1000'!$Y$12+'Bill Impacts - GS &lt; 50 1000'!$Y$19)</f>
        <v>-0.10000000000000142</v>
      </c>
      <c r="H9" s="173">
        <f>('Bill Impacts - GS &lt; 50 1000'!$AE$12+'Bill Impacts - GS &lt; 50 1000'!$AE$19)</f>
        <v>1.120000000000001</v>
      </c>
      <c r="I9" s="218"/>
      <c r="J9" s="176" t="s">
        <v>82</v>
      </c>
      <c r="K9" s="191">
        <v>1000</v>
      </c>
      <c r="L9" s="191"/>
      <c r="M9" s="172">
        <f>'Bill Impacts - GS &lt; 50 1000'!$M$50</f>
        <v>1.6041564574995277</v>
      </c>
      <c r="N9" s="172">
        <f>'Bill Impacts - GS &lt; 50 1000'!$S$50</f>
        <v>-4.7594276549489223</v>
      </c>
      <c r="O9" s="172">
        <f>'Bill Impacts - GS &lt; 50 1000'!$Y$50</f>
        <v>-2.5200000000000102</v>
      </c>
      <c r="P9" s="173">
        <f>'Bill Impacts - GS &lt; 50 1000'!$AE$50</f>
        <v>0.33199999999999363</v>
      </c>
    </row>
    <row r="10" spans="1:16" ht="13" x14ac:dyDescent="0.3">
      <c r="A10" s="216"/>
      <c r="B10" s="200" t="s">
        <v>82</v>
      </c>
      <c r="C10" s="201">
        <v>2000</v>
      </c>
      <c r="D10" s="201"/>
      <c r="E10" s="204">
        <f>('Bill Impacts - GS &lt; 50 2000'!$M$12+'Bill Impacts - GS &lt; 50 2000'!$M$19)</f>
        <v>3.0700000000000003</v>
      </c>
      <c r="F10" s="204">
        <f>('Bill Impacts - GS &lt; 50 2000'!$S$12+'Bill Impacts - GS &lt; 50 2000'!$S$19)</f>
        <v>1.6000000000000014</v>
      </c>
      <c r="G10" s="204">
        <f>('Bill Impacts - GS &lt; 50 2000'!$Y$12+'Bill Impacts - GS &lt; 50 2000'!$Y$19)</f>
        <v>-0.10000000000000142</v>
      </c>
      <c r="H10" s="205">
        <f>('Bill Impacts - GS &lt; 50 2000'!$AE$12+'Bill Impacts - GS &lt; 50 2000'!$AE$19)</f>
        <v>1.3200000000000003</v>
      </c>
      <c r="I10" s="218"/>
      <c r="J10" s="176" t="s">
        <v>82</v>
      </c>
      <c r="K10" s="191">
        <v>2000</v>
      </c>
      <c r="L10" s="191"/>
      <c r="M10" s="172">
        <f>'Bill Impacts - GS &lt; 50 2000'!$M$50</f>
        <v>3.4583129149989418</v>
      </c>
      <c r="N10" s="172">
        <f>'Bill Impacts - GS &lt; 50 2000'!$S$50</f>
        <v>-10.518855309897788</v>
      </c>
      <c r="O10" s="172">
        <f>'Bill Impacts - GS &lt; 50 2000'!$Y$50</f>
        <v>-2.5200000000000387</v>
      </c>
      <c r="P10" s="173">
        <f>'Bill Impacts - GS &lt; 50 2000'!$AE$50</f>
        <v>0.53199999999998226</v>
      </c>
    </row>
    <row r="11" spans="1:16" x14ac:dyDescent="0.25">
      <c r="A11" s="216"/>
      <c r="B11" s="162" t="s">
        <v>82</v>
      </c>
      <c r="C11" s="163">
        <v>5000</v>
      </c>
      <c r="E11" s="172">
        <f>('Bill Impacts - GS &lt; 50 5000'!$M$12+'Bill Impacts - GS &lt; 50 5000'!$M$19)</f>
        <v>4.57</v>
      </c>
      <c r="F11" s="172">
        <f>('Bill Impacts - GS &lt; 50 5000'!$S$12+'Bill Impacts - GS &lt; 50 5000'!$S$19)</f>
        <v>2.5</v>
      </c>
      <c r="G11" s="172">
        <f>('Bill Impacts - GS &lt; 50 5000'!$Y$12+'Bill Impacts - GS &lt; 50 5000'!$Y$19)</f>
        <v>-0.10000000000000142</v>
      </c>
      <c r="H11" s="173">
        <f>('Bill Impacts - GS &lt; 50 5000'!$AE$12+'Bill Impacts - GS &lt; 50 5000'!$AE$19)</f>
        <v>1.9200000000000017</v>
      </c>
      <c r="I11" s="218"/>
      <c r="J11" s="176" t="s">
        <v>82</v>
      </c>
      <c r="K11" s="191">
        <v>5000</v>
      </c>
      <c r="L11" s="191"/>
      <c r="M11" s="172">
        <f>'Bill Impacts - GS &lt; 50 5000'!$M$50</f>
        <v>9.0207822874974681</v>
      </c>
      <c r="N11" s="172">
        <f>'Bill Impacts - GS &lt; 50 5000'!$S$50</f>
        <v>-27.797138274744611</v>
      </c>
      <c r="O11" s="172">
        <f>'Bill Impacts - GS &lt; 50 5000'!$Y$50</f>
        <v>-2.5200000000000955</v>
      </c>
      <c r="P11" s="173">
        <f>'Bill Impacts - GS &lt; 50 5000'!$AE$50</f>
        <v>1.1320000000000618</v>
      </c>
    </row>
    <row r="12" spans="1:16" ht="13.9" customHeight="1" x14ac:dyDescent="0.25">
      <c r="A12" s="216"/>
      <c r="B12" s="162" t="s">
        <v>82</v>
      </c>
      <c r="C12" s="163">
        <v>10000</v>
      </c>
      <c r="E12" s="172">
        <f>('Bill Impacts - GS &lt; 50 10000'!$M$12+'Bill Impacts - GS &lt; 50 10000'!$M$19)</f>
        <v>7.07</v>
      </c>
      <c r="F12" s="172">
        <f>('Bill Impacts - GS &lt; 50 10000'!$S$12+'Bill Impacts - GS &lt; 50 10000'!$S$19)</f>
        <v>4</v>
      </c>
      <c r="G12" s="172">
        <f>('Bill Impacts - GS &lt; 50 10000'!$Y$12+'Bill Impacts - GS &lt; 50 10000'!$Y$19)</f>
        <v>-0.10000000000000142</v>
      </c>
      <c r="H12" s="173">
        <f>('Bill Impacts - GS &lt; 50 10000'!$AE$12+'Bill Impacts - GS &lt; 50 10000'!$AE$19)</f>
        <v>2.9200000000000017</v>
      </c>
      <c r="I12" s="218"/>
      <c r="J12" s="176" t="s">
        <v>82</v>
      </c>
      <c r="K12" s="191">
        <v>10000</v>
      </c>
      <c r="L12" s="191"/>
      <c r="M12" s="172">
        <f>'Bill Impacts - GS &lt; 50 10000'!$M$50</f>
        <v>18.291564574994936</v>
      </c>
      <c r="N12" s="172">
        <f>'Bill Impacts - GS &lt; 50 10000'!$S$50</f>
        <v>-56.594276549489223</v>
      </c>
      <c r="O12" s="172">
        <f>'Bill Impacts - GS &lt; 50 10000'!$Y$50</f>
        <v>-2.5199999999999818</v>
      </c>
      <c r="P12" s="173">
        <f>'Bill Impacts - GS &lt; 50 10000'!$AE$50</f>
        <v>2.1320000000000618</v>
      </c>
    </row>
    <row r="13" spans="1:16" ht="13" thickBot="1" x14ac:dyDescent="0.3">
      <c r="A13" s="216"/>
      <c r="B13" s="165" t="s">
        <v>82</v>
      </c>
      <c r="C13" s="166">
        <v>15000</v>
      </c>
      <c r="D13" s="166"/>
      <c r="E13" s="174">
        <f>('Bill Impacts - GS &lt; 50 15000'!$M$12+'Bill Impacts - GS &lt; 50 15000'!$M$19)</f>
        <v>9.57</v>
      </c>
      <c r="F13" s="174">
        <f>('Bill Impacts - GS &lt; 50 15000'!$S$12+'Bill Impacts - GS &lt; 50 15000'!$S$19)</f>
        <v>5.5</v>
      </c>
      <c r="G13" s="174">
        <f>('Bill Impacts - GS &lt; 50 15000'!$Y$12+'Bill Impacts - GS &lt; 50 15000'!$Y$19)</f>
        <v>-0.10000000000000142</v>
      </c>
      <c r="H13" s="175">
        <f>('Bill Impacts - GS &lt; 50 15000'!$AE$12+'Bill Impacts - GS &lt; 50 15000'!$AE$19)</f>
        <v>3.9200000000000017</v>
      </c>
      <c r="I13" s="218"/>
      <c r="J13" s="176" t="s">
        <v>82</v>
      </c>
      <c r="K13" s="191">
        <v>15000</v>
      </c>
      <c r="L13" s="191"/>
      <c r="M13" s="172">
        <f>'Bill Impacts - GS &lt; 50 15000'!$M$50</f>
        <v>27.562346862492177</v>
      </c>
      <c r="N13" s="172">
        <f>'Bill Impacts - GS &lt; 50 15000'!$S$50</f>
        <v>-85.391414824233834</v>
      </c>
      <c r="O13" s="172">
        <f>'Bill Impacts - GS &lt; 50 15000'!$Y$50</f>
        <v>-2.5199999999999818</v>
      </c>
      <c r="P13" s="173">
        <f>'Bill Impacts - GS &lt; 50 15000'!$AE$50</f>
        <v>3.1320000000000618</v>
      </c>
    </row>
    <row r="14" spans="1:16" x14ac:dyDescent="0.25">
      <c r="A14" s="216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30.230000000000075</v>
      </c>
      <c r="F14" s="172">
        <f>('Bill Impacts - GS &gt; 50 100'!$S$12+'Bill Impacts - GS &gt; 50 100'!$S$19)</f>
        <v>15.47999999999999</v>
      </c>
      <c r="G14" s="172">
        <f>('Bill Impacts - GS &gt; 50 100'!$Y$12+'Bill Impacts - GS &gt; 50 100'!$Y$19)</f>
        <v>-1.0099999999999909</v>
      </c>
      <c r="H14" s="173">
        <f>('Bill Impacts - GS &gt; 50 100'!$AE$12+'Bill Impacts - GS &gt; 50 100'!$AE$19)</f>
        <v>13.749999999999943</v>
      </c>
      <c r="I14" s="218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80.216831259476749</v>
      </c>
      <c r="N14" s="172">
        <f>'Bill Impacts - GS &gt; 50 100'!$S$56</f>
        <v>-270.11803957304892</v>
      </c>
      <c r="O14" s="172">
        <f>'Bill Impacts - GS &gt; 50 100'!$Y$56</f>
        <v>-4.5099999999993088</v>
      </c>
      <c r="P14" s="173">
        <f>'Bill Impacts - GS &gt; 50 100'!$AE$56</f>
        <v>13.749999999999091</v>
      </c>
    </row>
    <row r="15" spans="1:16" ht="13" x14ac:dyDescent="0.3">
      <c r="A15" s="216"/>
      <c r="B15" s="200" t="s">
        <v>83</v>
      </c>
      <c r="C15" s="201">
        <v>109999.99999999999</v>
      </c>
      <c r="D15" s="201">
        <v>250</v>
      </c>
      <c r="E15" s="204">
        <f>('Bill Impacts - GS &gt; 50 250'!$M$12+'Bill Impacts - GS &gt; 50 250'!$M$19)</f>
        <v>47.135000000000105</v>
      </c>
      <c r="F15" s="204">
        <f>('Bill Impacts - GS &gt; 50 250'!$S$12+'Bill Impacts - GS &gt; 50 250'!$S$19)</f>
        <v>24.134999999999934</v>
      </c>
      <c r="G15" s="204">
        <f>('Bill Impacts - GS &gt; 50 250'!$Y$12+'Bill Impacts - GS &gt; 50 250'!$Y$19)</f>
        <v>-1.5799999999999272</v>
      </c>
      <c r="H15" s="205">
        <f>('Bill Impacts - GS &gt; 50 250'!$AE$12+'Bill Impacts - GS &gt; 50 250'!$AE$19)</f>
        <v>21.429999999999836</v>
      </c>
      <c r="I15" s="218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172.20707814868729</v>
      </c>
      <c r="N15" s="172">
        <f>'Bill Impacts - GS &gt; 50 250'!$S$56</f>
        <v>-690.98509893261871</v>
      </c>
      <c r="O15" s="172">
        <f>'Bill Impacts - GS &gt; 50 250'!$Y$56</f>
        <v>-5.0799999999999272</v>
      </c>
      <c r="P15" s="173">
        <f>'Bill Impacts - GS &gt; 50 250'!$AE$56</f>
        <v>21.430000000000291</v>
      </c>
    </row>
    <row r="16" spans="1:16" x14ac:dyDescent="0.25">
      <c r="A16" s="216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58.405000000000086</v>
      </c>
      <c r="F16" s="172">
        <f>('Bill Impacts - GS &gt; 50 350'!$S$12+'Bill Impacts - GS &gt; 50 350'!$S$19)</f>
        <v>29.90500000000003</v>
      </c>
      <c r="G16" s="172">
        <f>('Bill Impacts - GS &gt; 50 350'!$Y$12+'Bill Impacts - GS &gt; 50 350'!$Y$19)</f>
        <v>-1.9600000000000364</v>
      </c>
      <c r="H16" s="173">
        <f>('Bill Impacts - GS &gt; 50 350'!$AE$12+'Bill Impacts - GS &gt; 50 350'!$AE$19)</f>
        <v>26.549999999999955</v>
      </c>
      <c r="I16" s="218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233.53390940816462</v>
      </c>
      <c r="N16" s="172">
        <f>'Bill Impacts - GS &gt; 50 350'!$S$56</f>
        <v>-971.56313850566949</v>
      </c>
      <c r="O16" s="172">
        <f>'Bill Impacts - GS &gt; 50 350'!$Y$56</f>
        <v>-5.4599999999991269</v>
      </c>
      <c r="P16" s="173">
        <f>'Bill Impacts - GS &gt; 50 350'!$AE$56</f>
        <v>26.549999999999272</v>
      </c>
    </row>
    <row r="17" spans="1:16" x14ac:dyDescent="0.25">
      <c r="A17" s="216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244.36000000000058</v>
      </c>
      <c r="F17" s="172">
        <f>('Bill Impacts - GS &gt; 50 2000'!$S$12+'Bill Impacts - GS &gt; 50 2000'!$S$19)</f>
        <v>125.10999999999962</v>
      </c>
      <c r="G17" s="172">
        <f>('Bill Impacts - GS &gt; 50 2000'!$Y$12+'Bill Impacts - GS &gt; 50 2000'!$Y$19)</f>
        <v>-8.2299999999994498</v>
      </c>
      <c r="H17" s="173">
        <f>('Bill Impacts - GS &gt; 50 2000'!$AE$12+'Bill Impacts - GS &gt; 50 2000'!$AE$19)</f>
        <v>111.02999999999872</v>
      </c>
      <c r="I17" s="218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1245.4266251895169</v>
      </c>
      <c r="N17" s="172">
        <f>'Bill Impacts - GS &gt; 50 2000'!$S$56</f>
        <v>-5601.1007914609654</v>
      </c>
      <c r="O17" s="172">
        <f>'Bill Impacts - GS &gt; 50 2000'!$Y$56</f>
        <v>-11.729999999995925</v>
      </c>
      <c r="P17" s="173">
        <f>'Bill Impacts - GS &gt; 50 2000'!$AE$56</f>
        <v>111.02999999999884</v>
      </c>
    </row>
    <row r="18" spans="1:16" ht="13" thickBot="1" x14ac:dyDescent="0.3">
      <c r="A18" s="216"/>
      <c r="B18" s="165" t="s">
        <v>83</v>
      </c>
      <c r="C18" s="166">
        <v>1759999.9999999998</v>
      </c>
      <c r="D18" s="166">
        <v>4000</v>
      </c>
      <c r="E18" s="174">
        <f>('Bill Impacts - GS &gt; 50 4000'!$M$12+'Bill Impacts - GS &gt; 50 4000'!$M$19)</f>
        <v>469.76000000000113</v>
      </c>
      <c r="F18" s="174">
        <f>('Bill Impacts - GS &gt; 50 4000'!$S$12+'Bill Impacts - GS &gt; 50 4000'!$S$19)</f>
        <v>240.50999999999925</v>
      </c>
      <c r="G18" s="174">
        <f>('Bill Impacts - GS &gt; 50 4000'!$Y$12+'Bill Impacts - GS &gt; 50 4000'!$Y$19)</f>
        <v>-15.829999999998904</v>
      </c>
      <c r="H18" s="175">
        <f>('Bill Impacts - GS &gt; 50 4000'!$AE$12+'Bill Impacts - GS &gt; 50 4000'!$AE$19)</f>
        <v>213.42999999999745</v>
      </c>
      <c r="I18" s="218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2471.9632503790781</v>
      </c>
      <c r="N18" s="172">
        <f>'Bill Impacts - GS &gt; 50 4000'!$S$56</f>
        <v>-11212.661582921952</v>
      </c>
      <c r="O18" s="172">
        <f>'Bill Impacts - GS &gt; 50 4000'!$Y$56</f>
        <v>-19.329999999987194</v>
      </c>
      <c r="P18" s="173">
        <f>'Bill Impacts - GS &gt; 50 4000'!$AE$56</f>
        <v>213.42999999999302</v>
      </c>
    </row>
    <row r="19" spans="1:16" x14ac:dyDescent="0.25">
      <c r="A19" s="216"/>
      <c r="B19" s="185" t="s">
        <v>84</v>
      </c>
      <c r="C19" s="186">
        <v>3321500</v>
      </c>
      <c r="D19" s="186">
        <v>6500</v>
      </c>
      <c r="E19" s="206">
        <f>('Bill Impacts - Large Use 6500'!$M$12+'Bill Impacts - Large Use 6500'!$M$19)</f>
        <v>1219.5499999999993</v>
      </c>
      <c r="F19" s="206">
        <f>('Bill Impacts - Large Use 6500'!$S$12+'Bill Impacts - Large Use 6500'!$S$19)</f>
        <v>-56.670000000000073</v>
      </c>
      <c r="G19" s="206">
        <f>('Bill Impacts - Large Use 6500'!$Y$12+'Bill Impacts - Large Use 6500'!$Y$19)</f>
        <v>-53.920000000001892</v>
      </c>
      <c r="H19" s="207">
        <f>('Bill Impacts - Large Use 6500'!$AE$12+'Bill Impacts - Large Use 6500'!$AE$19)</f>
        <v>729.90999999999985</v>
      </c>
      <c r="I19" s="218"/>
      <c r="J19" s="176" t="s">
        <v>84</v>
      </c>
      <c r="K19" s="191">
        <v>3321500</v>
      </c>
      <c r="L19" s="191">
        <v>6500</v>
      </c>
      <c r="M19" s="172">
        <f>'Bill Impacts - Large Use 6500'!$M$56</f>
        <v>1608.1291458274936</v>
      </c>
      <c r="N19" s="172">
        <f>'Bill Impacts - Large Use 6500'!$S$56</f>
        <v>-21022.430791001651</v>
      </c>
      <c r="O19" s="172">
        <f>'Bill Impacts - Large Use 6500'!$Y$56</f>
        <v>-53.919999999925494</v>
      </c>
      <c r="P19" s="173">
        <f>'Bill Impacts - Large Use 6500'!$AE$56</f>
        <v>729.90999999991618</v>
      </c>
    </row>
    <row r="20" spans="1:16" x14ac:dyDescent="0.25">
      <c r="A20" s="216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1271.5499999999993</v>
      </c>
      <c r="F20" s="172">
        <f>('Bill Impacts - Large Use 7500'!$S$12+'Bill Impacts - Large Use 7500'!$S$19)</f>
        <v>-59.069999999999709</v>
      </c>
      <c r="G20" s="172">
        <f>('Bill Impacts - Large Use 7500'!$Y$12+'Bill Impacts - Large Use 7500'!$Y$19)</f>
        <v>-56.220000000001164</v>
      </c>
      <c r="H20" s="173">
        <f>('Bill Impacts - Large Use 7500'!$AE$12+'Bill Impacts - Large Use 7500'!$AE$19)</f>
        <v>761.0099999999984</v>
      </c>
      <c r="I20" s="218"/>
      <c r="J20" s="176" t="s">
        <v>84</v>
      </c>
      <c r="K20" s="191">
        <v>3832500</v>
      </c>
      <c r="L20" s="191">
        <v>7500</v>
      </c>
      <c r="M20" s="172">
        <f>'Bill Impacts - Large Use 7500'!$M$56</f>
        <v>1719.9105528778164</v>
      </c>
      <c r="N20" s="172">
        <f>'Bill Impacts - Large Use 7500'!$S$56</f>
        <v>-24250.447835771018</v>
      </c>
      <c r="O20" s="172">
        <f>'Bill Impacts - Large Use 7500'!$Y$56</f>
        <v>-56.220000000088476</v>
      </c>
      <c r="P20" s="173">
        <f>'Bill Impacts - Large Use 7500'!$AE$56</f>
        <v>761.01000000000931</v>
      </c>
    </row>
    <row r="21" spans="1:16" x14ac:dyDescent="0.25">
      <c r="A21" s="216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1401.5499999999993</v>
      </c>
      <c r="F21" s="172">
        <f>('Bill Impacts - Large Use 10000'!$S$12+'Bill Impacts - Large Use 10000'!$S$19)</f>
        <v>-65.070000000001528</v>
      </c>
      <c r="G21" s="172">
        <f>('Bill Impacts - Large Use 10000'!$Y$12+'Bill Impacts - Large Use 10000'!$Y$19)</f>
        <v>-61.969999999999345</v>
      </c>
      <c r="H21" s="173">
        <f>('Bill Impacts - Large Use 10000'!$AE$12+'Bill Impacts - Large Use 10000'!$AE$19)</f>
        <v>838.7599999999984</v>
      </c>
      <c r="I21" s="218"/>
      <c r="J21" s="176" t="s">
        <v>84</v>
      </c>
      <c r="K21" s="191">
        <v>5110000</v>
      </c>
      <c r="L21" s="191">
        <v>10000</v>
      </c>
      <c r="M21" s="172">
        <f>'Bill Impacts - Large Use 10000'!$M$56</f>
        <v>1999.3640705038561</v>
      </c>
      <c r="N21" s="172">
        <f>'Bill Impacts - Large Use 10000'!$S$56</f>
        <v>-32320.490447694785</v>
      </c>
      <c r="O21" s="172">
        <f>'Bill Impacts - Large Use 10000'!$Y$56</f>
        <v>-61.96999999997206</v>
      </c>
      <c r="P21" s="173">
        <f>'Bill Impacts - Large Use 10000'!$AE$56</f>
        <v>838.7599999998929</v>
      </c>
    </row>
    <row r="22" spans="1:16" x14ac:dyDescent="0.25">
      <c r="A22" s="216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1531.5499999999993</v>
      </c>
      <c r="F22" s="172">
        <f>('Bill Impacts - Large Use 12500'!$S$12+'Bill Impacts - Large Use 12500'!$S$19)</f>
        <v>-71.069999999999709</v>
      </c>
      <c r="G22" s="172">
        <f>('Bill Impacts - Large Use 12500'!$Y$12+'Bill Impacts - Large Use 12500'!$Y$19)</f>
        <v>-67.720000000001164</v>
      </c>
      <c r="H22" s="173">
        <f>('Bill Impacts - Large Use 12500'!$AE$12+'Bill Impacts - Large Use 12500'!$AE$19)</f>
        <v>916.5099999999984</v>
      </c>
      <c r="I22" s="218"/>
      <c r="J22" s="176" t="s">
        <v>84</v>
      </c>
      <c r="K22" s="191">
        <v>6387500</v>
      </c>
      <c r="L22" s="191">
        <v>12500</v>
      </c>
      <c r="M22" s="172">
        <f>'Bill Impacts - Large Use 12500'!$M$56</f>
        <v>2278.8175881297793</v>
      </c>
      <c r="N22" s="172">
        <f>'Bill Impacts - Large Use 12500'!$S$56</f>
        <v>-40390.533059618436</v>
      </c>
      <c r="O22" s="172">
        <f>'Bill Impacts - Large Use 12500'!$Y$56</f>
        <v>-67.71999999997206</v>
      </c>
      <c r="P22" s="173">
        <f>'Bill Impacts - Large Use 12500'!$AE$56</f>
        <v>916.51000000000931</v>
      </c>
    </row>
    <row r="23" spans="1:16" x14ac:dyDescent="0.25">
      <c r="A23" s="216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1159.2400000000002</v>
      </c>
      <c r="F23" s="172">
        <f>('Bill Impacts - Large Use2 15000'!$S$12+'Bill Impacts - Large Use2 15000'!$S$19)</f>
        <v>2323.1599999999994</v>
      </c>
      <c r="G23" s="172">
        <f>('Bill Impacts - Large Use2 15000'!$Y$12+'Bill Impacts - Large Use2 15000'!$Y$19)</f>
        <v>-16.569999999999709</v>
      </c>
      <c r="H23" s="173">
        <f>('Bill Impacts - Large Use2 15000'!$AE$12+'Bill Impacts - Large Use2 15000'!$AE$19)</f>
        <v>238.77999999999975</v>
      </c>
      <c r="I23" s="218"/>
      <c r="J23" s="176" t="s">
        <v>87</v>
      </c>
      <c r="K23" s="191">
        <v>7665000</v>
      </c>
      <c r="L23" s="191">
        <v>15000</v>
      </c>
      <c r="M23" s="172">
        <f>'Bill Impacts - Large Use2 15000'!$M$56</f>
        <v>5239.2272504493594</v>
      </c>
      <c r="N23" s="172">
        <f>'Bill Impacts - Large Use2 15000'!$S$56</f>
        <v>-47892.111816235702</v>
      </c>
      <c r="O23" s="172">
        <f>'Bill Impacts - Large Use2 15000'!$Y$56</f>
        <v>-16.570000000065193</v>
      </c>
      <c r="P23" s="173">
        <f>'Bill Impacts - Large Use2 15000'!$AE$56</f>
        <v>238.78000000002794</v>
      </c>
    </row>
    <row r="24" spans="1:16" ht="13" thickBot="1" x14ac:dyDescent="0.3">
      <c r="A24" s="216"/>
      <c r="B24" s="165" t="s">
        <v>87</v>
      </c>
      <c r="C24" s="166">
        <v>10220000</v>
      </c>
      <c r="D24" s="166">
        <v>20000</v>
      </c>
      <c r="E24" s="174">
        <f>('Bill Impacts - Large Use2 20000'!$M$12+'Bill Impacts - Large Use2 20000'!$M$19)</f>
        <v>1340.7399999999998</v>
      </c>
      <c r="F24" s="174">
        <f>('Bill Impacts - Large Use2 20000'!$S$12+'Bill Impacts - Large Use2 20000'!$S$19)</f>
        <v>2686.66</v>
      </c>
      <c r="G24" s="174">
        <f>('Bill Impacts - Large Use2 20000'!$Y$12+'Bill Impacts - Large Use2 20000'!$Y$19)</f>
        <v>-19.069999999999709</v>
      </c>
      <c r="H24" s="175">
        <f>('Bill Impacts - Large Use2 20000'!$AE$12+'Bill Impacts - Large Use2 20000'!$AE$19)</f>
        <v>276.27999999999975</v>
      </c>
      <c r="I24" s="218"/>
      <c r="J24" s="176" t="s">
        <v>87</v>
      </c>
      <c r="K24" s="191">
        <v>10220000</v>
      </c>
      <c r="L24" s="191">
        <v>20000</v>
      </c>
      <c r="M24" s="172">
        <f>'Bill Impacts - Large Use2 20000'!$M$56</f>
        <v>6780.7230005990714</v>
      </c>
      <c r="N24" s="172">
        <f>'Bill Impacts - Large Use2 20000'!$S$56</f>
        <v>-64267.285754981218</v>
      </c>
      <c r="O24" s="172">
        <f>'Bill Impacts - Large Use2 20000'!$Y$56</f>
        <v>-19.069999999832362</v>
      </c>
      <c r="P24" s="173">
        <f>'Bill Impacts - Large Use2 20000'!$AE$56</f>
        <v>276.28000000002794</v>
      </c>
    </row>
    <row r="25" spans="1:16" x14ac:dyDescent="0.25">
      <c r="A25" s="216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8"/>
      <c r="J25" s="176" t="s">
        <v>85</v>
      </c>
      <c r="K25" s="191">
        <v>250</v>
      </c>
      <c r="L25" s="191"/>
      <c r="M25" s="172">
        <f>'Bill Impacts - USL 250'!$M$56</f>
        <v>1.3206312481541289</v>
      </c>
      <c r="N25" s="172">
        <f>'Bill Impacts - USL 250'!$S$56</f>
        <v>-2.1505830728698925</v>
      </c>
      <c r="O25" s="172">
        <f>'Bill Impacts - USL 250'!$Y$56</f>
        <v>-9.9999999999980105E-3</v>
      </c>
      <c r="P25" s="173">
        <f>'Bill Impacts - USL 250'!$AE$56</f>
        <v>0.26500000000000057</v>
      </c>
    </row>
    <row r="26" spans="1:16" x14ac:dyDescent="0.25">
      <c r="A26" s="216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8"/>
      <c r="J26" s="176" t="s">
        <v>85</v>
      </c>
      <c r="K26" s="191">
        <v>500</v>
      </c>
      <c r="L26" s="191"/>
      <c r="M26" s="172">
        <f>'Bill Impacts - USL 500'!$M$56</f>
        <v>2.3312624963082555</v>
      </c>
      <c r="N26" s="172">
        <f>'Bill Impacts - USL 500'!$S$56</f>
        <v>-4.381166145739769</v>
      </c>
      <c r="O26" s="172">
        <f>'Bill Impacts - USL 500'!$Y$56</f>
        <v>-1.0000000000005116E-2</v>
      </c>
      <c r="P26" s="173">
        <f>'Bill Impacts - USL 500'!$AE$56</f>
        <v>0.34000000000000341</v>
      </c>
    </row>
    <row r="27" spans="1:16" x14ac:dyDescent="0.25">
      <c r="A27" s="216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357.0588000000007</v>
      </c>
      <c r="F27" s="172">
        <f>('Bill Impacts - Sentinel (2)'!$S$12+'Bill Impacts - Sentinel (2)'!$S$19)</f>
        <v>185.59039999999959</v>
      </c>
      <c r="G27" s="172">
        <f>('Bill Impacts - Sentinel (2)'!$Y$12+'Bill Impacts - Sentinel (2)'!$Y$19)</f>
        <v>-13.236399999999776</v>
      </c>
      <c r="H27" s="173">
        <f>('Bill Impacts - Sentinel (2)'!$AE$12+'Bill Impacts - Sentinel (2)'!$AE$19)</f>
        <v>160.06799999999976</v>
      </c>
      <c r="I27" s="218"/>
      <c r="J27" s="176" t="s">
        <v>86</v>
      </c>
      <c r="K27" s="191">
        <v>97008</v>
      </c>
      <c r="L27" s="191">
        <v>216</v>
      </c>
      <c r="M27" s="172">
        <f>'Bill Impacts - Sentinel (2)'!$M$56</f>
        <v>598.3806461351196</v>
      </c>
      <c r="N27" s="172">
        <f>'Bill Impacts - Sentinel (2)'!$S$56</f>
        <v>-702.78897495621641</v>
      </c>
      <c r="O27" s="172">
        <f>'Bill Impacts - Sentinel (2)'!$Y$56</f>
        <v>-13.236400000001595</v>
      </c>
      <c r="P27" s="173">
        <f>'Bill Impacts - Sentinel (2)'!$AE$56</f>
        <v>160.0679999999993</v>
      </c>
    </row>
    <row r="28" spans="1:16" ht="13" thickBot="1" x14ac:dyDescent="0.3">
      <c r="A28" s="217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-29114.360000000008</v>
      </c>
      <c r="F28" s="174">
        <f>('Bill Impacts - Street Light (2'!$S$12+'Bill Impacts - Street Light (2'!$S$19)</f>
        <v>-30281.799999999992</v>
      </c>
      <c r="G28" s="174">
        <f>('Bill Impacts - Street Light (2'!$Y$12+'Bill Impacts - Street Light (2'!$Y$19)</f>
        <v>-72.760000000005675</v>
      </c>
      <c r="H28" s="175">
        <f>('Bill Impacts - Street Light (2'!$AE$12+'Bill Impacts - Street Light (2'!$AE$19)</f>
        <v>2120.0000000000036</v>
      </c>
      <c r="I28" s="218"/>
      <c r="J28" s="165" t="s">
        <v>111</v>
      </c>
      <c r="K28" s="192">
        <v>2400000</v>
      </c>
      <c r="L28" s="192">
        <v>6800</v>
      </c>
      <c r="M28" s="174">
        <f>'Bill Impacts - Street Light (2'!$M$56</f>
        <v>-17026.149087365833</v>
      </c>
      <c r="N28" s="174">
        <f>'Bill Impacts - Street Light (2'!$S$56</f>
        <v>-54976.385297541972</v>
      </c>
      <c r="O28" s="174">
        <f>'Bill Impacts - Street Light (2'!$Y$56</f>
        <v>-72.760000000009313</v>
      </c>
      <c r="P28" s="175">
        <f>'Bill Impacts - Street Light (2'!$AE$56</f>
        <v>2120</v>
      </c>
    </row>
    <row r="29" spans="1:16" ht="13" thickBot="1" x14ac:dyDescent="0.3"/>
    <row r="30" spans="1:16" ht="26.5" thickBot="1" x14ac:dyDescent="0.35">
      <c r="A30" s="183"/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5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5" t="s">
        <v>109</v>
      </c>
      <c r="J31" s="185" t="s">
        <v>81</v>
      </c>
      <c r="K31" s="186">
        <v>100</v>
      </c>
      <c r="L31" s="186"/>
      <c r="M31" s="194">
        <f>'Bill Impacts - Residential 100'!$N$50</f>
        <v>8.5940940604611826E-2</v>
      </c>
      <c r="N31" s="194">
        <f>'Bill Impacts - Residential 100'!$T$50</f>
        <v>2.6959456183622322E-2</v>
      </c>
      <c r="O31" s="194">
        <f>'Bill Impacts - Residential 100'!$Z$50</f>
        <v>3.3189463508468381E-2</v>
      </c>
      <c r="P31" s="197">
        <f>'Bill Impacts - Residential 100'!$AF$50</f>
        <v>4.7920993078086796E-2</v>
      </c>
    </row>
    <row r="32" spans="1:16" x14ac:dyDescent="0.25">
      <c r="A32" s="216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6"/>
      <c r="J32" s="162" t="s">
        <v>81</v>
      </c>
      <c r="K32" s="163">
        <v>200</v>
      </c>
      <c r="M32" s="196">
        <f>'Bill Impacts - Residential 200'!$N$50</f>
        <v>5.3883961294406126E-2</v>
      </c>
      <c r="N32" s="196">
        <f>'Bill Impacts - Residential 200'!$T$50</f>
        <v>-1.4130324843794813E-2</v>
      </c>
      <c r="O32" s="196">
        <f>'Bill Impacts - Residential 200'!$Z$50</f>
        <v>1.6123475514112223E-2</v>
      </c>
      <c r="P32" s="197">
        <f>'Bill Impacts - Residential 200'!$AF$50</f>
        <v>2.7816346832929738E-2</v>
      </c>
    </row>
    <row r="33" spans="1:16" x14ac:dyDescent="0.25">
      <c r="A33" s="216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6"/>
      <c r="J33" s="162" t="s">
        <v>81</v>
      </c>
      <c r="K33" s="163">
        <v>500</v>
      </c>
      <c r="M33" s="196">
        <f>'Bill Impacts - Residential 500'!$N$50</f>
        <v>2.0349004030418377E-2</v>
      </c>
      <c r="N33" s="196">
        <f>'Bill Impacts - Residential 500'!$T$50</f>
        <v>-6.0962287695462476E-2</v>
      </c>
      <c r="O33" s="196">
        <f>'Bill Impacts - Residential 500'!$Z$50</f>
        <v>-4.6373654622841546E-3</v>
      </c>
      <c r="P33" s="197">
        <f>'Bill Impacts - Residential 500'!$AF$50</f>
        <v>2.439016007736574E-3</v>
      </c>
    </row>
    <row r="34" spans="1:16" ht="13" x14ac:dyDescent="0.3">
      <c r="A34" s="216"/>
      <c r="B34" s="200" t="s">
        <v>81</v>
      </c>
      <c r="C34" s="201">
        <v>800</v>
      </c>
      <c r="D34" s="201"/>
      <c r="E34" s="202">
        <f>E5/SUM('Bill Impacts - Residential 800'!$H$12+'Bill Impacts - Residential 800'!$H$19)</f>
        <v>1.2802275960170676E-2</v>
      </c>
      <c r="F34" s="202">
        <f>F5/SUM('Bill Impacts - Residential 800'!$K$12+'Bill Impacts - Residential 800'!$K$19)</f>
        <v>-1.9311797752809046E-2</v>
      </c>
      <c r="G34" s="202">
        <f>G5/SUM('Bill Impacts - Residential 800'!$Q$12+'Bill Impacts - Residential 800'!$Q$19)</f>
        <v>-3.0791263873970558E-2</v>
      </c>
      <c r="H34" s="203">
        <f>H5/SUM('Bill Impacts - Residential 800'!$W$12+'Bill Impacts - Residential 800'!$W$19)</f>
        <v>-7.0188400443295957E-3</v>
      </c>
      <c r="I34" s="216"/>
      <c r="J34" s="162" t="s">
        <v>81</v>
      </c>
      <c r="K34" s="163">
        <v>800</v>
      </c>
      <c r="M34" s="196">
        <f>'Bill Impacts - Residential 800'!$N$50</f>
        <v>8.8244422144145209E-3</v>
      </c>
      <c r="N34" s="196">
        <f>'Bill Impacts - Residential 800'!$T$50</f>
        <v>-7.7480541904348804E-2</v>
      </c>
      <c r="O34" s="196">
        <f>'Bill Impacts - Residential 800'!$Z$50</f>
        <v>-1.2601011975106203E-2</v>
      </c>
      <c r="P34" s="197">
        <f>'Bill Impacts - Residential 800'!$AF$50</f>
        <v>-7.5813087362759926E-3</v>
      </c>
    </row>
    <row r="35" spans="1:16" x14ac:dyDescent="0.25">
      <c r="A35" s="216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6"/>
      <c r="J35" s="162" t="s">
        <v>81</v>
      </c>
      <c r="K35" s="163">
        <v>1000</v>
      </c>
      <c r="M35" s="196">
        <f>'Bill Impacts - Residential 1000'!$N$50</f>
        <v>4.5893153437897719E-3</v>
      </c>
      <c r="N35" s="196">
        <f>'Bill Impacts - Residential 1000'!$T$50</f>
        <v>-8.364601403164458E-2</v>
      </c>
      <c r="O35" s="196">
        <f>'Bill Impacts - Residential 1000'!$Z$50</f>
        <v>-1.5647040237883946E-2</v>
      </c>
      <c r="P35" s="197">
        <f>'Bill Impacts - Residential 1000'!$AF$50</f>
        <v>-1.1456866665260104E-2</v>
      </c>
    </row>
    <row r="36" spans="1:16" x14ac:dyDescent="0.25">
      <c r="A36" s="216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6"/>
      <c r="J36" s="162" t="s">
        <v>81</v>
      </c>
      <c r="K36" s="163">
        <v>1500</v>
      </c>
      <c r="M36" s="196">
        <f>'Bill Impacts - Residential 1500'!$N$50</f>
        <v>-1.406960602631215E-3</v>
      </c>
      <c r="N36" s="196">
        <f>'Bill Impacts - Residential 1500'!$T$50</f>
        <v>-9.2464795605067512E-2</v>
      </c>
      <c r="O36" s="196">
        <f>'Bill Impacts - Residential 1500'!$Z$50</f>
        <v>-2.0075862283445312E-2</v>
      </c>
      <c r="P36" s="197">
        <f>'Bill Impacts - Residential 1500'!$AF$50</f>
        <v>-1.7134779965716777E-2</v>
      </c>
    </row>
    <row r="37" spans="1:16" ht="13" thickBot="1" x14ac:dyDescent="0.3">
      <c r="A37" s="216"/>
      <c r="B37" s="165" t="s">
        <v>81</v>
      </c>
      <c r="C37" s="166">
        <v>2000</v>
      </c>
      <c r="D37" s="166"/>
      <c r="E37" s="198">
        <f>E8/SUM('Bill Impacts - Residential 2000'!$H$12+'Bill Impacts - Residential 2000'!$H$19)</f>
        <v>-7.962328767123289E-2</v>
      </c>
      <c r="F37" s="198">
        <f>F8/SUM('Bill Impacts - Residential 2000'!$K$12+'Bill Impacts - Residential 2000'!$K$19)</f>
        <v>-0.12441860465116282</v>
      </c>
      <c r="G37" s="198">
        <f>G8/SUM('Bill Impacts - Residential 2000'!$Q$12+'Bill Impacts - Residential 2000'!$Q$19)</f>
        <v>-0.15351925630810087</v>
      </c>
      <c r="H37" s="199">
        <f>H8/SUM('Bill Impacts - Residential 2000'!$W$12+'Bill Impacts - Residential 2000'!$W$19)</f>
        <v>-0.1565735801694384</v>
      </c>
      <c r="I37" s="216"/>
      <c r="J37" s="162" t="s">
        <v>81</v>
      </c>
      <c r="K37" s="163">
        <v>2000</v>
      </c>
      <c r="M37" s="196">
        <f>'Bill Impacts - Residential 2000'!$N$50</f>
        <v>-4.566988475306232E-3</v>
      </c>
      <c r="N37" s="196">
        <f>'Bill Impacts - Residential 2000'!$T$50</f>
        <v>-9.7155028455664344E-2</v>
      </c>
      <c r="O37" s="196">
        <f>'Bill Impacts - Residential 2000'!$Z$50</f>
        <v>-2.246655709040974E-2</v>
      </c>
      <c r="P37" s="197">
        <f>'Bill Impacts - Residential 2000'!$AF$50</f>
        <v>-2.0221120850113641E-2</v>
      </c>
    </row>
    <row r="38" spans="1:16" x14ac:dyDescent="0.25">
      <c r="A38" s="216"/>
      <c r="B38" s="162" t="s">
        <v>82</v>
      </c>
      <c r="C38" s="163">
        <v>1000</v>
      </c>
      <c r="E38" s="196">
        <f>E9/SUM('Bill Impacts - GS &lt; 50 1000'!$H$12+'Bill Impacts - GS &lt; 50 1000'!$H$19)</f>
        <v>5.2193338748984568E-2</v>
      </c>
      <c r="F38" s="196">
        <f>F9/SUM('Bill Impacts - GS &lt; 50 1000'!$K$12+'Bill Impacts - GS &lt; 50 1000'!$K$19)</f>
        <v>2.509168114263657E-2</v>
      </c>
      <c r="G38" s="196">
        <f>G9/SUM('Bill Impacts - GS &lt; 50 1000'!$Q$12+'Bill Impacts - GS &lt; 50 1000'!$Q$19)</f>
        <v>-1.8828845791753234E-3</v>
      </c>
      <c r="H38" s="197">
        <f>H9/SUM('Bill Impacts - GS &lt; 50 1000'!$W$12+'Bill Impacts - GS &lt; 50 1000'!$W$19)</f>
        <v>2.112808903980383E-2</v>
      </c>
      <c r="I38" s="216"/>
      <c r="J38" s="162" t="s">
        <v>82</v>
      </c>
      <c r="K38" s="163">
        <v>1000</v>
      </c>
      <c r="M38" s="196">
        <f>'Bill Impacts - GS &lt; 50 1000'!$N$50</f>
        <v>8.3722253499406776E-3</v>
      </c>
      <c r="N38" s="196">
        <f>'Bill Impacts - GS &lt; 50 1000'!$T$50</f>
        <v>-2.4633608810786474E-2</v>
      </c>
      <c r="O38" s="196">
        <f>'Bill Impacts - GS &lt; 50 1000'!$Z$50</f>
        <v>-1.3372298567843686E-2</v>
      </c>
      <c r="P38" s="197">
        <f>'Bill Impacts - GS &lt; 50 1000'!$AF$50</f>
        <v>1.7856251847370734E-3</v>
      </c>
    </row>
    <row r="39" spans="1:16" ht="13" x14ac:dyDescent="0.3">
      <c r="A39" s="216"/>
      <c r="B39" s="200" t="s">
        <v>82</v>
      </c>
      <c r="C39" s="201">
        <v>2000</v>
      </c>
      <c r="D39" s="201"/>
      <c r="E39" s="202">
        <f>E10/SUM('Bill Impacts - GS &lt; 50 2000'!$H$12+'Bill Impacts - GS &lt; 50 2000'!$H$19)</f>
        <v>5.1735760026963264E-2</v>
      </c>
      <c r="F39" s="202">
        <f>F10/SUM('Bill Impacts - GS &lt; 50 2000'!$K$12+'Bill Impacts - GS &lt; 50 2000'!$K$19)</f>
        <v>2.563691716071145E-2</v>
      </c>
      <c r="G39" s="202">
        <f>G10/SUM('Bill Impacts - GS &lt; 50 2000'!$Q$12+'Bill Impacts - GS &lt; 50 2000'!$Q$19)</f>
        <v>-1.5622558975160353E-3</v>
      </c>
      <c r="H39" s="203">
        <f>H10/SUM('Bill Impacts - GS &lt; 50 2000'!$W$12+'Bill Impacts - GS &lt; 50 2000'!$W$19)</f>
        <v>2.0654044750430298E-2</v>
      </c>
      <c r="I39" s="216"/>
      <c r="J39" s="162" t="s">
        <v>82</v>
      </c>
      <c r="K39" s="163">
        <v>2000</v>
      </c>
      <c r="M39" s="196">
        <f>'Bill Impacts - GS &lt; 50 2000'!$N$50</f>
        <v>1.022289072095664E-2</v>
      </c>
      <c r="N39" s="196">
        <f>'Bill Impacts - GS &lt; 50 2000'!$T$50</f>
        <v>-3.0779439581312452E-2</v>
      </c>
      <c r="O39" s="196">
        <f>'Bill Impacts - GS &lt; 50 2000'!$Z$50</f>
        <v>-7.6079937858515734E-3</v>
      </c>
      <c r="P39" s="197">
        <f>'Bill Impacts - GS &lt; 50 2000'!$AF$50</f>
        <v>1.6184451420408648E-3</v>
      </c>
    </row>
    <row r="40" spans="1:16" x14ac:dyDescent="0.25">
      <c r="A40" s="216"/>
      <c r="B40" s="162" t="s">
        <v>82</v>
      </c>
      <c r="C40" s="163">
        <v>5000</v>
      </c>
      <c r="E40" s="196">
        <f>E11/SUM('Bill Impacts - GS &lt; 50 5000'!$H$12+'Bill Impacts - GS &lt; 50 5000'!$H$19)</f>
        <v>5.0981704596162428E-2</v>
      </c>
      <c r="F40" s="196">
        <f>F11/SUM('Bill Impacts - GS &lt; 50 5000'!$K$12+'Bill Impacts - GS &lt; 50 5000'!$K$19)</f>
        <v>2.6536461097548029E-2</v>
      </c>
      <c r="G40" s="196">
        <f>G11/SUM('Bill Impacts - GS &lt; 50 5000'!$Q$12+'Bill Impacts - GS &lt; 50 5000'!$Q$19)</f>
        <v>-1.0340192327577438E-3</v>
      </c>
      <c r="H40" s="197">
        <f>H11/SUM('Bill Impacts - GS &lt; 50 5000'!$W$12+'Bill Impacts - GS &lt; 50 5000'!$W$19)</f>
        <v>1.9873719076700151E-2</v>
      </c>
      <c r="I40" s="216"/>
      <c r="J40" s="162" t="s">
        <v>82</v>
      </c>
      <c r="K40" s="163">
        <v>5000</v>
      </c>
      <c r="M40" s="196">
        <f>'Bill Impacts - GS &lt; 50 5000'!$N$50</f>
        <v>1.158961095455222E-2</v>
      </c>
      <c r="N40" s="196">
        <f>'Bill Impacts - GS &lt; 50 5000'!$T$50</f>
        <v>-3.5303712939373448E-2</v>
      </c>
      <c r="O40" s="196">
        <f>'Bill Impacts - GS &lt; 50 5000'!$Z$50</f>
        <v>-3.3176474167201414E-3</v>
      </c>
      <c r="P40" s="197">
        <f>'Bill Impacts - GS &lt; 50 5000'!$AF$50</f>
        <v>1.4952690595514775E-3</v>
      </c>
    </row>
    <row r="41" spans="1:16" x14ac:dyDescent="0.25">
      <c r="A41" s="216"/>
      <c r="B41" s="162" t="s">
        <v>82</v>
      </c>
      <c r="C41" s="163">
        <v>10000</v>
      </c>
      <c r="E41" s="196">
        <f>E12/SUM('Bill Impacts - GS &lt; 50 10000'!$H$12+'Bill Impacts - GS &lt; 50 10000'!$H$19)</f>
        <v>5.0449550449550455E-2</v>
      </c>
      <c r="F41" s="196">
        <f>F12/SUM('Bill Impacts - GS &lt; 50 10000'!$K$12+'Bill Impacts - GS &lt; 50 10000'!$K$19)</f>
        <v>2.7172067115005773E-2</v>
      </c>
      <c r="G41" s="196">
        <f>G12/SUM('Bill Impacts - GS &lt; 50 10000'!$Q$12+'Bill Impacts - GS &lt; 50 10000'!$Q$19)</f>
        <v>-6.6133192249190809E-4</v>
      </c>
      <c r="H41" s="197">
        <f>H12/SUM('Bill Impacts - GS &lt; 50 10000'!$W$12+'Bill Impacts - GS &lt; 50 10000'!$W$19)</f>
        <v>1.9323671497584551E-2</v>
      </c>
      <c r="I41" s="216"/>
      <c r="J41" s="162" t="s">
        <v>82</v>
      </c>
      <c r="K41" s="163">
        <v>10000</v>
      </c>
      <c r="M41" s="196">
        <f>'Bill Impacts - GS &lt; 50 10000'!$N$50</f>
        <v>1.2099328220865443E-2</v>
      </c>
      <c r="N41" s="196">
        <f>'Bill Impacts - GS &lt; 50 10000'!$T$50</f>
        <v>-3.6987908921479767E-2</v>
      </c>
      <c r="O41" s="196">
        <f>'Bill Impacts - GS &lt; 50 10000'!$Z$50</f>
        <v>-1.7102360936031844E-3</v>
      </c>
      <c r="P41" s="197">
        <f>'Bill Impacts - GS &lt; 50 10000'!$AF$50</f>
        <v>1.4493928323333334E-3</v>
      </c>
    </row>
    <row r="42" spans="1:16" ht="13" thickBot="1" x14ac:dyDescent="0.3">
      <c r="A42" s="216"/>
      <c r="B42" s="165" t="s">
        <v>82</v>
      </c>
      <c r="C42" s="166">
        <v>15000</v>
      </c>
      <c r="D42" s="166"/>
      <c r="E42" s="198">
        <f>E13/SUM('Bill Impacts - GS &lt; 50 15000'!$H$12+'Bill Impacts - GS &lt; 50 15000'!$H$19)</f>
        <v>5.0199328577423423E-2</v>
      </c>
      <c r="F42" s="198">
        <f>F13/SUM('Bill Impacts - GS &lt; 50 15000'!$K$12+'Bill Impacts - GS &lt; 50 15000'!$K$19)</f>
        <v>2.7471155286948701E-2</v>
      </c>
      <c r="G42" s="198">
        <f>G13/SUM('Bill Impacts - GS &lt; 50 15000'!$Q$12+'Bill Impacts - GS &lt; 50 15000'!$Q$19)</f>
        <v>-4.8612123863692294E-4</v>
      </c>
      <c r="H42" s="199">
        <f>H13/SUM('Bill Impacts - GS &lt; 50 15000'!$W$12+'Bill Impacts - GS &lt; 50 15000'!$W$19)</f>
        <v>1.9065220563202187E-2</v>
      </c>
      <c r="I42" s="216"/>
      <c r="J42" s="162" t="s">
        <v>82</v>
      </c>
      <c r="K42" s="163">
        <v>15000</v>
      </c>
      <c r="M42" s="196">
        <f>'Bill Impacts - GS &lt; 50 15000'!$N$50</f>
        <v>1.2276032276291321E-2</v>
      </c>
      <c r="N42" s="196">
        <f>'Bill Impacts - GS &lt; 50 15000'!$T$50</f>
        <v>-3.7571374452814402E-2</v>
      </c>
      <c r="O42" s="196">
        <f>'Bill Impacts - GS &lt; 50 15000'!$Z$50</f>
        <v>-1.1520594286580858E-3</v>
      </c>
      <c r="P42" s="197">
        <f>'Bill Impacts - GS &lt; 50 15000'!$AF$50</f>
        <v>1.433496763365846E-3</v>
      </c>
    </row>
    <row r="43" spans="1:16" x14ac:dyDescent="0.25">
      <c r="A43" s="216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5.0309545999201295E-2</v>
      </c>
      <c r="F43" s="196">
        <f>F14/SUM('Bill Impacts - GS &gt; 50 100'!$K$12+'Bill Impacts - GS &gt; 50 100'!$K$19)</f>
        <v>2.452821219755667E-2</v>
      </c>
      <c r="G43" s="196">
        <f>G14/SUM('Bill Impacts - GS &gt; 50 100'!$Q$12+'Bill Impacts - GS &gt; 50 100'!$Q$19)</f>
        <v>-1.5620408605143768E-3</v>
      </c>
      <c r="H43" s="197">
        <f>H14/SUM('Bill Impacts - GS &gt; 50 100'!$W$12+'Bill Impacts - GS &gt; 50 100'!$W$19)</f>
        <v>2.1298677158524029E-2</v>
      </c>
      <c r="I43" s="216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1.1594299973559381E-2</v>
      </c>
      <c r="N43" s="196">
        <f>'Bill Impacts - GS &gt; 50 100'!$T$56</f>
        <v>-3.8594573464050895E-2</v>
      </c>
      <c r="O43" s="196">
        <f>'Bill Impacts - GS &gt; 50 100'!$Z$56</f>
        <v>-6.7025896143528378E-4</v>
      </c>
      <c r="P43" s="197">
        <f>'Bill Impacts - GS &gt; 50 100'!$AF$56</f>
        <v>2.0448430177578141E-3</v>
      </c>
    </row>
    <row r="44" spans="1:16" ht="13" x14ac:dyDescent="0.3">
      <c r="A44" s="216"/>
      <c r="B44" s="200" t="s">
        <v>83</v>
      </c>
      <c r="C44" s="201">
        <v>109999.99999999999</v>
      </c>
      <c r="D44" s="201">
        <v>250</v>
      </c>
      <c r="E44" s="202">
        <f>E15/SUM('Bill Impacts - GS &gt; 50 250'!$H$12+'Bill Impacts - GS &gt; 50 250'!$H$19)</f>
        <v>4.883595636001959E-2</v>
      </c>
      <c r="F44" s="202">
        <f>F15/SUM('Bill Impacts - GS &gt; 50 250'!$K$12+'Bill Impacts - GS &gt; 50 250'!$K$19)</f>
        <v>2.3841628758131127E-2</v>
      </c>
      <c r="G44" s="202">
        <f>G15/SUM('Bill Impacts - GS &gt; 50 250'!$Q$12+'Bill Impacts - GS &gt; 50 250'!$Q$19)</f>
        <v>-1.5244490756820724E-3</v>
      </c>
      <c r="H44" s="203">
        <f>H15/SUM('Bill Impacts - GS &gt; 50 250'!$W$12+'Bill Impacts - GS &gt; 50 250'!$W$19)</f>
        <v>2.0708115107357355E-2</v>
      </c>
      <c r="I44" s="216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1.0266937385685944E-2</v>
      </c>
      <c r="N44" s="196">
        <f>'Bill Impacts - GS &gt; 50 250'!$T$56</f>
        <v>-4.0777674702449362E-2</v>
      </c>
      <c r="O44" s="196">
        <f>'Bill Impacts - GS &gt; 50 250'!$Z$56</f>
        <v>-3.1253467566300975E-4</v>
      </c>
      <c r="P44" s="197">
        <f>'Bill Impacts - GS &gt; 50 250'!$AF$56</f>
        <v>1.3188409432623761E-3</v>
      </c>
    </row>
    <row r="45" spans="1:16" x14ac:dyDescent="0.25">
      <c r="A45" s="216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4.8347309255564914E-2</v>
      </c>
      <c r="F45" s="196">
        <f>F16/SUM('Bill Impacts - GS &gt; 50 350'!$K$12+'Bill Impacts - GS &gt; 50 350'!$K$19)</f>
        <v>2.3613529316546075E-2</v>
      </c>
      <c r="G45" s="196">
        <f>G16/SUM('Bill Impacts - GS &gt; 50 350'!$Q$12+'Bill Impacts - GS &gt; 50 350'!$Q$19)</f>
        <v>-1.5119490257185894E-3</v>
      </c>
      <c r="H45" s="197">
        <f>H16/SUM('Bill Impacts - GS &gt; 50 350'!$W$12+'Bill Impacts - GS &gt; 50 350'!$W$19)</f>
        <v>2.0511750799610588E-2</v>
      </c>
      <c r="I45" s="216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1.0004653631258997E-2</v>
      </c>
      <c r="N45" s="196">
        <f>'Bill Impacts - GS &gt; 50 350'!$T$56</f>
        <v>-4.1209729362481975E-2</v>
      </c>
      <c r="O45" s="196">
        <f>'Bill Impacts - GS &gt; 50 350'!$Z$56</f>
        <v>-2.4154483626028975E-4</v>
      </c>
      <c r="P45" s="197">
        <f>'Bill Impacts - GS &gt; 50 350'!$AF$56</f>
        <v>1.1748287193622169E-3</v>
      </c>
    </row>
    <row r="46" spans="1:16" x14ac:dyDescent="0.25">
      <c r="A46" s="216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4.6855166225010757E-2</v>
      </c>
      <c r="F46" s="196">
        <f>F17/SUM('Bill Impacts - GS &gt; 50 2000'!$K$12+'Bill Impacts - GS &gt; 50 2000'!$K$19)</f>
        <v>2.2915682158700781E-2</v>
      </c>
      <c r="G46" s="196">
        <f>G17/SUM('Bill Impacts - GS &gt; 50 2000'!$Q$12+'Bill Impacts - GS &gt; 50 2000'!$Q$19)</f>
        <v>-1.4736717705010395E-3</v>
      </c>
      <c r="H46" s="197">
        <f>H17/SUM('Bill Impacts - GS &gt; 50 2000'!$W$12+'Bill Impacts - GS &gt; 50 2000'!$W$19)</f>
        <v>1.9910480842684913E-2</v>
      </c>
      <c r="I46" s="216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9.4536591914534882E-3</v>
      </c>
      <c r="N46" s="196">
        <f>'Bill Impacts - GS &gt; 50 2000'!$T$56</f>
        <v>-4.211810247730019E-2</v>
      </c>
      <c r="O46" s="196">
        <f>'Bill Impacts - GS &gt; 50 2000'!$Z$56</f>
        <v>-9.2083423104201095E-5</v>
      </c>
      <c r="P46" s="197">
        <f>'Bill Impacts - GS &gt; 50 2000'!$AF$56</f>
        <v>8.7169343708019527E-4</v>
      </c>
    </row>
    <row r="47" spans="1:16" ht="13" thickBot="1" x14ac:dyDescent="0.3">
      <c r="A47" s="216"/>
      <c r="B47" s="165" t="s">
        <v>83</v>
      </c>
      <c r="C47" s="166">
        <v>1759999.9999999998</v>
      </c>
      <c r="D47" s="166">
        <v>4000</v>
      </c>
      <c r="E47" s="198">
        <f>E18/SUM('Bill Impacts - GS &gt; 50 4000'!$H$12+'Bill Impacts - GS &gt; 50 4000'!$H$19)</f>
        <v>4.6638245823744554E-2</v>
      </c>
      <c r="F47" s="198">
        <f>F18/SUM('Bill Impacts - GS &gt; 50 4000'!$K$12+'Bill Impacts - GS &gt; 50 4000'!$K$19)</f>
        <v>2.281406691974518E-2</v>
      </c>
      <c r="G47" s="198">
        <f>G18/SUM('Bill Impacts - GS &gt; 50 4000'!$Q$12+'Bill Impacts - GS &gt; 50 4000'!$Q$19)</f>
        <v>-1.4680937688089802E-3</v>
      </c>
      <c r="H47" s="199">
        <f>H18/SUM('Bill Impacts - GS &gt; 50 4000'!$W$12+'Bill Impacts - GS &gt; 50 4000'!$W$19)</f>
        <v>1.9822863861887072E-2</v>
      </c>
      <c r="I47" s="216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9.3944118665462584E-3</v>
      </c>
      <c r="N47" s="196">
        <f>'Bill Impacts - GS &gt; 50 4000'!$T$56</f>
        <v>-4.2215837063933677E-2</v>
      </c>
      <c r="O47" s="196">
        <f>'Bill Impacts - GS &gt; 50 4000'!$Z$56</f>
        <v>-7.598552924871183E-5</v>
      </c>
      <c r="P47" s="197">
        <f>'Bill Impacts - GS &gt; 50 4000'!$AF$56</f>
        <v>8.3904934834355292E-4</v>
      </c>
    </row>
    <row r="48" spans="1:16" x14ac:dyDescent="0.25">
      <c r="A48" s="216"/>
      <c r="B48" s="185" t="s">
        <v>84</v>
      </c>
      <c r="C48" s="186">
        <v>3321500</v>
      </c>
      <c r="D48" s="186">
        <v>6500</v>
      </c>
      <c r="E48" s="194">
        <f>E19/SUM('Bill Impacts - Large Use 6500'!$H$12+'Bill Impacts - Large Use 6500'!$H$19)</f>
        <v>3.8624033646979063E-2</v>
      </c>
      <c r="F48" s="194">
        <f>F19/SUM('Bill Impacts - Large Use 6500'!$K$12+'Bill Impacts - Large Use 6500'!$K$19)</f>
        <v>-1.728036298824956E-3</v>
      </c>
      <c r="G48" s="194">
        <f>G19/SUM('Bill Impacts - Large Use 6500'!$Q$12+'Bill Impacts - Large Use 6500'!$Q$19)</f>
        <v>-1.6470267684614501E-3</v>
      </c>
      <c r="H48" s="195">
        <f>H19/SUM('Bill Impacts - Large Use 6500'!$W$12+'Bill Impacts - Large Use 6500'!$W$19)</f>
        <v>2.2332429523318233E-2</v>
      </c>
      <c r="I48" s="216"/>
      <c r="J48" s="162" t="s">
        <v>84</v>
      </c>
      <c r="K48" s="163">
        <v>3321500</v>
      </c>
      <c r="L48" s="163">
        <v>6500</v>
      </c>
      <c r="M48" s="196">
        <f>'Bill Impacts - Large Use 6500'!$N$56</f>
        <v>3.2220518893699571E-3</v>
      </c>
      <c r="N48" s="196">
        <f>'Bill Impacts - Large Use 6500'!$T$56</f>
        <v>-4.1985320093752096E-2</v>
      </c>
      <c r="O48" s="196">
        <f>'Bill Impacts - Large Use 6500'!$Z$56</f>
        <v>-1.1240671517977649E-4</v>
      </c>
      <c r="P48" s="197">
        <f>'Bill Impacts - Large Use 6500'!$AF$56</f>
        <v>1.521810258223682E-3</v>
      </c>
    </row>
    <row r="49" spans="1:16" x14ac:dyDescent="0.25">
      <c r="A49" s="216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3.8623813082068172E-2</v>
      </c>
      <c r="F49" s="196">
        <f>F20/SUM('Bill Impacts - Large Use 7500'!$K$12+'Bill Impacts - Large Use 7500'!$K$19)</f>
        <v>-1.7275491000337704E-3</v>
      </c>
      <c r="G49" s="196">
        <f>G20/SUM('Bill Impacts - Large Use 7500'!$Q$12+'Bill Impacts - Large Use 7500'!$Q$19)</f>
        <v>-1.6470439340620273E-3</v>
      </c>
      <c r="H49" s="197">
        <f>H20/SUM('Bill Impacts - Large Use 7500'!$W$12+'Bill Impacts - Large Use 7500'!$W$19)</f>
        <v>2.2331638968168539E-2</v>
      </c>
      <c r="I49" s="216"/>
      <c r="J49" s="162" t="s">
        <v>84</v>
      </c>
      <c r="K49" s="163">
        <v>3832500</v>
      </c>
      <c r="L49" s="163">
        <v>7500</v>
      </c>
      <c r="M49" s="196">
        <f>'Bill Impacts - Large Use 7500'!$N$56</f>
        <v>3.0048590291701007E-3</v>
      </c>
      <c r="N49" s="196">
        <f>'Bill Impacts - Large Use 7500'!$T$56</f>
        <v>-4.2241075497751107E-2</v>
      </c>
      <c r="O49" s="196">
        <f>'Bill Impacts - Large Use 7500'!$Z$56</f>
        <v>-1.0224682659848208E-4</v>
      </c>
      <c r="P49" s="197">
        <f>'Bill Impacts - Large Use 7500'!$AF$56</f>
        <v>1.3841838177942845E-3</v>
      </c>
    </row>
    <row r="50" spans="1:16" x14ac:dyDescent="0.25">
      <c r="A50" s="216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3.8623333282811076E-2</v>
      </c>
      <c r="F50" s="196">
        <f>F21/SUM('Bill Impacts - Large Use 10000'!$K$12+'Bill Impacts - Large Use 10000'!$K$19)</f>
        <v>-1.7264892860554624E-3</v>
      </c>
      <c r="G50" s="196">
        <f>G21/SUM('Bill Impacts - Large Use 10000'!$Q$12+'Bill Impacts - Large Use 10000'!$Q$19)</f>
        <v>-1.6470812747032117E-3</v>
      </c>
      <c r="H50" s="197">
        <f>H21/SUM('Bill Impacts - Large Use 10000'!$W$12+'Bill Impacts - Large Use 10000'!$W$19)</f>
        <v>2.232991925916929E-2</v>
      </c>
      <c r="I50" s="216"/>
      <c r="J50" s="162" t="s">
        <v>84</v>
      </c>
      <c r="K50" s="163">
        <v>5110000</v>
      </c>
      <c r="L50" s="163">
        <v>10000</v>
      </c>
      <c r="M50" s="196">
        <f>'Bill Impacts - Large Use 10000'!$N$56</f>
        <v>2.6461833020105779E-3</v>
      </c>
      <c r="N50" s="196">
        <f>'Bill Impacts - Large Use 10000'!$T$56</f>
        <v>-4.2663676601218115E-2</v>
      </c>
      <c r="O50" s="196">
        <f>'Bill Impacts - Large Use 10000'!$Z$56</f>
        <v>-8.5447093589669824E-5</v>
      </c>
      <c r="P50" s="197">
        <f>'Bill Impacts - Large Use 10000'!$AF$56</f>
        <v>1.1566197950942897E-3</v>
      </c>
    </row>
    <row r="51" spans="1:16" x14ac:dyDescent="0.25">
      <c r="A51" s="216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3.8622934944608202E-2</v>
      </c>
      <c r="F51" s="196">
        <f>F22/SUM('Bill Impacts - Large Use 12500'!$K$12+'Bill Impacts - Large Use 12500'!$K$19)</f>
        <v>-1.7256094081769099E-3</v>
      </c>
      <c r="G51" s="196">
        <f>G22/SUM('Bill Impacts - Large Use 12500'!$Q$12+'Bill Impacts - Large Use 12500'!$Q$19)</f>
        <v>-1.6471122755590904E-3</v>
      </c>
      <c r="H51" s="197">
        <f>H22/SUM('Bill Impacts - Large Use 12500'!$W$12+'Bill Impacts - Large Use 12500'!$W$19)</f>
        <v>2.2328491526472514E-2</v>
      </c>
      <c r="I51" s="216"/>
      <c r="J51" s="162" t="s">
        <v>84</v>
      </c>
      <c r="K51" s="163">
        <v>6387500</v>
      </c>
      <c r="L51" s="163">
        <v>12500</v>
      </c>
      <c r="M51" s="196">
        <f>'Bill Impacts - Large Use 12500'!$N$56</f>
        <v>2.4274917778836095E-3</v>
      </c>
      <c r="N51" s="196">
        <f>'Bill Impacts - Large Use 12500'!$T$56</f>
        <v>-4.2921493071809882E-2</v>
      </c>
      <c r="O51" s="196">
        <f>'Bill Impacts - Large Use 12500'!$Z$56</f>
        <v>-7.5190785554554772E-5</v>
      </c>
      <c r="P51" s="197">
        <f>'Bill Impacts - Large Use 12500'!$AF$56</f>
        <v>1.0176947561859827E-3</v>
      </c>
    </row>
    <row r="52" spans="1:16" x14ac:dyDescent="0.25">
      <c r="A52" s="216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0.16153368095133258</v>
      </c>
      <c r="F52" s="196">
        <f>F23/SUM('Bill Impacts - Large Use2 15000'!$K$12+'Bill Impacts - Large Use2 15000'!$K$19)</f>
        <v>0.27870004918603108</v>
      </c>
      <c r="G52" s="196">
        <f>G23/SUM('Bill Impacts - Large Use2 15000'!$Q$12+'Bill Impacts - Large Use2 15000'!$Q$19)</f>
        <v>-1.5545752547645535E-3</v>
      </c>
      <c r="H52" s="197">
        <f>H23/SUM('Bill Impacts - Large Use2 15000'!$W$12+'Bill Impacts - Large Use2 15000'!$W$19)</f>
        <v>2.2436900328782594E-2</v>
      </c>
      <c r="I52" s="216"/>
      <c r="J52" s="162" t="s">
        <v>87</v>
      </c>
      <c r="K52" s="163">
        <v>7665000</v>
      </c>
      <c r="L52" s="163">
        <v>15000</v>
      </c>
      <c r="M52" s="196">
        <f>'Bill Impacts - Large Use2 15000'!$N$56</f>
        <v>4.8299045922550604E-3</v>
      </c>
      <c r="N52" s="196">
        <f>'Bill Impacts - Large Use2 15000'!$T$56</f>
        <v>-4.3938249631008487E-2</v>
      </c>
      <c r="O52" s="196">
        <f>'Bill Impacts - Large Use2 15000'!$Z$56</f>
        <v>-1.5900666508822624E-5</v>
      </c>
      <c r="P52" s="197">
        <f>'Bill Impacts - Large Use2 15000'!$AF$56</f>
        <v>2.2913829335877915E-4</v>
      </c>
    </row>
    <row r="53" spans="1:16" ht="13" thickBot="1" x14ac:dyDescent="0.3">
      <c r="A53" s="216"/>
      <c r="B53" s="165" t="s">
        <v>87</v>
      </c>
      <c r="C53" s="166">
        <v>10220000</v>
      </c>
      <c r="D53" s="166">
        <v>20000</v>
      </c>
      <c r="E53" s="198">
        <f>E24/SUM('Bill Impacts - Large Use2 20000'!$H$12+'Bill Impacts - Large Use2 20000'!$H$19)</f>
        <v>0.16154544994493616</v>
      </c>
      <c r="F53" s="198">
        <f>F24/SUM('Bill Impacts - Large Use2 20000'!$K$12+'Bill Impacts - Large Use2 20000'!$K$19)</f>
        <v>0.2786933881039812</v>
      </c>
      <c r="G53" s="198">
        <f>G24/SUM('Bill Impacts - Large Use2 20000'!$Q$12+'Bill Impacts - Large Use2 20000'!$Q$19)</f>
        <v>-1.5470281969617329E-3</v>
      </c>
      <c r="H53" s="199">
        <f>H24/SUM('Bill Impacts - Large Use2 20000'!$W$12+'Bill Impacts - Large Use2 20000'!$W$19)</f>
        <v>2.2447571822398638E-2</v>
      </c>
      <c r="I53" s="216"/>
      <c r="J53" s="162" t="s">
        <v>87</v>
      </c>
      <c r="K53" s="163">
        <v>10220000</v>
      </c>
      <c r="L53" s="163">
        <v>20000</v>
      </c>
      <c r="M53" s="196">
        <f>'Bill Impacts - Large Use2 20000'!$N$56</f>
        <v>4.6923304661897784E-3</v>
      </c>
      <c r="N53" s="196">
        <f>'Bill Impacts - Large Use2 20000'!$T$56</f>
        <v>-4.4265916310091892E-2</v>
      </c>
      <c r="O53" s="196">
        <f>'Bill Impacts - Large Use2 20000'!$Z$56</f>
        <v>-1.3743366209314635E-5</v>
      </c>
      <c r="P53" s="197">
        <f>'Bill Impacts - Large Use2 20000'!$AF$56</f>
        <v>1.9911218672566901E-4</v>
      </c>
    </row>
    <row r="54" spans="1:16" x14ac:dyDescent="0.25">
      <c r="A54" s="216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6"/>
      <c r="J54" s="162" t="s">
        <v>85</v>
      </c>
      <c r="K54" s="163">
        <v>250</v>
      </c>
      <c r="M54" s="196">
        <f>'Bill Impacts - USL 250'!$N$56</f>
        <v>3.020588328252467E-2</v>
      </c>
      <c r="N54" s="196">
        <f>'Bill Impacts - USL 250'!$T$56</f>
        <v>-4.7746568888535804E-2</v>
      </c>
      <c r="O54" s="196">
        <f>'Bill Impacts - USL 250'!$Z$56</f>
        <v>-2.3314891509924806E-4</v>
      </c>
      <c r="P54" s="197">
        <f>'Bill Impacts - USL 250'!$AF$56</f>
        <v>6.1798870841004092E-3</v>
      </c>
    </row>
    <row r="55" spans="1:16" x14ac:dyDescent="0.25">
      <c r="A55" s="216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6"/>
      <c r="J55" s="162" t="s">
        <v>85</v>
      </c>
      <c r="K55" s="163">
        <v>500</v>
      </c>
      <c r="M55" s="196">
        <f>'Bill Impacts - USL 500'!$N$56</f>
        <v>2.9486514857487288E-2</v>
      </c>
      <c r="N55" s="196">
        <f>'Bill Impacts - USL 500'!$T$56</f>
        <v>-5.3827142867940422E-2</v>
      </c>
      <c r="O55" s="196">
        <f>'Bill Impacts - USL 500'!$Z$56</f>
        <v>-1.2984975058601318E-4</v>
      </c>
      <c r="P55" s="197">
        <f>'Bill Impacts - USL 500'!$AF$56</f>
        <v>4.4154648669339266E-3</v>
      </c>
    </row>
    <row r="56" spans="1:16" x14ac:dyDescent="0.25">
      <c r="A56" s="216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5.2497696656920965E-2</v>
      </c>
      <c r="F56" s="196">
        <f>F27/SUM('Bill Impacts - Sentinel (2)'!$K$12+'Bill Impacts - Sentinel (2)'!$K$19)</f>
        <v>2.5925960901293305E-2</v>
      </c>
      <c r="G56" s="196">
        <f>G27/SUM('Bill Impacts - Sentinel (2)'!$Q$12+'Bill Impacts - Sentinel (2)'!$Q$19)</f>
        <v>-1.8023254578974431E-3</v>
      </c>
      <c r="H56" s="197">
        <f>H27/SUM('Bill Impacts - Sentinel (2)'!$W$12+'Bill Impacts - Sentinel (2)'!$W$19)</f>
        <v>2.1834904614909119E-2</v>
      </c>
      <c r="I56" s="216"/>
      <c r="J56" s="162" t="s">
        <v>86</v>
      </c>
      <c r="K56" s="163">
        <v>97008</v>
      </c>
      <c r="L56" s="163">
        <v>216</v>
      </c>
      <c r="M56" s="196">
        <f>'Bill Impacts - Sentinel (2)'!$N$56</f>
        <v>2.8842516141184434E-2</v>
      </c>
      <c r="N56" s="196">
        <f>'Bill Impacts - Sentinel (2)'!$T$56</f>
        <v>-3.2925444215530619E-2</v>
      </c>
      <c r="O56" s="196">
        <f>'Bill Impacts - Sentinel (2)'!$Z$56</f>
        <v>-6.4123412895462201E-4</v>
      </c>
      <c r="P56" s="197">
        <f>'Bill Impacts - Sentinel (2)'!$AF$56</f>
        <v>7.7594303389347963E-3</v>
      </c>
    </row>
    <row r="57" spans="1:16" ht="13" thickBot="1" x14ac:dyDescent="0.3">
      <c r="A57" s="217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-0.19092285012800611</v>
      </c>
      <c r="F57" s="198">
        <f>F28/SUM('Bill Impacts - Street Light (2'!$K$12+'Bill Impacts - Street Light (2'!$K$19)</f>
        <v>-0.24543834400888836</v>
      </c>
      <c r="G57" s="198">
        <f>G28/SUM('Bill Impacts - Street Light (2'!$Q$12+'Bill Impacts - Street Light (2'!$Q$19)</f>
        <v>-7.8155344811591128E-4</v>
      </c>
      <c r="H57" s="199">
        <f>H28/SUM('Bill Impacts - Street Light (2'!$W$12+'Bill Impacts - Street Light (2'!$W$19)</f>
        <v>2.278984708012613E-2</v>
      </c>
      <c r="I57" s="217"/>
      <c r="J57" s="165" t="s">
        <v>111</v>
      </c>
      <c r="K57" s="166">
        <v>2400000</v>
      </c>
      <c r="L57" s="166">
        <v>6800</v>
      </c>
      <c r="M57" s="198">
        <f>'Bill Impacts - Street Light (2'!$N$56</f>
        <v>-3.4411448601316091E-2</v>
      </c>
      <c r="N57" s="198">
        <f>'Bill Impacts - Street Light (2'!$T$56</f>
        <v>-0.1150722479161512</v>
      </c>
      <c r="O57" s="198">
        <f>'Bill Impacts - Street Light (2'!$Z$56</f>
        <v>-1.7209937404724811E-4</v>
      </c>
      <c r="P57" s="199">
        <f>'Bill Impacts - Street Light (2'!$AF$56</f>
        <v>5.0153033859351038E-3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7030A0"/>
    <pageSetUpPr fitToPage="1"/>
  </sheetPr>
  <dimension ref="A1:AP79"/>
  <sheetViews>
    <sheetView showGridLines="0" topLeftCell="A3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hidden="1" customWidth="1"/>
    <col min="36" max="36" width="1.7265625" style="1" hidden="1" customWidth="1"/>
    <col min="37" max="37" width="0" style="1" hidden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879999.99999999988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3"/>
      <c r="L9" s="150"/>
      <c r="M9" s="219" t="s">
        <v>60</v>
      </c>
      <c r="N9" s="223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358.02</v>
      </c>
      <c r="H12" s="18">
        <f t="shared" ref="H12:H27" si="0">$F12*G12</f>
        <v>358.02</v>
      </c>
      <c r="I12" s="19"/>
      <c r="J12" s="212">
        <v>376.98</v>
      </c>
      <c r="K12" s="18">
        <f t="shared" ref="K12:K27" si="1">$F12*J12</f>
        <v>376.98</v>
      </c>
      <c r="L12" s="19"/>
      <c r="M12" s="21">
        <f t="shared" ref="M12:M21" si="2">K12-H12</f>
        <v>18.960000000000036</v>
      </c>
      <c r="N12" s="22">
        <f t="shared" ref="N12:N21" si="3">IF((H12)=0,"",(M12/H12))</f>
        <v>5.2957935310876593E-2</v>
      </c>
      <c r="O12" s="19"/>
      <c r="P12" s="16">
        <v>386.69</v>
      </c>
      <c r="Q12" s="18">
        <f t="shared" ref="Q12:Q27" si="4">$F12*P12</f>
        <v>386.69</v>
      </c>
      <c r="R12" s="19"/>
      <c r="S12" s="21">
        <f>Q12-K12</f>
        <v>9.7099999999999795</v>
      </c>
      <c r="T12" s="22">
        <f t="shared" ref="T12:T34" si="5">IF((K12)=0,"",(S12/K12))</f>
        <v>2.5757334606610376E-2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-0.62999999999999545</v>
      </c>
      <c r="Z12" s="22">
        <f t="shared" ref="Z12:Z34" si="7">IF((Q12)=0,"",(Y12/Q12))</f>
        <v>-1.6292120303085041E-3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3.57</v>
      </c>
      <c r="H13" s="18">
        <f t="shared" si="0"/>
        <v>3.57</v>
      </c>
      <c r="I13" s="19"/>
      <c r="J13" s="212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</v>
      </c>
      <c r="G19" s="16">
        <v>2.4285999999999999</v>
      </c>
      <c r="H19" s="18">
        <f t="shared" si="0"/>
        <v>4857.2</v>
      </c>
      <c r="I19" s="19"/>
      <c r="J19" s="16">
        <v>2.5413000000000001</v>
      </c>
      <c r="K19" s="18">
        <f t="shared" si="1"/>
        <v>5082.6000000000004</v>
      </c>
      <c r="L19" s="19"/>
      <c r="M19" s="21">
        <f t="shared" si="2"/>
        <v>225.40000000000055</v>
      </c>
      <c r="N19" s="22">
        <f t="shared" si="3"/>
        <v>4.6405336407807078E-2</v>
      </c>
      <c r="O19" s="19"/>
      <c r="P19" s="16">
        <v>2.5990000000000002</v>
      </c>
      <c r="Q19" s="18">
        <f t="shared" si="4"/>
        <v>5198</v>
      </c>
      <c r="R19" s="19"/>
      <c r="S19" s="21">
        <f t="shared" si="10"/>
        <v>115.39999999999964</v>
      </c>
      <c r="T19" s="22">
        <f t="shared" si="5"/>
        <v>2.2704914807381977E-2</v>
      </c>
      <c r="U19" s="19"/>
      <c r="V19" s="16">
        <v>2.5952000000000002</v>
      </c>
      <c r="W19" s="18">
        <f t="shared" si="6"/>
        <v>5190.4000000000005</v>
      </c>
      <c r="X19" s="19"/>
      <c r="Y19" s="21">
        <f t="shared" si="11"/>
        <v>-7.5999999999994543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5292.7999999999993</v>
      </c>
      <c r="AD19" s="19"/>
      <c r="AE19" s="21">
        <f t="shared" si="13"/>
        <v>102.39999999999873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</v>
      </c>
      <c r="G21" s="16">
        <v>-1.9E-2</v>
      </c>
      <c r="H21" s="18">
        <f t="shared" si="0"/>
        <v>-38</v>
      </c>
      <c r="I21" s="19"/>
      <c r="J21" s="16"/>
      <c r="K21" s="18">
        <f t="shared" si="1"/>
        <v>0</v>
      </c>
      <c r="L21" s="19"/>
      <c r="M21" s="21">
        <f t="shared" si="2"/>
        <v>38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5180.79</v>
      </c>
      <c r="I28" s="31"/>
      <c r="J28" s="28"/>
      <c r="K28" s="30">
        <f>SUM(K12:K27)</f>
        <v>5463.08</v>
      </c>
      <c r="L28" s="31"/>
      <c r="M28" s="32">
        <f t="shared" si="16"/>
        <v>282.28999999999996</v>
      </c>
      <c r="N28" s="33">
        <f t="shared" si="17"/>
        <v>5.4487829076260562E-2</v>
      </c>
      <c r="O28" s="31"/>
      <c r="P28" s="28"/>
      <c r="Q28" s="30">
        <f>SUM(Q12:Q27)</f>
        <v>5588.19</v>
      </c>
      <c r="R28" s="31"/>
      <c r="S28" s="32">
        <f t="shared" si="10"/>
        <v>125.10999999999967</v>
      </c>
      <c r="T28" s="33">
        <f t="shared" si="5"/>
        <v>2.2901000900590815E-2</v>
      </c>
      <c r="U28" s="31"/>
      <c r="V28" s="28"/>
      <c r="W28" s="30">
        <f>SUM(W12:W27)</f>
        <v>5576.4600000000009</v>
      </c>
      <c r="X28" s="31"/>
      <c r="Y28" s="32">
        <f t="shared" si="11"/>
        <v>-11.729999999998654</v>
      </c>
      <c r="Z28" s="33">
        <f t="shared" si="7"/>
        <v>-2.0990696450905667E-3</v>
      </c>
      <c r="AA28" s="31"/>
      <c r="AB28" s="28"/>
      <c r="AC28" s="30">
        <f>SUM(AC12:AC27)</f>
        <v>5687.4899999999989</v>
      </c>
      <c r="AD28" s="31"/>
      <c r="AE28" s="32">
        <f t="shared" si="13"/>
        <v>111.02999999999793</v>
      </c>
      <c r="AF28" s="33">
        <f t="shared" si="9"/>
        <v>1.991048084268477E-2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</v>
      </c>
      <c r="G29" s="16">
        <v>-0.33889999999999998</v>
      </c>
      <c r="H29" s="18">
        <f t="shared" ref="H29:H35" si="18">$F29*G29</f>
        <v>-677.8</v>
      </c>
      <c r="I29" s="19"/>
      <c r="J29" s="16">
        <v>0.43235768943166519</v>
      </c>
      <c r="K29" s="18">
        <f t="shared" ref="K29:K35" si="19">$F29*J29</f>
        <v>864.71537886333044</v>
      </c>
      <c r="L29" s="19"/>
      <c r="M29" s="21">
        <f t="shared" si="16"/>
        <v>1542.5153788633304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-864.71537886333044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-617.86658740236055</v>
      </c>
      <c r="L30" s="19"/>
      <c r="M30" s="21">
        <f t="shared" ref="M30" si="25">K30-H30</f>
        <v>-617.86658740236055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2000</v>
      </c>
      <c r="G31" s="16">
        <v>4.5900000000000003E-2</v>
      </c>
      <c r="H31" s="18">
        <f t="shared" si="18"/>
        <v>91.800000000000011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-91.800000000000011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2000</v>
      </c>
      <c r="G33" s="133">
        <v>2.1690000000000001E-2</v>
      </c>
      <c r="H33" s="18">
        <f t="shared" si="18"/>
        <v>43.38</v>
      </c>
      <c r="I33" s="19"/>
      <c r="J33" s="133">
        <v>2.1690000000000001E-2</v>
      </c>
      <c r="K33" s="18">
        <f t="shared" si="19"/>
        <v>43.38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43.38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43.38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43.38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33352</v>
      </c>
      <c r="G34" s="38">
        <f>IF(ISBLANK($D$5)=TRUE, 0, IF($D$5="TOU", 0.64*#REF!+0.18*#REF!+0.18*#REF!, IF(AND($D$5="non-TOU", $F$48&gt;0), G48,G47)))</f>
        <v>0.11600000000000001</v>
      </c>
      <c r="H34" s="18">
        <f t="shared" si="18"/>
        <v>3868.8320000000003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9"/>
        <v>3868.8320000000003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3668.72</v>
      </c>
      <c r="R34" s="19"/>
      <c r="S34" s="21">
        <f t="shared" si="10"/>
        <v>-200.11200000000053</v>
      </c>
      <c r="T34" s="22">
        <f t="shared" si="5"/>
        <v>-5.1724137931034614E-2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3668.72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3668.72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8507.0020000000004</v>
      </c>
      <c r="I36" s="31"/>
      <c r="J36" s="41"/>
      <c r="K36" s="43">
        <f>SUM(K29:K35)+K28</f>
        <v>9622.1407914609699</v>
      </c>
      <c r="L36" s="31"/>
      <c r="M36" s="32">
        <f t="shared" si="28"/>
        <v>1115.1387914609695</v>
      </c>
      <c r="N36" s="33">
        <f t="shared" ref="N36:N42" si="33">IF((H36)=0,"",(M36/H36))</f>
        <v>0.13108481595055102</v>
      </c>
      <c r="O36" s="31"/>
      <c r="P36" s="41"/>
      <c r="Q36" s="43">
        <f>SUM(Q29:Q35)+Q28</f>
        <v>9300.2899999999991</v>
      </c>
      <c r="R36" s="31"/>
      <c r="S36" s="32">
        <f t="shared" si="10"/>
        <v>-321.85079146097087</v>
      </c>
      <c r="T36" s="33">
        <f t="shared" ref="T36:T42" si="34">IF((K36)=0,"",(S36/K36))</f>
        <v>-3.344897964355216E-2</v>
      </c>
      <c r="U36" s="31"/>
      <c r="V36" s="41"/>
      <c r="W36" s="43">
        <f>SUM(W29:W35)+W28</f>
        <v>9288.5600000000013</v>
      </c>
      <c r="X36" s="31"/>
      <c r="Y36" s="32">
        <f t="shared" si="11"/>
        <v>-11.729999999997744</v>
      </c>
      <c r="Z36" s="33">
        <f t="shared" ref="Z36:Z42" si="35">IF((Q36)=0,"",(Y36/Q36))</f>
        <v>-1.2612509932483553E-3</v>
      </c>
      <c r="AA36" s="31"/>
      <c r="AB36" s="41"/>
      <c r="AC36" s="43">
        <f>SUM(AC29:AC35)+AC28</f>
        <v>9399.5899999999983</v>
      </c>
      <c r="AD36" s="31"/>
      <c r="AE36" s="32">
        <f t="shared" si="13"/>
        <v>111.02999999999702</v>
      </c>
      <c r="AF36" s="33">
        <f t="shared" ref="AF36:AF46" si="36">IF((W36)=0,"",(AE36/W36))</f>
        <v>1.1953413661536018E-2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</v>
      </c>
      <c r="G37" s="20">
        <v>2.7825828099560286</v>
      </c>
      <c r="H37" s="18">
        <f>$F37*G37</f>
        <v>5565.1656199120571</v>
      </c>
      <c r="I37" s="19"/>
      <c r="J37" s="20">
        <v>2.7064544797271646</v>
      </c>
      <c r="K37" s="18">
        <f>$F37*J37</f>
        <v>5412.9089594543293</v>
      </c>
      <c r="L37" s="19"/>
      <c r="M37" s="21">
        <f t="shared" si="28"/>
        <v>-152.25666045772778</v>
      </c>
      <c r="N37" s="22">
        <f t="shared" si="33"/>
        <v>-2.7358873186622935E-2</v>
      </c>
      <c r="O37" s="19"/>
      <c r="P37" s="20">
        <v>2.7064544797271646</v>
      </c>
      <c r="Q37" s="18">
        <f>$F37*P37</f>
        <v>5412.9089594543293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5412.9089594543293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5412.9089594543293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</v>
      </c>
      <c r="G38" s="20">
        <v>2.1171956727070014</v>
      </c>
      <c r="H38" s="18">
        <f>$F38*G38</f>
        <v>4234.3913454140029</v>
      </c>
      <c r="I38" s="19"/>
      <c r="J38" s="20">
        <v>2.121465119800138</v>
      </c>
      <c r="K38" s="18">
        <f>$F38*J38</f>
        <v>4242.9302396002759</v>
      </c>
      <c r="L38" s="19"/>
      <c r="M38" s="21">
        <f t="shared" si="28"/>
        <v>8.5388941862729553</v>
      </c>
      <c r="N38" s="22">
        <f t="shared" si="33"/>
        <v>2.0165576324259406E-3</v>
      </c>
      <c r="O38" s="19"/>
      <c r="P38" s="20">
        <v>2.121465119800138</v>
      </c>
      <c r="Q38" s="18">
        <f>$F38*P38</f>
        <v>4242.9302396002759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4242.9302396002759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4242.9302396002759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18306.558965326061</v>
      </c>
      <c r="I39" s="48"/>
      <c r="J39" s="47"/>
      <c r="K39" s="43">
        <f>SUM(K36:K38)</f>
        <v>19277.979990515574</v>
      </c>
      <c r="L39" s="48"/>
      <c r="M39" s="32">
        <f t="shared" si="28"/>
        <v>971.42102518951287</v>
      </c>
      <c r="N39" s="33">
        <f t="shared" si="33"/>
        <v>5.3064097246754788E-2</v>
      </c>
      <c r="O39" s="48"/>
      <c r="P39" s="47"/>
      <c r="Q39" s="43">
        <f>SUM(Q36:Q38)</f>
        <v>18956.129199054605</v>
      </c>
      <c r="R39" s="48"/>
      <c r="S39" s="32">
        <f t="shared" si="10"/>
        <v>-321.85079146096905</v>
      </c>
      <c r="T39" s="33">
        <f t="shared" si="34"/>
        <v>-1.6695254981036082E-2</v>
      </c>
      <c r="U39" s="48"/>
      <c r="V39" s="47"/>
      <c r="W39" s="43">
        <f>SUM(W36:W38)</f>
        <v>18944.399199054606</v>
      </c>
      <c r="X39" s="48"/>
      <c r="Y39" s="32">
        <f t="shared" si="11"/>
        <v>-11.729999999999563</v>
      </c>
      <c r="Z39" s="33">
        <f t="shared" si="35"/>
        <v>-6.1879721734459223E-4</v>
      </c>
      <c r="AA39" s="48"/>
      <c r="AB39" s="47"/>
      <c r="AC39" s="43">
        <f>SUM(AC36:AC38)</f>
        <v>19055.429199054604</v>
      </c>
      <c r="AD39" s="48"/>
      <c r="AE39" s="32">
        <f t="shared" si="13"/>
        <v>111.02999999999884</v>
      </c>
      <c r="AF39" s="33">
        <f t="shared" si="36"/>
        <v>5.860835111917386E-3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913351.99999999988</v>
      </c>
      <c r="G40" s="50">
        <v>4.4000000000000003E-3</v>
      </c>
      <c r="H40" s="154">
        <f t="shared" ref="H40:H42" si="37">$F40*G40</f>
        <v>4018.7487999999998</v>
      </c>
      <c r="I40" s="19"/>
      <c r="J40" s="50">
        <v>4.7000000000000002E-3</v>
      </c>
      <c r="K40" s="154">
        <f t="shared" ref="K40:K42" si="38">$F40*J40</f>
        <v>4292.7543999999998</v>
      </c>
      <c r="L40" s="19"/>
      <c r="M40" s="21">
        <f t="shared" si="28"/>
        <v>274.00559999999996</v>
      </c>
      <c r="N40" s="155">
        <f t="shared" si="33"/>
        <v>6.8181818181818177E-2</v>
      </c>
      <c r="O40" s="19"/>
      <c r="P40" s="50">
        <v>4.7000000000000002E-3</v>
      </c>
      <c r="Q40" s="154">
        <f t="shared" ref="Q40:Q42" si="39">$F40*P40</f>
        <v>4292.7543999999998</v>
      </c>
      <c r="R40" s="19"/>
      <c r="S40" s="21">
        <f t="shared" si="10"/>
        <v>0</v>
      </c>
      <c r="T40" s="155">
        <f t="shared" si="34"/>
        <v>0</v>
      </c>
      <c r="U40" s="19"/>
      <c r="V40" s="50">
        <v>4.7000000000000002E-3</v>
      </c>
      <c r="W40" s="154">
        <f t="shared" ref="W40:W42" si="40">$F40*V40</f>
        <v>4292.7543999999998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4.7000000000000002E-3</v>
      </c>
      <c r="AC40" s="154">
        <f t="shared" ref="AC40:AC48" si="41">$F40*AB40</f>
        <v>4292.7543999999998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913351.99999999988</v>
      </c>
      <c r="G41" s="50">
        <v>1.2999999999999999E-3</v>
      </c>
      <c r="H41" s="154">
        <f t="shared" si="37"/>
        <v>1187.3575999999998</v>
      </c>
      <c r="I41" s="19"/>
      <c r="J41" s="50">
        <v>1.2999999999999999E-3</v>
      </c>
      <c r="K41" s="154">
        <f t="shared" si="38"/>
        <v>1187.3575999999998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1187.3575999999998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1187.3575999999998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1187.3575999999998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879999.99999999988</v>
      </c>
      <c r="G43" s="50">
        <v>7.0000000000000001E-3</v>
      </c>
      <c r="H43" s="154">
        <f t="shared" ref="H43:H48" si="42">$F43*G43</f>
        <v>6159.9999999999991</v>
      </c>
      <c r="I43" s="19"/>
      <c r="J43" s="50">
        <v>7.0000000000000001E-3</v>
      </c>
      <c r="K43" s="154">
        <f t="shared" ref="K43:K48" si="43">$F43*J43</f>
        <v>6159.9999999999991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6159.9999999999991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6159.9999999999991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6159.9999999999991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563199.99999999988</v>
      </c>
      <c r="G44" s="54">
        <v>8.3000000000000004E-2</v>
      </c>
      <c r="H44" s="154">
        <f t="shared" si="42"/>
        <v>46745.599999999991</v>
      </c>
      <c r="I44" s="19"/>
      <c r="J44" s="54">
        <v>8.3000000000000004E-2</v>
      </c>
      <c r="K44" s="154">
        <f t="shared" si="43"/>
        <v>46745.599999999991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45055.999999999993</v>
      </c>
      <c r="R44" s="19"/>
      <c r="S44" s="21">
        <f t="shared" si="47"/>
        <v>-1689.5999999999985</v>
      </c>
      <c r="T44" s="155">
        <f t="shared" si="48"/>
        <v>-3.614457831325299E-2</v>
      </c>
      <c r="U44" s="19"/>
      <c r="V44" s="54">
        <v>0.08</v>
      </c>
      <c r="W44" s="154">
        <f t="shared" si="49"/>
        <v>45055.999999999993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45055.999999999993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158399.99999999997</v>
      </c>
      <c r="G45" s="54">
        <v>0.128</v>
      </c>
      <c r="H45" s="154">
        <f t="shared" si="42"/>
        <v>20275.199999999997</v>
      </c>
      <c r="I45" s="19"/>
      <c r="J45" s="54">
        <v>0.128</v>
      </c>
      <c r="K45" s="154">
        <f t="shared" si="43"/>
        <v>20275.199999999997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19324.799999999996</v>
      </c>
      <c r="R45" s="19"/>
      <c r="S45" s="21">
        <f t="shared" si="47"/>
        <v>-950.40000000000146</v>
      </c>
      <c r="T45" s="155">
        <f t="shared" si="48"/>
        <v>-4.6875000000000076E-2</v>
      </c>
      <c r="U45" s="19"/>
      <c r="V45" s="54">
        <v>0.122</v>
      </c>
      <c r="W45" s="154">
        <f t="shared" si="49"/>
        <v>19324.799999999996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19324.799999999996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158399.99999999997</v>
      </c>
      <c r="G46" s="54">
        <v>0.17499999999999999</v>
      </c>
      <c r="H46" s="154">
        <f t="shared" si="42"/>
        <v>27719.999999999993</v>
      </c>
      <c r="I46" s="19"/>
      <c r="J46" s="54">
        <v>0.17499999999999999</v>
      </c>
      <c r="K46" s="154">
        <f t="shared" si="43"/>
        <v>27719.999999999993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25502.399999999994</v>
      </c>
      <c r="R46" s="19"/>
      <c r="S46" s="21">
        <f t="shared" si="47"/>
        <v>-2217.5999999999985</v>
      </c>
      <c r="T46" s="155">
        <f t="shared" si="48"/>
        <v>-7.9999999999999974E-2</v>
      </c>
      <c r="U46" s="19"/>
      <c r="V46" s="54">
        <v>0.161</v>
      </c>
      <c r="W46" s="154">
        <f t="shared" si="49"/>
        <v>25502.399999999994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25502.399999999994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2"/>
        <v>74.25</v>
      </c>
      <c r="I47" s="59"/>
      <c r="J47" s="54">
        <v>9.9000000000000005E-2</v>
      </c>
      <c r="K47" s="154">
        <f t="shared" si="43"/>
        <v>74.25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879249.99999999988</v>
      </c>
      <c r="G48" s="54">
        <v>0.11600000000000001</v>
      </c>
      <c r="H48" s="154">
        <f t="shared" si="42"/>
        <v>101992.99999999999</v>
      </c>
      <c r="I48" s="59"/>
      <c r="J48" s="54">
        <v>0.11600000000000001</v>
      </c>
      <c r="K48" s="154">
        <f t="shared" si="43"/>
        <v>101992.99999999999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96717.499999999985</v>
      </c>
      <c r="R48" s="59"/>
      <c r="S48" s="60">
        <f t="shared" si="47"/>
        <v>-5275.5</v>
      </c>
      <c r="T48" s="155">
        <f>IF((K48)=FALSE,"",(S48/K48))</f>
        <v>-5.1724137931034489E-2</v>
      </c>
      <c r="U48" s="59"/>
      <c r="V48" s="54">
        <v>0.11</v>
      </c>
      <c r="W48" s="154">
        <f t="shared" si="49"/>
        <v>96717.499999999985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96717.499999999985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124413.71536532603</v>
      </c>
      <c r="I50" s="75"/>
      <c r="J50" s="72"/>
      <c r="K50" s="74">
        <f>SUM(K40:K46,K39)</f>
        <v>125659.14199051555</v>
      </c>
      <c r="L50" s="75"/>
      <c r="M50" s="76">
        <f t="shared" si="44"/>
        <v>1245.4266251895169</v>
      </c>
      <c r="N50" s="77">
        <f>IF((H50)=0,"",(M50/H50))</f>
        <v>1.0010364384123328E-2</v>
      </c>
      <c r="O50" s="75"/>
      <c r="P50" s="72"/>
      <c r="Q50" s="74">
        <f>SUM(Q40:Q46,Q39)</f>
        <v>120479.69119905458</v>
      </c>
      <c r="R50" s="75"/>
      <c r="S50" s="76">
        <f t="shared" si="47"/>
        <v>-5179.4507914609712</v>
      </c>
      <c r="T50" s="77">
        <f>IF((K50)=0,"",(S50/K50))</f>
        <v>-4.1218256860705793E-2</v>
      </c>
      <c r="U50" s="75"/>
      <c r="V50" s="72"/>
      <c r="W50" s="74">
        <f>SUM(W40:W46,W39)</f>
        <v>120467.96119905458</v>
      </c>
      <c r="X50" s="75"/>
      <c r="Y50" s="76">
        <f t="shared" si="50"/>
        <v>-11.729999999995925</v>
      </c>
      <c r="Z50" s="77">
        <f>IF((Q50)=0,"",(Y50/Q50))</f>
        <v>-9.7360807313290765E-5</v>
      </c>
      <c r="AA50" s="75"/>
      <c r="AB50" s="72"/>
      <c r="AC50" s="74">
        <f>SUM(AC40:AC46,AC39)</f>
        <v>120578.99119905458</v>
      </c>
      <c r="AD50" s="75"/>
      <c r="AE50" s="76">
        <f t="shared" si="13"/>
        <v>111.02999999999884</v>
      </c>
      <c r="AF50" s="77">
        <f>IF((W50)=0,"",(AE50/W50))</f>
        <v>9.2165584023240022E-4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16173.782997492384</v>
      </c>
      <c r="I51" s="81"/>
      <c r="J51" s="79">
        <v>0.13</v>
      </c>
      <c r="K51" s="82">
        <f>K50*J51</f>
        <v>16335.688458767021</v>
      </c>
      <c r="L51" s="81"/>
      <c r="M51" s="83">
        <f t="shared" si="44"/>
        <v>161.90546127463676</v>
      </c>
      <c r="N51" s="84">
        <f>IF((H51)=0,"",(M51/H51))</f>
        <v>1.00103643841233E-2</v>
      </c>
      <c r="O51" s="81"/>
      <c r="P51" s="79">
        <v>0.13</v>
      </c>
      <c r="Q51" s="82">
        <f>Q50*P51</f>
        <v>15662.359855877095</v>
      </c>
      <c r="R51" s="81"/>
      <c r="S51" s="83">
        <f t="shared" si="47"/>
        <v>-673.32860288992561</v>
      </c>
      <c r="T51" s="84">
        <f>IF((K51)=0,"",(S51/K51))</f>
        <v>-4.1218256860705758E-2</v>
      </c>
      <c r="U51" s="81"/>
      <c r="V51" s="79">
        <v>0.13</v>
      </c>
      <c r="W51" s="82">
        <f>W50*V51</f>
        <v>15660.834955877097</v>
      </c>
      <c r="X51" s="81"/>
      <c r="Y51" s="83">
        <f t="shared" si="50"/>
        <v>-1.5248999999985244</v>
      </c>
      <c r="Z51" s="84">
        <f>IF((Q51)=0,"",(Y51/Q51))</f>
        <v>-9.7360807313230362E-5</v>
      </c>
      <c r="AA51" s="81"/>
      <c r="AB51" s="79">
        <v>0.13</v>
      </c>
      <c r="AC51" s="82">
        <f>AC50*AB51</f>
        <v>15675.268855877095</v>
      </c>
      <c r="AD51" s="81"/>
      <c r="AE51" s="83">
        <f t="shared" si="13"/>
        <v>14.433899999998175</v>
      </c>
      <c r="AF51" s="84">
        <f>IF((W51)=0,"",(AE51/W51))</f>
        <v>9.2165584023229331E-4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140587.49836281841</v>
      </c>
      <c r="I52" s="81"/>
      <c r="J52" s="86"/>
      <c r="K52" s="82">
        <f>K50+K51</f>
        <v>141994.83044928257</v>
      </c>
      <c r="L52" s="81"/>
      <c r="M52" s="83">
        <f t="shared" si="44"/>
        <v>1407.3320864641573</v>
      </c>
      <c r="N52" s="84">
        <f>IF((H52)=0,"",(M52/H52))</f>
        <v>1.001036438412335E-2</v>
      </c>
      <c r="O52" s="81"/>
      <c r="P52" s="86"/>
      <c r="Q52" s="82">
        <f>Q50+Q51</f>
        <v>136142.05105493168</v>
      </c>
      <c r="R52" s="81"/>
      <c r="S52" s="83">
        <f t="shared" si="47"/>
        <v>-5852.7793943508877</v>
      </c>
      <c r="T52" s="84">
        <f>IF((K52)=0,"",(S52/K52))</f>
        <v>-4.1218256860705724E-2</v>
      </c>
      <c r="U52" s="81"/>
      <c r="V52" s="86"/>
      <c r="W52" s="82">
        <f>W50+W51</f>
        <v>136128.79615493168</v>
      </c>
      <c r="X52" s="81"/>
      <c r="Y52" s="83">
        <f t="shared" si="50"/>
        <v>-13.254899999999907</v>
      </c>
      <c r="Z52" s="84">
        <f>IF((Q52)=0,"",(Y52/Q52))</f>
        <v>-9.7360807313323888E-5</v>
      </c>
      <c r="AA52" s="81"/>
      <c r="AB52" s="86"/>
      <c r="AC52" s="82">
        <f>AC50+AC51</f>
        <v>136254.26005493168</v>
      </c>
      <c r="AD52" s="81"/>
      <c r="AE52" s="83">
        <f t="shared" si="13"/>
        <v>125.46390000000247</v>
      </c>
      <c r="AF52" s="84">
        <f>IF((W52)=0,"",(AE52/W52))</f>
        <v>9.2165584023242797E-4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-14058.75</v>
      </c>
      <c r="I53" s="81"/>
      <c r="J53" s="86"/>
      <c r="K53" s="87">
        <f>ROUND(-K52*10%,2)</f>
        <v>-14199.48</v>
      </c>
      <c r="L53" s="81"/>
      <c r="M53" s="88">
        <f t="shared" si="44"/>
        <v>-140.72999999999956</v>
      </c>
      <c r="N53" s="89">
        <f>IF((H53)=0,"",(M53/H53))</f>
        <v>1.0010136036276309E-2</v>
      </c>
      <c r="O53" s="81"/>
      <c r="P53" s="86"/>
      <c r="Q53" s="87">
        <f>ROUND(-Q52*10%,2)</f>
        <v>-13614.21</v>
      </c>
      <c r="R53" s="81"/>
      <c r="S53" s="88">
        <f t="shared" si="47"/>
        <v>585.27000000000044</v>
      </c>
      <c r="T53" s="89">
        <f>IF((K53)=0,"",(S53/K53))</f>
        <v>-4.1217706563902369E-2</v>
      </c>
      <c r="U53" s="81"/>
      <c r="V53" s="86"/>
      <c r="W53" s="87">
        <f>ROUND(-W52*10%,2)</f>
        <v>-13612.88</v>
      </c>
      <c r="X53" s="81"/>
      <c r="Y53" s="88">
        <f t="shared" si="50"/>
        <v>1.3299999999999272</v>
      </c>
      <c r="Z53" s="89">
        <f>IF((Q53)=0,"",(Y53/Q53))</f>
        <v>-9.7692043827730534E-5</v>
      </c>
      <c r="AA53" s="81"/>
      <c r="AB53" s="86"/>
      <c r="AC53" s="87">
        <f>ROUND(-AC52*10%,2)</f>
        <v>-13625.43</v>
      </c>
      <c r="AD53" s="81"/>
      <c r="AE53" s="88">
        <f t="shared" si="13"/>
        <v>-12.550000000001091</v>
      </c>
      <c r="AF53" s="89">
        <f>IF((W53)=0,"",(AE53/W53))</f>
        <v>9.2192100422549032E-4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126528.74836281841</v>
      </c>
      <c r="I54" s="92"/>
      <c r="J54" s="90"/>
      <c r="K54" s="93">
        <f>K52+K53</f>
        <v>127795.35044928257</v>
      </c>
      <c r="L54" s="92"/>
      <c r="M54" s="94">
        <f t="shared" si="44"/>
        <v>1266.6020864641614</v>
      </c>
      <c r="N54" s="95">
        <f>IF((H54)=0,"",(M54/H54))</f>
        <v>1.0010389756106712E-2</v>
      </c>
      <c r="O54" s="92"/>
      <c r="P54" s="90"/>
      <c r="Q54" s="93">
        <f>Q52+Q53</f>
        <v>122527.84105493169</v>
      </c>
      <c r="R54" s="92"/>
      <c r="S54" s="94">
        <f t="shared" si="47"/>
        <v>-5267.5093943508837</v>
      </c>
      <c r="T54" s="95">
        <f>IF((K54)=0,"",(S54/K54))</f>
        <v>-4.1218318004780388E-2</v>
      </c>
      <c r="U54" s="92"/>
      <c r="V54" s="90"/>
      <c r="W54" s="93">
        <f>W52+W53</f>
        <v>122515.91615493168</v>
      </c>
      <c r="X54" s="92"/>
      <c r="Y54" s="94">
        <f t="shared" si="50"/>
        <v>-11.924900000012713</v>
      </c>
      <c r="Z54" s="95">
        <f>IF((Q54)=0,"",(Y54/Q54))</f>
        <v>-9.7324003241569724E-5</v>
      </c>
      <c r="AA54" s="92"/>
      <c r="AB54" s="90"/>
      <c r="AC54" s="93">
        <f>AC52+AC53</f>
        <v>122628.83005493169</v>
      </c>
      <c r="AD54" s="92"/>
      <c r="AE54" s="94">
        <f t="shared" si="13"/>
        <v>112.91390000001411</v>
      </c>
      <c r="AF54" s="95">
        <f>IF((W54)=0,"",(AE54/W54))</f>
        <v>9.2162637756571149E-4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131740.16536532604</v>
      </c>
      <c r="I56" s="106"/>
      <c r="J56" s="103"/>
      <c r="K56" s="105">
        <f>SUM(K47:K48,K39,K40:K43)</f>
        <v>132985.59199051556</v>
      </c>
      <c r="L56" s="106"/>
      <c r="M56" s="107">
        <f t="shared" si="44"/>
        <v>1245.4266251895169</v>
      </c>
      <c r="N56" s="77">
        <f>IF((H56)=0,"",(M56/H56))</f>
        <v>9.4536591914534882E-3</v>
      </c>
      <c r="O56" s="106"/>
      <c r="P56" s="103"/>
      <c r="Q56" s="105">
        <f>SUM(Q47:Q48,Q39,Q40:Q43)</f>
        <v>127384.4911990546</v>
      </c>
      <c r="R56" s="106"/>
      <c r="S56" s="107">
        <f t="shared" si="47"/>
        <v>-5601.1007914609654</v>
      </c>
      <c r="T56" s="77">
        <f>IF((K56)=0,"",(S56/K56))</f>
        <v>-4.211810247730019E-2</v>
      </c>
      <c r="U56" s="106"/>
      <c r="V56" s="103"/>
      <c r="W56" s="105">
        <f>SUM(W47:W48,W39,W40:W43)</f>
        <v>127372.7611990546</v>
      </c>
      <c r="X56" s="106"/>
      <c r="Y56" s="107">
        <f t="shared" si="50"/>
        <v>-11.729999999995925</v>
      </c>
      <c r="Z56" s="77">
        <f>IF((Q56)=0,"",(Y56/Q56))</f>
        <v>-9.2083423104201095E-5</v>
      </c>
      <c r="AA56" s="106"/>
      <c r="AB56" s="103"/>
      <c r="AC56" s="105">
        <f>SUM(AC47:AC48,AC39,AC40:AC43)</f>
        <v>127483.7911990546</v>
      </c>
      <c r="AD56" s="106"/>
      <c r="AE56" s="107">
        <f t="shared" si="13"/>
        <v>111.02999999999884</v>
      </c>
      <c r="AF56" s="77">
        <f>IF((W56)=0,"",(AE56/W56))</f>
        <v>8.7169343708019527E-4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17126.221497492385</v>
      </c>
      <c r="I57" s="110"/>
      <c r="J57" s="109">
        <v>0.13</v>
      </c>
      <c r="K57" s="111">
        <f>K56*J57</f>
        <v>17288.126958767025</v>
      </c>
      <c r="L57" s="110"/>
      <c r="M57" s="112">
        <f t="shared" si="44"/>
        <v>161.9054612746404</v>
      </c>
      <c r="N57" s="84">
        <f>IF((H57)=0,"",(M57/H57))</f>
        <v>9.4536591914536755E-3</v>
      </c>
      <c r="O57" s="110"/>
      <c r="P57" s="109">
        <v>0.13</v>
      </c>
      <c r="Q57" s="111">
        <f>Q56*P57</f>
        <v>16559.983855877097</v>
      </c>
      <c r="R57" s="110"/>
      <c r="S57" s="112">
        <f t="shared" si="47"/>
        <v>-728.14310288992783</v>
      </c>
      <c r="T57" s="84">
        <f>IF((K57)=0,"",(S57/K57))</f>
        <v>-4.2118102477300315E-2</v>
      </c>
      <c r="U57" s="110"/>
      <c r="V57" s="109">
        <v>0.13</v>
      </c>
      <c r="W57" s="111">
        <f>W56*V57</f>
        <v>16558.458955877097</v>
      </c>
      <c r="X57" s="110"/>
      <c r="Y57" s="112">
        <f t="shared" si="50"/>
        <v>-1.5249000000003434</v>
      </c>
      <c r="Z57" s="84">
        <f>IF((Q57)=0,"",(Y57/Q57))</f>
        <v>-9.2083423104253828E-5</v>
      </c>
      <c r="AA57" s="110"/>
      <c r="AB57" s="109">
        <v>0.13</v>
      </c>
      <c r="AC57" s="111">
        <f>AC56*AB57</f>
        <v>16572.892855877097</v>
      </c>
      <c r="AD57" s="110"/>
      <c r="AE57" s="112">
        <f t="shared" si="13"/>
        <v>14.433899999999994</v>
      </c>
      <c r="AF57" s="84">
        <f>IF((W57)=0,"",(AE57/W57))</f>
        <v>8.7169343708020405E-4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148866.38686281844</v>
      </c>
      <c r="I58" s="110"/>
      <c r="J58" s="114"/>
      <c r="K58" s="111">
        <f>K56+K57</f>
        <v>150273.7189492826</v>
      </c>
      <c r="L58" s="110"/>
      <c r="M58" s="112">
        <f t="shared" si="44"/>
        <v>1407.3320864641573</v>
      </c>
      <c r="N58" s="84">
        <f>IF((H58)=0,"",(M58/H58))</f>
        <v>9.4536591914535072E-3</v>
      </c>
      <c r="O58" s="110"/>
      <c r="P58" s="114"/>
      <c r="Q58" s="111">
        <f>Q56+Q57</f>
        <v>143944.47505493168</v>
      </c>
      <c r="R58" s="110"/>
      <c r="S58" s="112">
        <f t="shared" si="47"/>
        <v>-6329.2438943509187</v>
      </c>
      <c r="T58" s="84">
        <f>IF((K58)=0,"",(S58/K58))</f>
        <v>-4.211810247730037E-2</v>
      </c>
      <c r="U58" s="110"/>
      <c r="V58" s="114"/>
      <c r="W58" s="111">
        <f>W56+W57</f>
        <v>143931.22015493171</v>
      </c>
      <c r="X58" s="110"/>
      <c r="Y58" s="112">
        <f t="shared" si="50"/>
        <v>-13.254899999970803</v>
      </c>
      <c r="Z58" s="84">
        <f>IF((Q58)=0,"",(Y58/Q58))</f>
        <v>-9.2083423104030252E-5</v>
      </c>
      <c r="AA58" s="110"/>
      <c r="AB58" s="114"/>
      <c r="AC58" s="111">
        <f>AC56+AC57</f>
        <v>144056.68405493168</v>
      </c>
      <c r="AD58" s="110"/>
      <c r="AE58" s="112">
        <f t="shared" si="13"/>
        <v>125.46389999997336</v>
      </c>
      <c r="AF58" s="84">
        <f>IF((W58)=0,"",(AE58/W58))</f>
        <v>8.716934370800193E-4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-14886.64</v>
      </c>
      <c r="I59" s="110"/>
      <c r="J59" s="114"/>
      <c r="K59" s="116">
        <f>ROUND(-K58*10%,2)</f>
        <v>-15027.37</v>
      </c>
      <c r="L59" s="110"/>
      <c r="M59" s="117">
        <f t="shared" si="44"/>
        <v>-140.73000000000138</v>
      </c>
      <c r="N59" s="89">
        <f>IF((H59)=0,"",(M59/H59))</f>
        <v>9.4534428185273096E-3</v>
      </c>
      <c r="O59" s="110"/>
      <c r="P59" s="114"/>
      <c r="Q59" s="116">
        <f>ROUND(-Q58*10%,2)</f>
        <v>-14394.45</v>
      </c>
      <c r="R59" s="110"/>
      <c r="S59" s="117">
        <f t="shared" si="47"/>
        <v>632.92000000000007</v>
      </c>
      <c r="T59" s="89">
        <f>IF((K59)=0,"",(S59/K59))</f>
        <v>-4.2117815692300116E-2</v>
      </c>
      <c r="U59" s="110"/>
      <c r="V59" s="114"/>
      <c r="W59" s="116">
        <f>ROUND(-W58*10%,2)</f>
        <v>-14393.12</v>
      </c>
      <c r="X59" s="110"/>
      <c r="Y59" s="117">
        <f t="shared" si="50"/>
        <v>1.3299999999999272</v>
      </c>
      <c r="Z59" s="89">
        <f>IF((Q59)=0,"",(Y59/Q59))</f>
        <v>-9.2396722347844288E-5</v>
      </c>
      <c r="AA59" s="110"/>
      <c r="AB59" s="114"/>
      <c r="AC59" s="116">
        <f>ROUND(-AC58*10%,2)</f>
        <v>-14405.67</v>
      </c>
      <c r="AD59" s="110"/>
      <c r="AE59" s="117">
        <f t="shared" si="13"/>
        <v>-12.549999999999272</v>
      </c>
      <c r="AF59" s="89">
        <f>IF((W59)=0,"",(AE59/W59))</f>
        <v>8.7194437342280704E-4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133979.74686281843</v>
      </c>
      <c r="I60" s="120"/>
      <c r="J60" s="118"/>
      <c r="K60" s="121">
        <f>SUM(K58:K59)</f>
        <v>135246.3489492826</v>
      </c>
      <c r="L60" s="120"/>
      <c r="M60" s="122">
        <f t="shared" si="44"/>
        <v>1266.602086464176</v>
      </c>
      <c r="N60" s="123">
        <f>IF((H60)=0,"",(M60/H60))</f>
        <v>9.4536832328922602E-3</v>
      </c>
      <c r="O60" s="120"/>
      <c r="P60" s="118"/>
      <c r="Q60" s="121">
        <f>SUM(Q58:Q59)</f>
        <v>129550.02505493168</v>
      </c>
      <c r="R60" s="120"/>
      <c r="S60" s="122">
        <f t="shared" si="47"/>
        <v>-5696.3238943509205</v>
      </c>
      <c r="T60" s="123">
        <f>IF((K60)=0,"",(S60/K60))</f>
        <v>-4.2118134342295943E-2</v>
      </c>
      <c r="U60" s="120"/>
      <c r="V60" s="118"/>
      <c r="W60" s="121">
        <f>SUM(W58:W59)</f>
        <v>129538.10015493172</v>
      </c>
      <c r="X60" s="120"/>
      <c r="Y60" s="122">
        <f t="shared" si="50"/>
        <v>-11.924899999969057</v>
      </c>
      <c r="Z60" s="123">
        <f>IF((Q60)=0,"",(Y60/Q60))</f>
        <v>-9.2048612070222844E-5</v>
      </c>
      <c r="AA60" s="120"/>
      <c r="AB60" s="118"/>
      <c r="AC60" s="121">
        <f>SUM(AC58:AC59)</f>
        <v>129651.01405493169</v>
      </c>
      <c r="AD60" s="120"/>
      <c r="AE60" s="122">
        <f t="shared" si="13"/>
        <v>112.91389999997045</v>
      </c>
      <c r="AF60" s="123">
        <f>IF((W60)=0,"",(AE60/W60))</f>
        <v>8.71665555268464E-4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7030A0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4000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1759999.9999999998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3"/>
      <c r="L9" s="150"/>
      <c r="M9" s="219" t="s">
        <v>60</v>
      </c>
      <c r="N9" s="223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358.02</v>
      </c>
      <c r="H12" s="18">
        <f t="shared" ref="H12:H27" si="0">$F12*G12</f>
        <v>358.02</v>
      </c>
      <c r="I12" s="19"/>
      <c r="J12" s="212">
        <v>376.98</v>
      </c>
      <c r="K12" s="18">
        <f t="shared" ref="K12:K27" si="1">$F12*J12</f>
        <v>376.98</v>
      </c>
      <c r="L12" s="19"/>
      <c r="M12" s="21">
        <f t="shared" ref="M12:M21" si="2">K12-H12</f>
        <v>18.960000000000036</v>
      </c>
      <c r="N12" s="22">
        <f t="shared" ref="N12:N21" si="3">IF((H12)=0,"",(M12/H12))</f>
        <v>5.2957935310876593E-2</v>
      </c>
      <c r="O12" s="19"/>
      <c r="P12" s="16">
        <v>386.69</v>
      </c>
      <c r="Q12" s="18">
        <f t="shared" ref="Q12:Q27" si="4">$F12*P12</f>
        <v>386.69</v>
      </c>
      <c r="R12" s="19"/>
      <c r="S12" s="21">
        <f>Q12-K12</f>
        <v>9.7099999999999795</v>
      </c>
      <c r="T12" s="22">
        <f t="shared" ref="T12:T34" si="5">IF((K12)=0,"",(S12/K12))</f>
        <v>2.5757334606610376E-2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-0.62999999999999545</v>
      </c>
      <c r="Z12" s="22">
        <f t="shared" ref="Z12:Z34" si="7">IF((Q12)=0,"",(Y12/Q12))</f>
        <v>-1.6292120303085041E-3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3.57</v>
      </c>
      <c r="H13" s="18">
        <f t="shared" si="0"/>
        <v>3.57</v>
      </c>
      <c r="I13" s="19"/>
      <c r="J13" s="212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4000</v>
      </c>
      <c r="G19" s="16">
        <v>2.4285999999999999</v>
      </c>
      <c r="H19" s="18">
        <f t="shared" si="0"/>
        <v>9714.4</v>
      </c>
      <c r="I19" s="19"/>
      <c r="J19" s="16">
        <v>2.5413000000000001</v>
      </c>
      <c r="K19" s="18">
        <f t="shared" si="1"/>
        <v>10165.200000000001</v>
      </c>
      <c r="L19" s="19"/>
      <c r="M19" s="21">
        <f t="shared" si="2"/>
        <v>450.80000000000109</v>
      </c>
      <c r="N19" s="22">
        <f t="shared" si="3"/>
        <v>4.6405336407807078E-2</v>
      </c>
      <c r="O19" s="19"/>
      <c r="P19" s="16">
        <v>2.5990000000000002</v>
      </c>
      <c r="Q19" s="18">
        <f t="shared" si="4"/>
        <v>10396</v>
      </c>
      <c r="R19" s="19"/>
      <c r="S19" s="21">
        <f t="shared" si="10"/>
        <v>230.79999999999927</v>
      </c>
      <c r="T19" s="22">
        <f t="shared" si="5"/>
        <v>2.2704914807381977E-2</v>
      </c>
      <c r="U19" s="19"/>
      <c r="V19" s="16">
        <v>2.5952000000000002</v>
      </c>
      <c r="W19" s="18">
        <f t="shared" si="6"/>
        <v>10380.800000000001</v>
      </c>
      <c r="X19" s="19"/>
      <c r="Y19" s="21">
        <f t="shared" si="11"/>
        <v>-15.199999999998909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10585.599999999999</v>
      </c>
      <c r="AD19" s="19"/>
      <c r="AE19" s="21">
        <f t="shared" si="13"/>
        <v>204.79999999999745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4000</v>
      </c>
      <c r="G21" s="16">
        <v>-1.9E-2</v>
      </c>
      <c r="H21" s="18">
        <f t="shared" si="0"/>
        <v>-76</v>
      </c>
      <c r="I21" s="19"/>
      <c r="J21" s="16"/>
      <c r="K21" s="18">
        <f t="shared" si="1"/>
        <v>0</v>
      </c>
      <c r="L21" s="19"/>
      <c r="M21" s="21">
        <f t="shared" si="2"/>
        <v>76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4000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9999.99</v>
      </c>
      <c r="I28" s="31"/>
      <c r="J28" s="28"/>
      <c r="K28" s="30">
        <f>SUM(K12:K27)</f>
        <v>10545.68</v>
      </c>
      <c r="L28" s="31"/>
      <c r="M28" s="32">
        <f t="shared" si="16"/>
        <v>545.69000000000051</v>
      </c>
      <c r="N28" s="33">
        <f t="shared" si="17"/>
        <v>5.4569054569054622E-2</v>
      </c>
      <c r="O28" s="31"/>
      <c r="P28" s="28"/>
      <c r="Q28" s="30">
        <f>SUM(Q12:Q27)</f>
        <v>10786.19</v>
      </c>
      <c r="R28" s="31"/>
      <c r="S28" s="32">
        <f t="shared" si="10"/>
        <v>240.51000000000022</v>
      </c>
      <c r="T28" s="33">
        <f t="shared" si="5"/>
        <v>2.280649517148256E-2</v>
      </c>
      <c r="U28" s="31"/>
      <c r="V28" s="28"/>
      <c r="W28" s="30">
        <f>SUM(W12:W27)</f>
        <v>10766.86</v>
      </c>
      <c r="X28" s="31"/>
      <c r="Y28" s="32">
        <f t="shared" si="11"/>
        <v>-19.329999999999927</v>
      </c>
      <c r="Z28" s="33">
        <f t="shared" si="7"/>
        <v>-1.7921063878904345E-3</v>
      </c>
      <c r="AA28" s="31"/>
      <c r="AB28" s="28"/>
      <c r="AC28" s="30">
        <f>SUM(AC12:AC27)</f>
        <v>10980.289999999999</v>
      </c>
      <c r="AD28" s="31"/>
      <c r="AE28" s="32">
        <f t="shared" si="13"/>
        <v>213.42999999999847</v>
      </c>
      <c r="AF28" s="33">
        <f t="shared" si="9"/>
        <v>1.9822863861887165E-2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4000</v>
      </c>
      <c r="G29" s="16">
        <v>-0.33889999999999998</v>
      </c>
      <c r="H29" s="18">
        <f t="shared" ref="H29:H35" si="18">$F29*G29</f>
        <v>-1355.6</v>
      </c>
      <c r="I29" s="19"/>
      <c r="J29" s="16">
        <v>0.43235768943166519</v>
      </c>
      <c r="K29" s="18">
        <f t="shared" ref="K29:K35" si="19">$F29*J29</f>
        <v>1729.4307577266609</v>
      </c>
      <c r="L29" s="19"/>
      <c r="M29" s="21">
        <f t="shared" si="16"/>
        <v>3085.0307577266608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-1729.4307577266609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4000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-1235.7331748047211</v>
      </c>
      <c r="L30" s="19"/>
      <c r="M30" s="21">
        <f t="shared" ref="M30" si="25">K30-H30</f>
        <v>-1235.7331748047211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4000</v>
      </c>
      <c r="G31" s="16">
        <v>4.5900000000000003E-2</v>
      </c>
      <c r="H31" s="18">
        <f t="shared" si="18"/>
        <v>183.60000000000002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-183.60000000000002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4000</v>
      </c>
      <c r="G33" s="133">
        <v>2.1690000000000001E-2</v>
      </c>
      <c r="H33" s="18">
        <f t="shared" si="18"/>
        <v>86.76</v>
      </c>
      <c r="I33" s="19"/>
      <c r="J33" s="133">
        <v>2.1690000000000001E-2</v>
      </c>
      <c r="K33" s="18">
        <f t="shared" si="19"/>
        <v>86.76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86.76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86.76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86.76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66704</v>
      </c>
      <c r="G34" s="38">
        <f>IF(ISBLANK($D$5)=TRUE, 0, IF($D$5="TOU", 0.64*#REF!+0.18*#REF!+0.18*#REF!, IF(AND($D$5="non-TOU", $F$48&gt;0), G48,G47)))</f>
        <v>0.11600000000000001</v>
      </c>
      <c r="H34" s="18">
        <f t="shared" si="18"/>
        <v>7737.6640000000007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9"/>
        <v>7737.6640000000007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7337.44</v>
      </c>
      <c r="R34" s="19"/>
      <c r="S34" s="21">
        <f t="shared" si="10"/>
        <v>-400.22400000000107</v>
      </c>
      <c r="T34" s="22">
        <f t="shared" si="5"/>
        <v>-5.1724137931034614E-2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7337.44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7337.44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16652.414000000001</v>
      </c>
      <c r="I36" s="31"/>
      <c r="J36" s="41"/>
      <c r="K36" s="43">
        <f>SUM(K29:K35)+K28</f>
        <v>18863.80158292194</v>
      </c>
      <c r="L36" s="31"/>
      <c r="M36" s="32">
        <f t="shared" si="28"/>
        <v>2211.3875829219396</v>
      </c>
      <c r="N36" s="33">
        <f t="shared" ref="N36:N42" si="33">IF((H36)=0,"",(M36/H36))</f>
        <v>0.13279681750177119</v>
      </c>
      <c r="O36" s="31"/>
      <c r="P36" s="41"/>
      <c r="Q36" s="43">
        <f>SUM(Q29:Q35)+Q28</f>
        <v>18210.39</v>
      </c>
      <c r="R36" s="31"/>
      <c r="S36" s="32">
        <f t="shared" si="10"/>
        <v>-653.41158292194086</v>
      </c>
      <c r="T36" s="33">
        <f t="shared" ref="T36:T42" si="34">IF((K36)=0,"",(S36/K36))</f>
        <v>-3.4638382939391033E-2</v>
      </c>
      <c r="U36" s="31"/>
      <c r="V36" s="41"/>
      <c r="W36" s="43">
        <f>SUM(W29:W35)+W28</f>
        <v>18191.060000000001</v>
      </c>
      <c r="X36" s="31"/>
      <c r="Y36" s="32">
        <f t="shared" si="11"/>
        <v>-19.329999999998108</v>
      </c>
      <c r="Z36" s="33">
        <f t="shared" ref="Z36:Z42" si="35">IF((Q36)=0,"",(Y36/Q36))</f>
        <v>-1.0614819342143749E-3</v>
      </c>
      <c r="AA36" s="31"/>
      <c r="AB36" s="41"/>
      <c r="AC36" s="43">
        <f>SUM(AC29:AC35)+AC28</f>
        <v>18404.489999999998</v>
      </c>
      <c r="AD36" s="31"/>
      <c r="AE36" s="32">
        <f t="shared" si="13"/>
        <v>213.42999999999665</v>
      </c>
      <c r="AF36" s="33">
        <f t="shared" ref="AF36:AF46" si="36">IF((W36)=0,"",(AE36/W36))</f>
        <v>1.1732686275565944E-2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4000</v>
      </c>
      <c r="G37" s="20">
        <v>2.7825828099560286</v>
      </c>
      <c r="H37" s="18">
        <f>$F37*G37</f>
        <v>11130.331239824114</v>
      </c>
      <c r="I37" s="19"/>
      <c r="J37" s="20">
        <v>2.7064544797271646</v>
      </c>
      <c r="K37" s="18">
        <f>$F37*J37</f>
        <v>10825.817918908659</v>
      </c>
      <c r="L37" s="19"/>
      <c r="M37" s="21">
        <f t="shared" si="28"/>
        <v>-304.51332091545555</v>
      </c>
      <c r="N37" s="22">
        <f t="shared" si="33"/>
        <v>-2.7358873186622935E-2</v>
      </c>
      <c r="O37" s="19"/>
      <c r="P37" s="20">
        <v>2.7064544797271646</v>
      </c>
      <c r="Q37" s="18">
        <f>$F37*P37</f>
        <v>10825.817918908659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10825.817918908659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10825.817918908659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4000</v>
      </c>
      <c r="G38" s="20">
        <v>2.1171956727070014</v>
      </c>
      <c r="H38" s="18">
        <f>$F38*G38</f>
        <v>8468.7826908280058</v>
      </c>
      <c r="I38" s="19"/>
      <c r="J38" s="20">
        <v>2.121465119800138</v>
      </c>
      <c r="K38" s="18">
        <f>$F38*J38</f>
        <v>8485.8604792005517</v>
      </c>
      <c r="L38" s="19"/>
      <c r="M38" s="21">
        <f t="shared" si="28"/>
        <v>17.077788372545911</v>
      </c>
      <c r="N38" s="22">
        <f t="shared" si="33"/>
        <v>2.0165576324259406E-3</v>
      </c>
      <c r="O38" s="19"/>
      <c r="P38" s="20">
        <v>2.121465119800138</v>
      </c>
      <c r="Q38" s="18">
        <f>$F38*P38</f>
        <v>8485.8604792005517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8485.8604792005517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8485.8604792005517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36251.527930652119</v>
      </c>
      <c r="I39" s="48"/>
      <c r="J39" s="47"/>
      <c r="K39" s="43">
        <f>SUM(K36:K38)</f>
        <v>38175.479981031152</v>
      </c>
      <c r="L39" s="48"/>
      <c r="M39" s="32">
        <f t="shared" si="28"/>
        <v>1923.9520503790336</v>
      </c>
      <c r="N39" s="33">
        <f t="shared" si="33"/>
        <v>5.3072302333283312E-2</v>
      </c>
      <c r="O39" s="48"/>
      <c r="P39" s="47"/>
      <c r="Q39" s="43">
        <f>SUM(Q36:Q38)</f>
        <v>37522.068398109208</v>
      </c>
      <c r="R39" s="48"/>
      <c r="S39" s="32">
        <f t="shared" si="10"/>
        <v>-653.4115829219445</v>
      </c>
      <c r="T39" s="33">
        <f t="shared" si="34"/>
        <v>-1.7116001769895632E-2</v>
      </c>
      <c r="U39" s="48"/>
      <c r="V39" s="47"/>
      <c r="W39" s="43">
        <f>SUM(W36:W38)</f>
        <v>37502.738398109213</v>
      </c>
      <c r="X39" s="48"/>
      <c r="Y39" s="32">
        <f t="shared" si="11"/>
        <v>-19.32999999999447</v>
      </c>
      <c r="Z39" s="33">
        <f t="shared" si="35"/>
        <v>-5.1516349778224209E-4</v>
      </c>
      <c r="AA39" s="48"/>
      <c r="AB39" s="47"/>
      <c r="AC39" s="43">
        <f>SUM(AC36:AC38)</f>
        <v>37716.168398109206</v>
      </c>
      <c r="AD39" s="48"/>
      <c r="AE39" s="32">
        <f t="shared" si="13"/>
        <v>213.42999999999302</v>
      </c>
      <c r="AF39" s="33">
        <f t="shared" si="36"/>
        <v>5.6910510836390973E-3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1826703.9999999998</v>
      </c>
      <c r="G40" s="50">
        <v>4.4000000000000003E-3</v>
      </c>
      <c r="H40" s="154">
        <f t="shared" ref="H40:H42" si="37">$F40*G40</f>
        <v>8037.4975999999997</v>
      </c>
      <c r="I40" s="19"/>
      <c r="J40" s="50">
        <v>4.7000000000000002E-3</v>
      </c>
      <c r="K40" s="154">
        <f t="shared" ref="K40:K42" si="38">$F40*J40</f>
        <v>8585.5087999999996</v>
      </c>
      <c r="L40" s="19"/>
      <c r="M40" s="21">
        <f t="shared" si="28"/>
        <v>548.01119999999992</v>
      </c>
      <c r="N40" s="155">
        <f t="shared" si="33"/>
        <v>6.8181818181818177E-2</v>
      </c>
      <c r="O40" s="19"/>
      <c r="P40" s="50">
        <v>4.7000000000000002E-3</v>
      </c>
      <c r="Q40" s="154">
        <f t="shared" ref="Q40:Q42" si="39">$F40*P40</f>
        <v>8585.5087999999996</v>
      </c>
      <c r="R40" s="19"/>
      <c r="S40" s="21">
        <f t="shared" si="10"/>
        <v>0</v>
      </c>
      <c r="T40" s="155">
        <f t="shared" si="34"/>
        <v>0</v>
      </c>
      <c r="U40" s="19"/>
      <c r="V40" s="50">
        <v>4.7000000000000002E-3</v>
      </c>
      <c r="W40" s="154">
        <f t="shared" ref="W40:W42" si="40">$F40*V40</f>
        <v>8585.5087999999996</v>
      </c>
      <c r="X40" s="19"/>
      <c r="Y40" s="21">
        <f t="shared" si="11"/>
        <v>0</v>
      </c>
      <c r="Z40" s="155">
        <f t="shared" si="35"/>
        <v>0</v>
      </c>
      <c r="AA40" s="19"/>
      <c r="AB40" s="50">
        <v>4.7000000000000002E-3</v>
      </c>
      <c r="AC40" s="154">
        <f t="shared" ref="AC40:AC48" si="41">$F40*AB40</f>
        <v>8585.5087999999996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1826703.9999999998</v>
      </c>
      <c r="G41" s="50">
        <v>1.2999999999999999E-3</v>
      </c>
      <c r="H41" s="154">
        <f t="shared" si="37"/>
        <v>2374.7151999999996</v>
      </c>
      <c r="I41" s="19"/>
      <c r="J41" s="50">
        <v>1.2999999999999999E-3</v>
      </c>
      <c r="K41" s="154">
        <f t="shared" si="38"/>
        <v>2374.7151999999996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2374.7151999999996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2374.7151999999996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2374.7151999999996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1759999.9999999998</v>
      </c>
      <c r="G43" s="50">
        <v>7.0000000000000001E-3</v>
      </c>
      <c r="H43" s="154">
        <f t="shared" ref="H43:H48" si="42">$F43*G43</f>
        <v>12319.999999999998</v>
      </c>
      <c r="I43" s="19"/>
      <c r="J43" s="50">
        <v>7.0000000000000001E-3</v>
      </c>
      <c r="K43" s="154">
        <f t="shared" ref="K43:K48" si="43">$F43*J43</f>
        <v>12319.999999999998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12319.999999999998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12319.999999999998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12319.999999999998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1126399.9999999998</v>
      </c>
      <c r="G44" s="54">
        <v>8.3000000000000004E-2</v>
      </c>
      <c r="H44" s="154">
        <f t="shared" si="42"/>
        <v>93491.199999999983</v>
      </c>
      <c r="I44" s="19"/>
      <c r="J44" s="54">
        <v>8.3000000000000004E-2</v>
      </c>
      <c r="K44" s="154">
        <f t="shared" si="43"/>
        <v>93491.199999999983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90111.999999999985</v>
      </c>
      <c r="R44" s="19"/>
      <c r="S44" s="21">
        <f t="shared" si="47"/>
        <v>-3379.1999999999971</v>
      </c>
      <c r="T44" s="155">
        <f t="shared" si="48"/>
        <v>-3.614457831325299E-2</v>
      </c>
      <c r="U44" s="19"/>
      <c r="V44" s="54">
        <v>0.08</v>
      </c>
      <c r="W44" s="154">
        <f t="shared" si="49"/>
        <v>90111.999999999985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90111.999999999985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316799.99999999994</v>
      </c>
      <c r="G45" s="54">
        <v>0.128</v>
      </c>
      <c r="H45" s="154">
        <f t="shared" si="42"/>
        <v>40550.399999999994</v>
      </c>
      <c r="I45" s="19"/>
      <c r="J45" s="54">
        <v>0.128</v>
      </c>
      <c r="K45" s="154">
        <f t="shared" si="43"/>
        <v>40550.399999999994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38649.599999999991</v>
      </c>
      <c r="R45" s="19"/>
      <c r="S45" s="21">
        <f t="shared" si="47"/>
        <v>-1900.8000000000029</v>
      </c>
      <c r="T45" s="155">
        <f t="shared" si="48"/>
        <v>-4.6875000000000076E-2</v>
      </c>
      <c r="U45" s="19"/>
      <c r="V45" s="54">
        <v>0.122</v>
      </c>
      <c r="W45" s="154">
        <f t="shared" si="49"/>
        <v>38649.599999999991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38649.599999999991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316799.99999999994</v>
      </c>
      <c r="G46" s="54">
        <v>0.17499999999999999</v>
      </c>
      <c r="H46" s="154">
        <f t="shared" si="42"/>
        <v>55439.999999999985</v>
      </c>
      <c r="I46" s="19"/>
      <c r="J46" s="54">
        <v>0.17499999999999999</v>
      </c>
      <c r="K46" s="154">
        <f t="shared" si="43"/>
        <v>55439.999999999985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51004.799999999988</v>
      </c>
      <c r="R46" s="19"/>
      <c r="S46" s="21">
        <f t="shared" si="47"/>
        <v>-4435.1999999999971</v>
      </c>
      <c r="T46" s="155">
        <f t="shared" si="48"/>
        <v>-7.9999999999999974E-2</v>
      </c>
      <c r="U46" s="19"/>
      <c r="V46" s="54">
        <v>0.161</v>
      </c>
      <c r="W46" s="154">
        <f t="shared" si="49"/>
        <v>51004.799999999988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51004.799999999988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2"/>
        <v>74.25</v>
      </c>
      <c r="I47" s="59"/>
      <c r="J47" s="54">
        <v>9.9000000000000005E-2</v>
      </c>
      <c r="K47" s="154">
        <f t="shared" si="43"/>
        <v>74.25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1759249.9999999998</v>
      </c>
      <c r="G48" s="54">
        <v>0.11600000000000001</v>
      </c>
      <c r="H48" s="154">
        <f t="shared" si="42"/>
        <v>204072.99999999997</v>
      </c>
      <c r="I48" s="59"/>
      <c r="J48" s="54">
        <v>0.11600000000000001</v>
      </c>
      <c r="K48" s="154">
        <f t="shared" si="43"/>
        <v>204072.99999999997</v>
      </c>
      <c r="L48" s="59"/>
      <c r="M48" s="60">
        <f t="shared" si="44"/>
        <v>0</v>
      </c>
      <c r="N48" s="155">
        <f>IF((H48)=FALSE,"",(M48/H48))</f>
        <v>0</v>
      </c>
      <c r="O48" s="59"/>
      <c r="P48" s="54">
        <v>0.11</v>
      </c>
      <c r="Q48" s="154">
        <f t="shared" si="46"/>
        <v>193517.49999999997</v>
      </c>
      <c r="R48" s="59"/>
      <c r="S48" s="60">
        <f t="shared" si="47"/>
        <v>-10555.5</v>
      </c>
      <c r="T48" s="155">
        <f>IF((K48)=FALSE,"",(S48/K48))</f>
        <v>-5.1724137931034489E-2</v>
      </c>
      <c r="U48" s="59"/>
      <c r="V48" s="54">
        <v>0.11</v>
      </c>
      <c r="W48" s="154">
        <f t="shared" si="49"/>
        <v>193517.49999999997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193517.49999999997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248465.59073065207</v>
      </c>
      <c r="I50" s="75"/>
      <c r="J50" s="72"/>
      <c r="K50" s="74">
        <f>SUM(K40:K46,K39)</f>
        <v>250937.55398103112</v>
      </c>
      <c r="L50" s="75"/>
      <c r="M50" s="76">
        <f t="shared" si="44"/>
        <v>2471.963250379049</v>
      </c>
      <c r="N50" s="77">
        <f>IF((H50)=0,"",(M50/H50))</f>
        <v>9.948915836232506E-3</v>
      </c>
      <c r="O50" s="75"/>
      <c r="P50" s="72"/>
      <c r="Q50" s="74">
        <f>SUM(Q40:Q46,Q39)</f>
        <v>240568.94239810915</v>
      </c>
      <c r="R50" s="75"/>
      <c r="S50" s="76">
        <f t="shared" si="47"/>
        <v>-10368.611582921963</v>
      </c>
      <c r="T50" s="77">
        <f>IF((K50)=0,"",(S50/K50))</f>
        <v>-4.1319489324845131E-2</v>
      </c>
      <c r="U50" s="75"/>
      <c r="V50" s="72"/>
      <c r="W50" s="74">
        <f>SUM(W40:W46,W39)</f>
        <v>240549.61239810917</v>
      </c>
      <c r="X50" s="75"/>
      <c r="Y50" s="76">
        <f t="shared" si="50"/>
        <v>-19.329999999987194</v>
      </c>
      <c r="Z50" s="77">
        <f>IF((Q50)=0,"",(Y50/Q50))</f>
        <v>-8.0351186679777854E-5</v>
      </c>
      <c r="AA50" s="75"/>
      <c r="AB50" s="72"/>
      <c r="AC50" s="74">
        <f>SUM(AC40:AC46,AC39)</f>
        <v>240763.04239810916</v>
      </c>
      <c r="AD50" s="75"/>
      <c r="AE50" s="76">
        <f t="shared" si="13"/>
        <v>213.42999999999302</v>
      </c>
      <c r="AF50" s="77">
        <f>IF((W50)=0,"",(AE50/W50))</f>
        <v>8.8725979589926235E-4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32300.526794984769</v>
      </c>
      <c r="I51" s="81"/>
      <c r="J51" s="79">
        <v>0.13</v>
      </c>
      <c r="K51" s="82">
        <f>K50*J51</f>
        <v>32621.882017534048</v>
      </c>
      <c r="L51" s="81"/>
      <c r="M51" s="83">
        <f t="shared" si="44"/>
        <v>321.35522254927855</v>
      </c>
      <c r="N51" s="84">
        <f>IF((H51)=0,"",(M51/H51))</f>
        <v>9.9489158362325737E-3</v>
      </c>
      <c r="O51" s="81"/>
      <c r="P51" s="79">
        <v>0.13</v>
      </c>
      <c r="Q51" s="82">
        <f>Q50*P51</f>
        <v>31273.962511754191</v>
      </c>
      <c r="R51" s="81"/>
      <c r="S51" s="83">
        <f t="shared" si="47"/>
        <v>-1347.919505779857</v>
      </c>
      <c r="T51" s="84">
        <f>IF((K51)=0,"",(S51/K51))</f>
        <v>-4.1319489324845179E-2</v>
      </c>
      <c r="U51" s="81"/>
      <c r="V51" s="79">
        <v>0.13</v>
      </c>
      <c r="W51" s="82">
        <f>W50*V51</f>
        <v>31271.449611754193</v>
      </c>
      <c r="X51" s="81"/>
      <c r="Y51" s="83">
        <f t="shared" si="50"/>
        <v>-2.5128999999978987</v>
      </c>
      <c r="Z51" s="84">
        <f>IF((Q51)=0,"",(Y51/Q51))</f>
        <v>-8.0351186679763895E-5</v>
      </c>
      <c r="AA51" s="81"/>
      <c r="AB51" s="79">
        <v>0.13</v>
      </c>
      <c r="AC51" s="82">
        <f>AC50*AB51</f>
        <v>31299.195511754191</v>
      </c>
      <c r="AD51" s="81"/>
      <c r="AE51" s="83">
        <f t="shared" si="13"/>
        <v>27.745899999998073</v>
      </c>
      <c r="AF51" s="84">
        <f>IF((W51)=0,"",(AE51/W51))</f>
        <v>8.8725979589922982E-4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280766.11752563686</v>
      </c>
      <c r="I52" s="81"/>
      <c r="J52" s="86"/>
      <c r="K52" s="82">
        <f>K50+K51</f>
        <v>283559.43599856517</v>
      </c>
      <c r="L52" s="81"/>
      <c r="M52" s="83">
        <f t="shared" si="44"/>
        <v>2793.3184729283093</v>
      </c>
      <c r="N52" s="84">
        <f>IF((H52)=0,"",(M52/H52))</f>
        <v>9.9489158362324488E-3</v>
      </c>
      <c r="O52" s="81"/>
      <c r="P52" s="86"/>
      <c r="Q52" s="82">
        <f>Q50+Q51</f>
        <v>271842.90490986337</v>
      </c>
      <c r="R52" s="81"/>
      <c r="S52" s="83">
        <f t="shared" si="47"/>
        <v>-11716.531088701799</v>
      </c>
      <c r="T52" s="84">
        <f>IF((K52)=0,"",(S52/K52))</f>
        <v>-4.1319489324845055E-2</v>
      </c>
      <c r="U52" s="81"/>
      <c r="V52" s="86"/>
      <c r="W52" s="82">
        <f>W50+W51</f>
        <v>271821.06200986338</v>
      </c>
      <c r="X52" s="81"/>
      <c r="Y52" s="83">
        <f t="shared" si="50"/>
        <v>-21.842899999988731</v>
      </c>
      <c r="Z52" s="84">
        <f>IF((Q52)=0,"",(Y52/Q52))</f>
        <v>-8.0351186679789618E-5</v>
      </c>
      <c r="AA52" s="81"/>
      <c r="AB52" s="86"/>
      <c r="AC52" s="82">
        <f>AC50+AC51</f>
        <v>272062.23790986335</v>
      </c>
      <c r="AD52" s="81"/>
      <c r="AE52" s="83">
        <f t="shared" si="13"/>
        <v>241.1758999999729</v>
      </c>
      <c r="AF52" s="84">
        <f>IF((W52)=0,"",(AE52/W52))</f>
        <v>8.8725979589919166E-4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-28076.61</v>
      </c>
      <c r="I53" s="81"/>
      <c r="J53" s="86"/>
      <c r="K53" s="87">
        <f>ROUND(-K52*10%,2)</f>
        <v>-28355.94</v>
      </c>
      <c r="L53" s="81"/>
      <c r="M53" s="88">
        <f t="shared" si="44"/>
        <v>-279.32999999999811</v>
      </c>
      <c r="N53" s="89">
        <f>IF((H53)=0,"",(M53/H53))</f>
        <v>9.9488506625264976E-3</v>
      </c>
      <c r="O53" s="81"/>
      <c r="P53" s="86"/>
      <c r="Q53" s="87">
        <f>ROUND(-Q52*10%,2)</f>
        <v>-27184.29</v>
      </c>
      <c r="R53" s="81"/>
      <c r="S53" s="88">
        <f t="shared" si="47"/>
        <v>1171.6499999999978</v>
      </c>
      <c r="T53" s="89">
        <f>IF((K53)=0,"",(S53/K53))</f>
        <v>-4.1319384933103886E-2</v>
      </c>
      <c r="U53" s="81"/>
      <c r="V53" s="86"/>
      <c r="W53" s="87">
        <f>ROUND(-W52*10%,2)</f>
        <v>-27182.11</v>
      </c>
      <c r="X53" s="81"/>
      <c r="Y53" s="88">
        <f t="shared" si="50"/>
        <v>2.180000000000291</v>
      </c>
      <c r="Z53" s="89">
        <f>IF((Q53)=0,"",(Y53/Q53))</f>
        <v>-8.0193376394979999E-5</v>
      </c>
      <c r="AA53" s="81"/>
      <c r="AB53" s="86"/>
      <c r="AC53" s="87">
        <f>ROUND(-AC52*10%,2)</f>
        <v>-27206.22</v>
      </c>
      <c r="AD53" s="81"/>
      <c r="AE53" s="88">
        <f t="shared" si="13"/>
        <v>-24.110000000000582</v>
      </c>
      <c r="AF53" s="89">
        <f>IF((W53)=0,"",(AE53/W53))</f>
        <v>8.8698044412301256E-4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252689.50752563687</v>
      </c>
      <c r="I54" s="92"/>
      <c r="J54" s="90"/>
      <c r="K54" s="93">
        <f>K52+K53</f>
        <v>255203.49599856517</v>
      </c>
      <c r="L54" s="92"/>
      <c r="M54" s="94">
        <f t="shared" si="44"/>
        <v>2513.988472928293</v>
      </c>
      <c r="N54" s="95">
        <f>IF((H54)=0,"",(M54/H54))</f>
        <v>9.9489230777547576E-3</v>
      </c>
      <c r="O54" s="92"/>
      <c r="P54" s="90"/>
      <c r="Q54" s="93">
        <f>Q52+Q53</f>
        <v>244658.61490986336</v>
      </c>
      <c r="R54" s="92"/>
      <c r="S54" s="94">
        <f t="shared" si="47"/>
        <v>-10544.881088701804</v>
      </c>
      <c r="T54" s="95">
        <f>IF((K54)=0,"",(S54/K54))</f>
        <v>-4.1319500923925785E-2</v>
      </c>
      <c r="U54" s="92"/>
      <c r="V54" s="90"/>
      <c r="W54" s="93">
        <f>W52+W53</f>
        <v>244638.95200986339</v>
      </c>
      <c r="X54" s="92"/>
      <c r="Y54" s="94">
        <f t="shared" si="50"/>
        <v>-19.662899999966612</v>
      </c>
      <c r="Z54" s="95">
        <f>IF((Q54)=0,"",(Y54/Q54))</f>
        <v>-8.036872115543848E-5</v>
      </c>
      <c r="AA54" s="92"/>
      <c r="AB54" s="90"/>
      <c r="AC54" s="93">
        <f>AC52+AC53</f>
        <v>244856.01790986335</v>
      </c>
      <c r="AD54" s="92"/>
      <c r="AE54" s="94">
        <f t="shared" si="13"/>
        <v>217.06589999995776</v>
      </c>
      <c r="AF54" s="95">
        <f>IF((W54)=0,"",(AE54/W54))</f>
        <v>8.8729083499019428E-4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263131.24073065206</v>
      </c>
      <c r="I56" s="106"/>
      <c r="J56" s="103"/>
      <c r="K56" s="105">
        <f>SUM(K47:K48,K39,K40:K43)</f>
        <v>265603.20398103114</v>
      </c>
      <c r="L56" s="106"/>
      <c r="M56" s="107">
        <f t="shared" si="44"/>
        <v>2471.9632503790781</v>
      </c>
      <c r="N56" s="77">
        <f>IF((H56)=0,"",(M56/H56))</f>
        <v>9.3944118665462584E-3</v>
      </c>
      <c r="O56" s="106"/>
      <c r="P56" s="103"/>
      <c r="Q56" s="105">
        <f>SUM(Q47:Q48,Q39,Q40:Q43)</f>
        <v>254390.54239810919</v>
      </c>
      <c r="R56" s="106"/>
      <c r="S56" s="107">
        <f t="shared" si="47"/>
        <v>-11212.661582921952</v>
      </c>
      <c r="T56" s="77">
        <f>IF((K56)=0,"",(S56/K56))</f>
        <v>-4.2215837063933677E-2</v>
      </c>
      <c r="U56" s="106"/>
      <c r="V56" s="103"/>
      <c r="W56" s="105">
        <f>SUM(W47:W48,W39,W40:W43)</f>
        <v>254371.2123981092</v>
      </c>
      <c r="X56" s="106"/>
      <c r="Y56" s="107">
        <f t="shared" si="50"/>
        <v>-19.329999999987194</v>
      </c>
      <c r="Z56" s="77">
        <f>IF((Q56)=0,"",(Y56/Q56))</f>
        <v>-7.598552924871183E-5</v>
      </c>
      <c r="AA56" s="106"/>
      <c r="AB56" s="103"/>
      <c r="AC56" s="105">
        <f>SUM(AC47:AC48,AC39,AC40:AC43)</f>
        <v>254584.64239810919</v>
      </c>
      <c r="AD56" s="106"/>
      <c r="AE56" s="107">
        <f t="shared" si="13"/>
        <v>213.42999999999302</v>
      </c>
      <c r="AF56" s="77">
        <f>IF((W56)=0,"",(AE56/W56))</f>
        <v>8.3904934834355292E-4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34207.061294984771</v>
      </c>
      <c r="I57" s="110"/>
      <c r="J57" s="109">
        <v>0.13</v>
      </c>
      <c r="K57" s="111">
        <f>K56*J57</f>
        <v>34528.416517534046</v>
      </c>
      <c r="L57" s="110"/>
      <c r="M57" s="112">
        <f t="shared" si="44"/>
        <v>321.35522254927491</v>
      </c>
      <c r="N57" s="84">
        <f>IF((H57)=0,"",(M57/H57))</f>
        <v>9.3944118665461058E-3</v>
      </c>
      <c r="O57" s="110"/>
      <c r="P57" s="109">
        <v>0.13</v>
      </c>
      <c r="Q57" s="111">
        <f>Q56*P57</f>
        <v>33070.770511754199</v>
      </c>
      <c r="R57" s="110"/>
      <c r="S57" s="112">
        <f t="shared" si="47"/>
        <v>-1457.6460057798467</v>
      </c>
      <c r="T57" s="84">
        <f>IF((K57)=0,"",(S57/K57))</f>
        <v>-4.2215837063933483E-2</v>
      </c>
      <c r="U57" s="110"/>
      <c r="V57" s="109">
        <v>0.13</v>
      </c>
      <c r="W57" s="111">
        <f>W56*V57</f>
        <v>33068.257611754198</v>
      </c>
      <c r="X57" s="110"/>
      <c r="Y57" s="112">
        <f t="shared" si="50"/>
        <v>-2.5129000000015367</v>
      </c>
      <c r="Z57" s="84">
        <f>IF((Q57)=0,"",(Y57/Q57))</f>
        <v>-7.5985529248808636E-5</v>
      </c>
      <c r="AA57" s="110"/>
      <c r="AB57" s="109">
        <v>0.13</v>
      </c>
      <c r="AC57" s="111">
        <f>AC56*AB57</f>
        <v>33096.003511754199</v>
      </c>
      <c r="AD57" s="110"/>
      <c r="AE57" s="112">
        <f t="shared" si="13"/>
        <v>27.745900000001711</v>
      </c>
      <c r="AF57" s="84">
        <f>IF((W57)=0,"",(AE57/W57))</f>
        <v>8.3904934834363207E-4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297338.30202563683</v>
      </c>
      <c r="I58" s="110"/>
      <c r="J58" s="114"/>
      <c r="K58" s="111">
        <f>K56+K57</f>
        <v>300131.6204985652</v>
      </c>
      <c r="L58" s="110"/>
      <c r="M58" s="112">
        <f t="shared" si="44"/>
        <v>2793.3184729283676</v>
      </c>
      <c r="N58" s="84">
        <f>IF((H58)=0,"",(M58/H58))</f>
        <v>9.3944118665462897E-3</v>
      </c>
      <c r="O58" s="110"/>
      <c r="P58" s="114"/>
      <c r="Q58" s="111">
        <f>Q56+Q57</f>
        <v>287461.31290986337</v>
      </c>
      <c r="R58" s="110"/>
      <c r="S58" s="112">
        <f t="shared" si="47"/>
        <v>-12670.307588701835</v>
      </c>
      <c r="T58" s="84">
        <f>IF((K58)=0,"",(S58/K58))</f>
        <v>-4.2215837063933774E-2</v>
      </c>
      <c r="U58" s="110"/>
      <c r="V58" s="114"/>
      <c r="W58" s="111">
        <f>W56+W57</f>
        <v>287439.47000986338</v>
      </c>
      <c r="X58" s="110"/>
      <c r="Y58" s="112">
        <f t="shared" si="50"/>
        <v>-21.842899999988731</v>
      </c>
      <c r="Z58" s="84">
        <f>IF((Q58)=0,"",(Y58/Q58))</f>
        <v>-7.5985529248722984E-5</v>
      </c>
      <c r="AA58" s="110"/>
      <c r="AB58" s="114"/>
      <c r="AC58" s="111">
        <f>AC56+AC57</f>
        <v>287680.64590986341</v>
      </c>
      <c r="AD58" s="110"/>
      <c r="AE58" s="112">
        <f t="shared" si="13"/>
        <v>241.17590000003111</v>
      </c>
      <c r="AF58" s="84">
        <f>IF((W58)=0,"",(AE58/W58))</f>
        <v>8.3904934834368866E-4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-29733.83</v>
      </c>
      <c r="I59" s="110"/>
      <c r="J59" s="114"/>
      <c r="K59" s="116">
        <f>ROUND(-K58*10%,2)</f>
        <v>-30013.16</v>
      </c>
      <c r="L59" s="110"/>
      <c r="M59" s="117">
        <f t="shared" si="44"/>
        <v>-279.32999999999811</v>
      </c>
      <c r="N59" s="89">
        <f>IF((H59)=0,"",(M59/H59))</f>
        <v>9.3943498029012105E-3</v>
      </c>
      <c r="O59" s="110"/>
      <c r="P59" s="114"/>
      <c r="Q59" s="116">
        <f>ROUND(-Q58*10%,2)</f>
        <v>-28746.13</v>
      </c>
      <c r="R59" s="110"/>
      <c r="S59" s="117">
        <f t="shared" si="47"/>
        <v>1267.0299999999988</v>
      </c>
      <c r="T59" s="89">
        <f>IF((K59)=0,"",(S59/K59))</f>
        <v>-4.2215814662634618E-2</v>
      </c>
      <c r="U59" s="110"/>
      <c r="V59" s="114"/>
      <c r="W59" s="116">
        <f>ROUND(-W58*10%,2)</f>
        <v>-28743.95</v>
      </c>
      <c r="X59" s="110"/>
      <c r="Y59" s="117">
        <f t="shared" si="50"/>
        <v>2.180000000000291</v>
      </c>
      <c r="Z59" s="89">
        <f>IF((Q59)=0,"",(Y59/Q59))</f>
        <v>-7.5836295181309311E-5</v>
      </c>
      <c r="AA59" s="110"/>
      <c r="AB59" s="114"/>
      <c r="AC59" s="116">
        <f>ROUND(-AC58*10%,2)</f>
        <v>-28768.06</v>
      </c>
      <c r="AD59" s="110"/>
      <c r="AE59" s="117">
        <f t="shared" si="13"/>
        <v>-24.110000000000582</v>
      </c>
      <c r="AF59" s="89">
        <f>IF((W59)=0,"",(AE59/W59))</f>
        <v>8.3878520523451307E-4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267604.47202563682</v>
      </c>
      <c r="I60" s="120"/>
      <c r="J60" s="118"/>
      <c r="K60" s="121">
        <f>SUM(K58:K59)</f>
        <v>270118.46049856523</v>
      </c>
      <c r="L60" s="120"/>
      <c r="M60" s="122">
        <f t="shared" si="44"/>
        <v>2513.9884729284095</v>
      </c>
      <c r="N60" s="123">
        <f>IF((H60)=0,"",(M60/H60))</f>
        <v>9.3944187625069533E-3</v>
      </c>
      <c r="O60" s="120"/>
      <c r="P60" s="118"/>
      <c r="Q60" s="121">
        <f>SUM(Q58:Q59)</f>
        <v>258715.18290986336</v>
      </c>
      <c r="R60" s="120"/>
      <c r="S60" s="122">
        <f t="shared" si="47"/>
        <v>-11403.277588701865</v>
      </c>
      <c r="T60" s="123">
        <f>IF((K60)=0,"",(S60/K60))</f>
        <v>-4.2215839552966927E-2</v>
      </c>
      <c r="U60" s="120"/>
      <c r="V60" s="118"/>
      <c r="W60" s="121">
        <f>SUM(W58:W59)</f>
        <v>258695.52000986336</v>
      </c>
      <c r="X60" s="120"/>
      <c r="Y60" s="122">
        <f t="shared" si="50"/>
        <v>-19.662899999995716</v>
      </c>
      <c r="Z60" s="123">
        <f>IF((Q60)=0,"",(Y60/Q60))</f>
        <v>-7.6002110810969648E-5</v>
      </c>
      <c r="AA60" s="120"/>
      <c r="AB60" s="118"/>
      <c r="AC60" s="121">
        <f>SUM(AC58:AC59)</f>
        <v>258912.58590986341</v>
      </c>
      <c r="AD60" s="120"/>
      <c r="AE60" s="122">
        <f t="shared" si="13"/>
        <v>217.06590000004508</v>
      </c>
      <c r="AF60" s="123">
        <f>IF((W60)=0,"",(AE60/W60))</f>
        <v>8.3907869758150021E-4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AP79"/>
  <sheetViews>
    <sheetView showGridLines="0" topLeftCell="A9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(1)'!D19</f>
        <v>6500</v>
      </c>
      <c r="H7" s="9" t="s">
        <v>69</v>
      </c>
      <c r="J7" s="153"/>
      <c r="K7" s="153"/>
    </row>
    <row r="8" spans="2:42" ht="13" x14ac:dyDescent="0.3">
      <c r="B8" s="6"/>
      <c r="G8" s="8">
        <f>'Summary (1)'!C19</f>
        <v>3321500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22822.65</v>
      </c>
      <c r="H12" s="18">
        <f t="shared" ref="H12:H27" si="0">$F12*G12</f>
        <v>22822.65</v>
      </c>
      <c r="I12" s="19"/>
      <c r="J12" s="212">
        <v>23704.2</v>
      </c>
      <c r="K12" s="18">
        <f t="shared" ref="K12:K27" si="1">$F12*J12</f>
        <v>23704.2</v>
      </c>
      <c r="L12" s="19"/>
      <c r="M12" s="21">
        <f t="shared" ref="M12:M21" si="2">K12-H12</f>
        <v>881.54999999999927</v>
      </c>
      <c r="N12" s="22">
        <f t="shared" ref="N12:N21" si="3">IF((H12)=0,"",(M12/H12))</f>
        <v>3.8626101701599032E-2</v>
      </c>
      <c r="O12" s="19"/>
      <c r="P12" s="16">
        <v>23663.13</v>
      </c>
      <c r="Q12" s="18">
        <f t="shared" ref="Q12:Q27" si="4">$F12*P12</f>
        <v>23663.13</v>
      </c>
      <c r="R12" s="19"/>
      <c r="S12" s="21">
        <f>Q12-K12</f>
        <v>-41.069999999999709</v>
      </c>
      <c r="T12" s="22">
        <f t="shared" ref="T12:T34" si="5">IF((K12)=0,"",(S12/K12))</f>
        <v>-1.7326043485964388E-3</v>
      </c>
      <c r="U12" s="19"/>
      <c r="V12" s="16">
        <v>23624.16</v>
      </c>
      <c r="W12" s="18">
        <f t="shared" ref="W12:W27" si="6">$F12*V12</f>
        <v>23624.16</v>
      </c>
      <c r="X12" s="19"/>
      <c r="Y12" s="21">
        <f>W12-Q12</f>
        <v>-38.970000000001164</v>
      </c>
      <c r="Z12" s="22">
        <f t="shared" ref="Z12:Z34" si="7">IF((Q12)=0,"",(Y12/Q12))</f>
        <v>-1.6468658203712342E-3</v>
      </c>
      <c r="AA12" s="19"/>
      <c r="AB12" s="16">
        <v>24151.919999999998</v>
      </c>
      <c r="AC12" s="18">
        <f t="shared" ref="AC12:AC27" si="8">$F12*AB12</f>
        <v>24151.919999999998</v>
      </c>
      <c r="AD12" s="19"/>
      <c r="AE12" s="21">
        <f>AC12-W12</f>
        <v>527.7599999999984</v>
      </c>
      <c r="AF12" s="22">
        <f t="shared" ref="AF12:AF34" si="9">IF((W12)=0,"",(AE12/W12))</f>
        <v>2.2339841924538202E-2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6500</v>
      </c>
      <c r="G19" s="16">
        <v>1.3465</v>
      </c>
      <c r="H19" s="18">
        <f t="shared" si="0"/>
        <v>8752.25</v>
      </c>
      <c r="I19" s="19"/>
      <c r="J19" s="16">
        <v>1.3985000000000001</v>
      </c>
      <c r="K19" s="18">
        <f t="shared" si="1"/>
        <v>9090.25</v>
      </c>
      <c r="L19" s="19"/>
      <c r="M19" s="21">
        <f t="shared" si="2"/>
        <v>338</v>
      </c>
      <c r="N19" s="22">
        <f t="shared" si="3"/>
        <v>3.8618640920906055E-2</v>
      </c>
      <c r="O19" s="19"/>
      <c r="P19" s="16">
        <v>1.3960999999999999</v>
      </c>
      <c r="Q19" s="18">
        <f t="shared" si="4"/>
        <v>9074.65</v>
      </c>
      <c r="R19" s="19"/>
      <c r="S19" s="21">
        <f t="shared" si="10"/>
        <v>-15.600000000000364</v>
      </c>
      <c r="T19" s="22">
        <f t="shared" si="5"/>
        <v>-1.7161244190204189E-3</v>
      </c>
      <c r="U19" s="19"/>
      <c r="V19" s="16">
        <v>1.3937999999999999</v>
      </c>
      <c r="W19" s="18">
        <f t="shared" si="6"/>
        <v>9059.6999999999989</v>
      </c>
      <c r="X19" s="19"/>
      <c r="Y19" s="21">
        <f t="shared" si="11"/>
        <v>-14.950000000000728</v>
      </c>
      <c r="Z19" s="22">
        <f t="shared" si="7"/>
        <v>-1.6474464579901956E-3</v>
      </c>
      <c r="AA19" s="19"/>
      <c r="AB19" s="16">
        <v>1.4249000000000001</v>
      </c>
      <c r="AC19" s="18">
        <f t="shared" si="8"/>
        <v>9261.85</v>
      </c>
      <c r="AD19" s="19"/>
      <c r="AE19" s="21">
        <f t="shared" si="12"/>
        <v>202.15000000000146</v>
      </c>
      <c r="AF19" s="22">
        <f t="shared" si="9"/>
        <v>2.2313100875305084E-2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3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6500</v>
      </c>
      <c r="G21" s="16">
        <v>-2.2200000000000001E-2</v>
      </c>
      <c r="H21" s="18">
        <f t="shared" si="0"/>
        <v>-144.30000000000001</v>
      </c>
      <c r="I21" s="19"/>
      <c r="J21" s="16"/>
      <c r="K21" s="18">
        <f t="shared" si="1"/>
        <v>0</v>
      </c>
      <c r="L21" s="19"/>
      <c r="M21" s="21">
        <f t="shared" si="2"/>
        <v>144.30000000000001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4">$G$7</f>
        <v>6500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5">K24-H24</f>
        <v>0</v>
      </c>
      <c r="N24" s="22" t="str">
        <f t="shared" ref="N24:N34" si="2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4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5"/>
        <v>0</v>
      </c>
      <c r="N25" s="22" t="str">
        <f t="shared" si="2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4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4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31430.600000000002</v>
      </c>
      <c r="I28" s="31"/>
      <c r="J28" s="28"/>
      <c r="K28" s="30">
        <f>SUM(K12:K27)</f>
        <v>32794.449999999997</v>
      </c>
      <c r="L28" s="31"/>
      <c r="M28" s="32">
        <f t="shared" si="25"/>
        <v>1363.8499999999949</v>
      </c>
      <c r="N28" s="33">
        <f t="shared" si="26"/>
        <v>4.3392426488835553E-2</v>
      </c>
      <c r="O28" s="31"/>
      <c r="P28" s="28"/>
      <c r="Q28" s="30">
        <f>SUM(Q12:Q27)</f>
        <v>32737.78</v>
      </c>
      <c r="R28" s="31"/>
      <c r="S28" s="32">
        <f t="shared" si="10"/>
        <v>-56.669999999998254</v>
      </c>
      <c r="T28" s="33">
        <f t="shared" si="5"/>
        <v>-1.7280362988249004E-3</v>
      </c>
      <c r="U28" s="31"/>
      <c r="V28" s="28"/>
      <c r="W28" s="30">
        <f>SUM(W12:W27)</f>
        <v>32683.86</v>
      </c>
      <c r="X28" s="31"/>
      <c r="Y28" s="32">
        <f t="shared" si="11"/>
        <v>-53.919999999998254</v>
      </c>
      <c r="Z28" s="33">
        <f t="shared" si="7"/>
        <v>-1.6470267684613391E-3</v>
      </c>
      <c r="AA28" s="31"/>
      <c r="AB28" s="28"/>
      <c r="AC28" s="30">
        <f>SUM(AC12:AC27)</f>
        <v>33413.769999999997</v>
      </c>
      <c r="AD28" s="31"/>
      <c r="AE28" s="32">
        <f t="shared" si="12"/>
        <v>729.90999999999622</v>
      </c>
      <c r="AF28" s="33">
        <f t="shared" si="9"/>
        <v>2.2332429523318122E-2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6500</v>
      </c>
      <c r="G29" s="16">
        <v>-0.39960000000000001</v>
      </c>
      <c r="H29" s="18">
        <f t="shared" ref="H29:H35" si="27">$F29*G29</f>
        <v>-2597.4</v>
      </c>
      <c r="I29" s="19"/>
      <c r="J29" s="16">
        <v>0.59071404756783996</v>
      </c>
      <c r="K29" s="18">
        <f t="shared" ref="K29:K35" si="28">$F29*J29</f>
        <v>3839.6413091909599</v>
      </c>
      <c r="L29" s="19"/>
      <c r="M29" s="21">
        <f t="shared" si="25"/>
        <v>6437.0413091909595</v>
      </c>
      <c r="N29" s="22">
        <f t="shared" si="26"/>
        <v>-2.4782633823019018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-3839.6413091909599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6500</v>
      </c>
      <c r="G30" s="16">
        <v>0.52170000000000005</v>
      </c>
      <c r="H30" s="18">
        <f t="shared" si="27"/>
        <v>3391.05</v>
      </c>
      <c r="I30" s="19"/>
      <c r="J30" s="16"/>
      <c r="K30" s="18">
        <f t="shared" si="28"/>
        <v>0</v>
      </c>
      <c r="L30" s="19"/>
      <c r="M30" s="21">
        <f t="shared" si="25"/>
        <v>-3391.05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ref="S30:S31" si="33">Q30-K30</f>
        <v>0</v>
      </c>
      <c r="T30" s="22" t="str">
        <f t="shared" ref="T30:T31" si="34">IF((K30)=0,"",(S30/K30))</f>
        <v/>
      </c>
      <c r="U30" s="19"/>
      <c r="V30" s="16">
        <v>0</v>
      </c>
      <c r="W30" s="18">
        <f t="shared" si="30"/>
        <v>0</v>
      </c>
      <c r="X30" s="19"/>
      <c r="Y30" s="21">
        <f t="shared" ref="Y30:Y31" si="35">W30-Q30</f>
        <v>0</v>
      </c>
      <c r="Z30" s="22" t="str">
        <f t="shared" ref="Z30:Z31" si="36">IF((Q30)=0,"",(Y30/Q30))</f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7">AC30-W30</f>
        <v>0</v>
      </c>
      <c r="AF30" s="22" t="str">
        <f t="shared" ref="AF30:AF31" si="38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6500</v>
      </c>
      <c r="G31" s="16">
        <v>5.3699999999999998E-2</v>
      </c>
      <c r="H31" s="18">
        <f>$F31*G31</f>
        <v>349.05</v>
      </c>
      <c r="I31" s="19"/>
      <c r="J31" s="16">
        <v>0</v>
      </c>
      <c r="K31" s="18">
        <f t="shared" si="28"/>
        <v>0</v>
      </c>
      <c r="L31" s="19"/>
      <c r="M31" s="21">
        <f t="shared" si="25"/>
        <v>-349.05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33"/>
        <v>0</v>
      </c>
      <c r="T31" s="22" t="str">
        <f t="shared" si="34"/>
        <v/>
      </c>
      <c r="U31" s="19"/>
      <c r="V31" s="16">
        <v>0</v>
      </c>
      <c r="W31" s="18">
        <f t="shared" si="30"/>
        <v>0</v>
      </c>
      <c r="X31" s="19"/>
      <c r="Y31" s="21">
        <f t="shared" si="35"/>
        <v>0</v>
      </c>
      <c r="Z31" s="22" t="str">
        <f t="shared" si="36"/>
        <v/>
      </c>
      <c r="AA31" s="19"/>
      <c r="AB31" s="16">
        <v>0</v>
      </c>
      <c r="AC31" s="18">
        <f t="shared" si="31"/>
        <v>0</v>
      </c>
      <c r="AD31" s="19"/>
      <c r="AE31" s="21">
        <f t="shared" si="37"/>
        <v>0</v>
      </c>
      <c r="AF31" s="22" t="str">
        <f t="shared" si="38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6500</v>
      </c>
      <c r="G32" s="16"/>
      <c r="H32" s="18">
        <f t="shared" ref="H32" si="39">$F32*G32</f>
        <v>0</v>
      </c>
      <c r="I32" s="19"/>
      <c r="J32" s="16">
        <v>-0.44949300279836379</v>
      </c>
      <c r="K32" s="18">
        <f t="shared" ref="K32" si="40">$F32*J32</f>
        <v>-2921.7045181893645</v>
      </c>
      <c r="L32" s="19"/>
      <c r="M32" s="21">
        <f t="shared" ref="M32" si="41">K32-H32</f>
        <v>-2921.7045181893645</v>
      </c>
      <c r="N32" s="22" t="str">
        <f t="shared" ref="N32" si="42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2921.7045181893645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3">$G$7</f>
        <v>6500</v>
      </c>
      <c r="G33" s="133">
        <v>2.4920000000000001E-2</v>
      </c>
      <c r="H33" s="18">
        <f t="shared" si="27"/>
        <v>161.98000000000002</v>
      </c>
      <c r="I33" s="19"/>
      <c r="J33" s="133">
        <v>2.4920000000000001E-2</v>
      </c>
      <c r="K33" s="18">
        <f t="shared" si="28"/>
        <v>161.98000000000002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161.98000000000002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161.98000000000002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161.98000000000002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19929</v>
      </c>
      <c r="G34" s="38">
        <f>IF(ISBLANK($D$5)=TRUE, 0, IF($D$5="TOU", 0.64*#REF!+0.18*#REF!+0.18*#REF!, IF(AND($D$5="non-TOU", $F$48&gt;0), G48,G47)))</f>
        <v>0.11600000000000001</v>
      </c>
      <c r="H34" s="18">
        <f t="shared" si="27"/>
        <v>2311.7640000000001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28"/>
        <v>2311.7640000000001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2192.19</v>
      </c>
      <c r="R34" s="19"/>
      <c r="S34" s="21">
        <f t="shared" si="10"/>
        <v>-119.57400000000007</v>
      </c>
      <c r="T34" s="22">
        <f t="shared" si="5"/>
        <v>-5.172413793103451E-2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2192.19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2192.19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35047.044000000002</v>
      </c>
      <c r="I36" s="31"/>
      <c r="J36" s="41"/>
      <c r="K36" s="43">
        <f>SUM(K29:K35)+K28</f>
        <v>36186.130791001589</v>
      </c>
      <c r="L36" s="31"/>
      <c r="M36" s="32">
        <f t="shared" si="25"/>
        <v>1139.0867910015877</v>
      </c>
      <c r="N36" s="33">
        <f t="shared" ref="N36:N46" si="44">IF((H36)=0,"",(M36/H36))</f>
        <v>3.2501650952405217E-2</v>
      </c>
      <c r="O36" s="31"/>
      <c r="P36" s="41"/>
      <c r="Q36" s="43">
        <f>SUM(Q29:Q35)+Q28</f>
        <v>35091.949999999997</v>
      </c>
      <c r="R36" s="31"/>
      <c r="S36" s="32">
        <f t="shared" si="10"/>
        <v>-1094.1807910015923</v>
      </c>
      <c r="T36" s="33">
        <f t="shared" ref="T36:T46" si="45">IF((K36)=0,"",(S36/K36))</f>
        <v>-3.023757354222802E-2</v>
      </c>
      <c r="U36" s="31"/>
      <c r="V36" s="41"/>
      <c r="W36" s="43">
        <f>SUM(W29:W35)+W28</f>
        <v>35038.03</v>
      </c>
      <c r="X36" s="31"/>
      <c r="Y36" s="32">
        <f t="shared" si="11"/>
        <v>-53.919999999998254</v>
      </c>
      <c r="Z36" s="33">
        <f t="shared" ref="Z36:Z46" si="46">IF((Q36)=0,"",(Y36/Q36))</f>
        <v>-1.5365347323246003E-3</v>
      </c>
      <c r="AA36" s="31"/>
      <c r="AB36" s="41"/>
      <c r="AC36" s="43">
        <f>SUM(AC29:AC35)+AC28</f>
        <v>35767.939999999995</v>
      </c>
      <c r="AD36" s="31"/>
      <c r="AE36" s="32">
        <f t="shared" si="12"/>
        <v>729.90999999999622</v>
      </c>
      <c r="AF36" s="33">
        <f t="shared" ref="AF36:AF46" si="47">IF((W36)=0,"",(AE36/W36))</f>
        <v>2.0831936042066186E-2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6500</v>
      </c>
      <c r="G37" s="20">
        <v>3.178699360900668</v>
      </c>
      <c r="H37" s="18">
        <f>$F37*G37</f>
        <v>20661.545845854343</v>
      </c>
      <c r="I37" s="19"/>
      <c r="J37" s="20">
        <v>3.0917337281873873</v>
      </c>
      <c r="K37" s="18">
        <f>$F37*J37</f>
        <v>20096.26923321802</v>
      </c>
      <c r="L37" s="19"/>
      <c r="M37" s="21">
        <f t="shared" si="25"/>
        <v>-565.27661263632399</v>
      </c>
      <c r="N37" s="22">
        <f t="shared" si="44"/>
        <v>-2.7358873186622893E-2</v>
      </c>
      <c r="O37" s="19"/>
      <c r="P37" s="20">
        <v>3.0917337281873873</v>
      </c>
      <c r="Q37" s="18">
        <f>$F37*P37</f>
        <v>20096.26923321802</v>
      </c>
      <c r="R37" s="19"/>
      <c r="S37" s="21">
        <f t="shared" si="10"/>
        <v>0</v>
      </c>
      <c r="T37" s="22">
        <f t="shared" si="45"/>
        <v>0</v>
      </c>
      <c r="U37" s="19"/>
      <c r="V37" s="20">
        <v>3.0917337281873873</v>
      </c>
      <c r="W37" s="18">
        <f>$F37*V37</f>
        <v>20096.26923321802</v>
      </c>
      <c r="X37" s="19"/>
      <c r="Y37" s="21">
        <f t="shared" si="11"/>
        <v>0</v>
      </c>
      <c r="Z37" s="22">
        <f t="shared" si="46"/>
        <v>0</v>
      </c>
      <c r="AA37" s="19"/>
      <c r="AB37" s="20">
        <v>3.0917337281873873</v>
      </c>
      <c r="AC37" s="18">
        <f>$F37*AB37</f>
        <v>20096.26923321802</v>
      </c>
      <c r="AD37" s="19"/>
      <c r="AE37" s="21">
        <f t="shared" si="12"/>
        <v>0</v>
      </c>
      <c r="AF37" s="22">
        <f t="shared" si="47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6500</v>
      </c>
      <c r="G38" s="20">
        <v>2.4329555056067216</v>
      </c>
      <c r="H38" s="18">
        <f>$F38*G38</f>
        <v>15814.210786443691</v>
      </c>
      <c r="I38" s="19"/>
      <c r="J38" s="20">
        <v>2.4378617006009056</v>
      </c>
      <c r="K38" s="18">
        <f>$F38*J38</f>
        <v>15846.101053905886</v>
      </c>
      <c r="L38" s="19"/>
      <c r="M38" s="21">
        <f t="shared" si="25"/>
        <v>31.89026746219497</v>
      </c>
      <c r="N38" s="22">
        <f t="shared" si="44"/>
        <v>2.0165576324258968E-3</v>
      </c>
      <c r="O38" s="19"/>
      <c r="P38" s="20">
        <v>2.4378617006009056</v>
      </c>
      <c r="Q38" s="18">
        <f>$F38*P38</f>
        <v>15846.101053905886</v>
      </c>
      <c r="R38" s="19"/>
      <c r="S38" s="21">
        <f t="shared" si="10"/>
        <v>0</v>
      </c>
      <c r="T38" s="22">
        <f t="shared" si="45"/>
        <v>0</v>
      </c>
      <c r="U38" s="19"/>
      <c r="V38" s="20">
        <v>2.4378617006009056</v>
      </c>
      <c r="W38" s="18">
        <f>$F38*V38</f>
        <v>15846.101053905886</v>
      </c>
      <c r="X38" s="19"/>
      <c r="Y38" s="21">
        <f t="shared" si="11"/>
        <v>0</v>
      </c>
      <c r="Z38" s="22">
        <f t="shared" si="46"/>
        <v>0</v>
      </c>
      <c r="AA38" s="19"/>
      <c r="AB38" s="20">
        <v>2.4378617006009056</v>
      </c>
      <c r="AC38" s="18">
        <f>$F38*AB38</f>
        <v>15846.101053905886</v>
      </c>
      <c r="AD38" s="19"/>
      <c r="AE38" s="21">
        <f t="shared" si="12"/>
        <v>0</v>
      </c>
      <c r="AF38" s="22">
        <f t="shared" si="47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71522.800632298036</v>
      </c>
      <c r="I39" s="48"/>
      <c r="J39" s="47"/>
      <c r="K39" s="43">
        <f>SUM(K36:K38)</f>
        <v>72128.501078125497</v>
      </c>
      <c r="L39" s="48"/>
      <c r="M39" s="32">
        <f t="shared" si="25"/>
        <v>605.7004458274605</v>
      </c>
      <c r="N39" s="33">
        <f t="shared" si="44"/>
        <v>8.4686343441917767E-3</v>
      </c>
      <c r="O39" s="48"/>
      <c r="P39" s="47"/>
      <c r="Q39" s="43">
        <f>SUM(Q36:Q38)</f>
        <v>71034.320287123905</v>
      </c>
      <c r="R39" s="48"/>
      <c r="S39" s="32">
        <f t="shared" si="10"/>
        <v>-1094.1807910015923</v>
      </c>
      <c r="T39" s="33">
        <f t="shared" si="45"/>
        <v>-1.5169881179375096E-2</v>
      </c>
      <c r="U39" s="48"/>
      <c r="V39" s="47"/>
      <c r="W39" s="43">
        <f>SUM(W36:W38)</f>
        <v>70980.400287123906</v>
      </c>
      <c r="X39" s="48"/>
      <c r="Y39" s="32">
        <f t="shared" si="11"/>
        <v>-53.919999999998254</v>
      </c>
      <c r="Z39" s="33">
        <f t="shared" si="46"/>
        <v>-7.5906969732449331E-4</v>
      </c>
      <c r="AA39" s="48"/>
      <c r="AB39" s="47"/>
      <c r="AC39" s="43">
        <f>SUM(AC36:AC38)</f>
        <v>71710.31028712391</v>
      </c>
      <c r="AD39" s="48"/>
      <c r="AE39" s="32">
        <f t="shared" si="12"/>
        <v>729.91000000000349</v>
      </c>
      <c r="AF39" s="33">
        <f t="shared" si="47"/>
        <v>1.0283261253070332E-2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3341429</v>
      </c>
      <c r="G40" s="50">
        <v>4.4000000000000003E-3</v>
      </c>
      <c r="H40" s="154">
        <f t="shared" ref="H40:H48" si="48">$F40*G40</f>
        <v>14702.287600000001</v>
      </c>
      <c r="I40" s="19"/>
      <c r="J40" s="50">
        <v>4.7000000000000002E-3</v>
      </c>
      <c r="K40" s="154">
        <f t="shared" ref="K40:K48" si="49">$F40*J40</f>
        <v>15704.7163</v>
      </c>
      <c r="L40" s="19"/>
      <c r="M40" s="21">
        <f t="shared" si="25"/>
        <v>1002.4286999999986</v>
      </c>
      <c r="N40" s="155">
        <f t="shared" si="44"/>
        <v>6.818181818181808E-2</v>
      </c>
      <c r="O40" s="19"/>
      <c r="P40" s="50">
        <v>4.7000000000000002E-3</v>
      </c>
      <c r="Q40" s="154">
        <f t="shared" ref="Q40:Q48" si="50">$F40*P40</f>
        <v>15704.7163</v>
      </c>
      <c r="R40" s="19"/>
      <c r="S40" s="21">
        <f t="shared" si="10"/>
        <v>0</v>
      </c>
      <c r="T40" s="155">
        <f t="shared" si="45"/>
        <v>0</v>
      </c>
      <c r="U40" s="19"/>
      <c r="V40" s="50">
        <v>4.7000000000000002E-3</v>
      </c>
      <c r="W40" s="154">
        <f t="shared" ref="W40:W48" si="51">$F40*V40</f>
        <v>15704.7163</v>
      </c>
      <c r="X40" s="19"/>
      <c r="Y40" s="21">
        <f t="shared" si="11"/>
        <v>0</v>
      </c>
      <c r="Z40" s="155">
        <f t="shared" si="46"/>
        <v>0</v>
      </c>
      <c r="AA40" s="19"/>
      <c r="AB40" s="50">
        <v>4.7000000000000002E-3</v>
      </c>
      <c r="AC40" s="154">
        <f t="shared" ref="AC40:AC48" si="52">$F40*AB40</f>
        <v>15704.7163</v>
      </c>
      <c r="AD40" s="19"/>
      <c r="AE40" s="21">
        <f t="shared" si="12"/>
        <v>0</v>
      </c>
      <c r="AF40" s="155">
        <f t="shared" si="47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3341429</v>
      </c>
      <c r="G41" s="50">
        <v>1.2999999999999999E-3</v>
      </c>
      <c r="H41" s="154">
        <f t="shared" si="48"/>
        <v>4343.8576999999996</v>
      </c>
      <c r="I41" s="19"/>
      <c r="J41" s="50">
        <v>1.2999999999999999E-3</v>
      </c>
      <c r="K41" s="154">
        <f t="shared" si="49"/>
        <v>4343.8576999999996</v>
      </c>
      <c r="L41" s="19"/>
      <c r="M41" s="21">
        <f t="shared" si="25"/>
        <v>0</v>
      </c>
      <c r="N41" s="155">
        <f t="shared" si="44"/>
        <v>0</v>
      </c>
      <c r="O41" s="19"/>
      <c r="P41" s="50">
        <v>1.2999999999999999E-3</v>
      </c>
      <c r="Q41" s="154">
        <f t="shared" si="50"/>
        <v>4343.8576999999996</v>
      </c>
      <c r="R41" s="19"/>
      <c r="S41" s="21">
        <f t="shared" si="10"/>
        <v>0</v>
      </c>
      <c r="T41" s="155">
        <f t="shared" si="45"/>
        <v>0</v>
      </c>
      <c r="U41" s="19"/>
      <c r="V41" s="50">
        <v>1.2999999999999999E-3</v>
      </c>
      <c r="W41" s="154">
        <f t="shared" si="51"/>
        <v>4343.8576999999996</v>
      </c>
      <c r="X41" s="19"/>
      <c r="Y41" s="21">
        <f t="shared" si="11"/>
        <v>0</v>
      </c>
      <c r="Z41" s="155">
        <f t="shared" si="46"/>
        <v>0</v>
      </c>
      <c r="AA41" s="19"/>
      <c r="AB41" s="50">
        <v>1.2999999999999999E-3</v>
      </c>
      <c r="AC41" s="154">
        <f t="shared" si="52"/>
        <v>4343.8576999999996</v>
      </c>
      <c r="AD41" s="19"/>
      <c r="AE41" s="21">
        <f t="shared" si="12"/>
        <v>0</v>
      </c>
      <c r="AF41" s="155">
        <f t="shared" si="47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8"/>
        <v>0.25</v>
      </c>
      <c r="I42" s="19"/>
      <c r="J42" s="50">
        <v>0.25</v>
      </c>
      <c r="K42" s="154">
        <f t="shared" si="49"/>
        <v>0.25</v>
      </c>
      <c r="L42" s="19"/>
      <c r="M42" s="21">
        <f t="shared" si="25"/>
        <v>0</v>
      </c>
      <c r="N42" s="155">
        <f t="shared" si="44"/>
        <v>0</v>
      </c>
      <c r="O42" s="19"/>
      <c r="P42" s="50">
        <v>0.25</v>
      </c>
      <c r="Q42" s="154">
        <f t="shared" si="50"/>
        <v>0.25</v>
      </c>
      <c r="R42" s="19"/>
      <c r="S42" s="21">
        <f t="shared" si="10"/>
        <v>0</v>
      </c>
      <c r="T42" s="155">
        <f t="shared" si="45"/>
        <v>0</v>
      </c>
      <c r="U42" s="19"/>
      <c r="V42" s="50">
        <v>0.25</v>
      </c>
      <c r="W42" s="154">
        <f t="shared" si="51"/>
        <v>0.25</v>
      </c>
      <c r="X42" s="19"/>
      <c r="Y42" s="21">
        <f t="shared" si="11"/>
        <v>0</v>
      </c>
      <c r="Z42" s="155">
        <f t="shared" si="46"/>
        <v>0</v>
      </c>
      <c r="AA42" s="19"/>
      <c r="AB42" s="50">
        <v>0.25</v>
      </c>
      <c r="AC42" s="154">
        <f t="shared" si="52"/>
        <v>0.25</v>
      </c>
      <c r="AD42" s="19"/>
      <c r="AE42" s="21">
        <f t="shared" si="12"/>
        <v>0</v>
      </c>
      <c r="AF42" s="155">
        <f t="shared" si="47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3321500</v>
      </c>
      <c r="G43" s="50">
        <v>7.0000000000000001E-3</v>
      </c>
      <c r="H43" s="154">
        <f t="shared" si="48"/>
        <v>23250.5</v>
      </c>
      <c r="I43" s="19"/>
      <c r="J43" s="50">
        <v>7.0000000000000001E-3</v>
      </c>
      <c r="K43" s="154">
        <f t="shared" si="49"/>
        <v>23250.5</v>
      </c>
      <c r="L43" s="19"/>
      <c r="M43" s="21">
        <f t="shared" si="25"/>
        <v>0</v>
      </c>
      <c r="N43" s="155">
        <f t="shared" si="44"/>
        <v>0</v>
      </c>
      <c r="O43" s="19"/>
      <c r="P43" s="50">
        <v>7.0000000000000001E-3</v>
      </c>
      <c r="Q43" s="154">
        <f t="shared" si="50"/>
        <v>23250.5</v>
      </c>
      <c r="R43" s="19"/>
      <c r="S43" s="21">
        <f t="shared" si="10"/>
        <v>0</v>
      </c>
      <c r="T43" s="155">
        <f t="shared" si="45"/>
        <v>0</v>
      </c>
      <c r="U43" s="19"/>
      <c r="V43" s="50">
        <v>7.0000000000000001E-3</v>
      </c>
      <c r="W43" s="154">
        <f t="shared" si="51"/>
        <v>23250.5</v>
      </c>
      <c r="X43" s="19"/>
      <c r="Y43" s="21">
        <f t="shared" si="11"/>
        <v>0</v>
      </c>
      <c r="Z43" s="155">
        <f t="shared" si="46"/>
        <v>0</v>
      </c>
      <c r="AA43" s="19"/>
      <c r="AB43" s="50">
        <v>7.0000000000000001E-3</v>
      </c>
      <c r="AC43" s="154">
        <f t="shared" si="52"/>
        <v>23250.5</v>
      </c>
      <c r="AD43" s="19"/>
      <c r="AE43" s="21">
        <f t="shared" si="12"/>
        <v>0</v>
      </c>
      <c r="AF43" s="155">
        <f t="shared" si="47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2125760</v>
      </c>
      <c r="G44" s="54">
        <v>8.3000000000000004E-2</v>
      </c>
      <c r="H44" s="154">
        <f t="shared" si="48"/>
        <v>176438.08000000002</v>
      </c>
      <c r="I44" s="19"/>
      <c r="J44" s="54">
        <v>8.3000000000000004E-2</v>
      </c>
      <c r="K44" s="154">
        <f t="shared" si="49"/>
        <v>176438.08000000002</v>
      </c>
      <c r="L44" s="19"/>
      <c r="M44" s="21">
        <f t="shared" si="25"/>
        <v>0</v>
      </c>
      <c r="N44" s="155">
        <f t="shared" si="44"/>
        <v>0</v>
      </c>
      <c r="O44" s="19"/>
      <c r="P44" s="54">
        <v>0.08</v>
      </c>
      <c r="Q44" s="154">
        <f t="shared" si="50"/>
        <v>170060.80000000002</v>
      </c>
      <c r="R44" s="19"/>
      <c r="S44" s="21">
        <f t="shared" si="10"/>
        <v>-6377.2799999999988</v>
      </c>
      <c r="T44" s="155">
        <f t="shared" si="45"/>
        <v>-3.6144578313253004E-2</v>
      </c>
      <c r="U44" s="19"/>
      <c r="V44" s="54">
        <v>0.08</v>
      </c>
      <c r="W44" s="154">
        <f t="shared" si="51"/>
        <v>170060.80000000002</v>
      </c>
      <c r="X44" s="19"/>
      <c r="Y44" s="21">
        <f t="shared" si="11"/>
        <v>0</v>
      </c>
      <c r="Z44" s="155">
        <f t="shared" si="46"/>
        <v>0</v>
      </c>
      <c r="AA44" s="19"/>
      <c r="AB44" s="54">
        <v>0.08</v>
      </c>
      <c r="AC44" s="154">
        <f t="shared" si="52"/>
        <v>170060.80000000002</v>
      </c>
      <c r="AD44" s="19"/>
      <c r="AE44" s="21">
        <f t="shared" si="12"/>
        <v>0</v>
      </c>
      <c r="AF44" s="155">
        <f t="shared" si="47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597870</v>
      </c>
      <c r="G45" s="54">
        <v>0.128</v>
      </c>
      <c r="H45" s="154">
        <f t="shared" si="48"/>
        <v>76527.360000000001</v>
      </c>
      <c r="I45" s="19"/>
      <c r="J45" s="54">
        <v>0.128</v>
      </c>
      <c r="K45" s="154">
        <f t="shared" si="49"/>
        <v>76527.360000000001</v>
      </c>
      <c r="L45" s="19"/>
      <c r="M45" s="21">
        <f t="shared" si="25"/>
        <v>0</v>
      </c>
      <c r="N45" s="155">
        <f t="shared" si="44"/>
        <v>0</v>
      </c>
      <c r="O45" s="19"/>
      <c r="P45" s="54">
        <v>0.122</v>
      </c>
      <c r="Q45" s="154">
        <f t="shared" si="50"/>
        <v>72940.14</v>
      </c>
      <c r="R45" s="19"/>
      <c r="S45" s="21">
        <f t="shared" si="10"/>
        <v>-3587.2200000000012</v>
      </c>
      <c r="T45" s="155">
        <f t="shared" si="45"/>
        <v>-4.6875000000000014E-2</v>
      </c>
      <c r="U45" s="19"/>
      <c r="V45" s="54">
        <v>0.122</v>
      </c>
      <c r="W45" s="154">
        <f t="shared" si="51"/>
        <v>72940.14</v>
      </c>
      <c r="X45" s="19"/>
      <c r="Y45" s="21">
        <f t="shared" si="11"/>
        <v>0</v>
      </c>
      <c r="Z45" s="155">
        <f t="shared" si="46"/>
        <v>0</v>
      </c>
      <c r="AA45" s="19"/>
      <c r="AB45" s="54">
        <v>0.122</v>
      </c>
      <c r="AC45" s="154">
        <f t="shared" si="52"/>
        <v>72940.14</v>
      </c>
      <c r="AD45" s="19"/>
      <c r="AE45" s="21">
        <f t="shared" si="12"/>
        <v>0</v>
      </c>
      <c r="AF45" s="155">
        <f t="shared" si="47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597870</v>
      </c>
      <c r="G46" s="54">
        <v>0.17499999999999999</v>
      </c>
      <c r="H46" s="154">
        <f t="shared" si="48"/>
        <v>104627.25</v>
      </c>
      <c r="I46" s="19"/>
      <c r="J46" s="54">
        <v>0.17499999999999999</v>
      </c>
      <c r="K46" s="154">
        <f t="shared" si="49"/>
        <v>104627.25</v>
      </c>
      <c r="L46" s="19"/>
      <c r="M46" s="21">
        <f t="shared" si="25"/>
        <v>0</v>
      </c>
      <c r="N46" s="155">
        <f t="shared" si="44"/>
        <v>0</v>
      </c>
      <c r="O46" s="19"/>
      <c r="P46" s="54">
        <v>0.161</v>
      </c>
      <c r="Q46" s="154">
        <f t="shared" si="50"/>
        <v>96257.07</v>
      </c>
      <c r="R46" s="19"/>
      <c r="S46" s="21">
        <f t="shared" si="10"/>
        <v>-8370.179999999993</v>
      </c>
      <c r="T46" s="155">
        <f t="shared" si="45"/>
        <v>-7.9999999999999932E-2</v>
      </c>
      <c r="U46" s="19"/>
      <c r="V46" s="54">
        <v>0.161</v>
      </c>
      <c r="W46" s="154">
        <f t="shared" si="51"/>
        <v>96257.07</v>
      </c>
      <c r="X46" s="19"/>
      <c r="Y46" s="21">
        <f t="shared" si="11"/>
        <v>0</v>
      </c>
      <c r="Z46" s="155">
        <f t="shared" si="46"/>
        <v>0</v>
      </c>
      <c r="AA46" s="19"/>
      <c r="AB46" s="54">
        <v>0.161</v>
      </c>
      <c r="AC46" s="154">
        <f t="shared" si="52"/>
        <v>96257.07</v>
      </c>
      <c r="AD46" s="19"/>
      <c r="AE46" s="21">
        <f t="shared" si="12"/>
        <v>0</v>
      </c>
      <c r="AF46" s="155">
        <f t="shared" si="47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8"/>
        <v>74.25</v>
      </c>
      <c r="I47" s="59"/>
      <c r="J47" s="54">
        <v>9.9000000000000005E-2</v>
      </c>
      <c r="K47" s="154">
        <f t="shared" si="49"/>
        <v>74.25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0"/>
        <v>70.5</v>
      </c>
      <c r="R47" s="59"/>
      <c r="S47" s="60">
        <f t="shared" si="10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51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2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3320750</v>
      </c>
      <c r="G48" s="54">
        <v>0.11600000000000001</v>
      </c>
      <c r="H48" s="154">
        <f t="shared" si="48"/>
        <v>385207</v>
      </c>
      <c r="I48" s="59"/>
      <c r="J48" s="54">
        <v>0.11600000000000001</v>
      </c>
      <c r="K48" s="154">
        <f t="shared" si="49"/>
        <v>385207</v>
      </c>
      <c r="L48" s="59"/>
      <c r="M48" s="60">
        <f t="shared" si="25"/>
        <v>0</v>
      </c>
      <c r="N48" s="155">
        <f>IF((H48)=FALSE,"",(M48/H48))</f>
        <v>0</v>
      </c>
      <c r="O48" s="59"/>
      <c r="P48" s="54">
        <v>0.11</v>
      </c>
      <c r="Q48" s="154">
        <f t="shared" si="50"/>
        <v>365282.5</v>
      </c>
      <c r="R48" s="59"/>
      <c r="S48" s="60">
        <f t="shared" si="10"/>
        <v>-19924.5</v>
      </c>
      <c r="T48" s="155">
        <f>IF((K48)=FALSE,"",(S48/K48))</f>
        <v>-5.1724137931034482E-2</v>
      </c>
      <c r="U48" s="59"/>
      <c r="V48" s="54">
        <v>0.11</v>
      </c>
      <c r="W48" s="154">
        <f t="shared" si="51"/>
        <v>365282.5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2"/>
        <v>365282.5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471412.38593229809</v>
      </c>
      <c r="I50" s="75"/>
      <c r="J50" s="72"/>
      <c r="K50" s="74">
        <f>SUM(K40:K46,K39)</f>
        <v>473020.51507812552</v>
      </c>
      <c r="L50" s="75"/>
      <c r="M50" s="76">
        <f t="shared" si="25"/>
        <v>1608.1291458274354</v>
      </c>
      <c r="N50" s="77">
        <f>IF((H50)=0,"",(M50/H50))</f>
        <v>3.4113001563314607E-3</v>
      </c>
      <c r="O50" s="75"/>
      <c r="P50" s="72"/>
      <c r="Q50" s="74">
        <f>SUM(Q40:Q46,Q39)</f>
        <v>453591.65428712394</v>
      </c>
      <c r="R50" s="75"/>
      <c r="S50" s="76">
        <f t="shared" si="10"/>
        <v>-19428.860791001585</v>
      </c>
      <c r="T50" s="77">
        <f>IF((K50)=0,"",(S50/K50))</f>
        <v>-4.1074034152181867E-2</v>
      </c>
      <c r="U50" s="75"/>
      <c r="V50" s="72"/>
      <c r="W50" s="74">
        <f>SUM(W40:W46,W39)</f>
        <v>453537.73428712395</v>
      </c>
      <c r="X50" s="75"/>
      <c r="Y50" s="76">
        <f t="shared" si="11"/>
        <v>-53.919999999983702</v>
      </c>
      <c r="Z50" s="77">
        <f>IF((Q50)=0,"",(Y50/Q50))</f>
        <v>-1.1887343933769181E-4</v>
      </c>
      <c r="AA50" s="75"/>
      <c r="AB50" s="72"/>
      <c r="AC50" s="74">
        <f>SUM(AC40:AC46,AC39)</f>
        <v>454267.64428712393</v>
      </c>
      <c r="AD50" s="75"/>
      <c r="AE50" s="76">
        <f t="shared" si="12"/>
        <v>729.90999999997439</v>
      </c>
      <c r="AF50" s="77">
        <f>IF((W50)=0,"",(AE50/W50))</f>
        <v>1.6093699483401434E-3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61283.61017119875</v>
      </c>
      <c r="I51" s="81"/>
      <c r="J51" s="79">
        <v>0.13</v>
      </c>
      <c r="K51" s="82">
        <f>K50*J51</f>
        <v>61492.666960156319</v>
      </c>
      <c r="L51" s="81"/>
      <c r="M51" s="83">
        <f t="shared" si="25"/>
        <v>209.05678895756864</v>
      </c>
      <c r="N51" s="84">
        <f>IF((H51)=0,"",(M51/H51))</f>
        <v>3.4113001563314941E-3</v>
      </c>
      <c r="O51" s="81"/>
      <c r="P51" s="79">
        <v>0.13</v>
      </c>
      <c r="Q51" s="82">
        <f>Q50*P51</f>
        <v>58966.915057326114</v>
      </c>
      <c r="R51" s="81"/>
      <c r="S51" s="83">
        <f t="shared" si="10"/>
        <v>-2525.7519028302049</v>
      </c>
      <c r="T51" s="84">
        <f>IF((K51)=0,"",(S51/K51))</f>
        <v>-4.1074034152181846E-2</v>
      </c>
      <c r="U51" s="81"/>
      <c r="V51" s="79">
        <v>0.13</v>
      </c>
      <c r="W51" s="82">
        <f>W50*V51</f>
        <v>58959.905457326116</v>
      </c>
      <c r="X51" s="81"/>
      <c r="Y51" s="83">
        <f t="shared" si="11"/>
        <v>-7.0095999999975902</v>
      </c>
      <c r="Z51" s="84">
        <f>IF((Q51)=0,"",(Y51/Q51))</f>
        <v>-1.1887343933768688E-4</v>
      </c>
      <c r="AA51" s="81"/>
      <c r="AB51" s="79">
        <v>0.13</v>
      </c>
      <c r="AC51" s="82">
        <f>AC50*AB51</f>
        <v>59054.793757326115</v>
      </c>
      <c r="AD51" s="81"/>
      <c r="AE51" s="83">
        <f t="shared" si="12"/>
        <v>94.888299999998708</v>
      </c>
      <c r="AF51" s="84">
        <f>IF((W51)=0,"",(AE51/W51))</f>
        <v>1.6093699483401779E-3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532695.99610349687</v>
      </c>
      <c r="I52" s="81"/>
      <c r="J52" s="86"/>
      <c r="K52" s="82">
        <f>K50+K51</f>
        <v>534513.18203828181</v>
      </c>
      <c r="L52" s="81"/>
      <c r="M52" s="83">
        <f t="shared" si="25"/>
        <v>1817.1859347849386</v>
      </c>
      <c r="N52" s="84">
        <f>IF((H52)=0,"",(M52/H52))</f>
        <v>3.4113001563313415E-3</v>
      </c>
      <c r="O52" s="81"/>
      <c r="P52" s="86"/>
      <c r="Q52" s="82">
        <f>Q50+Q51</f>
        <v>512558.56934445002</v>
      </c>
      <c r="R52" s="81"/>
      <c r="S52" s="83">
        <f t="shared" si="10"/>
        <v>-21954.61269383179</v>
      </c>
      <c r="T52" s="84">
        <f>IF((K52)=0,"",(S52/K52))</f>
        <v>-4.1074034152181867E-2</v>
      </c>
      <c r="U52" s="81"/>
      <c r="V52" s="86"/>
      <c r="W52" s="82">
        <f>W50+W51</f>
        <v>512497.63974445005</v>
      </c>
      <c r="X52" s="81"/>
      <c r="Y52" s="83">
        <f t="shared" si="11"/>
        <v>-60.929599999974016</v>
      </c>
      <c r="Z52" s="84">
        <f>IF((Q52)=0,"",(Y52/Q52))</f>
        <v>-1.1887343933767705E-4</v>
      </c>
      <c r="AA52" s="81"/>
      <c r="AB52" s="86"/>
      <c r="AC52" s="82">
        <f>AC50+AC51</f>
        <v>513322.43804445001</v>
      </c>
      <c r="AD52" s="81"/>
      <c r="AE52" s="83">
        <f t="shared" si="12"/>
        <v>824.79829999996582</v>
      </c>
      <c r="AF52" s="84">
        <f>IF((W52)=0,"",(AE52/W52))</f>
        <v>1.6093699483401332E-3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-53269.599999999999</v>
      </c>
      <c r="I53" s="81"/>
      <c r="J53" s="86"/>
      <c r="K53" s="87">
        <f>ROUND(-K52*10%,2)</f>
        <v>-53451.32</v>
      </c>
      <c r="L53" s="81"/>
      <c r="M53" s="88">
        <f t="shared" si="25"/>
        <v>-181.72000000000116</v>
      </c>
      <c r="N53" s="89">
        <f>IF((H53)=0,"",(M53/H53))</f>
        <v>3.4113265352095972E-3</v>
      </c>
      <c r="O53" s="81"/>
      <c r="P53" s="86"/>
      <c r="Q53" s="87">
        <f>ROUND(-Q52*10%,2)</f>
        <v>-51255.86</v>
      </c>
      <c r="R53" s="81"/>
      <c r="S53" s="88">
        <f t="shared" si="10"/>
        <v>2195.4599999999991</v>
      </c>
      <c r="T53" s="89">
        <f>IF((K53)=0,"",(S53/K53))</f>
        <v>-4.107400902353766E-2</v>
      </c>
      <c r="U53" s="81"/>
      <c r="V53" s="86"/>
      <c r="W53" s="87">
        <f>ROUND(-W52*10%,2)</f>
        <v>-51249.760000000002</v>
      </c>
      <c r="X53" s="81"/>
      <c r="Y53" s="88">
        <f t="shared" si="11"/>
        <v>6.0999999999985448</v>
      </c>
      <c r="Z53" s="89">
        <f>IF((Q53)=0,"",(Y53/Q53))</f>
        <v>-1.1901078237685495E-4</v>
      </c>
      <c r="AA53" s="81"/>
      <c r="AB53" s="86"/>
      <c r="AC53" s="87">
        <f>ROUND(-AC52*10%,2)</f>
        <v>-51332.24</v>
      </c>
      <c r="AD53" s="81"/>
      <c r="AE53" s="88">
        <f t="shared" si="12"/>
        <v>-82.479999999995925</v>
      </c>
      <c r="AF53" s="89">
        <f>IF((W53)=0,"",(AE53/W53))</f>
        <v>1.6093733902362846E-3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479426.3961034969</v>
      </c>
      <c r="I54" s="92"/>
      <c r="J54" s="90"/>
      <c r="K54" s="93">
        <f>K52+K53</f>
        <v>481061.8620382818</v>
      </c>
      <c r="L54" s="92"/>
      <c r="M54" s="94">
        <f t="shared" si="25"/>
        <v>1635.4659347849083</v>
      </c>
      <c r="N54" s="95">
        <f>IF((H54)=0,"",(M54/H54))</f>
        <v>3.4112972253447838E-3</v>
      </c>
      <c r="O54" s="92"/>
      <c r="P54" s="90"/>
      <c r="Q54" s="93">
        <f>Q52+Q53</f>
        <v>461302.70934445004</v>
      </c>
      <c r="R54" s="92"/>
      <c r="S54" s="94">
        <f t="shared" si="10"/>
        <v>-19759.152693831769</v>
      </c>
      <c r="T54" s="95">
        <f>IF((K54)=0,"",(S54/K54))</f>
        <v>-4.1074036944253503E-2</v>
      </c>
      <c r="U54" s="92"/>
      <c r="V54" s="90"/>
      <c r="W54" s="93">
        <f>W52+W53</f>
        <v>461247.87974445004</v>
      </c>
      <c r="X54" s="92"/>
      <c r="Y54" s="94">
        <f t="shared" si="11"/>
        <v>-54.829599999997299</v>
      </c>
      <c r="Z54" s="95">
        <f>IF((Q54)=0,"",(Y54/Q54))</f>
        <v>-1.1885817899902382E-4</v>
      </c>
      <c r="AA54" s="92"/>
      <c r="AB54" s="90"/>
      <c r="AC54" s="93">
        <f>AC52+AC53</f>
        <v>461990.19804445002</v>
      </c>
      <c r="AD54" s="92"/>
      <c r="AE54" s="94">
        <f t="shared" si="12"/>
        <v>742.31829999998445</v>
      </c>
      <c r="AF54" s="95">
        <f>IF((W54)=0,"",(AE54/W54))</f>
        <v>1.6093695659072922E-3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499100.94593229803</v>
      </c>
      <c r="I56" s="106"/>
      <c r="J56" s="103"/>
      <c r="K56" s="105">
        <f>SUM(K47:K48,K39,K40:K43)</f>
        <v>500709.07507812552</v>
      </c>
      <c r="L56" s="106"/>
      <c r="M56" s="107">
        <f t="shared" si="25"/>
        <v>1608.1291458274936</v>
      </c>
      <c r="N56" s="77">
        <f>IF((H56)=0,"",(M56/H56))</f>
        <v>3.2220518893699571E-3</v>
      </c>
      <c r="O56" s="106"/>
      <c r="P56" s="103"/>
      <c r="Q56" s="105">
        <f>SUM(Q47:Q48,Q39,Q40:Q43)</f>
        <v>479686.64428712387</v>
      </c>
      <c r="R56" s="106"/>
      <c r="S56" s="107">
        <f t="shared" si="10"/>
        <v>-21022.430791001651</v>
      </c>
      <c r="T56" s="77">
        <f>IF((K56)=0,"",(S56/K56))</f>
        <v>-4.1985320093752096E-2</v>
      </c>
      <c r="U56" s="106"/>
      <c r="V56" s="103"/>
      <c r="W56" s="105">
        <f>SUM(W47:W48,W39,W40:W43)</f>
        <v>479632.72428712394</v>
      </c>
      <c r="X56" s="106"/>
      <c r="Y56" s="107">
        <f t="shared" si="11"/>
        <v>-53.919999999925494</v>
      </c>
      <c r="Z56" s="77">
        <f>IF((Q56)=0,"",(Y56/Q56))</f>
        <v>-1.1240671517977649E-4</v>
      </c>
      <c r="AA56" s="106"/>
      <c r="AB56" s="103"/>
      <c r="AC56" s="105">
        <f>SUM(AC47:AC48,AC39,AC40:AC43)</f>
        <v>480362.63428712386</v>
      </c>
      <c r="AD56" s="106"/>
      <c r="AE56" s="107">
        <f t="shared" si="12"/>
        <v>729.90999999991618</v>
      </c>
      <c r="AF56" s="77">
        <f>IF((W56)=0,"",(AE56/W56))</f>
        <v>1.521810258223682E-3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64883.122971198747</v>
      </c>
      <c r="I57" s="110"/>
      <c r="J57" s="109">
        <v>0.13</v>
      </c>
      <c r="K57" s="111">
        <f>K56*J57</f>
        <v>65092.179760156323</v>
      </c>
      <c r="L57" s="110"/>
      <c r="M57" s="112">
        <f t="shared" si="25"/>
        <v>209.05678895757592</v>
      </c>
      <c r="N57" s="84">
        <f>IF((H57)=0,"",(M57/H57))</f>
        <v>3.2220518893699836E-3</v>
      </c>
      <c r="O57" s="110"/>
      <c r="P57" s="109">
        <v>0.13</v>
      </c>
      <c r="Q57" s="111">
        <f>Q56*P57</f>
        <v>62359.263757326102</v>
      </c>
      <c r="R57" s="110"/>
      <c r="S57" s="112">
        <f t="shared" si="10"/>
        <v>-2732.9160028302213</v>
      </c>
      <c r="T57" s="84">
        <f>IF((K57)=0,"",(S57/K57))</f>
        <v>-4.1985320093752193E-2</v>
      </c>
      <c r="U57" s="110"/>
      <c r="V57" s="109">
        <v>0.13</v>
      </c>
      <c r="W57" s="111">
        <f>W56*V57</f>
        <v>62352.254157326111</v>
      </c>
      <c r="X57" s="110"/>
      <c r="Y57" s="112">
        <f t="shared" si="11"/>
        <v>-7.0095999999903142</v>
      </c>
      <c r="Z57" s="84">
        <f>IF((Q57)=0,"",(Y57/Q57))</f>
        <v>-1.1240671517977649E-4</v>
      </c>
      <c r="AA57" s="110"/>
      <c r="AB57" s="109">
        <v>0.13</v>
      </c>
      <c r="AC57" s="111">
        <f>AC56*AB57</f>
        <v>62447.142457326103</v>
      </c>
      <c r="AD57" s="110"/>
      <c r="AE57" s="112">
        <f t="shared" si="12"/>
        <v>94.888299999991432</v>
      </c>
      <c r="AF57" s="84">
        <f>IF((W57)=0,"",(AE57/W57))</f>
        <v>1.5218102582237195E-3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563984.06890349672</v>
      </c>
      <c r="I58" s="110"/>
      <c r="J58" s="114"/>
      <c r="K58" s="111">
        <f>K56+K57</f>
        <v>565801.25483828189</v>
      </c>
      <c r="L58" s="110"/>
      <c r="M58" s="112">
        <f t="shared" si="25"/>
        <v>1817.1859347851714</v>
      </c>
      <c r="N58" s="84">
        <f>IF((H58)=0,"",(M58/H58))</f>
        <v>3.222051889370141E-3</v>
      </c>
      <c r="O58" s="110"/>
      <c r="P58" s="114"/>
      <c r="Q58" s="111">
        <f>Q56+Q57</f>
        <v>542045.90804444999</v>
      </c>
      <c r="R58" s="110"/>
      <c r="S58" s="112">
        <f t="shared" si="10"/>
        <v>-23755.346793831908</v>
      </c>
      <c r="T58" s="84">
        <f>IF((K58)=0,"",(S58/K58))</f>
        <v>-4.1985320093752165E-2</v>
      </c>
      <c r="U58" s="110"/>
      <c r="V58" s="114"/>
      <c r="W58" s="111">
        <f>W56+W57</f>
        <v>541984.97844445007</v>
      </c>
      <c r="X58" s="110"/>
      <c r="Y58" s="112">
        <f t="shared" si="11"/>
        <v>-60.929599999915808</v>
      </c>
      <c r="Z58" s="84">
        <f>IF((Q58)=0,"",(Y58/Q58))</f>
        <v>-1.1240671517977649E-4</v>
      </c>
      <c r="AA58" s="110"/>
      <c r="AB58" s="114"/>
      <c r="AC58" s="111">
        <f>AC56+AC57</f>
        <v>542809.77674444998</v>
      </c>
      <c r="AD58" s="110"/>
      <c r="AE58" s="112">
        <f t="shared" si="12"/>
        <v>824.79829999990761</v>
      </c>
      <c r="AF58" s="84">
        <f>IF((W58)=0,"",(AE58/W58))</f>
        <v>1.5218102582236863E-3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-56398.41</v>
      </c>
      <c r="I59" s="110"/>
      <c r="J59" s="114"/>
      <c r="K59" s="116">
        <f>ROUND(-K58*10%,2)</f>
        <v>-56580.13</v>
      </c>
      <c r="L59" s="110"/>
      <c r="M59" s="117">
        <f t="shared" si="25"/>
        <v>-181.71999999999389</v>
      </c>
      <c r="N59" s="89">
        <f>IF((H59)=0,"",(M59/H59))</f>
        <v>3.2220766507423501E-3</v>
      </c>
      <c r="O59" s="110"/>
      <c r="P59" s="114"/>
      <c r="Q59" s="116">
        <f>ROUND(-Q58*10%,2)</f>
        <v>-54204.59</v>
      </c>
      <c r="R59" s="110"/>
      <c r="S59" s="117">
        <f t="shared" si="10"/>
        <v>2375.5400000000009</v>
      </c>
      <c r="T59" s="89">
        <f>IF((K59)=0,"",(S59/K59))</f>
        <v>-4.1985410779367259E-2</v>
      </c>
      <c r="U59" s="110"/>
      <c r="V59" s="114"/>
      <c r="W59" s="116">
        <f>ROUND(-W58*10%,2)</f>
        <v>-54198.5</v>
      </c>
      <c r="X59" s="110"/>
      <c r="Y59" s="117">
        <f t="shared" si="11"/>
        <v>6.0899999999965075</v>
      </c>
      <c r="Z59" s="89">
        <f>IF((Q59)=0,"",(Y59/Q59))</f>
        <v>-1.1235210892650434E-4</v>
      </c>
      <c r="AA59" s="110"/>
      <c r="AB59" s="114"/>
      <c r="AC59" s="116">
        <f>ROUND(-AC58*10%,2)</f>
        <v>-54280.98</v>
      </c>
      <c r="AD59" s="110"/>
      <c r="AE59" s="117">
        <f t="shared" si="12"/>
        <v>-82.480000000003201</v>
      </c>
      <c r="AF59" s="89">
        <f>IF((W59)=0,"",(AE59/W59))</f>
        <v>1.5218133343174295E-3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507585.65890349669</v>
      </c>
      <c r="I60" s="120"/>
      <c r="J60" s="118"/>
      <c r="K60" s="121">
        <f>SUM(K58:K59)</f>
        <v>509221.12483828189</v>
      </c>
      <c r="L60" s="120"/>
      <c r="M60" s="122">
        <f t="shared" si="25"/>
        <v>1635.4659347851994</v>
      </c>
      <c r="N60" s="123">
        <f>IF((H60)=0,"",(M60/H60))</f>
        <v>3.2220491381064367E-3</v>
      </c>
      <c r="O60" s="120"/>
      <c r="P60" s="118"/>
      <c r="Q60" s="121">
        <f>SUM(Q58:Q59)</f>
        <v>487841.31804445002</v>
      </c>
      <c r="R60" s="120"/>
      <c r="S60" s="122">
        <f t="shared" si="10"/>
        <v>-21379.806793831871</v>
      </c>
      <c r="T60" s="123">
        <f>IF((K60)=0,"",(S60/K60))</f>
        <v>-4.1985310017571748E-2</v>
      </c>
      <c r="U60" s="120"/>
      <c r="V60" s="118"/>
      <c r="W60" s="121">
        <f>SUM(W58:W59)</f>
        <v>487786.47844445007</v>
      </c>
      <c r="X60" s="120"/>
      <c r="Y60" s="122">
        <f t="shared" si="11"/>
        <v>-54.839599999948405</v>
      </c>
      <c r="Z60" s="123">
        <f>IF((Q60)=0,"",(Y60/Q60))</f>
        <v>-1.1241278254121078E-4</v>
      </c>
      <c r="AA60" s="120"/>
      <c r="AB60" s="118"/>
      <c r="AC60" s="121">
        <f>SUM(AC58:AC59)</f>
        <v>488528.79674445</v>
      </c>
      <c r="AD60" s="120"/>
      <c r="AE60" s="122">
        <f t="shared" si="12"/>
        <v>742.31829999992624</v>
      </c>
      <c r="AF60" s="123">
        <f>IF((W60)=0,"",(AE60/W60))</f>
        <v>1.5218099164355224E-3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C000"/>
    <pageSetUpPr fitToPage="1"/>
  </sheetPr>
  <dimension ref="A1:AP79"/>
  <sheetViews>
    <sheetView showGridLines="0" topLeftCell="A45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hidden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(1)'!D20</f>
        <v>7500</v>
      </c>
      <c r="H7" s="9" t="s">
        <v>69</v>
      </c>
      <c r="J7" s="153"/>
      <c r="K7" s="153"/>
    </row>
    <row r="8" spans="2:42" ht="13" x14ac:dyDescent="0.3">
      <c r="B8" s="6"/>
      <c r="G8" s="8">
        <f>'Summary (1)'!C20</f>
        <v>3832500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22822.65</v>
      </c>
      <c r="H12" s="18">
        <f t="shared" ref="H12:H27" si="0">$F12*G12</f>
        <v>22822.65</v>
      </c>
      <c r="I12" s="19"/>
      <c r="J12" s="212">
        <v>23704.2</v>
      </c>
      <c r="K12" s="18">
        <f t="shared" ref="K12:K27" si="1">$F12*J12</f>
        <v>23704.2</v>
      </c>
      <c r="L12" s="19"/>
      <c r="M12" s="21">
        <f t="shared" ref="M12:M21" si="2">K12-H12</f>
        <v>881.54999999999927</v>
      </c>
      <c r="N12" s="22">
        <f t="shared" ref="N12:N21" si="3">IF((H12)=0,"",(M12/H12))</f>
        <v>3.8626101701599032E-2</v>
      </c>
      <c r="O12" s="19"/>
      <c r="P12" s="16">
        <v>23663.13</v>
      </c>
      <c r="Q12" s="18">
        <f t="shared" ref="Q12:Q27" si="4">$F12*P12</f>
        <v>23663.13</v>
      </c>
      <c r="R12" s="19"/>
      <c r="S12" s="21">
        <f>Q12-K12</f>
        <v>-41.069999999999709</v>
      </c>
      <c r="T12" s="22">
        <f t="shared" ref="T12:T34" si="5">IF((K12)=0,"",(S12/K12))</f>
        <v>-1.7326043485964388E-3</v>
      </c>
      <c r="U12" s="19"/>
      <c r="V12" s="16">
        <v>23624.16</v>
      </c>
      <c r="W12" s="18">
        <f t="shared" ref="W12:W27" si="6">$F12*V12</f>
        <v>23624.16</v>
      </c>
      <c r="X12" s="19"/>
      <c r="Y12" s="21">
        <f>W12-Q12</f>
        <v>-38.970000000001164</v>
      </c>
      <c r="Z12" s="22">
        <f t="shared" ref="Z12:Z34" si="7">IF((Q12)=0,"",(Y12/Q12))</f>
        <v>-1.6468658203712342E-3</v>
      </c>
      <c r="AA12" s="19"/>
      <c r="AB12" s="16">
        <v>24151.919999999998</v>
      </c>
      <c r="AC12" s="18">
        <f t="shared" ref="AC12:AC27" si="8">$F12*AB12</f>
        <v>24151.919999999998</v>
      </c>
      <c r="AD12" s="19"/>
      <c r="AE12" s="21">
        <f>AC12-W12</f>
        <v>527.7599999999984</v>
      </c>
      <c r="AF12" s="22">
        <f t="shared" ref="AF12:AF34" si="9">IF((W12)=0,"",(AE12/W12))</f>
        <v>2.2339841924538202E-2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7500</v>
      </c>
      <c r="G19" s="16">
        <v>1.3465</v>
      </c>
      <c r="H19" s="18">
        <f t="shared" si="0"/>
        <v>10098.75</v>
      </c>
      <c r="I19" s="19"/>
      <c r="J19" s="16">
        <v>1.3985000000000001</v>
      </c>
      <c r="K19" s="18">
        <f t="shared" si="1"/>
        <v>10488.75</v>
      </c>
      <c r="L19" s="19"/>
      <c r="M19" s="21">
        <f t="shared" si="2"/>
        <v>390</v>
      </c>
      <c r="N19" s="22">
        <f t="shared" si="3"/>
        <v>3.8618640920906055E-2</v>
      </c>
      <c r="O19" s="19"/>
      <c r="P19" s="16">
        <v>1.3960999999999999</v>
      </c>
      <c r="Q19" s="18">
        <f t="shared" si="4"/>
        <v>10470.75</v>
      </c>
      <c r="R19" s="19"/>
      <c r="S19" s="21">
        <f t="shared" si="10"/>
        <v>-18</v>
      </c>
      <c r="T19" s="22">
        <f t="shared" si="5"/>
        <v>-1.716124419020379E-3</v>
      </c>
      <c r="U19" s="19"/>
      <c r="V19" s="16">
        <v>1.3937999999999999</v>
      </c>
      <c r="W19" s="18">
        <f t="shared" si="6"/>
        <v>10453.5</v>
      </c>
      <c r="X19" s="19"/>
      <c r="Y19" s="21">
        <f t="shared" si="11"/>
        <v>-17.25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10686.75</v>
      </c>
      <c r="AD19" s="19"/>
      <c r="AE19" s="21">
        <f t="shared" si="12"/>
        <v>233.25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7500</v>
      </c>
      <c r="G21" s="16">
        <v>-2.2200000000000001E-2</v>
      </c>
      <c r="H21" s="18">
        <f t="shared" si="0"/>
        <v>-166.5</v>
      </c>
      <c r="I21" s="19"/>
      <c r="J21" s="16"/>
      <c r="K21" s="18">
        <f t="shared" si="1"/>
        <v>0</v>
      </c>
      <c r="L21" s="19"/>
      <c r="M21" s="21">
        <f t="shared" si="2"/>
        <v>166.5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7500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32754.9</v>
      </c>
      <c r="I28" s="31"/>
      <c r="J28" s="28"/>
      <c r="K28" s="30">
        <f>SUM(K12:K27)</f>
        <v>34192.949999999997</v>
      </c>
      <c r="L28" s="31"/>
      <c r="M28" s="32">
        <f t="shared" si="15"/>
        <v>1438.0499999999956</v>
      </c>
      <c r="N28" s="33">
        <f t="shared" si="16"/>
        <v>4.3903354917890013E-2</v>
      </c>
      <c r="O28" s="31"/>
      <c r="P28" s="28"/>
      <c r="Q28" s="30">
        <f>SUM(Q12:Q27)</f>
        <v>34133.880000000005</v>
      </c>
      <c r="R28" s="31"/>
      <c r="S28" s="32">
        <f t="shared" si="10"/>
        <v>-59.069999999992433</v>
      </c>
      <c r="T28" s="33">
        <f t="shared" si="5"/>
        <v>-1.7275491000335577E-3</v>
      </c>
      <c r="U28" s="31"/>
      <c r="V28" s="28"/>
      <c r="W28" s="30">
        <f>SUM(W12:W27)</f>
        <v>34077.660000000003</v>
      </c>
      <c r="X28" s="31"/>
      <c r="Y28" s="32">
        <f t="shared" si="11"/>
        <v>-56.220000000001164</v>
      </c>
      <c r="Z28" s="33">
        <f t="shared" si="7"/>
        <v>-1.6470439340620273E-3</v>
      </c>
      <c r="AA28" s="31"/>
      <c r="AB28" s="28"/>
      <c r="AC28" s="30">
        <f>SUM(AC12:AC27)</f>
        <v>34838.67</v>
      </c>
      <c r="AD28" s="31"/>
      <c r="AE28" s="32">
        <f t="shared" si="12"/>
        <v>761.00999999999476</v>
      </c>
      <c r="AF28" s="33">
        <f t="shared" si="9"/>
        <v>2.2331638968168432E-2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7500</v>
      </c>
      <c r="G29" s="16">
        <v>-0.39960000000000001</v>
      </c>
      <c r="H29" s="18">
        <f t="shared" ref="H29:H35" si="17">$F29*G29</f>
        <v>-2997</v>
      </c>
      <c r="I29" s="19"/>
      <c r="J29" s="16">
        <v>0.59071404756783996</v>
      </c>
      <c r="K29" s="18">
        <f t="shared" ref="K29:K35" si="18">$F29*J29</f>
        <v>4430.3553567587996</v>
      </c>
      <c r="L29" s="19"/>
      <c r="M29" s="21">
        <f t="shared" si="15"/>
        <v>7427.3553567587996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-4430.3553567587996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7500</v>
      </c>
      <c r="G30" s="16">
        <v>0.52170000000000005</v>
      </c>
      <c r="H30" s="18">
        <f t="shared" si="17"/>
        <v>3912.7500000000005</v>
      </c>
      <c r="I30" s="19"/>
      <c r="J30" s="16"/>
      <c r="K30" s="18">
        <f t="shared" si="18"/>
        <v>0</v>
      </c>
      <c r="L30" s="19"/>
      <c r="M30" s="21">
        <f t="shared" si="15"/>
        <v>-3912.7500000000005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7500</v>
      </c>
      <c r="G31" s="16">
        <v>5.3699999999999998E-2</v>
      </c>
      <c r="H31" s="18">
        <f>$F31*G31</f>
        <v>402.75</v>
      </c>
      <c r="I31" s="19"/>
      <c r="J31" s="16">
        <v>0</v>
      </c>
      <c r="K31" s="18">
        <f t="shared" si="18"/>
        <v>0</v>
      </c>
      <c r="L31" s="19"/>
      <c r="M31" s="21">
        <f t="shared" si="15"/>
        <v>-402.75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7500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-3371.1975209877282</v>
      </c>
      <c r="L32" s="19"/>
      <c r="M32" s="21">
        <f t="shared" ref="M32" si="25">K32-H32</f>
        <v>-3371.1975209877282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3371.1975209877282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7500</v>
      </c>
      <c r="G33" s="133">
        <v>2.4920000000000001E-2</v>
      </c>
      <c r="H33" s="18">
        <f t="shared" si="17"/>
        <v>186.9</v>
      </c>
      <c r="I33" s="19"/>
      <c r="J33" s="133">
        <v>2.4920000000000001E-2</v>
      </c>
      <c r="K33" s="18">
        <f t="shared" si="18"/>
        <v>186.9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186.9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186.9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186.9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22995</v>
      </c>
      <c r="G34" s="38">
        <f>IF(ISBLANK($D$5)=TRUE, 0, IF($D$5="TOU", 0.64*#REF!+0.18*#REF!+0.18*#REF!, IF(AND($D$5="non-TOU", $F$48&gt;0), G48,G47)))</f>
        <v>0.11600000000000001</v>
      </c>
      <c r="H34" s="18">
        <f t="shared" si="17"/>
        <v>2667.42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8"/>
        <v>2667.42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2529.4499999999998</v>
      </c>
      <c r="R34" s="19"/>
      <c r="S34" s="21">
        <f t="shared" si="10"/>
        <v>-137.97000000000025</v>
      </c>
      <c r="T34" s="22">
        <f t="shared" si="5"/>
        <v>-5.1724137931034579E-2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2529.4499999999998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2529.4499999999998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36927.72</v>
      </c>
      <c r="I36" s="31"/>
      <c r="J36" s="41"/>
      <c r="K36" s="43">
        <f>SUM(K29:K35)+K28</f>
        <v>38106.427835771072</v>
      </c>
      <c r="L36" s="31"/>
      <c r="M36" s="32">
        <f t="shared" si="15"/>
        <v>1178.7078357710707</v>
      </c>
      <c r="N36" s="33">
        <f t="shared" ref="N36:N43" si="27">IF((H36)=0,"",(M36/H36))</f>
        <v>3.1919323363886823E-2</v>
      </c>
      <c r="O36" s="31"/>
      <c r="P36" s="41"/>
      <c r="Q36" s="43">
        <f>SUM(Q29:Q35)+Q28</f>
        <v>36850.230000000003</v>
      </c>
      <c r="R36" s="31"/>
      <c r="S36" s="32">
        <f t="shared" si="10"/>
        <v>-1256.1978357710686</v>
      </c>
      <c r="T36" s="33">
        <f t="shared" ref="T36:T43" si="28">IF((K36)=0,"",(S36/K36))</f>
        <v>-3.2965510206964532E-2</v>
      </c>
      <c r="U36" s="31"/>
      <c r="V36" s="41"/>
      <c r="W36" s="43">
        <f>SUM(W29:W35)+W28</f>
        <v>36794.01</v>
      </c>
      <c r="X36" s="31"/>
      <c r="Y36" s="32">
        <f t="shared" si="11"/>
        <v>-56.220000000001164</v>
      </c>
      <c r="Z36" s="33">
        <f t="shared" ref="Z36:Z43" si="29">IF((Q36)=0,"",(Y36/Q36))</f>
        <v>-1.5256349824682549E-3</v>
      </c>
      <c r="AA36" s="31"/>
      <c r="AB36" s="41"/>
      <c r="AC36" s="43">
        <f>SUM(AC29:AC35)+AC28</f>
        <v>37555.019999999997</v>
      </c>
      <c r="AD36" s="31"/>
      <c r="AE36" s="32">
        <f t="shared" si="12"/>
        <v>761.00999999999476</v>
      </c>
      <c r="AF36" s="33">
        <f t="shared" ref="AF36:AF46" si="30">IF((W36)=0,"",(AE36/W36))</f>
        <v>2.0682986170846688E-2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7500</v>
      </c>
      <c r="G37" s="20">
        <v>3.178699360900668</v>
      </c>
      <c r="H37" s="18">
        <f>$F37*G37</f>
        <v>23840.245206755011</v>
      </c>
      <c r="I37" s="19"/>
      <c r="J37" s="20">
        <v>3.0917337281873873</v>
      </c>
      <c r="K37" s="18">
        <f>$F37*J37</f>
        <v>23188.002961405404</v>
      </c>
      <c r="L37" s="19"/>
      <c r="M37" s="21">
        <f t="shared" si="15"/>
        <v>-652.2422453496074</v>
      </c>
      <c r="N37" s="22">
        <f t="shared" si="27"/>
        <v>-2.7358873186623011E-2</v>
      </c>
      <c r="O37" s="19"/>
      <c r="P37" s="20">
        <v>3.0917337281873873</v>
      </c>
      <c r="Q37" s="18">
        <f>$F37*P37</f>
        <v>23188.002961405404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23188.002961405404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23188.002961405404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7500</v>
      </c>
      <c r="G38" s="20">
        <v>2.4329555056067216</v>
      </c>
      <c r="H38" s="18">
        <f>$F38*G38</f>
        <v>18247.166292050413</v>
      </c>
      <c r="I38" s="19"/>
      <c r="J38" s="20">
        <v>2.4378617006009056</v>
      </c>
      <c r="K38" s="18">
        <f>$F38*J38</f>
        <v>18283.962754506792</v>
      </c>
      <c r="L38" s="19"/>
      <c r="M38" s="21">
        <f t="shared" si="15"/>
        <v>36.796462456379231</v>
      </c>
      <c r="N38" s="22">
        <f t="shared" si="27"/>
        <v>2.0165576324259198E-3</v>
      </c>
      <c r="O38" s="19"/>
      <c r="P38" s="20">
        <v>2.4378617006009056</v>
      </c>
      <c r="Q38" s="18">
        <f>$F38*P38</f>
        <v>18283.962754506792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18283.962754506792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18283.962754506792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79015.131498805422</v>
      </c>
      <c r="I39" s="48"/>
      <c r="J39" s="47"/>
      <c r="K39" s="43">
        <f>SUM(K36:K38)</f>
        <v>79578.393551683272</v>
      </c>
      <c r="L39" s="48"/>
      <c r="M39" s="32">
        <f t="shared" si="15"/>
        <v>563.26205287784978</v>
      </c>
      <c r="N39" s="33">
        <f t="shared" si="27"/>
        <v>7.1285340186564823E-3</v>
      </c>
      <c r="O39" s="48"/>
      <c r="P39" s="47"/>
      <c r="Q39" s="43">
        <f>SUM(Q36:Q38)</f>
        <v>78322.195715912196</v>
      </c>
      <c r="R39" s="48"/>
      <c r="S39" s="32">
        <f t="shared" si="10"/>
        <v>-1256.1978357710759</v>
      </c>
      <c r="T39" s="33">
        <f t="shared" si="28"/>
        <v>-1.5785664672348796E-2</v>
      </c>
      <c r="U39" s="48"/>
      <c r="V39" s="47"/>
      <c r="W39" s="43">
        <f>SUM(W36:W38)</f>
        <v>78265.975715912195</v>
      </c>
      <c r="X39" s="48"/>
      <c r="Y39" s="32">
        <f t="shared" si="11"/>
        <v>-56.220000000001164</v>
      </c>
      <c r="Z39" s="33">
        <f t="shared" si="29"/>
        <v>-7.1780418674574165E-4</v>
      </c>
      <c r="AA39" s="48"/>
      <c r="AB39" s="47"/>
      <c r="AC39" s="43">
        <f>SUM(AC36:AC38)</f>
        <v>79026.985715912189</v>
      </c>
      <c r="AD39" s="48"/>
      <c r="AE39" s="32">
        <f t="shared" si="12"/>
        <v>761.00999999999476</v>
      </c>
      <c r="AF39" s="33">
        <f t="shared" si="30"/>
        <v>9.7233822620737403E-3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3855495</v>
      </c>
      <c r="G40" s="50">
        <v>4.4000000000000003E-3</v>
      </c>
      <c r="H40" s="154">
        <f t="shared" ref="H40:H43" si="31">$F40*G40</f>
        <v>16964.178</v>
      </c>
      <c r="I40" s="19"/>
      <c r="J40" s="50">
        <v>4.7000000000000002E-3</v>
      </c>
      <c r="K40" s="154">
        <f t="shared" ref="K40:K43" si="32">$F40*J40</f>
        <v>18120.826499999999</v>
      </c>
      <c r="L40" s="19"/>
      <c r="M40" s="21">
        <f t="shared" si="15"/>
        <v>1156.6484999999993</v>
      </c>
      <c r="N40" s="155">
        <f t="shared" si="27"/>
        <v>6.8181818181818149E-2</v>
      </c>
      <c r="O40" s="19"/>
      <c r="P40" s="50">
        <v>4.7000000000000002E-3</v>
      </c>
      <c r="Q40" s="154">
        <f t="shared" ref="Q40:Q43" si="33">$F40*P40</f>
        <v>18120.826499999999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3" si="34">$F40*V40</f>
        <v>18120.826499999999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18120.826499999999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3855495</v>
      </c>
      <c r="G41" s="50">
        <v>1.2999999999999999E-3</v>
      </c>
      <c r="H41" s="154">
        <f t="shared" si="31"/>
        <v>5012.1435000000001</v>
      </c>
      <c r="I41" s="19"/>
      <c r="J41" s="50">
        <v>1.2999999999999999E-3</v>
      </c>
      <c r="K41" s="154">
        <f t="shared" si="32"/>
        <v>5012.1435000000001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5012.1435000000001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5012.1435000000001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5012.1435000000001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3832500</v>
      </c>
      <c r="G43" s="50">
        <v>7.0000000000000001E-3</v>
      </c>
      <c r="H43" s="154">
        <f t="shared" si="31"/>
        <v>26827.5</v>
      </c>
      <c r="I43" s="19"/>
      <c r="J43" s="50">
        <v>7.0000000000000001E-3</v>
      </c>
      <c r="K43" s="154">
        <f t="shared" si="32"/>
        <v>26827.5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26827.5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26827.5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26827.5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2452800</v>
      </c>
      <c r="G44" s="54">
        <v>8.3000000000000004E-2</v>
      </c>
      <c r="H44" s="154">
        <f t="shared" ref="H44:H48" si="36">$F44*G44</f>
        <v>203582.40000000002</v>
      </c>
      <c r="I44" s="19"/>
      <c r="J44" s="54">
        <v>8.3000000000000004E-2</v>
      </c>
      <c r="K44" s="154">
        <f t="shared" ref="K44:K48" si="37">$F44*J44</f>
        <v>203582.40000000002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196224</v>
      </c>
      <c r="R44" s="19"/>
      <c r="S44" s="21">
        <f t="shared" ref="S44:S60" si="41">Q44-K44</f>
        <v>-7358.4000000000233</v>
      </c>
      <c r="T44" s="155">
        <f t="shared" ref="T44:T46" si="42">IF((K44)=0,"",(S44/K44))</f>
        <v>-3.6144578313253121E-2</v>
      </c>
      <c r="U44" s="19"/>
      <c r="V44" s="54">
        <v>0.08</v>
      </c>
      <c r="W44" s="154">
        <f t="shared" ref="W44:W48" si="43">$F44*V44</f>
        <v>196224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196224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689850</v>
      </c>
      <c r="G45" s="54">
        <v>0.128</v>
      </c>
      <c r="H45" s="154">
        <f t="shared" si="36"/>
        <v>88300.800000000003</v>
      </c>
      <c r="I45" s="19"/>
      <c r="J45" s="54">
        <v>0.128</v>
      </c>
      <c r="K45" s="154">
        <f t="shared" si="37"/>
        <v>88300.800000000003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84161.7</v>
      </c>
      <c r="R45" s="19"/>
      <c r="S45" s="21">
        <f t="shared" si="41"/>
        <v>-4139.1000000000058</v>
      </c>
      <c r="T45" s="155">
        <f t="shared" si="42"/>
        <v>-4.6875000000000062E-2</v>
      </c>
      <c r="U45" s="19"/>
      <c r="V45" s="54">
        <v>0.122</v>
      </c>
      <c r="W45" s="154">
        <f t="shared" si="43"/>
        <v>84161.7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84161.7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689850</v>
      </c>
      <c r="G46" s="54">
        <v>0.17499999999999999</v>
      </c>
      <c r="H46" s="154">
        <f t="shared" si="36"/>
        <v>120723.74999999999</v>
      </c>
      <c r="I46" s="19"/>
      <c r="J46" s="54">
        <v>0.17499999999999999</v>
      </c>
      <c r="K46" s="154">
        <f t="shared" si="37"/>
        <v>120723.74999999999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111065.85</v>
      </c>
      <c r="R46" s="19"/>
      <c r="S46" s="21">
        <f t="shared" si="41"/>
        <v>-9657.8999999999796</v>
      </c>
      <c r="T46" s="155">
        <f t="shared" si="42"/>
        <v>-7.9999999999999835E-2</v>
      </c>
      <c r="U46" s="19"/>
      <c r="V46" s="54">
        <v>0.161</v>
      </c>
      <c r="W46" s="154">
        <f t="shared" si="43"/>
        <v>111065.85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111065.85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3831750</v>
      </c>
      <c r="G48" s="54">
        <v>0.11600000000000001</v>
      </c>
      <c r="H48" s="154">
        <f t="shared" si="36"/>
        <v>444483</v>
      </c>
      <c r="I48" s="59"/>
      <c r="J48" s="54">
        <v>0.11600000000000001</v>
      </c>
      <c r="K48" s="154">
        <f t="shared" si="37"/>
        <v>444483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421492.5</v>
      </c>
      <c r="R48" s="59"/>
      <c r="S48" s="60">
        <f t="shared" si="41"/>
        <v>-22990.5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421492.5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421492.5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540426.15299880551</v>
      </c>
      <c r="I50" s="75"/>
      <c r="J50" s="72"/>
      <c r="K50" s="74">
        <f>SUM(K40:K46,K39)</f>
        <v>542146.06355168333</v>
      </c>
      <c r="L50" s="75"/>
      <c r="M50" s="76">
        <f t="shared" si="38"/>
        <v>1719.9105528778164</v>
      </c>
      <c r="N50" s="77">
        <f>IF((H50)=0,"",(M50/H50))</f>
        <v>3.1825079954663441E-3</v>
      </c>
      <c r="O50" s="75"/>
      <c r="P50" s="72"/>
      <c r="Q50" s="74">
        <f>SUM(Q40:Q46,Q39)</f>
        <v>519734.46571591223</v>
      </c>
      <c r="R50" s="75"/>
      <c r="S50" s="76">
        <f t="shared" si="41"/>
        <v>-22411.597835771099</v>
      </c>
      <c r="T50" s="77">
        <f>IF((K50)=0,"",(S50/K50))</f>
        <v>-4.1338671148784575E-2</v>
      </c>
      <c r="U50" s="75"/>
      <c r="V50" s="72"/>
      <c r="W50" s="74">
        <f>SUM(W40:W46,W39)</f>
        <v>519678.2457159122</v>
      </c>
      <c r="X50" s="75"/>
      <c r="Y50" s="76">
        <f t="shared" si="44"/>
        <v>-56.220000000030268</v>
      </c>
      <c r="Z50" s="77">
        <f>IF((Q50)=0,"",(Y50/Q50))</f>
        <v>-1.0817062117015773E-4</v>
      </c>
      <c r="AA50" s="75"/>
      <c r="AB50" s="72"/>
      <c r="AC50" s="74">
        <f>SUM(AC40:AC46,AC39)</f>
        <v>520439.25571591221</v>
      </c>
      <c r="AD50" s="75"/>
      <c r="AE50" s="76">
        <f t="shared" si="12"/>
        <v>761.01000000000931</v>
      </c>
      <c r="AF50" s="77">
        <f>IF((W50)=0,"",(AE50/W50))</f>
        <v>1.4643868706715572E-3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70255.399889844717</v>
      </c>
      <c r="I51" s="81"/>
      <c r="J51" s="79">
        <v>0.13</v>
      </c>
      <c r="K51" s="82">
        <f>K50*J51</f>
        <v>70478.988261718841</v>
      </c>
      <c r="L51" s="81"/>
      <c r="M51" s="83">
        <f t="shared" si="38"/>
        <v>223.58837187412428</v>
      </c>
      <c r="N51" s="84">
        <f>IF((H51)=0,"",(M51/H51))</f>
        <v>3.1825079954664603E-3</v>
      </c>
      <c r="O51" s="81"/>
      <c r="P51" s="79">
        <v>0.13</v>
      </c>
      <c r="Q51" s="82">
        <f>Q50*P51</f>
        <v>67565.480543068596</v>
      </c>
      <c r="R51" s="81"/>
      <c r="S51" s="83">
        <f t="shared" si="41"/>
        <v>-2913.5077186502458</v>
      </c>
      <c r="T51" s="84">
        <f>IF((K51)=0,"",(S51/K51))</f>
        <v>-4.133867114878461E-2</v>
      </c>
      <c r="U51" s="81"/>
      <c r="V51" s="79">
        <v>0.13</v>
      </c>
      <c r="W51" s="82">
        <f>W50*V51</f>
        <v>67558.171943068592</v>
      </c>
      <c r="X51" s="81"/>
      <c r="Y51" s="83">
        <f t="shared" si="44"/>
        <v>-7.3086000000039348</v>
      </c>
      <c r="Z51" s="84">
        <f>IF((Q51)=0,"",(Y51/Q51))</f>
        <v>-1.0817062117015771E-4</v>
      </c>
      <c r="AA51" s="81"/>
      <c r="AB51" s="79">
        <v>0.13</v>
      </c>
      <c r="AC51" s="82">
        <f>AC50*AB51</f>
        <v>67657.103243068588</v>
      </c>
      <c r="AD51" s="81"/>
      <c r="AE51" s="83">
        <f t="shared" si="12"/>
        <v>98.931299999996554</v>
      </c>
      <c r="AF51" s="84">
        <f>IF((W51)=0,"",(AE51/W51))</f>
        <v>1.4643868706714883E-3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610681.55288865021</v>
      </c>
      <c r="I52" s="81"/>
      <c r="J52" s="86"/>
      <c r="K52" s="82">
        <f>K50+K51</f>
        <v>612625.05181340221</v>
      </c>
      <c r="L52" s="81"/>
      <c r="M52" s="83">
        <f t="shared" si="38"/>
        <v>1943.4989247519989</v>
      </c>
      <c r="N52" s="84">
        <f>IF((H52)=0,"",(M52/H52))</f>
        <v>3.182507995466453E-3</v>
      </c>
      <c r="O52" s="81"/>
      <c r="P52" s="86"/>
      <c r="Q52" s="82">
        <f>Q50+Q51</f>
        <v>587299.94625898078</v>
      </c>
      <c r="R52" s="81"/>
      <c r="S52" s="83">
        <f t="shared" si="41"/>
        <v>-25325.105554421432</v>
      </c>
      <c r="T52" s="84">
        <f>IF((K52)=0,"",(S52/K52))</f>
        <v>-4.1338671148784714E-2</v>
      </c>
      <c r="U52" s="81"/>
      <c r="V52" s="86"/>
      <c r="W52" s="82">
        <f>W50+W51</f>
        <v>587236.41765898082</v>
      </c>
      <c r="X52" s="81"/>
      <c r="Y52" s="83">
        <f t="shared" si="44"/>
        <v>-63.528599999961443</v>
      </c>
      <c r="Z52" s="84">
        <f>IF((Q52)=0,"",(Y52/Q52))</f>
        <v>-1.0817062117003384E-4</v>
      </c>
      <c r="AA52" s="81"/>
      <c r="AB52" s="86"/>
      <c r="AC52" s="82">
        <f>AC50+AC51</f>
        <v>588096.35895898077</v>
      </c>
      <c r="AD52" s="81"/>
      <c r="AE52" s="83">
        <f t="shared" si="12"/>
        <v>859.94129999994766</v>
      </c>
      <c r="AF52" s="84">
        <f>IF((W52)=0,"",(AE52/W52))</f>
        <v>1.4643868706714501E-3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-61068.160000000003</v>
      </c>
      <c r="I53" s="81"/>
      <c r="J53" s="86"/>
      <c r="K53" s="87">
        <f>ROUND(-K52*10%,2)</f>
        <v>-61262.51</v>
      </c>
      <c r="L53" s="81"/>
      <c r="M53" s="88">
        <f t="shared" si="38"/>
        <v>-194.34999999999854</v>
      </c>
      <c r="N53" s="89">
        <f>IF((H53)=0,"",(M53/H53))</f>
        <v>3.182509510684431E-3</v>
      </c>
      <c r="O53" s="81"/>
      <c r="P53" s="86"/>
      <c r="Q53" s="87">
        <f>ROUND(-Q52*10%,2)</f>
        <v>-58729.99</v>
      </c>
      <c r="R53" s="81"/>
      <c r="S53" s="88">
        <f t="shared" si="41"/>
        <v>2532.5200000000041</v>
      </c>
      <c r="T53" s="89">
        <f>IF((K53)=0,"",(S53/K53))</f>
        <v>-4.133882206262858E-2</v>
      </c>
      <c r="U53" s="81"/>
      <c r="V53" s="86"/>
      <c r="W53" s="87">
        <f>ROUND(-W52*10%,2)</f>
        <v>-58723.64</v>
      </c>
      <c r="X53" s="81"/>
      <c r="Y53" s="88">
        <f t="shared" si="44"/>
        <v>6.3499999999985448</v>
      </c>
      <c r="Z53" s="89">
        <f>IF((Q53)=0,"",(Y53/Q53))</f>
        <v>-1.0812193225298599E-4</v>
      </c>
      <c r="AA53" s="81"/>
      <c r="AB53" s="86"/>
      <c r="AC53" s="87">
        <f>ROUND(-AC52*10%,2)</f>
        <v>-58809.64</v>
      </c>
      <c r="AD53" s="81"/>
      <c r="AE53" s="88">
        <f t="shared" si="12"/>
        <v>-86</v>
      </c>
      <c r="AF53" s="89">
        <f>IF((W53)=0,"",(AE53/W53))</f>
        <v>1.4644868744512431E-3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549613.39288865018</v>
      </c>
      <c r="I54" s="92"/>
      <c r="J54" s="90"/>
      <c r="K54" s="93">
        <f>K52+K53</f>
        <v>551362.5418134022</v>
      </c>
      <c r="L54" s="92"/>
      <c r="M54" s="94">
        <f t="shared" si="38"/>
        <v>1749.1489247520221</v>
      </c>
      <c r="N54" s="95">
        <f>IF((H54)=0,"",(M54/H54))</f>
        <v>3.1825078271089254E-3</v>
      </c>
      <c r="O54" s="92"/>
      <c r="P54" s="90"/>
      <c r="Q54" s="93">
        <f>Q52+Q53</f>
        <v>528569.95625898079</v>
      </c>
      <c r="R54" s="92"/>
      <c r="S54" s="94">
        <f t="shared" si="41"/>
        <v>-22792.585554421414</v>
      </c>
      <c r="T54" s="95">
        <f>IF((K54)=0,"",(S54/K54))</f>
        <v>-4.1338654380578349E-2</v>
      </c>
      <c r="U54" s="92"/>
      <c r="V54" s="90"/>
      <c r="W54" s="93">
        <f>W52+W53</f>
        <v>528512.77765898081</v>
      </c>
      <c r="X54" s="92"/>
      <c r="Y54" s="94">
        <f t="shared" si="44"/>
        <v>-57.178599999984726</v>
      </c>
      <c r="Z54" s="95">
        <f>IF((Q54)=0,"",(Y54/Q54))</f>
        <v>-1.0817603104927366E-4</v>
      </c>
      <c r="AA54" s="92"/>
      <c r="AB54" s="90"/>
      <c r="AC54" s="93">
        <f>AC52+AC53</f>
        <v>529286.71895898075</v>
      </c>
      <c r="AD54" s="92"/>
      <c r="AE54" s="94">
        <f t="shared" si="12"/>
        <v>773.94129999994766</v>
      </c>
      <c r="AF54" s="95">
        <f>IF((W54)=0,"",(AE54/W54))</f>
        <v>1.4643757591407333E-3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572376.45299880544</v>
      </c>
      <c r="I56" s="106"/>
      <c r="J56" s="103"/>
      <c r="K56" s="105">
        <f>SUM(K47:K48,K39,K40:K43)</f>
        <v>574096.36355168326</v>
      </c>
      <c r="L56" s="106"/>
      <c r="M56" s="107">
        <f t="shared" si="38"/>
        <v>1719.9105528778164</v>
      </c>
      <c r="N56" s="77">
        <f>IF((H56)=0,"",(M56/H56))</f>
        <v>3.0048590291701007E-3</v>
      </c>
      <c r="O56" s="106"/>
      <c r="P56" s="103"/>
      <c r="Q56" s="105">
        <f>SUM(Q47:Q48,Q39,Q40:Q43)</f>
        <v>549845.91571591224</v>
      </c>
      <c r="R56" s="106"/>
      <c r="S56" s="107">
        <f t="shared" si="41"/>
        <v>-24250.447835771018</v>
      </c>
      <c r="T56" s="77">
        <f>IF((K56)=0,"",(S56/K56))</f>
        <v>-4.2241075497751107E-2</v>
      </c>
      <c r="U56" s="106"/>
      <c r="V56" s="103"/>
      <c r="W56" s="105">
        <f>SUM(W47:W48,W39,W40:W43)</f>
        <v>549789.69571591215</v>
      </c>
      <c r="X56" s="106"/>
      <c r="Y56" s="107">
        <f t="shared" si="44"/>
        <v>-56.220000000088476</v>
      </c>
      <c r="Z56" s="77">
        <f>IF((Q56)=0,"",(Y56/Q56))</f>
        <v>-1.0224682659848208E-4</v>
      </c>
      <c r="AA56" s="106"/>
      <c r="AB56" s="103"/>
      <c r="AC56" s="105">
        <f>SUM(AC47:AC48,AC39,AC40:AC43)</f>
        <v>550550.70571591216</v>
      </c>
      <c r="AD56" s="106"/>
      <c r="AE56" s="107">
        <f t="shared" si="12"/>
        <v>761.01000000000931</v>
      </c>
      <c r="AF56" s="77">
        <f>IF((W56)=0,"",(AE56/W56))</f>
        <v>1.3841838177942845E-3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74408.938889844707</v>
      </c>
      <c r="I57" s="110"/>
      <c r="J57" s="109">
        <v>0.13</v>
      </c>
      <c r="K57" s="111">
        <f>K56*J57</f>
        <v>74632.527261718831</v>
      </c>
      <c r="L57" s="110"/>
      <c r="M57" s="112">
        <f t="shared" si="38"/>
        <v>223.58837187412428</v>
      </c>
      <c r="N57" s="84">
        <f>IF((H57)=0,"",(M57/H57))</f>
        <v>3.0048590291702104E-3</v>
      </c>
      <c r="O57" s="110"/>
      <c r="P57" s="109">
        <v>0.13</v>
      </c>
      <c r="Q57" s="111">
        <f>Q56*P57</f>
        <v>71479.969043068588</v>
      </c>
      <c r="R57" s="110"/>
      <c r="S57" s="112">
        <f t="shared" si="41"/>
        <v>-3152.5582186502434</v>
      </c>
      <c r="T57" s="84">
        <f>IF((K57)=0,"",(S57/K57))</f>
        <v>-4.2241075497751246E-2</v>
      </c>
      <c r="U57" s="110"/>
      <c r="V57" s="109">
        <v>0.13</v>
      </c>
      <c r="W57" s="111">
        <f>W56*V57</f>
        <v>71472.660443068584</v>
      </c>
      <c r="X57" s="110"/>
      <c r="Y57" s="112">
        <f t="shared" si="44"/>
        <v>-7.3086000000039348</v>
      </c>
      <c r="Z57" s="84">
        <f>IF((Q57)=0,"",(Y57/Q57))</f>
        <v>-1.0224682659837624E-4</v>
      </c>
      <c r="AA57" s="110"/>
      <c r="AB57" s="109">
        <v>0.13</v>
      </c>
      <c r="AC57" s="111">
        <f>AC56*AB57</f>
        <v>71571.59174306858</v>
      </c>
      <c r="AD57" s="110"/>
      <c r="AE57" s="112">
        <f t="shared" si="12"/>
        <v>98.931299999996554</v>
      </c>
      <c r="AF57" s="84">
        <f>IF((W57)=0,"",(AE57/W57))</f>
        <v>1.3841838177942193E-3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646785.39188865013</v>
      </c>
      <c r="I58" s="110"/>
      <c r="J58" s="114"/>
      <c r="K58" s="111">
        <f>K56+K57</f>
        <v>648728.89081340213</v>
      </c>
      <c r="L58" s="110"/>
      <c r="M58" s="112">
        <f t="shared" si="38"/>
        <v>1943.4989247519989</v>
      </c>
      <c r="N58" s="84">
        <f>IF((H58)=0,"",(M58/H58))</f>
        <v>3.0048590291702035E-3</v>
      </c>
      <c r="O58" s="110"/>
      <c r="P58" s="114"/>
      <c r="Q58" s="111">
        <f>Q56+Q57</f>
        <v>621325.88475898083</v>
      </c>
      <c r="R58" s="110"/>
      <c r="S58" s="112">
        <f t="shared" si="41"/>
        <v>-27403.006054421305</v>
      </c>
      <c r="T58" s="84">
        <f>IF((K58)=0,"",(S58/K58))</f>
        <v>-4.2241075497751183E-2</v>
      </c>
      <c r="U58" s="110"/>
      <c r="V58" s="114"/>
      <c r="W58" s="111">
        <f>W56+W57</f>
        <v>621262.35615898075</v>
      </c>
      <c r="X58" s="110"/>
      <c r="Y58" s="112">
        <f t="shared" si="44"/>
        <v>-63.528600000077859</v>
      </c>
      <c r="Z58" s="84">
        <f>IF((Q58)=0,"",(Y58/Q58))</f>
        <v>-1.0224682659844649E-4</v>
      </c>
      <c r="AA58" s="110"/>
      <c r="AB58" s="114"/>
      <c r="AC58" s="111">
        <f>AC56+AC57</f>
        <v>622122.2974589807</v>
      </c>
      <c r="AD58" s="110"/>
      <c r="AE58" s="112">
        <f t="shared" si="12"/>
        <v>859.94129999994766</v>
      </c>
      <c r="AF58" s="84">
        <f>IF((W58)=0,"",(AE58/W58))</f>
        <v>1.3841838177941833E-3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-64678.54</v>
      </c>
      <c r="I59" s="110"/>
      <c r="J59" s="114"/>
      <c r="K59" s="116">
        <f>ROUND(-K58*10%,2)</f>
        <v>-64872.89</v>
      </c>
      <c r="L59" s="110"/>
      <c r="M59" s="117">
        <f t="shared" si="38"/>
        <v>-194.34999999999854</v>
      </c>
      <c r="N59" s="89">
        <f>IF((H59)=0,"",(M59/H59))</f>
        <v>3.0048606539355796E-3</v>
      </c>
      <c r="O59" s="110"/>
      <c r="P59" s="114"/>
      <c r="Q59" s="116">
        <f>ROUND(-Q58*10%,2)</f>
        <v>-62132.59</v>
      </c>
      <c r="R59" s="110"/>
      <c r="S59" s="117">
        <f t="shared" si="41"/>
        <v>2740.3000000000029</v>
      </c>
      <c r="T59" s="89">
        <f>IF((K59)=0,"",(S59/K59))</f>
        <v>-4.2241065566833894E-2</v>
      </c>
      <c r="U59" s="110"/>
      <c r="V59" s="114"/>
      <c r="W59" s="116">
        <f>ROUND(-W58*10%,2)</f>
        <v>-62126.239999999998</v>
      </c>
      <c r="X59" s="110"/>
      <c r="Y59" s="117">
        <f t="shared" si="44"/>
        <v>6.3499999999985448</v>
      </c>
      <c r="Z59" s="89">
        <f>IF((Q59)=0,"",(Y59/Q59))</f>
        <v>-1.0220079349659406E-4</v>
      </c>
      <c r="AA59" s="110"/>
      <c r="AB59" s="114"/>
      <c r="AC59" s="116">
        <f>ROUND(-AC58*10%,2)</f>
        <v>-62212.23</v>
      </c>
      <c r="AD59" s="110"/>
      <c r="AE59" s="117">
        <f t="shared" si="12"/>
        <v>-85.990000000005239</v>
      </c>
      <c r="AF59" s="89">
        <f>IF((W59)=0,"",(AE59/W59))</f>
        <v>1.3841172425694077E-3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582106.8518886501</v>
      </c>
      <c r="I60" s="120"/>
      <c r="J60" s="118"/>
      <c r="K60" s="121">
        <f>SUM(K58:K59)</f>
        <v>583856.00081340212</v>
      </c>
      <c r="L60" s="120"/>
      <c r="M60" s="122">
        <f t="shared" si="38"/>
        <v>1749.1489247520221</v>
      </c>
      <c r="N60" s="123">
        <f>IF((H60)=0,"",(M60/H60))</f>
        <v>3.0048588486407523E-3</v>
      </c>
      <c r="O60" s="120"/>
      <c r="P60" s="118"/>
      <c r="Q60" s="121">
        <f>SUM(Q58:Q59)</f>
        <v>559193.29475898086</v>
      </c>
      <c r="R60" s="120"/>
      <c r="S60" s="122">
        <f t="shared" si="41"/>
        <v>-24662.706054421258</v>
      </c>
      <c r="T60" s="123">
        <f>IF((K60)=0,"",(S60/K60))</f>
        <v>-4.2241076601186381E-2</v>
      </c>
      <c r="U60" s="120"/>
      <c r="V60" s="118"/>
      <c r="W60" s="121">
        <f>SUM(W58:W59)</f>
        <v>559136.11615898076</v>
      </c>
      <c r="X60" s="120"/>
      <c r="Y60" s="122">
        <f t="shared" si="44"/>
        <v>-57.178600000101142</v>
      </c>
      <c r="Z60" s="123">
        <f>IF((Q60)=0,"",(Y60/Q60))</f>
        <v>-1.0225194138771964E-4</v>
      </c>
      <c r="AA60" s="120"/>
      <c r="AB60" s="118"/>
      <c r="AC60" s="121">
        <f>SUM(AC58:AC59)</f>
        <v>559910.06745898072</v>
      </c>
      <c r="AD60" s="120"/>
      <c r="AE60" s="122">
        <f t="shared" si="12"/>
        <v>773.95129999995697</v>
      </c>
      <c r="AF60" s="123">
        <f>IF((W60)=0,"",(AE60/W60))</f>
        <v>1.3841912150419867E-3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P79"/>
  <sheetViews>
    <sheetView showGridLines="0" topLeftCell="A45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(1)'!D21</f>
        <v>10000</v>
      </c>
      <c r="H7" s="9" t="s">
        <v>69</v>
      </c>
      <c r="J7" s="153"/>
      <c r="K7" s="153"/>
    </row>
    <row r="8" spans="2:42" ht="13" x14ac:dyDescent="0.3">
      <c r="B8" s="6"/>
      <c r="G8" s="8">
        <f>'Summary (1)'!C21</f>
        <v>5110000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22822.65</v>
      </c>
      <c r="H12" s="18">
        <f t="shared" ref="H12:H27" si="0">$F12*G12</f>
        <v>22822.65</v>
      </c>
      <c r="I12" s="19"/>
      <c r="J12" s="212">
        <v>23704.2</v>
      </c>
      <c r="K12" s="18">
        <f t="shared" ref="K12:K27" si="1">$F12*J12</f>
        <v>23704.2</v>
      </c>
      <c r="L12" s="19"/>
      <c r="M12" s="21">
        <f t="shared" ref="M12:M21" si="2">K12-H12</f>
        <v>881.54999999999927</v>
      </c>
      <c r="N12" s="22">
        <f t="shared" ref="N12:N21" si="3">IF((H12)=0,"",(M12/H12))</f>
        <v>3.8626101701599032E-2</v>
      </c>
      <c r="O12" s="19"/>
      <c r="P12" s="16">
        <v>23663.13</v>
      </c>
      <c r="Q12" s="18">
        <f t="shared" ref="Q12:Q27" si="4">$F12*P12</f>
        <v>23663.13</v>
      </c>
      <c r="R12" s="19"/>
      <c r="S12" s="21">
        <f>Q12-K12</f>
        <v>-41.069999999999709</v>
      </c>
      <c r="T12" s="22">
        <f t="shared" ref="T12:T34" si="5">IF((K12)=0,"",(S12/K12))</f>
        <v>-1.7326043485964388E-3</v>
      </c>
      <c r="U12" s="19"/>
      <c r="V12" s="16">
        <v>23624.16</v>
      </c>
      <c r="W12" s="18">
        <f t="shared" ref="W12:W27" si="6">$F12*V12</f>
        <v>23624.16</v>
      </c>
      <c r="X12" s="19"/>
      <c r="Y12" s="21">
        <f>W12-Q12</f>
        <v>-38.970000000001164</v>
      </c>
      <c r="Z12" s="22">
        <f t="shared" ref="Z12:Z34" si="7">IF((Q12)=0,"",(Y12/Q12))</f>
        <v>-1.6468658203712342E-3</v>
      </c>
      <c r="AA12" s="19"/>
      <c r="AB12" s="16">
        <v>24151.919999999998</v>
      </c>
      <c r="AC12" s="18">
        <f t="shared" ref="AC12:AC27" si="8">$F12*AB12</f>
        <v>24151.919999999998</v>
      </c>
      <c r="AD12" s="19"/>
      <c r="AE12" s="21">
        <f>AC12-W12</f>
        <v>527.7599999999984</v>
      </c>
      <c r="AF12" s="22">
        <f t="shared" ref="AF12:AF34" si="9">IF((W12)=0,"",(AE12/W12))</f>
        <v>2.2339841924538202E-2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10000</v>
      </c>
      <c r="G19" s="16">
        <v>1.3465</v>
      </c>
      <c r="H19" s="18">
        <f t="shared" si="0"/>
        <v>13465</v>
      </c>
      <c r="I19" s="19"/>
      <c r="J19" s="16">
        <v>1.3985000000000001</v>
      </c>
      <c r="K19" s="18">
        <f t="shared" si="1"/>
        <v>13985</v>
      </c>
      <c r="L19" s="19"/>
      <c r="M19" s="21">
        <f t="shared" si="2"/>
        <v>520</v>
      </c>
      <c r="N19" s="22">
        <f t="shared" si="3"/>
        <v>3.8618640920906055E-2</v>
      </c>
      <c r="O19" s="19"/>
      <c r="P19" s="16">
        <v>1.3960999999999999</v>
      </c>
      <c r="Q19" s="18">
        <f t="shared" si="4"/>
        <v>13960.999999999998</v>
      </c>
      <c r="R19" s="19"/>
      <c r="S19" s="21">
        <f t="shared" si="10"/>
        <v>-24.000000000001819</v>
      </c>
      <c r="T19" s="22">
        <f t="shared" si="5"/>
        <v>-1.7161244190205091E-3</v>
      </c>
      <c r="U19" s="19"/>
      <c r="V19" s="16">
        <v>1.3937999999999999</v>
      </c>
      <c r="W19" s="18">
        <f t="shared" si="6"/>
        <v>13938</v>
      </c>
      <c r="X19" s="19"/>
      <c r="Y19" s="21">
        <f t="shared" si="11"/>
        <v>-22.999999999998181</v>
      </c>
      <c r="Z19" s="22">
        <f t="shared" si="7"/>
        <v>-1.6474464579899852E-3</v>
      </c>
      <c r="AA19" s="19"/>
      <c r="AB19" s="16">
        <v>1.4249000000000001</v>
      </c>
      <c r="AC19" s="18">
        <f t="shared" si="8"/>
        <v>14249</v>
      </c>
      <c r="AD19" s="19"/>
      <c r="AE19" s="21">
        <f t="shared" si="12"/>
        <v>311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10000</v>
      </c>
      <c r="G21" s="16">
        <v>-2.2200000000000001E-2</v>
      </c>
      <c r="H21" s="18">
        <f t="shared" si="0"/>
        <v>-222</v>
      </c>
      <c r="I21" s="19"/>
      <c r="J21" s="16"/>
      <c r="K21" s="18">
        <f t="shared" si="1"/>
        <v>0</v>
      </c>
      <c r="L21" s="19"/>
      <c r="M21" s="21">
        <f t="shared" si="2"/>
        <v>222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36065.65</v>
      </c>
      <c r="I28" s="31"/>
      <c r="J28" s="28"/>
      <c r="K28" s="30">
        <f>SUM(K12:K27)</f>
        <v>37689.199999999997</v>
      </c>
      <c r="L28" s="31"/>
      <c r="M28" s="32">
        <f t="shared" si="15"/>
        <v>1623.5499999999956</v>
      </c>
      <c r="N28" s="33">
        <f t="shared" si="16"/>
        <v>4.5016518487813073E-2</v>
      </c>
      <c r="O28" s="31"/>
      <c r="P28" s="28"/>
      <c r="Q28" s="30">
        <f>SUM(Q12:Q27)</f>
        <v>37624.129999999997</v>
      </c>
      <c r="R28" s="31"/>
      <c r="S28" s="32">
        <f t="shared" si="10"/>
        <v>-65.069999999999709</v>
      </c>
      <c r="T28" s="33">
        <f t="shared" si="5"/>
        <v>-1.7264892860554141E-3</v>
      </c>
      <c r="U28" s="31"/>
      <c r="V28" s="28"/>
      <c r="W28" s="30">
        <f>SUM(W12:W27)</f>
        <v>37562.160000000003</v>
      </c>
      <c r="X28" s="31"/>
      <c r="Y28" s="32">
        <f t="shared" si="11"/>
        <v>-61.969999999993888</v>
      </c>
      <c r="Z28" s="33">
        <f t="shared" si="7"/>
        <v>-1.6470812747030666E-3</v>
      </c>
      <c r="AA28" s="31"/>
      <c r="AB28" s="28"/>
      <c r="AC28" s="30">
        <f>SUM(AC12:AC27)</f>
        <v>38400.92</v>
      </c>
      <c r="AD28" s="31"/>
      <c r="AE28" s="32">
        <f t="shared" si="12"/>
        <v>838.75999999999476</v>
      </c>
      <c r="AF28" s="33">
        <f t="shared" si="9"/>
        <v>2.2329919259169193E-2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10000</v>
      </c>
      <c r="G29" s="16">
        <v>-0.39960000000000001</v>
      </c>
      <c r="H29" s="18">
        <f t="shared" ref="H29:H35" si="17">$F29*G29</f>
        <v>-3996</v>
      </c>
      <c r="I29" s="19"/>
      <c r="J29" s="16">
        <v>0.59071404756783996</v>
      </c>
      <c r="K29" s="18">
        <f t="shared" ref="K29:K35" si="18">$F29*J29</f>
        <v>5907.1404756783995</v>
      </c>
      <c r="L29" s="19"/>
      <c r="M29" s="21">
        <f t="shared" si="15"/>
        <v>9903.1404756783995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-5907.1404756783995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10000</v>
      </c>
      <c r="G30" s="16">
        <v>0.52170000000000005</v>
      </c>
      <c r="H30" s="18">
        <f t="shared" si="17"/>
        <v>5217.0000000000009</v>
      </c>
      <c r="I30" s="19"/>
      <c r="J30" s="16"/>
      <c r="K30" s="18">
        <f t="shared" si="18"/>
        <v>0</v>
      </c>
      <c r="L30" s="19"/>
      <c r="M30" s="21">
        <f t="shared" si="15"/>
        <v>-5217.0000000000009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10000</v>
      </c>
      <c r="G31" s="16">
        <v>5.3699999999999998E-2</v>
      </c>
      <c r="H31" s="18">
        <f>$F31*G31</f>
        <v>537</v>
      </c>
      <c r="I31" s="19"/>
      <c r="J31" s="16">
        <v>0</v>
      </c>
      <c r="K31" s="18">
        <f t="shared" si="18"/>
        <v>0</v>
      </c>
      <c r="L31" s="19"/>
      <c r="M31" s="21">
        <f t="shared" si="15"/>
        <v>-537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10000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-4494.930027983638</v>
      </c>
      <c r="L32" s="19"/>
      <c r="M32" s="21">
        <f t="shared" ref="M32" si="25">K32-H32</f>
        <v>-4494.930027983638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4494.930027983638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10000</v>
      </c>
      <c r="G33" s="133">
        <v>2.4920000000000001E-2</v>
      </c>
      <c r="H33" s="18">
        <f t="shared" si="17"/>
        <v>249.20000000000002</v>
      </c>
      <c r="I33" s="19"/>
      <c r="J33" s="133">
        <v>2.4920000000000001E-2</v>
      </c>
      <c r="K33" s="18">
        <f t="shared" si="18"/>
        <v>249.20000000000002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249.20000000000002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249.20000000000002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249.20000000000002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30660</v>
      </c>
      <c r="G34" s="38">
        <f>IF(ISBLANK($D$5)=TRUE, 0, IF($D$5="TOU", 0.64*#REF!+0.18*#REF!+0.18*#REF!, IF(AND($D$5="non-TOU", $F$48&gt;0), G48,G47)))</f>
        <v>0.11600000000000001</v>
      </c>
      <c r="H34" s="18">
        <f t="shared" si="17"/>
        <v>3556.5600000000004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8"/>
        <v>3556.5600000000004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3372.6</v>
      </c>
      <c r="R34" s="19"/>
      <c r="S34" s="21">
        <f t="shared" si="10"/>
        <v>-183.96000000000049</v>
      </c>
      <c r="T34" s="22">
        <f t="shared" si="5"/>
        <v>-5.1724137931034614E-2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3372.6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3372.6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41629.410000000003</v>
      </c>
      <c r="I36" s="31"/>
      <c r="J36" s="41"/>
      <c r="K36" s="43">
        <f>SUM(K29:K35)+K28</f>
        <v>42907.170447694756</v>
      </c>
      <c r="L36" s="31"/>
      <c r="M36" s="32">
        <f t="shared" si="15"/>
        <v>1277.7604476947527</v>
      </c>
      <c r="N36" s="33">
        <f t="shared" ref="N36:N43" si="27">IF((H36)=0,"",(M36/H36))</f>
        <v>3.069369581972823E-2</v>
      </c>
      <c r="O36" s="31"/>
      <c r="P36" s="41"/>
      <c r="Q36" s="43">
        <f>SUM(Q29:Q35)+Q28</f>
        <v>41245.93</v>
      </c>
      <c r="R36" s="31"/>
      <c r="S36" s="32">
        <f t="shared" si="10"/>
        <v>-1661.2404476947559</v>
      </c>
      <c r="T36" s="33">
        <f t="shared" ref="T36:T43" si="28">IF((K36)=0,"",(S36/K36))</f>
        <v>-3.8717082258310699E-2</v>
      </c>
      <c r="U36" s="31"/>
      <c r="V36" s="41"/>
      <c r="W36" s="43">
        <f>SUM(W29:W35)+W28</f>
        <v>41183.960000000006</v>
      </c>
      <c r="X36" s="31"/>
      <c r="Y36" s="32">
        <f t="shared" si="11"/>
        <v>-61.969999999993888</v>
      </c>
      <c r="Z36" s="33">
        <f t="shared" ref="Z36:Z43" si="29">IF((Q36)=0,"",(Y36/Q36))</f>
        <v>-1.5024512721617353E-3</v>
      </c>
      <c r="AA36" s="31"/>
      <c r="AB36" s="41"/>
      <c r="AC36" s="43">
        <f>SUM(AC29:AC35)+AC28</f>
        <v>42022.720000000001</v>
      </c>
      <c r="AD36" s="31"/>
      <c r="AE36" s="32">
        <f t="shared" si="12"/>
        <v>838.75999999999476</v>
      </c>
      <c r="AF36" s="33">
        <f t="shared" ref="AF36:AF46" si="30">IF((W36)=0,"",(AE36/W36))</f>
        <v>2.0366181396834947E-2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10000</v>
      </c>
      <c r="G37" s="20">
        <v>3.178699360900668</v>
      </c>
      <c r="H37" s="18">
        <f>$F37*G37</f>
        <v>31786.99360900668</v>
      </c>
      <c r="I37" s="19"/>
      <c r="J37" s="20">
        <v>3.0917337281873873</v>
      </c>
      <c r="K37" s="18">
        <f>$F37*J37</f>
        <v>30917.337281873872</v>
      </c>
      <c r="L37" s="19"/>
      <c r="M37" s="21">
        <f t="shared" si="15"/>
        <v>-869.65632713280866</v>
      </c>
      <c r="N37" s="22">
        <f t="shared" si="27"/>
        <v>-2.7358873186622973E-2</v>
      </c>
      <c r="O37" s="19"/>
      <c r="P37" s="20">
        <v>3.0917337281873873</v>
      </c>
      <c r="Q37" s="18">
        <f>$F37*P37</f>
        <v>30917.337281873872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30917.337281873872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30917.337281873872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10000</v>
      </c>
      <c r="G38" s="20">
        <v>2.4329555056067216</v>
      </c>
      <c r="H38" s="18">
        <f>$F38*G38</f>
        <v>24329.555056067216</v>
      </c>
      <c r="I38" s="19"/>
      <c r="J38" s="20">
        <v>2.4378617006009056</v>
      </c>
      <c r="K38" s="18">
        <f>$F38*J38</f>
        <v>24378.617006009055</v>
      </c>
      <c r="L38" s="19"/>
      <c r="M38" s="21">
        <f t="shared" si="15"/>
        <v>49.061949941838975</v>
      </c>
      <c r="N38" s="22">
        <f t="shared" si="27"/>
        <v>2.0165576324259198E-3</v>
      </c>
      <c r="O38" s="19"/>
      <c r="P38" s="20">
        <v>2.4378617006009056</v>
      </c>
      <c r="Q38" s="18">
        <f>$F38*P38</f>
        <v>24378.617006009055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24378.617006009055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24378.617006009055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97745.958665073893</v>
      </c>
      <c r="I39" s="48"/>
      <c r="J39" s="47"/>
      <c r="K39" s="43">
        <f>SUM(K36:K38)</f>
        <v>98203.124735577687</v>
      </c>
      <c r="L39" s="48"/>
      <c r="M39" s="32">
        <f t="shared" si="15"/>
        <v>457.16607050379389</v>
      </c>
      <c r="N39" s="33">
        <f t="shared" si="27"/>
        <v>4.6770841142422213E-3</v>
      </c>
      <c r="O39" s="48"/>
      <c r="P39" s="47"/>
      <c r="Q39" s="43">
        <f>SUM(Q36:Q38)</f>
        <v>96541.884287882931</v>
      </c>
      <c r="R39" s="48"/>
      <c r="S39" s="32">
        <f t="shared" si="10"/>
        <v>-1661.2404476947559</v>
      </c>
      <c r="T39" s="33">
        <f t="shared" si="28"/>
        <v>-1.6916370555089991E-2</v>
      </c>
      <c r="U39" s="48"/>
      <c r="V39" s="47"/>
      <c r="W39" s="43">
        <f>SUM(W36:W38)</f>
        <v>96479.91428788293</v>
      </c>
      <c r="X39" s="48"/>
      <c r="Y39" s="32">
        <f t="shared" si="11"/>
        <v>-61.970000000001164</v>
      </c>
      <c r="Z39" s="33">
        <f t="shared" si="29"/>
        <v>-6.4189756039161007E-4</v>
      </c>
      <c r="AA39" s="48"/>
      <c r="AB39" s="47"/>
      <c r="AC39" s="43">
        <f>SUM(AC36:AC38)</f>
        <v>97318.674287882925</v>
      </c>
      <c r="AD39" s="48"/>
      <c r="AE39" s="32">
        <f t="shared" si="12"/>
        <v>838.75999999999476</v>
      </c>
      <c r="AF39" s="33">
        <f t="shared" si="30"/>
        <v>8.6936229803982728E-3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5140660</v>
      </c>
      <c r="G40" s="50">
        <v>4.4000000000000003E-3</v>
      </c>
      <c r="H40" s="154">
        <f t="shared" ref="H40:H43" si="31">$F40*G40</f>
        <v>22618.904000000002</v>
      </c>
      <c r="I40" s="19"/>
      <c r="J40" s="50">
        <v>4.7000000000000002E-3</v>
      </c>
      <c r="K40" s="154">
        <f t="shared" ref="K40:K43" si="32">$F40*J40</f>
        <v>24161.102000000003</v>
      </c>
      <c r="L40" s="19"/>
      <c r="M40" s="21">
        <f t="shared" si="15"/>
        <v>1542.1980000000003</v>
      </c>
      <c r="N40" s="155">
        <f t="shared" si="27"/>
        <v>6.8181818181818191E-2</v>
      </c>
      <c r="O40" s="19"/>
      <c r="P40" s="50">
        <v>4.7000000000000002E-3</v>
      </c>
      <c r="Q40" s="154">
        <f t="shared" ref="Q40:Q43" si="33">$F40*P40</f>
        <v>24161.102000000003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3" si="34">$F40*V40</f>
        <v>24161.102000000003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24161.102000000003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5140660</v>
      </c>
      <c r="G41" s="50">
        <v>1.2999999999999999E-3</v>
      </c>
      <c r="H41" s="154">
        <f t="shared" si="31"/>
        <v>6682.8579999999993</v>
      </c>
      <c r="I41" s="19"/>
      <c r="J41" s="50">
        <v>1.2999999999999999E-3</v>
      </c>
      <c r="K41" s="154">
        <f t="shared" si="32"/>
        <v>6682.8579999999993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6682.8579999999993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6682.8579999999993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6682.8579999999993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5110000</v>
      </c>
      <c r="G43" s="50">
        <v>7.0000000000000001E-3</v>
      </c>
      <c r="H43" s="154">
        <f t="shared" si="31"/>
        <v>35770</v>
      </c>
      <c r="I43" s="19"/>
      <c r="J43" s="50">
        <v>7.0000000000000001E-3</v>
      </c>
      <c r="K43" s="154">
        <f t="shared" si="32"/>
        <v>35770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35770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35770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35770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3270400</v>
      </c>
      <c r="G44" s="54">
        <v>8.3000000000000004E-2</v>
      </c>
      <c r="H44" s="154">
        <f t="shared" ref="H44:H48" si="36">$F44*G44</f>
        <v>271443.20000000001</v>
      </c>
      <c r="I44" s="19"/>
      <c r="J44" s="54">
        <v>8.3000000000000004E-2</v>
      </c>
      <c r="K44" s="154">
        <f t="shared" ref="K44:K48" si="37">$F44*J44</f>
        <v>271443.20000000001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261632</v>
      </c>
      <c r="R44" s="19"/>
      <c r="S44" s="21">
        <f t="shared" ref="S44:S60" si="41">Q44-K44</f>
        <v>-9811.2000000000116</v>
      </c>
      <c r="T44" s="155">
        <f t="shared" ref="T44:T46" si="42">IF((K44)=0,"",(S44/K44))</f>
        <v>-3.6144578313253052E-2</v>
      </c>
      <c r="U44" s="19"/>
      <c r="V44" s="54">
        <v>0.08</v>
      </c>
      <c r="W44" s="154">
        <f t="shared" ref="W44:W48" si="43">$F44*V44</f>
        <v>261632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261632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919800</v>
      </c>
      <c r="G45" s="54">
        <v>0.128</v>
      </c>
      <c r="H45" s="154">
        <f t="shared" si="36"/>
        <v>117734.40000000001</v>
      </c>
      <c r="I45" s="19"/>
      <c r="J45" s="54">
        <v>0.128</v>
      </c>
      <c r="K45" s="154">
        <f t="shared" si="37"/>
        <v>117734.40000000001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112215.59999999999</v>
      </c>
      <c r="R45" s="19"/>
      <c r="S45" s="21">
        <f t="shared" si="41"/>
        <v>-5518.8000000000175</v>
      </c>
      <c r="T45" s="155">
        <f t="shared" si="42"/>
        <v>-4.6875000000000146E-2</v>
      </c>
      <c r="U45" s="19"/>
      <c r="V45" s="54">
        <v>0.122</v>
      </c>
      <c r="W45" s="154">
        <f t="shared" si="43"/>
        <v>112215.59999999999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112215.59999999999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919800</v>
      </c>
      <c r="G46" s="54">
        <v>0.17499999999999999</v>
      </c>
      <c r="H46" s="154">
        <f t="shared" si="36"/>
        <v>160965</v>
      </c>
      <c r="I46" s="19"/>
      <c r="J46" s="54">
        <v>0.17499999999999999</v>
      </c>
      <c r="K46" s="154">
        <f t="shared" si="37"/>
        <v>160965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148087.80000000002</v>
      </c>
      <c r="R46" s="19"/>
      <c r="S46" s="21">
        <f t="shared" si="41"/>
        <v>-12877.199999999983</v>
      </c>
      <c r="T46" s="155">
        <f t="shared" si="42"/>
        <v>-7.9999999999999891E-2</v>
      </c>
      <c r="U46" s="19"/>
      <c r="V46" s="54">
        <v>0.161</v>
      </c>
      <c r="W46" s="154">
        <f t="shared" si="43"/>
        <v>148087.80000000002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148087.80000000002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5109250</v>
      </c>
      <c r="G48" s="54">
        <v>0.11600000000000001</v>
      </c>
      <c r="H48" s="154">
        <f t="shared" si="36"/>
        <v>592673</v>
      </c>
      <c r="I48" s="59"/>
      <c r="J48" s="54">
        <v>0.11600000000000001</v>
      </c>
      <c r="K48" s="154">
        <f t="shared" si="37"/>
        <v>592673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562017.5</v>
      </c>
      <c r="R48" s="59"/>
      <c r="S48" s="60">
        <f t="shared" si="41"/>
        <v>-30655.5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562017.5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562017.5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712960.57066507381</v>
      </c>
      <c r="I50" s="75"/>
      <c r="J50" s="72"/>
      <c r="K50" s="74">
        <f>SUM(K40:K46,K39)</f>
        <v>714959.93473557779</v>
      </c>
      <c r="L50" s="75"/>
      <c r="M50" s="76">
        <f t="shared" si="38"/>
        <v>1999.3640705039725</v>
      </c>
      <c r="N50" s="77">
        <f>IF((H50)=0,"",(M50/H50))</f>
        <v>2.8043122618111936E-3</v>
      </c>
      <c r="O50" s="75"/>
      <c r="P50" s="72"/>
      <c r="Q50" s="74">
        <f>SUM(Q40:Q46,Q39)</f>
        <v>685091.49428788293</v>
      </c>
      <c r="R50" s="75"/>
      <c r="S50" s="76">
        <f t="shared" si="41"/>
        <v>-29868.440447694855</v>
      </c>
      <c r="T50" s="77">
        <f>IF((K50)=0,"",(S50/K50))</f>
        <v>-4.1776383537829233E-2</v>
      </c>
      <c r="U50" s="75"/>
      <c r="V50" s="72"/>
      <c r="W50" s="74">
        <f>SUM(W40:W46,W39)</f>
        <v>685029.52428788296</v>
      </c>
      <c r="X50" s="75"/>
      <c r="Y50" s="76">
        <f t="shared" si="44"/>
        <v>-61.96999999997206</v>
      </c>
      <c r="Z50" s="77">
        <f>IF((Q50)=0,"",(Y50/Q50))</f>
        <v>-9.0455071354208919E-5</v>
      </c>
      <c r="AA50" s="75"/>
      <c r="AB50" s="72"/>
      <c r="AC50" s="74">
        <f>SUM(AC40:AC46,AC39)</f>
        <v>685868.28428788297</v>
      </c>
      <c r="AD50" s="75"/>
      <c r="AE50" s="76">
        <f t="shared" si="12"/>
        <v>838.76000000000931</v>
      </c>
      <c r="AF50" s="77">
        <f>IF((W50)=0,"",(AE50/W50))</f>
        <v>1.2244143796166095E-3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92684.874186459594</v>
      </c>
      <c r="I51" s="81"/>
      <c r="J51" s="79">
        <v>0.13</v>
      </c>
      <c r="K51" s="82">
        <f>K50*J51</f>
        <v>92944.791515625111</v>
      </c>
      <c r="L51" s="81"/>
      <c r="M51" s="83">
        <f t="shared" si="38"/>
        <v>259.917329165517</v>
      </c>
      <c r="N51" s="84">
        <f>IF((H51)=0,"",(M51/H51))</f>
        <v>2.8043122618112001E-3</v>
      </c>
      <c r="O51" s="81"/>
      <c r="P51" s="79">
        <v>0.13</v>
      </c>
      <c r="Q51" s="82">
        <f>Q50*P51</f>
        <v>89061.894257424778</v>
      </c>
      <c r="R51" s="81"/>
      <c r="S51" s="83">
        <f t="shared" si="41"/>
        <v>-3882.8972582003335</v>
      </c>
      <c r="T51" s="84">
        <f>IF((K51)=0,"",(S51/K51))</f>
        <v>-4.1776383537829261E-2</v>
      </c>
      <c r="U51" s="81"/>
      <c r="V51" s="79">
        <v>0.13</v>
      </c>
      <c r="W51" s="82">
        <f>W50*V51</f>
        <v>89053.838157424791</v>
      </c>
      <c r="X51" s="81"/>
      <c r="Y51" s="83">
        <f t="shared" si="44"/>
        <v>-8.0560999999870546</v>
      </c>
      <c r="Z51" s="84">
        <f>IF((Q51)=0,"",(Y51/Q51))</f>
        <v>-9.0455071354104348E-5</v>
      </c>
      <c r="AA51" s="81"/>
      <c r="AB51" s="79">
        <v>0.13</v>
      </c>
      <c r="AC51" s="82">
        <f>AC50*AB51</f>
        <v>89162.876957424785</v>
      </c>
      <c r="AD51" s="81"/>
      <c r="AE51" s="83">
        <f t="shared" si="12"/>
        <v>109.03879999999481</v>
      </c>
      <c r="AF51" s="84">
        <f>IF((W51)=0,"",(AE51/W51))</f>
        <v>1.2244143796165375E-3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805645.44485153339</v>
      </c>
      <c r="I52" s="81"/>
      <c r="J52" s="86"/>
      <c r="K52" s="82">
        <f>K50+K51</f>
        <v>807904.72625120287</v>
      </c>
      <c r="L52" s="81"/>
      <c r="M52" s="83">
        <f t="shared" si="38"/>
        <v>2259.2813996694749</v>
      </c>
      <c r="N52" s="84">
        <f>IF((H52)=0,"",(M52/H52))</f>
        <v>2.8043122618111762E-3</v>
      </c>
      <c r="O52" s="81"/>
      <c r="P52" s="86"/>
      <c r="Q52" s="82">
        <f>Q50+Q51</f>
        <v>774153.38854530768</v>
      </c>
      <c r="R52" s="81"/>
      <c r="S52" s="83">
        <f t="shared" si="41"/>
        <v>-33751.337705895188</v>
      </c>
      <c r="T52" s="84">
        <f>IF((K52)=0,"",(S52/K52))</f>
        <v>-4.177638353782924E-2</v>
      </c>
      <c r="U52" s="81"/>
      <c r="V52" s="86"/>
      <c r="W52" s="82">
        <f>W50+W51</f>
        <v>774083.36244530778</v>
      </c>
      <c r="X52" s="81"/>
      <c r="Y52" s="83">
        <f t="shared" si="44"/>
        <v>-70.026099999900907</v>
      </c>
      <c r="Z52" s="84">
        <f>IF((Q52)=0,"",(Y52/Q52))</f>
        <v>-9.0455071354121695E-5</v>
      </c>
      <c r="AA52" s="81"/>
      <c r="AB52" s="86"/>
      <c r="AC52" s="82">
        <f>AC50+AC51</f>
        <v>775031.16124530777</v>
      </c>
      <c r="AD52" s="81"/>
      <c r="AE52" s="83">
        <f t="shared" si="12"/>
        <v>947.79879999998957</v>
      </c>
      <c r="AF52" s="84">
        <f>IF((W52)=0,"",(AE52/W52))</f>
        <v>1.2244143796165824E-3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-80564.539999999994</v>
      </c>
      <c r="I53" s="81"/>
      <c r="J53" s="86"/>
      <c r="K53" s="87">
        <f>ROUND(-K52*10%,2)</f>
        <v>-80790.47</v>
      </c>
      <c r="L53" s="81"/>
      <c r="M53" s="88">
        <f t="shared" si="38"/>
        <v>-225.93000000000757</v>
      </c>
      <c r="N53" s="89">
        <f>IF((H53)=0,"",(M53/H53))</f>
        <v>2.8043355054222065E-3</v>
      </c>
      <c r="O53" s="81"/>
      <c r="P53" s="86"/>
      <c r="Q53" s="87">
        <f>ROUND(-Q52*10%,2)</f>
        <v>-77415.34</v>
      </c>
      <c r="R53" s="81"/>
      <c r="S53" s="88">
        <f t="shared" si="41"/>
        <v>3375.1300000000047</v>
      </c>
      <c r="T53" s="89">
        <f>IF((K53)=0,"",(S53/K53))</f>
        <v>-4.177633822405049E-2</v>
      </c>
      <c r="U53" s="81"/>
      <c r="V53" s="86"/>
      <c r="W53" s="87">
        <f>ROUND(-W52*10%,2)</f>
        <v>-77408.34</v>
      </c>
      <c r="X53" s="81"/>
      <c r="Y53" s="88">
        <f t="shared" si="44"/>
        <v>7</v>
      </c>
      <c r="Z53" s="89">
        <f>IF((Q53)=0,"",(Y53/Q53))</f>
        <v>-9.0421355767474515E-5</v>
      </c>
      <c r="AA53" s="81"/>
      <c r="AB53" s="86"/>
      <c r="AC53" s="87">
        <f>ROUND(-AC52*10%,2)</f>
        <v>-77503.12</v>
      </c>
      <c r="AD53" s="81"/>
      <c r="AE53" s="88">
        <f t="shared" si="12"/>
        <v>-94.779999999998836</v>
      </c>
      <c r="AF53" s="89">
        <f>IF((W53)=0,"",(AE53/W53))</f>
        <v>1.2244158704346178E-3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725080.90485153336</v>
      </c>
      <c r="I54" s="92"/>
      <c r="J54" s="90"/>
      <c r="K54" s="93">
        <f>K52+K53</f>
        <v>727114.2562512029</v>
      </c>
      <c r="L54" s="92"/>
      <c r="M54" s="94">
        <f t="shared" si="38"/>
        <v>2033.3513996695401</v>
      </c>
      <c r="N54" s="95">
        <f>IF((H54)=0,"",(M54/H54))</f>
        <v>2.8043096791879889E-3</v>
      </c>
      <c r="O54" s="92"/>
      <c r="P54" s="90"/>
      <c r="Q54" s="93">
        <f>Q52+Q53</f>
        <v>696738.04854530771</v>
      </c>
      <c r="R54" s="92"/>
      <c r="S54" s="94">
        <f t="shared" si="41"/>
        <v>-30376.207705895184</v>
      </c>
      <c r="T54" s="95">
        <f>IF((K54)=0,"",(S54/K54))</f>
        <v>-4.1776388572693363E-2</v>
      </c>
      <c r="U54" s="92"/>
      <c r="V54" s="90"/>
      <c r="W54" s="93">
        <f>W52+W53</f>
        <v>696675.02244530781</v>
      </c>
      <c r="X54" s="92"/>
      <c r="Y54" s="94">
        <f t="shared" si="44"/>
        <v>-63.026099999900907</v>
      </c>
      <c r="Z54" s="95">
        <f>IF((Q54)=0,"",(Y54/Q54))</f>
        <v>-9.0458817530477418E-5</v>
      </c>
      <c r="AA54" s="92"/>
      <c r="AB54" s="90"/>
      <c r="AC54" s="93">
        <f>AC52+AC53</f>
        <v>697528.04124530777</v>
      </c>
      <c r="AD54" s="92"/>
      <c r="AE54" s="94">
        <f t="shared" si="12"/>
        <v>853.01879999996163</v>
      </c>
      <c r="AF54" s="95">
        <f>IF((W54)=0,"",(AE54/W54))</f>
        <v>1.2244142139700832E-3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755565.22066507384</v>
      </c>
      <c r="I56" s="106"/>
      <c r="J56" s="103"/>
      <c r="K56" s="105">
        <f>SUM(K47:K48,K39,K40:K43)</f>
        <v>757564.58473557769</v>
      </c>
      <c r="L56" s="106"/>
      <c r="M56" s="107">
        <f t="shared" si="38"/>
        <v>1999.3640705038561</v>
      </c>
      <c r="N56" s="77">
        <f>IF((H56)=0,"",(M56/H56))</f>
        <v>2.6461833020105779E-3</v>
      </c>
      <c r="O56" s="106"/>
      <c r="P56" s="103"/>
      <c r="Q56" s="105">
        <f>SUM(Q47:Q48,Q39,Q40:Q43)</f>
        <v>725244.09428788291</v>
      </c>
      <c r="R56" s="106"/>
      <c r="S56" s="107">
        <f t="shared" si="41"/>
        <v>-32320.490447694785</v>
      </c>
      <c r="T56" s="77">
        <f>IF((K56)=0,"",(S56/K56))</f>
        <v>-4.2663676601218115E-2</v>
      </c>
      <c r="U56" s="106"/>
      <c r="V56" s="103"/>
      <c r="W56" s="105">
        <f>SUM(W47:W48,W39,W40:W43)</f>
        <v>725182.12428788294</v>
      </c>
      <c r="X56" s="106"/>
      <c r="Y56" s="107">
        <f t="shared" si="44"/>
        <v>-61.96999999997206</v>
      </c>
      <c r="Z56" s="77">
        <f>IF((Q56)=0,"",(Y56/Q56))</f>
        <v>-8.5447093589669824E-5</v>
      </c>
      <c r="AA56" s="106"/>
      <c r="AB56" s="103"/>
      <c r="AC56" s="105">
        <f>SUM(AC47:AC48,AC39,AC40:AC43)</f>
        <v>726020.88428788283</v>
      </c>
      <c r="AD56" s="106"/>
      <c r="AE56" s="107">
        <f t="shared" si="12"/>
        <v>838.7599999998929</v>
      </c>
      <c r="AF56" s="77">
        <f>IF((W56)=0,"",(AE56/W56))</f>
        <v>1.1566197950942897E-3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98223.478686459595</v>
      </c>
      <c r="I57" s="110"/>
      <c r="J57" s="109">
        <v>0.13</v>
      </c>
      <c r="K57" s="111">
        <f>K56*J57</f>
        <v>98483.396015625098</v>
      </c>
      <c r="L57" s="110"/>
      <c r="M57" s="112">
        <f t="shared" si="38"/>
        <v>259.91732916550245</v>
      </c>
      <c r="N57" s="84">
        <f>IF((H57)=0,"",(M57/H57))</f>
        <v>2.64618330201059E-3</v>
      </c>
      <c r="O57" s="110"/>
      <c r="P57" s="109">
        <v>0.13</v>
      </c>
      <c r="Q57" s="111">
        <f>Q56*P57</f>
        <v>94281.732257424781</v>
      </c>
      <c r="R57" s="110"/>
      <c r="S57" s="112">
        <f t="shared" si="41"/>
        <v>-4201.6637582003168</v>
      </c>
      <c r="T57" s="84">
        <f>IF((K57)=0,"",(S57/K57))</f>
        <v>-4.2663676601218066E-2</v>
      </c>
      <c r="U57" s="110"/>
      <c r="V57" s="109">
        <v>0.13</v>
      </c>
      <c r="W57" s="111">
        <f>W56*V57</f>
        <v>94273.676157424779</v>
      </c>
      <c r="X57" s="110"/>
      <c r="Y57" s="112">
        <f t="shared" si="44"/>
        <v>-8.0561000000016065</v>
      </c>
      <c r="Z57" s="84">
        <f>IF((Q57)=0,"",(Y57/Q57))</f>
        <v>-8.544709358972539E-5</v>
      </c>
      <c r="AA57" s="110"/>
      <c r="AB57" s="109">
        <v>0.13</v>
      </c>
      <c r="AC57" s="111">
        <f>AC56*AB57</f>
        <v>94382.714957424774</v>
      </c>
      <c r="AD57" s="110"/>
      <c r="AE57" s="112">
        <f t="shared" si="12"/>
        <v>109.03879999999481</v>
      </c>
      <c r="AF57" s="84">
        <f>IF((W57)=0,"",(AE57/W57))</f>
        <v>1.1566197950943823E-3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853788.69935153343</v>
      </c>
      <c r="I58" s="110"/>
      <c r="J58" s="114"/>
      <c r="K58" s="111">
        <f>K56+K57</f>
        <v>856047.98075120279</v>
      </c>
      <c r="L58" s="110"/>
      <c r="M58" s="112">
        <f t="shared" si="38"/>
        <v>2259.2813996693585</v>
      </c>
      <c r="N58" s="84">
        <f>IF((H58)=0,"",(M58/H58))</f>
        <v>2.6461833020105792E-3</v>
      </c>
      <c r="O58" s="110"/>
      <c r="P58" s="114"/>
      <c r="Q58" s="111">
        <f>Q56+Q57</f>
        <v>819525.82654530765</v>
      </c>
      <c r="R58" s="110"/>
      <c r="S58" s="112">
        <f t="shared" si="41"/>
        <v>-36522.154205895145</v>
      </c>
      <c r="T58" s="84">
        <f>IF((K58)=0,"",(S58/K58))</f>
        <v>-4.2663676601218163E-2</v>
      </c>
      <c r="U58" s="110"/>
      <c r="V58" s="114"/>
      <c r="W58" s="111">
        <f>W56+W57</f>
        <v>819455.80044530774</v>
      </c>
      <c r="X58" s="110"/>
      <c r="Y58" s="112">
        <f t="shared" si="44"/>
        <v>-70.026099999900907</v>
      </c>
      <c r="Z58" s="84">
        <f>IF((Q58)=0,"",(Y58/Q58))</f>
        <v>-8.5447093589587439E-5</v>
      </c>
      <c r="AA58" s="110"/>
      <c r="AB58" s="114"/>
      <c r="AC58" s="111">
        <f>AC56+AC57</f>
        <v>820403.59924530762</v>
      </c>
      <c r="AD58" s="110"/>
      <c r="AE58" s="112">
        <f t="shared" si="12"/>
        <v>947.79879999987315</v>
      </c>
      <c r="AF58" s="84">
        <f>IF((W58)=0,"",(AE58/W58))</f>
        <v>1.1566197950942825E-3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-85378.87</v>
      </c>
      <c r="I59" s="110"/>
      <c r="J59" s="114"/>
      <c r="K59" s="116">
        <f>ROUND(-K58*10%,2)</f>
        <v>-85604.800000000003</v>
      </c>
      <c r="L59" s="110"/>
      <c r="M59" s="117">
        <f t="shared" si="38"/>
        <v>-225.93000000000757</v>
      </c>
      <c r="N59" s="89">
        <f>IF((H59)=0,"",(M59/H59))</f>
        <v>2.6462050856377881E-3</v>
      </c>
      <c r="O59" s="110"/>
      <c r="P59" s="114"/>
      <c r="Q59" s="116">
        <f>ROUND(-Q58*10%,2)</f>
        <v>-81952.58</v>
      </c>
      <c r="R59" s="110"/>
      <c r="S59" s="117">
        <f t="shared" si="41"/>
        <v>3652.2200000000012</v>
      </c>
      <c r="T59" s="89">
        <f>IF((K59)=0,"",(S59/K59))</f>
        <v>-4.2663729136683939E-2</v>
      </c>
      <c r="U59" s="110"/>
      <c r="V59" s="114"/>
      <c r="W59" s="116">
        <f>ROUND(-W58*10%,2)</f>
        <v>-81945.58</v>
      </c>
      <c r="X59" s="110"/>
      <c r="Y59" s="117">
        <f t="shared" si="44"/>
        <v>7</v>
      </c>
      <c r="Z59" s="89">
        <f>IF((Q59)=0,"",(Y59/Q59))</f>
        <v>-8.5415248671853896E-5</v>
      </c>
      <c r="AA59" s="110"/>
      <c r="AB59" s="114"/>
      <c r="AC59" s="116">
        <f>ROUND(-AC58*10%,2)</f>
        <v>-82040.36</v>
      </c>
      <c r="AD59" s="110"/>
      <c r="AE59" s="117">
        <f t="shared" si="12"/>
        <v>-94.779999999998836</v>
      </c>
      <c r="AF59" s="89">
        <f>IF((W59)=0,"",(AE59/W59))</f>
        <v>1.1566212601094388E-3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768409.82935153344</v>
      </c>
      <c r="I60" s="120"/>
      <c r="J60" s="118"/>
      <c r="K60" s="121">
        <f>SUM(K58:K59)</f>
        <v>770443.18075120274</v>
      </c>
      <c r="L60" s="120"/>
      <c r="M60" s="122">
        <f t="shared" si="38"/>
        <v>2033.3513996693073</v>
      </c>
      <c r="N60" s="123">
        <f>IF((H60)=0,"",(M60/H60))</f>
        <v>2.6461808816074972E-3</v>
      </c>
      <c r="O60" s="120"/>
      <c r="P60" s="118"/>
      <c r="Q60" s="121">
        <f>SUM(Q58:Q59)</f>
        <v>737573.24654530769</v>
      </c>
      <c r="R60" s="120"/>
      <c r="S60" s="122">
        <f t="shared" si="41"/>
        <v>-32869.934205895057</v>
      </c>
      <c r="T60" s="123">
        <f>IF((K60)=0,"",(S60/K60))</f>
        <v>-4.266367076394393E-2</v>
      </c>
      <c r="U60" s="120"/>
      <c r="V60" s="118"/>
      <c r="W60" s="121">
        <f>SUM(W58:W59)</f>
        <v>737510.22044530779</v>
      </c>
      <c r="X60" s="120"/>
      <c r="Y60" s="122">
        <f t="shared" si="44"/>
        <v>-63.026099999900907</v>
      </c>
      <c r="Z60" s="123">
        <f>IF((Q60)=0,"",(Y60/Q60))</f>
        <v>-8.5450631913652715E-5</v>
      </c>
      <c r="AA60" s="120"/>
      <c r="AB60" s="118"/>
      <c r="AC60" s="121">
        <f>SUM(AC58:AC59)</f>
        <v>738363.23924530763</v>
      </c>
      <c r="AD60" s="120"/>
      <c r="AE60" s="122">
        <f t="shared" si="12"/>
        <v>853.01879999984521</v>
      </c>
      <c r="AF60" s="123">
        <f>IF((W60)=0,"",(AE60/W60))</f>
        <v>1.1566196323147813E-3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C000"/>
    <pageSetUpPr fitToPage="1"/>
  </sheetPr>
  <dimension ref="A1:AP79"/>
  <sheetViews>
    <sheetView showGridLines="0" topLeftCell="A45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3.81640625" style="144" bestFit="1" customWidth="1"/>
    <col min="9" max="9" width="1.7265625" style="1" customWidth="1"/>
    <col min="10" max="10" width="13.26953125" style="1" customWidth="1"/>
    <col min="11" max="11" width="13.81640625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(1)'!D22</f>
        <v>12500</v>
      </c>
      <c r="H7" s="9" t="s">
        <v>69</v>
      </c>
      <c r="J7" s="153"/>
      <c r="K7" s="153"/>
    </row>
    <row r="8" spans="2:42" ht="13" x14ac:dyDescent="0.3">
      <c r="B8" s="6"/>
      <c r="G8" s="8">
        <f>'Summary (1)'!C22</f>
        <v>6387500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22822.65</v>
      </c>
      <c r="H12" s="18">
        <f t="shared" ref="H12:H27" si="0">$F12*G12</f>
        <v>22822.65</v>
      </c>
      <c r="I12" s="19"/>
      <c r="J12" s="212">
        <v>23704.2</v>
      </c>
      <c r="K12" s="18">
        <f t="shared" ref="K12:K27" si="1">$F12*J12</f>
        <v>23704.2</v>
      </c>
      <c r="L12" s="19"/>
      <c r="M12" s="21">
        <f t="shared" ref="M12:M21" si="2">K12-H12</f>
        <v>881.54999999999927</v>
      </c>
      <c r="N12" s="22">
        <f t="shared" ref="N12:N21" si="3">IF((H12)=0,"",(M12/H12))</f>
        <v>3.8626101701599032E-2</v>
      </c>
      <c r="O12" s="19"/>
      <c r="P12" s="16">
        <v>23663.13</v>
      </c>
      <c r="Q12" s="18">
        <f t="shared" ref="Q12:Q27" si="4">$F12*P12</f>
        <v>23663.13</v>
      </c>
      <c r="R12" s="19"/>
      <c r="S12" s="21">
        <f>Q12-K12</f>
        <v>-41.069999999999709</v>
      </c>
      <c r="T12" s="22">
        <f t="shared" ref="T12:T34" si="5">IF((K12)=0,"",(S12/K12))</f>
        <v>-1.7326043485964388E-3</v>
      </c>
      <c r="U12" s="19"/>
      <c r="V12" s="16">
        <v>23624.16</v>
      </c>
      <c r="W12" s="18">
        <f t="shared" ref="W12:W27" si="6">$F12*V12</f>
        <v>23624.16</v>
      </c>
      <c r="X12" s="19"/>
      <c r="Y12" s="21">
        <f>W12-Q12</f>
        <v>-38.970000000001164</v>
      </c>
      <c r="Z12" s="22">
        <f t="shared" ref="Z12:Z34" si="7">IF((Q12)=0,"",(Y12/Q12))</f>
        <v>-1.6468658203712342E-3</v>
      </c>
      <c r="AA12" s="19"/>
      <c r="AB12" s="16">
        <v>24151.919999999998</v>
      </c>
      <c r="AC12" s="18">
        <f t="shared" ref="AC12:AC27" si="8">$F12*AB12</f>
        <v>24151.919999999998</v>
      </c>
      <c r="AD12" s="19"/>
      <c r="AE12" s="21">
        <f>AC12-W12</f>
        <v>527.7599999999984</v>
      </c>
      <c r="AF12" s="22">
        <f t="shared" ref="AF12:AF34" si="9">IF((W12)=0,"",(AE12/W12))</f>
        <v>2.2339841924538202E-2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12500</v>
      </c>
      <c r="G19" s="16">
        <v>1.3465</v>
      </c>
      <c r="H19" s="18">
        <f t="shared" si="0"/>
        <v>16831.25</v>
      </c>
      <c r="I19" s="19"/>
      <c r="J19" s="16">
        <v>1.3985000000000001</v>
      </c>
      <c r="K19" s="18">
        <f t="shared" si="1"/>
        <v>17481.25</v>
      </c>
      <c r="L19" s="19"/>
      <c r="M19" s="21">
        <f t="shared" si="2"/>
        <v>650</v>
      </c>
      <c r="N19" s="22">
        <f t="shared" si="3"/>
        <v>3.8618640920906055E-2</v>
      </c>
      <c r="O19" s="19"/>
      <c r="P19" s="16">
        <v>1.3960999999999999</v>
      </c>
      <c r="Q19" s="18">
        <f t="shared" si="4"/>
        <v>17451.25</v>
      </c>
      <c r="R19" s="19"/>
      <c r="S19" s="21">
        <f t="shared" si="10"/>
        <v>-30</v>
      </c>
      <c r="T19" s="22">
        <f t="shared" si="5"/>
        <v>-1.716124419020379E-3</v>
      </c>
      <c r="U19" s="19"/>
      <c r="V19" s="16">
        <v>1.3937999999999999</v>
      </c>
      <c r="W19" s="18">
        <f t="shared" si="6"/>
        <v>17422.5</v>
      </c>
      <c r="X19" s="19"/>
      <c r="Y19" s="21">
        <f t="shared" si="11"/>
        <v>-28.75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17811.25</v>
      </c>
      <c r="AD19" s="19"/>
      <c r="AE19" s="21">
        <f t="shared" si="12"/>
        <v>388.75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12500</v>
      </c>
      <c r="G21" s="16">
        <v>-2.2200000000000001E-2</v>
      </c>
      <c r="H21" s="18">
        <f t="shared" si="0"/>
        <v>-277.5</v>
      </c>
      <c r="I21" s="19"/>
      <c r="J21" s="16"/>
      <c r="K21" s="18">
        <f t="shared" si="1"/>
        <v>0</v>
      </c>
      <c r="L21" s="19"/>
      <c r="M21" s="21">
        <f t="shared" si="2"/>
        <v>277.5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12500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39376.400000000001</v>
      </c>
      <c r="I28" s="31"/>
      <c r="J28" s="28"/>
      <c r="K28" s="30">
        <f>SUM(K12:K27)</f>
        <v>41185.449999999997</v>
      </c>
      <c r="L28" s="31"/>
      <c r="M28" s="32">
        <f t="shared" si="15"/>
        <v>1809.0499999999956</v>
      </c>
      <c r="N28" s="33">
        <f t="shared" si="16"/>
        <v>4.5942493473247824E-2</v>
      </c>
      <c r="O28" s="31"/>
      <c r="P28" s="28"/>
      <c r="Q28" s="30">
        <f>SUM(Q12:Q27)</f>
        <v>41114.380000000005</v>
      </c>
      <c r="R28" s="31"/>
      <c r="S28" s="32">
        <f t="shared" si="10"/>
        <v>-71.069999999992433</v>
      </c>
      <c r="T28" s="33">
        <f t="shared" si="5"/>
        <v>-1.7256094081767332E-3</v>
      </c>
      <c r="U28" s="31"/>
      <c r="V28" s="28"/>
      <c r="W28" s="30">
        <f>SUM(W12:W27)</f>
        <v>41046.660000000003</v>
      </c>
      <c r="X28" s="31"/>
      <c r="Y28" s="32">
        <f t="shared" si="11"/>
        <v>-67.720000000001164</v>
      </c>
      <c r="Z28" s="33">
        <f t="shared" si="7"/>
        <v>-1.6471122755590904E-3</v>
      </c>
      <c r="AA28" s="31"/>
      <c r="AB28" s="28"/>
      <c r="AC28" s="30">
        <f>SUM(AC12:AC27)</f>
        <v>41963.17</v>
      </c>
      <c r="AD28" s="31"/>
      <c r="AE28" s="32">
        <f t="shared" si="12"/>
        <v>916.50999999999476</v>
      </c>
      <c r="AF28" s="33">
        <f t="shared" si="9"/>
        <v>2.2328491526472427E-2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12500</v>
      </c>
      <c r="G29" s="16">
        <v>-0.39960000000000001</v>
      </c>
      <c r="H29" s="18">
        <f t="shared" ref="H29:H35" si="17">$F29*G29</f>
        <v>-4995</v>
      </c>
      <c r="I29" s="19"/>
      <c r="J29" s="16">
        <v>0.59071404756783996</v>
      </c>
      <c r="K29" s="18">
        <f t="shared" ref="K29:K35" si="18">$F29*J29</f>
        <v>7383.9255945979994</v>
      </c>
      <c r="L29" s="19"/>
      <c r="M29" s="21">
        <f t="shared" si="15"/>
        <v>12378.925594598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-7383.9255945979994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12500</v>
      </c>
      <c r="G30" s="16">
        <v>0.52170000000000005</v>
      </c>
      <c r="H30" s="18">
        <f t="shared" si="17"/>
        <v>6521.2500000000009</v>
      </c>
      <c r="I30" s="19"/>
      <c r="J30" s="16"/>
      <c r="K30" s="18">
        <f t="shared" si="18"/>
        <v>0</v>
      </c>
      <c r="L30" s="19"/>
      <c r="M30" s="21">
        <f t="shared" si="15"/>
        <v>-6521.2500000000009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12500</v>
      </c>
      <c r="G31" s="16">
        <v>5.3699999999999998E-2</v>
      </c>
      <c r="H31" s="18">
        <f>$F31*G31</f>
        <v>671.25</v>
      </c>
      <c r="I31" s="19"/>
      <c r="J31" s="16">
        <v>0</v>
      </c>
      <c r="K31" s="18">
        <f t="shared" si="18"/>
        <v>0</v>
      </c>
      <c r="L31" s="19"/>
      <c r="M31" s="21">
        <f t="shared" si="15"/>
        <v>-671.25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12500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-5618.6625349795477</v>
      </c>
      <c r="L32" s="19"/>
      <c r="M32" s="21">
        <f t="shared" ref="M32" si="25">K32-H32</f>
        <v>-5618.6625349795477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5618.6625349795477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12500</v>
      </c>
      <c r="G33" s="133">
        <v>2.4920000000000001E-2</v>
      </c>
      <c r="H33" s="18">
        <f t="shared" si="17"/>
        <v>311.5</v>
      </c>
      <c r="I33" s="19"/>
      <c r="J33" s="133">
        <v>2.4920000000000001E-2</v>
      </c>
      <c r="K33" s="18">
        <f t="shared" si="18"/>
        <v>311.5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311.5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311.5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311.5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38325</v>
      </c>
      <c r="G34" s="38">
        <f>IF(ISBLANK($D$5)=TRUE, 0, IF($D$5="TOU", 0.64*#REF!+0.18*#REF!+0.18*#REF!, IF(AND($D$5="non-TOU", $F$48&gt;0), G48,G47)))</f>
        <v>0.11600000000000001</v>
      </c>
      <c r="H34" s="18">
        <f t="shared" si="17"/>
        <v>4445.7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18"/>
        <v>4445.7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4215.75</v>
      </c>
      <c r="R34" s="19"/>
      <c r="S34" s="21">
        <f t="shared" si="10"/>
        <v>-229.94999999999982</v>
      </c>
      <c r="T34" s="22">
        <f t="shared" si="5"/>
        <v>-5.1724137931034447E-2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4215.75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4215.75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46331.100000000006</v>
      </c>
      <c r="I36" s="31"/>
      <c r="J36" s="41"/>
      <c r="K36" s="43">
        <f>SUM(K29:K35)+K28</f>
        <v>47707.913059618448</v>
      </c>
      <c r="L36" s="31"/>
      <c r="M36" s="32">
        <f t="shared" si="15"/>
        <v>1376.8130596184419</v>
      </c>
      <c r="N36" s="33">
        <f t="shared" ref="N36:N43" si="27">IF((H36)=0,"",(M36/H36))</f>
        <v>2.971682216952418E-2</v>
      </c>
      <c r="O36" s="31"/>
      <c r="P36" s="41"/>
      <c r="Q36" s="43">
        <f>SUM(Q29:Q35)+Q28</f>
        <v>45641.630000000005</v>
      </c>
      <c r="R36" s="31"/>
      <c r="S36" s="32">
        <f t="shared" si="10"/>
        <v>-2066.2830596184431</v>
      </c>
      <c r="T36" s="33">
        <f t="shared" ref="T36:T43" si="28">IF((K36)=0,"",(S36/K36))</f>
        <v>-4.331111815845521E-2</v>
      </c>
      <c r="U36" s="31"/>
      <c r="V36" s="41"/>
      <c r="W36" s="43">
        <f>SUM(W29:W35)+W28</f>
        <v>45573.91</v>
      </c>
      <c r="X36" s="31"/>
      <c r="Y36" s="32">
        <f t="shared" si="11"/>
        <v>-67.720000000001164</v>
      </c>
      <c r="Z36" s="33">
        <f t="shared" ref="Z36:Z43" si="29">IF((Q36)=0,"",(Y36/Q36))</f>
        <v>-1.483733162027762E-3</v>
      </c>
      <c r="AA36" s="31"/>
      <c r="AB36" s="41"/>
      <c r="AC36" s="43">
        <f>SUM(AC29:AC35)+AC28</f>
        <v>46490.42</v>
      </c>
      <c r="AD36" s="31"/>
      <c r="AE36" s="32">
        <f t="shared" si="12"/>
        <v>916.50999999999476</v>
      </c>
      <c r="AF36" s="33">
        <f t="shared" ref="AF36:AF46" si="30">IF((W36)=0,"",(AE36/W36))</f>
        <v>2.0110409662019227E-2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12500</v>
      </c>
      <c r="G37" s="20">
        <v>3.178699360900668</v>
      </c>
      <c r="H37" s="18">
        <f>$F37*G37</f>
        <v>39733.74201125835</v>
      </c>
      <c r="I37" s="19"/>
      <c r="J37" s="20">
        <v>3.0917337281873873</v>
      </c>
      <c r="K37" s="18">
        <f>$F37*J37</f>
        <v>38646.671602342343</v>
      </c>
      <c r="L37" s="19"/>
      <c r="M37" s="21">
        <f t="shared" si="15"/>
        <v>-1087.0704089160063</v>
      </c>
      <c r="N37" s="22">
        <f t="shared" si="27"/>
        <v>-2.7358873186622858E-2</v>
      </c>
      <c r="O37" s="19"/>
      <c r="P37" s="20">
        <v>3.0917337281873873</v>
      </c>
      <c r="Q37" s="18">
        <f>$F37*P37</f>
        <v>38646.671602342343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38646.671602342343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38646.671602342343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12500</v>
      </c>
      <c r="G38" s="20">
        <v>2.4329555056067216</v>
      </c>
      <c r="H38" s="18">
        <f>$F38*G38</f>
        <v>30411.94382008402</v>
      </c>
      <c r="I38" s="19"/>
      <c r="J38" s="20">
        <v>2.4378617006009056</v>
      </c>
      <c r="K38" s="18">
        <f>$F38*J38</f>
        <v>30473.271257511318</v>
      </c>
      <c r="L38" s="19"/>
      <c r="M38" s="21">
        <f t="shared" si="15"/>
        <v>61.327437427298719</v>
      </c>
      <c r="N38" s="22">
        <f t="shared" si="27"/>
        <v>2.0165576324259198E-3</v>
      </c>
      <c r="O38" s="19"/>
      <c r="P38" s="20">
        <v>2.4378617006009056</v>
      </c>
      <c r="Q38" s="18">
        <f>$F38*P38</f>
        <v>30473.271257511318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30473.271257511318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30473.271257511318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116476.78583134238</v>
      </c>
      <c r="I39" s="48"/>
      <c r="J39" s="47"/>
      <c r="K39" s="43">
        <f>SUM(K36:K38)</f>
        <v>116827.85591947212</v>
      </c>
      <c r="L39" s="48"/>
      <c r="M39" s="32">
        <f t="shared" si="15"/>
        <v>351.070088129738</v>
      </c>
      <c r="N39" s="33">
        <f t="shared" si="27"/>
        <v>3.0140777462565388E-3</v>
      </c>
      <c r="O39" s="48"/>
      <c r="P39" s="47"/>
      <c r="Q39" s="43">
        <f>SUM(Q36:Q38)</f>
        <v>114761.57285985365</v>
      </c>
      <c r="R39" s="48"/>
      <c r="S39" s="32">
        <f t="shared" si="10"/>
        <v>-2066.2830596184649</v>
      </c>
      <c r="T39" s="33">
        <f t="shared" si="28"/>
        <v>-1.7686561508436192E-2</v>
      </c>
      <c r="U39" s="48"/>
      <c r="V39" s="47"/>
      <c r="W39" s="43">
        <f>SUM(W36:W38)</f>
        <v>114693.85285985365</v>
      </c>
      <c r="X39" s="48"/>
      <c r="Y39" s="32">
        <f t="shared" si="11"/>
        <v>-67.720000000001164</v>
      </c>
      <c r="Z39" s="33">
        <f t="shared" si="29"/>
        <v>-5.9009299291061946E-4</v>
      </c>
      <c r="AA39" s="48"/>
      <c r="AB39" s="47"/>
      <c r="AC39" s="43">
        <f>SUM(AC36:AC38)</f>
        <v>115610.36285985366</v>
      </c>
      <c r="AD39" s="48"/>
      <c r="AE39" s="32">
        <f t="shared" si="12"/>
        <v>916.51000000000931</v>
      </c>
      <c r="AF39" s="33">
        <f t="shared" si="30"/>
        <v>7.9909252078218026E-3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6425825</v>
      </c>
      <c r="G40" s="50">
        <v>4.4000000000000003E-3</v>
      </c>
      <c r="H40" s="154">
        <f t="shared" ref="H40:H43" si="31">$F40*G40</f>
        <v>28273.63</v>
      </c>
      <c r="I40" s="19"/>
      <c r="J40" s="50">
        <v>4.7000000000000002E-3</v>
      </c>
      <c r="K40" s="154">
        <f t="shared" ref="K40:K43" si="32">$F40*J40</f>
        <v>30201.377500000002</v>
      </c>
      <c r="L40" s="19"/>
      <c r="M40" s="21">
        <f t="shared" si="15"/>
        <v>1927.7475000000013</v>
      </c>
      <c r="N40" s="155">
        <f t="shared" si="27"/>
        <v>6.8181818181818232E-2</v>
      </c>
      <c r="O40" s="19"/>
      <c r="P40" s="50">
        <v>4.7000000000000002E-3</v>
      </c>
      <c r="Q40" s="154">
        <f t="shared" ref="Q40:Q43" si="33">$F40*P40</f>
        <v>30201.377500000002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3" si="34">$F40*V40</f>
        <v>30201.377500000002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30201.377500000002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6425825</v>
      </c>
      <c r="G41" s="50">
        <v>1.2999999999999999E-3</v>
      </c>
      <c r="H41" s="154">
        <f t="shared" si="31"/>
        <v>8353.5725000000002</v>
      </c>
      <c r="I41" s="19"/>
      <c r="J41" s="50">
        <v>1.2999999999999999E-3</v>
      </c>
      <c r="K41" s="154">
        <f t="shared" si="32"/>
        <v>8353.5725000000002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8353.5725000000002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8353.5725000000002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8353.5725000000002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6387500</v>
      </c>
      <c r="G43" s="50">
        <v>7.0000000000000001E-3</v>
      </c>
      <c r="H43" s="154">
        <f t="shared" si="31"/>
        <v>44712.5</v>
      </c>
      <c r="I43" s="19"/>
      <c r="J43" s="50">
        <v>7.0000000000000001E-3</v>
      </c>
      <c r="K43" s="154">
        <f t="shared" si="32"/>
        <v>44712.5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44712.5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44712.5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44712.5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4088000</v>
      </c>
      <c r="G44" s="54">
        <v>8.3000000000000004E-2</v>
      </c>
      <c r="H44" s="154">
        <f t="shared" ref="H44:H48" si="36">$F44*G44</f>
        <v>339304</v>
      </c>
      <c r="I44" s="19"/>
      <c r="J44" s="54">
        <v>8.3000000000000004E-2</v>
      </c>
      <c r="K44" s="154">
        <f t="shared" ref="K44:K48" si="37">$F44*J44</f>
        <v>339304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327040</v>
      </c>
      <c r="R44" s="19"/>
      <c r="S44" s="21">
        <f t="shared" ref="S44:S60" si="41">Q44-K44</f>
        <v>-12264</v>
      </c>
      <c r="T44" s="155">
        <f t="shared" ref="T44:T46" si="42">IF((K44)=0,"",(S44/K44))</f>
        <v>-3.614457831325301E-2</v>
      </c>
      <c r="U44" s="19"/>
      <c r="V44" s="54">
        <v>0.08</v>
      </c>
      <c r="W44" s="154">
        <f t="shared" ref="W44:W48" si="43">$F44*V44</f>
        <v>327040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327040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1149750</v>
      </c>
      <c r="G45" s="54">
        <v>0.128</v>
      </c>
      <c r="H45" s="154">
        <f t="shared" si="36"/>
        <v>147168</v>
      </c>
      <c r="I45" s="19"/>
      <c r="J45" s="54">
        <v>0.128</v>
      </c>
      <c r="K45" s="154">
        <f t="shared" si="37"/>
        <v>147168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140269.5</v>
      </c>
      <c r="R45" s="19"/>
      <c r="S45" s="21">
        <f t="shared" si="41"/>
        <v>-6898.5</v>
      </c>
      <c r="T45" s="155">
        <f t="shared" si="42"/>
        <v>-4.6875E-2</v>
      </c>
      <c r="U45" s="19"/>
      <c r="V45" s="54">
        <v>0.122</v>
      </c>
      <c r="W45" s="154">
        <f t="shared" si="43"/>
        <v>140269.5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140269.5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1149750</v>
      </c>
      <c r="G46" s="54">
        <v>0.17499999999999999</v>
      </c>
      <c r="H46" s="154">
        <f t="shared" si="36"/>
        <v>201206.25</v>
      </c>
      <c r="I46" s="19"/>
      <c r="J46" s="54">
        <v>0.17499999999999999</v>
      </c>
      <c r="K46" s="154">
        <f t="shared" si="37"/>
        <v>201206.25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185109.75</v>
      </c>
      <c r="R46" s="19"/>
      <c r="S46" s="21">
        <f t="shared" si="41"/>
        <v>-16096.5</v>
      </c>
      <c r="T46" s="155">
        <f t="shared" si="42"/>
        <v>-0.08</v>
      </c>
      <c r="U46" s="19"/>
      <c r="V46" s="54">
        <v>0.161</v>
      </c>
      <c r="W46" s="154">
        <f t="shared" si="43"/>
        <v>185109.75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185109.75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6386750</v>
      </c>
      <c r="G48" s="54">
        <v>0.11600000000000001</v>
      </c>
      <c r="H48" s="154">
        <f t="shared" si="36"/>
        <v>740863</v>
      </c>
      <c r="I48" s="59"/>
      <c r="J48" s="54">
        <v>0.11600000000000001</v>
      </c>
      <c r="K48" s="154">
        <f t="shared" si="37"/>
        <v>740863</v>
      </c>
      <c r="L48" s="59"/>
      <c r="M48" s="60">
        <f t="shared" si="38"/>
        <v>0</v>
      </c>
      <c r="N48" s="155">
        <f>IF((H48)=FALSE,"",(M48/H48))</f>
        <v>0</v>
      </c>
      <c r="O48" s="59"/>
      <c r="P48" s="54">
        <v>0.11</v>
      </c>
      <c r="Q48" s="154">
        <f t="shared" si="40"/>
        <v>702542.5</v>
      </c>
      <c r="R48" s="59"/>
      <c r="S48" s="60">
        <f t="shared" si="41"/>
        <v>-38320.5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702542.5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702542.5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885494.98833134235</v>
      </c>
      <c r="I50" s="75"/>
      <c r="J50" s="72"/>
      <c r="K50" s="74">
        <f>SUM(K40:K46,K39)</f>
        <v>887773.80591947213</v>
      </c>
      <c r="L50" s="75"/>
      <c r="M50" s="76">
        <f t="shared" si="38"/>
        <v>2278.8175881297793</v>
      </c>
      <c r="N50" s="77">
        <f>IF((H50)=0,"",(M50/H50))</f>
        <v>2.5734957488851096E-3</v>
      </c>
      <c r="O50" s="75"/>
      <c r="P50" s="72"/>
      <c r="Q50" s="74">
        <f>SUM(Q40:Q46,Q39)</f>
        <v>850448.52285985358</v>
      </c>
      <c r="R50" s="75"/>
      <c r="S50" s="76">
        <f t="shared" si="41"/>
        <v>-37325.283059618552</v>
      </c>
      <c r="T50" s="77">
        <f>IF((K50)=0,"",(S50/K50))</f>
        <v>-4.2043685914973074E-2</v>
      </c>
      <c r="U50" s="75"/>
      <c r="V50" s="72"/>
      <c r="W50" s="74">
        <f>SUM(W40:W46,W39)</f>
        <v>850380.8028598536</v>
      </c>
      <c r="X50" s="75"/>
      <c r="Y50" s="76">
        <f t="shared" si="44"/>
        <v>-67.71999999997206</v>
      </c>
      <c r="Z50" s="77">
        <f>IF((Q50)=0,"",(Y50/Q50))</f>
        <v>-7.9628570312810951E-5</v>
      </c>
      <c r="AA50" s="75"/>
      <c r="AB50" s="72"/>
      <c r="AC50" s="74">
        <f>SUM(AC40:AC46,AC39)</f>
        <v>851297.31285985361</v>
      </c>
      <c r="AD50" s="75"/>
      <c r="AE50" s="76">
        <f t="shared" si="12"/>
        <v>916.51000000000931</v>
      </c>
      <c r="AF50" s="77">
        <f>IF((W50)=0,"",(AE50/W50))</f>
        <v>1.0777642168282274E-3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115114.34848307451</v>
      </c>
      <c r="I51" s="81"/>
      <c r="J51" s="79">
        <v>0.13</v>
      </c>
      <c r="K51" s="82">
        <f>K50*J51</f>
        <v>115410.59476953138</v>
      </c>
      <c r="L51" s="81"/>
      <c r="M51" s="83">
        <f t="shared" si="38"/>
        <v>296.24628645686607</v>
      </c>
      <c r="N51" s="84">
        <f>IF((H51)=0,"",(M51/H51))</f>
        <v>2.5734957488850641E-3</v>
      </c>
      <c r="O51" s="81"/>
      <c r="P51" s="79">
        <v>0.13</v>
      </c>
      <c r="Q51" s="82">
        <f>Q50*P51</f>
        <v>110558.30797178097</v>
      </c>
      <c r="R51" s="81"/>
      <c r="S51" s="83">
        <f t="shared" si="41"/>
        <v>-4852.2867977504065</v>
      </c>
      <c r="T51" s="84">
        <f>IF((K51)=0,"",(S51/K51))</f>
        <v>-4.2043685914973032E-2</v>
      </c>
      <c r="U51" s="81"/>
      <c r="V51" s="79">
        <v>0.13</v>
      </c>
      <c r="W51" s="82">
        <f>W50*V51</f>
        <v>110549.50437178097</v>
      </c>
      <c r="X51" s="81"/>
      <c r="Y51" s="83">
        <f t="shared" si="44"/>
        <v>-8.8035999999992782</v>
      </c>
      <c r="Z51" s="84">
        <f>IF((Q51)=0,"",(Y51/Q51))</f>
        <v>-7.962857031283727E-5</v>
      </c>
      <c r="AA51" s="81"/>
      <c r="AB51" s="79">
        <v>0.13</v>
      </c>
      <c r="AC51" s="82">
        <f>AC50*AB51</f>
        <v>110668.65067178097</v>
      </c>
      <c r="AD51" s="81"/>
      <c r="AE51" s="83">
        <f t="shared" si="12"/>
        <v>119.14629999999306</v>
      </c>
      <c r="AF51" s="84">
        <f>IF((W51)=0,"",(AE51/W51))</f>
        <v>1.0777642168281537E-3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1000609.3368144168</v>
      </c>
      <c r="I52" s="81"/>
      <c r="J52" s="86"/>
      <c r="K52" s="82">
        <f>K50+K51</f>
        <v>1003184.4006890035</v>
      </c>
      <c r="L52" s="81"/>
      <c r="M52" s="83">
        <f t="shared" si="38"/>
        <v>2575.0638745867182</v>
      </c>
      <c r="N52" s="84">
        <f>IF((H52)=0,"",(M52/H52))</f>
        <v>2.5734957488851773E-3</v>
      </c>
      <c r="O52" s="81"/>
      <c r="P52" s="86"/>
      <c r="Q52" s="82">
        <f>Q50+Q51</f>
        <v>961006.83083163458</v>
      </c>
      <c r="R52" s="81"/>
      <c r="S52" s="83">
        <f t="shared" si="41"/>
        <v>-42177.569857368944</v>
      </c>
      <c r="T52" s="84">
        <f>IF((K52)=0,"",(S52/K52))</f>
        <v>-4.2043685914973053E-2</v>
      </c>
      <c r="U52" s="81"/>
      <c r="V52" s="86"/>
      <c r="W52" s="82">
        <f>W50+W51</f>
        <v>960930.30723163462</v>
      </c>
      <c r="X52" s="81"/>
      <c r="Y52" s="83">
        <f t="shared" si="44"/>
        <v>-76.523599999956787</v>
      </c>
      <c r="Z52" s="84">
        <f>IF((Q52)=0,"",(Y52/Q52))</f>
        <v>-7.9628570312798835E-5</v>
      </c>
      <c r="AA52" s="81"/>
      <c r="AB52" s="86"/>
      <c r="AC52" s="82">
        <f>AC50+AC51</f>
        <v>961965.96353163454</v>
      </c>
      <c r="AD52" s="81"/>
      <c r="AE52" s="83">
        <f t="shared" si="12"/>
        <v>1035.6562999999151</v>
      </c>
      <c r="AF52" s="84">
        <f>IF((W52)=0,"",(AE52/W52))</f>
        <v>1.0777642168281279E-3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-100060.93</v>
      </c>
      <c r="I53" s="81"/>
      <c r="J53" s="86"/>
      <c r="K53" s="87">
        <f>ROUND(-K52*10%,2)</f>
        <v>-100318.44</v>
      </c>
      <c r="L53" s="81"/>
      <c r="M53" s="88">
        <f t="shared" si="38"/>
        <v>-257.51000000000931</v>
      </c>
      <c r="N53" s="89">
        <f>IF((H53)=0,"",(M53/H53))</f>
        <v>2.5735319469847953E-3</v>
      </c>
      <c r="O53" s="81"/>
      <c r="P53" s="86"/>
      <c r="Q53" s="87">
        <f>ROUND(-Q52*10%,2)</f>
        <v>-96100.68</v>
      </c>
      <c r="R53" s="81"/>
      <c r="S53" s="88">
        <f t="shared" si="41"/>
        <v>4217.7600000000093</v>
      </c>
      <c r="T53" s="89">
        <f>IF((K53)=0,"",(S53/K53))</f>
        <v>-4.2043715990798994E-2</v>
      </c>
      <c r="U53" s="81"/>
      <c r="V53" s="86"/>
      <c r="W53" s="87">
        <f>ROUND(-W52*10%,2)</f>
        <v>-96093.03</v>
      </c>
      <c r="X53" s="81"/>
      <c r="Y53" s="88">
        <f t="shared" si="44"/>
        <v>7.6499999999941792</v>
      </c>
      <c r="Z53" s="89">
        <f>IF((Q53)=0,"",(Y53/Q53))</f>
        <v>-7.960401528890513E-5</v>
      </c>
      <c r="AA53" s="81"/>
      <c r="AB53" s="86"/>
      <c r="AC53" s="87">
        <f>ROUND(-AC52*10%,2)</f>
        <v>-96196.6</v>
      </c>
      <c r="AD53" s="81"/>
      <c r="AE53" s="88">
        <f t="shared" si="12"/>
        <v>-103.57000000000698</v>
      </c>
      <c r="AF53" s="89">
        <f>IF((W53)=0,"",(AE53/W53))</f>
        <v>1.0778097017026833E-3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900548.40681441687</v>
      </c>
      <c r="I54" s="92"/>
      <c r="J54" s="90"/>
      <c r="K54" s="93">
        <f>K52+K53</f>
        <v>902865.96068900358</v>
      </c>
      <c r="L54" s="92"/>
      <c r="M54" s="94">
        <f t="shared" si="38"/>
        <v>2317.5538745867088</v>
      </c>
      <c r="N54" s="95">
        <f>IF((H54)=0,"",(M54/H54))</f>
        <v>2.5734917268742728E-3</v>
      </c>
      <c r="O54" s="92"/>
      <c r="P54" s="90"/>
      <c r="Q54" s="93">
        <f>Q52+Q53</f>
        <v>864906.15083163464</v>
      </c>
      <c r="R54" s="92"/>
      <c r="S54" s="94">
        <f t="shared" si="41"/>
        <v>-37959.809857368935</v>
      </c>
      <c r="T54" s="95">
        <f>IF((K54)=0,"",(S54/K54))</f>
        <v>-4.204368257321462E-2</v>
      </c>
      <c r="U54" s="92"/>
      <c r="V54" s="90"/>
      <c r="W54" s="93">
        <f>W52+W53</f>
        <v>864837.27723163459</v>
      </c>
      <c r="X54" s="92"/>
      <c r="Y54" s="94">
        <f t="shared" si="44"/>
        <v>-68.873600000049919</v>
      </c>
      <c r="Z54" s="95">
        <f>IF((Q54)=0,"",(Y54/Q54))</f>
        <v>-7.9631298648790712E-5</v>
      </c>
      <c r="AA54" s="92"/>
      <c r="AB54" s="90"/>
      <c r="AC54" s="93">
        <f>AC52+AC53</f>
        <v>865769.36353163456</v>
      </c>
      <c r="AD54" s="92"/>
      <c r="AE54" s="94">
        <f t="shared" si="12"/>
        <v>932.08629999996629</v>
      </c>
      <c r="AF54" s="95">
        <f>IF((W54)=0,"",(AE54/W54))</f>
        <v>1.0777591629532869E-3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938753.98833134235</v>
      </c>
      <c r="I56" s="106"/>
      <c r="J56" s="103"/>
      <c r="K56" s="105">
        <f>SUM(K47:K48,K39,K40:K43)</f>
        <v>941032.80591947213</v>
      </c>
      <c r="L56" s="106"/>
      <c r="M56" s="107">
        <f t="shared" si="38"/>
        <v>2278.8175881297793</v>
      </c>
      <c r="N56" s="77">
        <f>IF((H56)=0,"",(M56/H56))</f>
        <v>2.4274917778836095E-3</v>
      </c>
      <c r="O56" s="106"/>
      <c r="P56" s="103"/>
      <c r="Q56" s="105">
        <f>SUM(Q47:Q48,Q39,Q40:Q43)</f>
        <v>900642.27285985369</v>
      </c>
      <c r="R56" s="106"/>
      <c r="S56" s="107">
        <f t="shared" si="41"/>
        <v>-40390.533059618436</v>
      </c>
      <c r="T56" s="77">
        <f>IF((K56)=0,"",(S56/K56))</f>
        <v>-4.2921493071809882E-2</v>
      </c>
      <c r="U56" s="106"/>
      <c r="V56" s="103"/>
      <c r="W56" s="105">
        <f>SUM(W47:W48,W39,W40:W43)</f>
        <v>900574.55285985372</v>
      </c>
      <c r="X56" s="106"/>
      <c r="Y56" s="107">
        <f t="shared" si="44"/>
        <v>-67.71999999997206</v>
      </c>
      <c r="Z56" s="77">
        <f>IF((Q56)=0,"",(Y56/Q56))</f>
        <v>-7.5190785554554772E-5</v>
      </c>
      <c r="AA56" s="106"/>
      <c r="AB56" s="103"/>
      <c r="AC56" s="105">
        <f>SUM(AC47:AC48,AC39,AC40:AC43)</f>
        <v>901491.06285985373</v>
      </c>
      <c r="AD56" s="106"/>
      <c r="AE56" s="107">
        <f t="shared" si="12"/>
        <v>916.51000000000931</v>
      </c>
      <c r="AF56" s="77">
        <f>IF((W56)=0,"",(AE56/W56))</f>
        <v>1.0176947561859827E-3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122038.01848307451</v>
      </c>
      <c r="I57" s="110"/>
      <c r="J57" s="109">
        <v>0.13</v>
      </c>
      <c r="K57" s="111">
        <f>K56*J57</f>
        <v>122334.26476953138</v>
      </c>
      <c r="L57" s="110"/>
      <c r="M57" s="112">
        <f t="shared" si="38"/>
        <v>296.24628645686607</v>
      </c>
      <c r="N57" s="84">
        <f>IF((H57)=0,"",(M57/H57))</f>
        <v>2.4274917778835661E-3</v>
      </c>
      <c r="O57" s="110"/>
      <c r="P57" s="109">
        <v>0.13</v>
      </c>
      <c r="Q57" s="111">
        <f>Q56*P57</f>
        <v>117083.49547178099</v>
      </c>
      <c r="R57" s="110"/>
      <c r="S57" s="112">
        <f t="shared" si="41"/>
        <v>-5250.7692977503903</v>
      </c>
      <c r="T57" s="84">
        <f>IF((K57)=0,"",(S57/K57))</f>
        <v>-4.2921493071809827E-2</v>
      </c>
      <c r="U57" s="110"/>
      <c r="V57" s="109">
        <v>0.13</v>
      </c>
      <c r="W57" s="111">
        <f>W56*V57</f>
        <v>117074.69187178099</v>
      </c>
      <c r="X57" s="110"/>
      <c r="Y57" s="112">
        <f t="shared" si="44"/>
        <v>-8.8035999999992782</v>
      </c>
      <c r="Z57" s="84">
        <f>IF((Q57)=0,"",(Y57/Q57))</f>
        <v>-7.5190785554579614E-5</v>
      </c>
      <c r="AA57" s="110"/>
      <c r="AB57" s="109">
        <v>0.13</v>
      </c>
      <c r="AC57" s="111">
        <f>AC56*AB57</f>
        <v>117193.83817178098</v>
      </c>
      <c r="AD57" s="110"/>
      <c r="AE57" s="112">
        <f t="shared" si="12"/>
        <v>119.14629999999306</v>
      </c>
      <c r="AF57" s="84">
        <f>IF((W57)=0,"",(AE57/W57))</f>
        <v>1.0176947561859131E-3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1060792.006814417</v>
      </c>
      <c r="I58" s="110"/>
      <c r="J58" s="114"/>
      <c r="K58" s="111">
        <f>K56+K57</f>
        <v>1063367.0706890034</v>
      </c>
      <c r="L58" s="110"/>
      <c r="M58" s="112">
        <f t="shared" si="38"/>
        <v>2575.0638745864853</v>
      </c>
      <c r="N58" s="84">
        <f>IF((H58)=0,"",(M58/H58))</f>
        <v>2.4274917778834533E-3</v>
      </c>
      <c r="O58" s="110"/>
      <c r="P58" s="114"/>
      <c r="Q58" s="111">
        <f>Q56+Q57</f>
        <v>1017725.7683316347</v>
      </c>
      <c r="R58" s="110"/>
      <c r="S58" s="112">
        <f t="shared" si="41"/>
        <v>-45641.302357368753</v>
      </c>
      <c r="T58" s="84">
        <f>IF((K58)=0,"",(S58/K58))</f>
        <v>-4.2921493071809806E-2</v>
      </c>
      <c r="U58" s="110"/>
      <c r="V58" s="114"/>
      <c r="W58" s="111">
        <f>W56+W57</f>
        <v>1017649.2447316347</v>
      </c>
      <c r="X58" s="110"/>
      <c r="Y58" s="112">
        <f t="shared" si="44"/>
        <v>-76.523599999956787</v>
      </c>
      <c r="Z58" s="84">
        <f>IF((Q58)=0,"",(Y58/Q58))</f>
        <v>-7.5190785554543334E-5</v>
      </c>
      <c r="AA58" s="110"/>
      <c r="AB58" s="114"/>
      <c r="AC58" s="111">
        <f>AC56+AC57</f>
        <v>1018684.9010316348</v>
      </c>
      <c r="AD58" s="110"/>
      <c r="AE58" s="112">
        <f t="shared" si="12"/>
        <v>1035.6563000000315</v>
      </c>
      <c r="AF58" s="84">
        <f>IF((W58)=0,"",(AE58/W58))</f>
        <v>1.0176947561860033E-3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-106079.2</v>
      </c>
      <c r="I59" s="110"/>
      <c r="J59" s="114"/>
      <c r="K59" s="116">
        <f>ROUND(-K58*10%,2)</f>
        <v>-106336.71</v>
      </c>
      <c r="L59" s="110"/>
      <c r="M59" s="117">
        <f t="shared" si="38"/>
        <v>-257.51000000000931</v>
      </c>
      <c r="N59" s="89">
        <f>IF((H59)=0,"",(M59/H59))</f>
        <v>2.4275258486113143E-3</v>
      </c>
      <c r="O59" s="110"/>
      <c r="P59" s="114"/>
      <c r="Q59" s="116">
        <f>ROUND(-Q58*10%,2)</f>
        <v>-101772.58</v>
      </c>
      <c r="R59" s="110"/>
      <c r="S59" s="117">
        <f t="shared" si="41"/>
        <v>4564.1300000000047</v>
      </c>
      <c r="T59" s="89">
        <f>IF((K59)=0,"",(S59/K59))</f>
        <v>-4.2921489671817047E-2</v>
      </c>
      <c r="U59" s="110"/>
      <c r="V59" s="114"/>
      <c r="W59" s="116">
        <f>ROUND(-W58*10%,2)</f>
        <v>-101764.92</v>
      </c>
      <c r="X59" s="110"/>
      <c r="Y59" s="117">
        <f t="shared" si="44"/>
        <v>7.6600000000034925</v>
      </c>
      <c r="Z59" s="89">
        <f>IF((Q59)=0,"",(Y59/Q59))</f>
        <v>-7.5265852550888385E-5</v>
      </c>
      <c r="AA59" s="110"/>
      <c r="AB59" s="114"/>
      <c r="AC59" s="116">
        <f>ROUND(-AC58*10%,2)</f>
        <v>-101868.49</v>
      </c>
      <c r="AD59" s="110"/>
      <c r="AE59" s="117">
        <f t="shared" si="12"/>
        <v>-103.57000000000698</v>
      </c>
      <c r="AF59" s="89">
        <f>IF((W59)=0,"",(AE59/W59))</f>
        <v>1.017737743025858E-3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954712.80681441701</v>
      </c>
      <c r="I60" s="120"/>
      <c r="J60" s="118"/>
      <c r="K60" s="121">
        <f>SUM(K58:K59)</f>
        <v>957030.36068900349</v>
      </c>
      <c r="L60" s="120"/>
      <c r="M60" s="122">
        <f t="shared" si="38"/>
        <v>2317.553874586476</v>
      </c>
      <c r="N60" s="123">
        <f>IF((H60)=0,"",(M60/H60))</f>
        <v>2.4274879922470513E-3</v>
      </c>
      <c r="O60" s="120"/>
      <c r="P60" s="118"/>
      <c r="Q60" s="121">
        <f>SUM(Q58:Q59)</f>
        <v>915953.18833163474</v>
      </c>
      <c r="R60" s="120"/>
      <c r="S60" s="122">
        <f t="shared" si="41"/>
        <v>-41077.172357368749</v>
      </c>
      <c r="T60" s="123">
        <f>IF((K60)=0,"",(S60/K60))</f>
        <v>-4.2921493449586789E-2</v>
      </c>
      <c r="U60" s="120"/>
      <c r="V60" s="118"/>
      <c r="W60" s="121">
        <f>SUM(W58:W59)</f>
        <v>915884.3247316347</v>
      </c>
      <c r="X60" s="120"/>
      <c r="Y60" s="122">
        <f t="shared" si="44"/>
        <v>-68.863600000040606</v>
      </c>
      <c r="Z60" s="123">
        <f>IF((Q60)=0,"",(Y60/Q60))</f>
        <v>-7.5182444776978593E-5</v>
      </c>
      <c r="AA60" s="120"/>
      <c r="AB60" s="118"/>
      <c r="AC60" s="121">
        <f>SUM(AC58:AC59)</f>
        <v>916816.41103163478</v>
      </c>
      <c r="AD60" s="120"/>
      <c r="AE60" s="122">
        <f t="shared" si="12"/>
        <v>932.0863000000827</v>
      </c>
      <c r="AF60" s="123">
        <f>IF((W60)=0,"",(AE60/W60))</f>
        <v>1.0176899798707609E-3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 tint="-0.249977111117893"/>
    <pageSetUpPr fitToPage="1"/>
  </sheetPr>
  <dimension ref="A1:AP79"/>
  <sheetViews>
    <sheetView showGridLines="0" topLeftCell="A35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(1)'!D23</f>
        <v>15000</v>
      </c>
      <c r="H7" s="9" t="s">
        <v>69</v>
      </c>
      <c r="J7" s="153"/>
      <c r="K7" s="153"/>
    </row>
    <row r="8" spans="2:42" ht="13" x14ac:dyDescent="0.3">
      <c r="B8" s="6"/>
      <c r="G8" s="8">
        <f>'Summary (1)'!C23</f>
        <v>7665000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3807.46</v>
      </c>
      <c r="H12" s="18">
        <f t="shared" ref="H12:H27" si="0">$F12*G12</f>
        <v>3807.46</v>
      </c>
      <c r="I12" s="19"/>
      <c r="J12" s="212">
        <v>4422.2</v>
      </c>
      <c r="K12" s="18">
        <f t="shared" ref="K12:K27" si="1">$F12*J12</f>
        <v>4422.2</v>
      </c>
      <c r="L12" s="19"/>
      <c r="M12" s="21">
        <f t="shared" ref="M12:M21" si="2">K12-H12</f>
        <v>614.73999999999978</v>
      </c>
      <c r="N12" s="22">
        <f t="shared" ref="N12:N21" si="3">IF((H12)=0,"",(M12/H12))</f>
        <v>0.16145671917761442</v>
      </c>
      <c r="O12" s="19"/>
      <c r="P12" s="16">
        <v>5654.86</v>
      </c>
      <c r="Q12" s="18">
        <f t="shared" ref="Q12:Q27" si="4">$F12*P12</f>
        <v>5654.86</v>
      </c>
      <c r="R12" s="19"/>
      <c r="S12" s="21">
        <f>Q12-K12</f>
        <v>1232.6599999999999</v>
      </c>
      <c r="T12" s="22">
        <f t="shared" ref="T12:T34" si="5">IF((K12)=0,"",(S12/K12))</f>
        <v>0.27874361177694357</v>
      </c>
      <c r="U12" s="19"/>
      <c r="V12" s="16">
        <v>5645.79</v>
      </c>
      <c r="W12" s="18">
        <f t="shared" ref="W12:W27" si="6">$F12*V12</f>
        <v>5645.79</v>
      </c>
      <c r="X12" s="19"/>
      <c r="Y12" s="21">
        <f>W12-Q12</f>
        <v>-9.069999999999709</v>
      </c>
      <c r="Z12" s="22">
        <f t="shared" ref="Z12:Z34" si="7">IF((Q12)=0,"",(Y12/Q12))</f>
        <v>-1.6039300707709314E-3</v>
      </c>
      <c r="AA12" s="19"/>
      <c r="AB12" s="16">
        <v>5772.07</v>
      </c>
      <c r="AC12" s="18">
        <f t="shared" ref="AC12:AC27" si="8">$F12*AB12</f>
        <v>5772.07</v>
      </c>
      <c r="AD12" s="19"/>
      <c r="AE12" s="21">
        <f>AC12-W12</f>
        <v>126.27999999999975</v>
      </c>
      <c r="AF12" s="22">
        <f t="shared" ref="AF12:AF34" si="9">IF((W12)=0,"",(AE12/W12))</f>
        <v>2.2367108943123947E-2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15000</v>
      </c>
      <c r="G19" s="16">
        <v>0.22459999999999999</v>
      </c>
      <c r="H19" s="18">
        <f t="shared" si="0"/>
        <v>3369</v>
      </c>
      <c r="I19" s="19"/>
      <c r="J19" s="16">
        <v>0.26090000000000002</v>
      </c>
      <c r="K19" s="18">
        <f t="shared" si="1"/>
        <v>3913.5000000000005</v>
      </c>
      <c r="L19" s="19"/>
      <c r="M19" s="21">
        <f t="shared" si="2"/>
        <v>544.50000000000045</v>
      </c>
      <c r="N19" s="22">
        <f t="shared" si="3"/>
        <v>0.16162065894924324</v>
      </c>
      <c r="O19" s="19"/>
      <c r="P19" s="16">
        <v>0.33360000000000001</v>
      </c>
      <c r="Q19" s="18">
        <f t="shared" si="4"/>
        <v>5004</v>
      </c>
      <c r="R19" s="19"/>
      <c r="S19" s="21">
        <f t="shared" si="10"/>
        <v>1090.4999999999995</v>
      </c>
      <c r="T19" s="22">
        <f t="shared" si="5"/>
        <v>0.27865082407052494</v>
      </c>
      <c r="U19" s="19"/>
      <c r="V19" s="16">
        <v>0.33310000000000001</v>
      </c>
      <c r="W19" s="18">
        <f t="shared" si="6"/>
        <v>4996.5</v>
      </c>
      <c r="X19" s="19"/>
      <c r="Y19" s="21">
        <f t="shared" si="11"/>
        <v>-7.5</v>
      </c>
      <c r="Z19" s="22">
        <f t="shared" si="7"/>
        <v>-1.4988009592326139E-3</v>
      </c>
      <c r="AA19" s="19"/>
      <c r="AB19" s="16">
        <v>0.34060000000000001</v>
      </c>
      <c r="AC19" s="18">
        <f t="shared" si="8"/>
        <v>5109</v>
      </c>
      <c r="AD19" s="19"/>
      <c r="AE19" s="21">
        <f t="shared" si="12"/>
        <v>112.5</v>
      </c>
      <c r="AF19" s="22">
        <f t="shared" si="9"/>
        <v>2.2515761032722906E-2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15000</v>
      </c>
      <c r="G21" s="16">
        <v>-9.9000000000000008E-3</v>
      </c>
      <c r="H21" s="18">
        <f t="shared" si="0"/>
        <v>-148.5</v>
      </c>
      <c r="I21" s="19"/>
      <c r="J21" s="16"/>
      <c r="K21" s="18">
        <f t="shared" si="1"/>
        <v>0</v>
      </c>
      <c r="L21" s="19"/>
      <c r="M21" s="21">
        <f t="shared" si="2"/>
        <v>148.5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15000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" si="17">K24-H24</f>
        <v>0</v>
      </c>
      <c r="N24" s="22" t="str">
        <f t="shared" ref="N2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ref="M25:M60" si="25">K25-H25</f>
        <v>0</v>
      </c>
      <c r="N25" s="22" t="str">
        <f t="shared" ref="N25:N34" si="26">IF((H25)=0,"",(M25/H25))</f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7027.96</v>
      </c>
      <c r="I28" s="31"/>
      <c r="J28" s="28"/>
      <c r="K28" s="30">
        <f>SUM(K12:K27)</f>
        <v>8335.7000000000007</v>
      </c>
      <c r="L28" s="31"/>
      <c r="M28" s="32">
        <f t="shared" si="25"/>
        <v>1307.7400000000007</v>
      </c>
      <c r="N28" s="33">
        <f t="shared" si="26"/>
        <v>0.18607675627066755</v>
      </c>
      <c r="O28" s="31"/>
      <c r="P28" s="28"/>
      <c r="Q28" s="30">
        <f>SUM(Q12:Q27)</f>
        <v>10658.86</v>
      </c>
      <c r="R28" s="31"/>
      <c r="S28" s="32">
        <f t="shared" si="10"/>
        <v>2323.16</v>
      </c>
      <c r="T28" s="33">
        <f t="shared" si="5"/>
        <v>0.27870004918603114</v>
      </c>
      <c r="U28" s="31"/>
      <c r="V28" s="28"/>
      <c r="W28" s="30">
        <f>SUM(W12:W27)</f>
        <v>10642.29</v>
      </c>
      <c r="X28" s="31"/>
      <c r="Y28" s="32">
        <f t="shared" si="11"/>
        <v>-16.569999999999709</v>
      </c>
      <c r="Z28" s="33">
        <f t="shared" si="7"/>
        <v>-1.5545752547645535E-3</v>
      </c>
      <c r="AA28" s="31"/>
      <c r="AB28" s="28"/>
      <c r="AC28" s="30">
        <f>SUM(AC12:AC27)</f>
        <v>10881.07</v>
      </c>
      <c r="AD28" s="31"/>
      <c r="AE28" s="32">
        <f t="shared" si="12"/>
        <v>238.77999999999884</v>
      </c>
      <c r="AF28" s="33">
        <f t="shared" si="9"/>
        <v>2.2436900328782511E-2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15000</v>
      </c>
      <c r="G29" s="16">
        <v>-0.18240000000000001</v>
      </c>
      <c r="H29" s="18">
        <f t="shared" ref="H29:H35" si="27">$F29*G29</f>
        <v>-2736</v>
      </c>
      <c r="I29" s="19"/>
      <c r="J29" s="16">
        <v>0.6633574003319811</v>
      </c>
      <c r="K29" s="18">
        <f t="shared" ref="K29:K35" si="28">$F29*J29</f>
        <v>9950.3610049797171</v>
      </c>
      <c r="L29" s="19"/>
      <c r="M29" s="21">
        <f t="shared" si="25"/>
        <v>12686.361004979717</v>
      </c>
      <c r="N29" s="22">
        <f t="shared" si="26"/>
        <v>-4.6368278526972651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-9950.3610049797171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15000</v>
      </c>
      <c r="G30" s="16">
        <v>0.2319</v>
      </c>
      <c r="H30" s="18">
        <f t="shared" si="27"/>
        <v>3478.5</v>
      </c>
      <c r="I30" s="19"/>
      <c r="J30" s="16">
        <v>0</v>
      </c>
      <c r="K30" s="18">
        <f t="shared" si="28"/>
        <v>0</v>
      </c>
      <c r="L30" s="19"/>
      <c r="M30" s="21">
        <f t="shared" si="25"/>
        <v>-3478.5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3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3">AC30-W30</f>
        <v>0</v>
      </c>
      <c r="AF30" s="22" t="str">
        <f t="shared" ref="AF30:AF31" si="34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15000</v>
      </c>
      <c r="G31" s="16">
        <v>2.3900000000000001E-2</v>
      </c>
      <c r="H31" s="18">
        <f>$F31*G31</f>
        <v>358.5</v>
      </c>
      <c r="I31" s="19"/>
      <c r="J31" s="16">
        <v>0</v>
      </c>
      <c r="K31" s="18">
        <f t="shared" si="28"/>
        <v>0</v>
      </c>
      <c r="L31" s="19"/>
      <c r="M31" s="21">
        <f t="shared" si="25"/>
        <v>-358.5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3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31"/>
        <v>0</v>
      </c>
      <c r="AD31" s="19"/>
      <c r="AE31" s="21">
        <f t="shared" si="33"/>
        <v>0</v>
      </c>
      <c r="AF31" s="22" t="str">
        <f t="shared" si="34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15000</v>
      </c>
      <c r="G32" s="16"/>
      <c r="H32" s="18">
        <f t="shared" ref="H32" si="35">$F32*G32</f>
        <v>0</v>
      </c>
      <c r="I32" s="19"/>
      <c r="J32" s="16">
        <v>-0.40001861258292959</v>
      </c>
      <c r="K32" s="18">
        <f t="shared" ref="K32" si="36">$F32*J32</f>
        <v>-6000.2791887439435</v>
      </c>
      <c r="L32" s="19"/>
      <c r="M32" s="21">
        <f t="shared" ref="M32" si="37">K32-H32</f>
        <v>-6000.2791887439435</v>
      </c>
      <c r="N32" s="22" t="str">
        <f t="shared" ref="N32" si="38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6000.2791887439435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39">$G$7</f>
        <v>15000</v>
      </c>
      <c r="G33" s="133">
        <v>2.4920000000000001E-2</v>
      </c>
      <c r="H33" s="18">
        <f t="shared" si="27"/>
        <v>373.8</v>
      </c>
      <c r="I33" s="19"/>
      <c r="J33" s="133">
        <v>2.4920000000000001E-2</v>
      </c>
      <c r="K33" s="18">
        <f t="shared" si="28"/>
        <v>373.8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373.8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373.8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373.8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45990</v>
      </c>
      <c r="G34" s="38">
        <f>IF(ISBLANK($D$5)=TRUE, 0, IF($D$5="TOU", 0.64*#REF!+0.18*#REF!+0.18*#REF!, IF(AND($D$5="non-TOU", $F$48&gt;0), G48,G47)))</f>
        <v>0.11600000000000001</v>
      </c>
      <c r="H34" s="18">
        <f t="shared" si="27"/>
        <v>5334.84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28"/>
        <v>5334.84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5058.8999999999996</v>
      </c>
      <c r="R34" s="19"/>
      <c r="S34" s="21">
        <f t="shared" si="10"/>
        <v>-275.94000000000051</v>
      </c>
      <c r="T34" s="22">
        <f t="shared" si="5"/>
        <v>-5.1724137931034579E-2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5058.8999999999996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5058.8999999999996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13837.6</v>
      </c>
      <c r="I36" s="31"/>
      <c r="J36" s="41"/>
      <c r="K36" s="43">
        <f>SUM(K29:K35)+K28</f>
        <v>17994.421816235776</v>
      </c>
      <c r="L36" s="31"/>
      <c r="M36" s="32">
        <f t="shared" si="25"/>
        <v>4156.8218162357753</v>
      </c>
      <c r="N36" s="33">
        <f t="shared" ref="N36:N42" si="40">IF((H36)=0,"",(M36/H36))</f>
        <v>0.30040048969733013</v>
      </c>
      <c r="O36" s="31"/>
      <c r="P36" s="41"/>
      <c r="Q36" s="43">
        <f>SUM(Q29:Q35)+Q28</f>
        <v>16091.560000000001</v>
      </c>
      <c r="R36" s="31"/>
      <c r="S36" s="32">
        <f t="shared" si="10"/>
        <v>-1902.8618162357743</v>
      </c>
      <c r="T36" s="33">
        <f t="shared" ref="T36:T42" si="41">IF((K36)=0,"",(S36/K36))</f>
        <v>-0.10574731634438427</v>
      </c>
      <c r="U36" s="31"/>
      <c r="V36" s="41"/>
      <c r="W36" s="43">
        <f>SUM(W29:W35)+W28</f>
        <v>16074.990000000002</v>
      </c>
      <c r="X36" s="31"/>
      <c r="Y36" s="32">
        <f t="shared" si="11"/>
        <v>-16.569999999999709</v>
      </c>
      <c r="Z36" s="33">
        <f t="shared" ref="Z36:Z42" si="42">IF((Q36)=0,"",(Y36/Q36))</f>
        <v>-1.0297323565893989E-3</v>
      </c>
      <c r="AA36" s="31"/>
      <c r="AB36" s="41"/>
      <c r="AC36" s="43">
        <f>SUM(AC29:AC35)+AC28</f>
        <v>16313.77</v>
      </c>
      <c r="AD36" s="31"/>
      <c r="AE36" s="32">
        <f t="shared" si="12"/>
        <v>238.77999999999884</v>
      </c>
      <c r="AF36" s="33">
        <f t="shared" ref="AF36:AF46" si="43">IF((W36)=0,"",(AE36/W36))</f>
        <v>1.4854130546892956E-2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15000</v>
      </c>
      <c r="G37" s="20">
        <v>3.178699360900668</v>
      </c>
      <c r="H37" s="18">
        <f>$F37*G37</f>
        <v>47680.490413510022</v>
      </c>
      <c r="I37" s="19"/>
      <c r="J37" s="20">
        <v>3.0917337281873873</v>
      </c>
      <c r="K37" s="18">
        <f>$F37*J37</f>
        <v>46376.005922810808</v>
      </c>
      <c r="L37" s="19"/>
      <c r="M37" s="21">
        <f t="shared" si="25"/>
        <v>-1304.4844906992148</v>
      </c>
      <c r="N37" s="22">
        <f t="shared" si="40"/>
        <v>-2.7358873186623011E-2</v>
      </c>
      <c r="O37" s="19"/>
      <c r="P37" s="20">
        <v>3.0917337281873873</v>
      </c>
      <c r="Q37" s="18">
        <f>$F37*P37</f>
        <v>46376.005922810808</v>
      </c>
      <c r="R37" s="19"/>
      <c r="S37" s="21">
        <f t="shared" si="10"/>
        <v>0</v>
      </c>
      <c r="T37" s="22">
        <f t="shared" si="41"/>
        <v>0</v>
      </c>
      <c r="U37" s="19"/>
      <c r="V37" s="20">
        <v>3.0917337281873873</v>
      </c>
      <c r="W37" s="18">
        <f>$F37*V37</f>
        <v>46376.005922810808</v>
      </c>
      <c r="X37" s="19"/>
      <c r="Y37" s="21">
        <f t="shared" si="11"/>
        <v>0</v>
      </c>
      <c r="Z37" s="22">
        <f t="shared" si="42"/>
        <v>0</v>
      </c>
      <c r="AA37" s="19"/>
      <c r="AB37" s="20">
        <v>3.0917337281873873</v>
      </c>
      <c r="AC37" s="18">
        <f>$F37*AB37</f>
        <v>46376.005922810808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15000</v>
      </c>
      <c r="G38" s="20">
        <v>2.4329555056067216</v>
      </c>
      <c r="H38" s="18">
        <f>$F38*G38</f>
        <v>36494.332584100826</v>
      </c>
      <c r="I38" s="19"/>
      <c r="J38" s="20">
        <v>2.4378617006009056</v>
      </c>
      <c r="K38" s="18">
        <f>$F38*J38</f>
        <v>36567.925509013585</v>
      </c>
      <c r="L38" s="19"/>
      <c r="M38" s="21">
        <f t="shared" si="25"/>
        <v>73.592924912758463</v>
      </c>
      <c r="N38" s="22">
        <f t="shared" si="40"/>
        <v>2.0165576324259198E-3</v>
      </c>
      <c r="O38" s="19"/>
      <c r="P38" s="20">
        <v>2.4378617006009056</v>
      </c>
      <c r="Q38" s="18">
        <f>$F38*P38</f>
        <v>36567.925509013585</v>
      </c>
      <c r="R38" s="19"/>
      <c r="S38" s="21">
        <f t="shared" si="10"/>
        <v>0</v>
      </c>
      <c r="T38" s="22">
        <f t="shared" si="41"/>
        <v>0</v>
      </c>
      <c r="U38" s="19"/>
      <c r="V38" s="20">
        <v>2.4378617006009056</v>
      </c>
      <c r="W38" s="18">
        <f>$F38*V38</f>
        <v>36567.925509013585</v>
      </c>
      <c r="X38" s="19"/>
      <c r="Y38" s="21">
        <f t="shared" si="11"/>
        <v>0</v>
      </c>
      <c r="Z38" s="22">
        <f t="shared" si="42"/>
        <v>0</v>
      </c>
      <c r="AA38" s="19"/>
      <c r="AB38" s="20">
        <v>2.4378617006009056</v>
      </c>
      <c r="AC38" s="18">
        <f>$F38*AB38</f>
        <v>36567.925509013585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98012.422997610847</v>
      </c>
      <c r="I39" s="48"/>
      <c r="J39" s="47"/>
      <c r="K39" s="43">
        <f>SUM(K36:K38)</f>
        <v>100938.35324806017</v>
      </c>
      <c r="L39" s="48"/>
      <c r="M39" s="32">
        <f t="shared" si="25"/>
        <v>2925.9302504493244</v>
      </c>
      <c r="N39" s="33">
        <f t="shared" si="40"/>
        <v>2.9852646847845471E-2</v>
      </c>
      <c r="O39" s="48"/>
      <c r="P39" s="47"/>
      <c r="Q39" s="43">
        <f>SUM(Q36:Q38)</f>
        <v>99035.491431824397</v>
      </c>
      <c r="R39" s="48"/>
      <c r="S39" s="32">
        <f t="shared" si="10"/>
        <v>-1902.8618162357743</v>
      </c>
      <c r="T39" s="33">
        <f t="shared" si="41"/>
        <v>-1.8851722412782115E-2</v>
      </c>
      <c r="U39" s="48"/>
      <c r="V39" s="47"/>
      <c r="W39" s="43">
        <f>SUM(W36:W38)</f>
        <v>99018.92143182439</v>
      </c>
      <c r="X39" s="48"/>
      <c r="Y39" s="32">
        <f t="shared" si="11"/>
        <v>-16.570000000006985</v>
      </c>
      <c r="Z39" s="33">
        <f t="shared" si="42"/>
        <v>-1.6731375550767778E-4</v>
      </c>
      <c r="AA39" s="48"/>
      <c r="AB39" s="47"/>
      <c r="AC39" s="43">
        <f>SUM(AC36:AC38)</f>
        <v>99257.701431824389</v>
      </c>
      <c r="AD39" s="48"/>
      <c r="AE39" s="32">
        <f t="shared" si="12"/>
        <v>238.77999999999884</v>
      </c>
      <c r="AF39" s="33">
        <f t="shared" si="43"/>
        <v>2.4114583005673462E-3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7710990</v>
      </c>
      <c r="G40" s="50">
        <v>4.4000000000000003E-3</v>
      </c>
      <c r="H40" s="154">
        <f t="shared" ref="H40:H42" si="44">$F40*G40</f>
        <v>33928.356</v>
      </c>
      <c r="I40" s="19"/>
      <c r="J40" s="50">
        <v>4.7000000000000002E-3</v>
      </c>
      <c r="K40" s="154">
        <f t="shared" ref="K40:K42" si="45">$F40*J40</f>
        <v>36241.652999999998</v>
      </c>
      <c r="L40" s="19"/>
      <c r="M40" s="21">
        <f t="shared" si="25"/>
        <v>2313.2969999999987</v>
      </c>
      <c r="N40" s="155">
        <f t="shared" si="40"/>
        <v>6.8181818181818149E-2</v>
      </c>
      <c r="O40" s="19"/>
      <c r="P40" s="50">
        <v>4.7000000000000002E-3</v>
      </c>
      <c r="Q40" s="154">
        <f t="shared" ref="Q40:Q42" si="46">$F40*P40</f>
        <v>36241.652999999998</v>
      </c>
      <c r="R40" s="19"/>
      <c r="S40" s="21">
        <f t="shared" si="10"/>
        <v>0</v>
      </c>
      <c r="T40" s="155">
        <f t="shared" si="41"/>
        <v>0</v>
      </c>
      <c r="U40" s="19"/>
      <c r="V40" s="50">
        <v>4.7000000000000002E-3</v>
      </c>
      <c r="W40" s="154">
        <f t="shared" ref="W40:W42" si="47">$F40*V40</f>
        <v>36241.652999999998</v>
      </c>
      <c r="X40" s="19"/>
      <c r="Y40" s="21">
        <f t="shared" si="11"/>
        <v>0</v>
      </c>
      <c r="Z40" s="155">
        <f t="shared" si="42"/>
        <v>0</v>
      </c>
      <c r="AA40" s="19"/>
      <c r="AB40" s="50">
        <v>4.7000000000000002E-3</v>
      </c>
      <c r="AC40" s="154">
        <f t="shared" ref="AC40:AC48" si="48">$F40*AB40</f>
        <v>36241.652999999998</v>
      </c>
      <c r="AD40" s="19"/>
      <c r="AE40" s="21">
        <f t="shared" si="12"/>
        <v>0</v>
      </c>
      <c r="AF40" s="155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7710990</v>
      </c>
      <c r="G41" s="50">
        <v>1.2999999999999999E-3</v>
      </c>
      <c r="H41" s="154">
        <f t="shared" si="44"/>
        <v>10024.287</v>
      </c>
      <c r="I41" s="19"/>
      <c r="J41" s="50">
        <v>1.2999999999999999E-3</v>
      </c>
      <c r="K41" s="154">
        <f t="shared" si="45"/>
        <v>10024.287</v>
      </c>
      <c r="L41" s="19"/>
      <c r="M41" s="21">
        <f t="shared" si="25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10024.287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10024.287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154">
        <f t="shared" si="48"/>
        <v>10024.287</v>
      </c>
      <c r="AD41" s="19"/>
      <c r="AE41" s="21">
        <f t="shared" si="12"/>
        <v>0</v>
      </c>
      <c r="AF41" s="155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25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154">
        <f t="shared" si="48"/>
        <v>0.25</v>
      </c>
      <c r="AD42" s="19"/>
      <c r="AE42" s="21">
        <f t="shared" si="12"/>
        <v>0</v>
      </c>
      <c r="AF42" s="155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7665000</v>
      </c>
      <c r="G43" s="50">
        <v>7.0000000000000001E-3</v>
      </c>
      <c r="H43" s="154">
        <f t="shared" ref="H43:H48" si="49">$F43*G43</f>
        <v>53655</v>
      </c>
      <c r="I43" s="19"/>
      <c r="J43" s="50">
        <v>7.0000000000000001E-3</v>
      </c>
      <c r="K43" s="154">
        <f t="shared" ref="K43:K48" si="50">$F43*J43</f>
        <v>53655</v>
      </c>
      <c r="L43" s="19"/>
      <c r="M43" s="21">
        <f t="shared" si="25"/>
        <v>0</v>
      </c>
      <c r="N43" s="155">
        <f t="shared" ref="N43:N46" si="51">IF((H43)=0,"",(M43/H43))</f>
        <v>0</v>
      </c>
      <c r="O43" s="19"/>
      <c r="P43" s="50">
        <v>7.0000000000000001E-3</v>
      </c>
      <c r="Q43" s="154">
        <f t="shared" ref="Q43:Q48" si="52">$F43*P43</f>
        <v>53655</v>
      </c>
      <c r="R43" s="19"/>
      <c r="S43" s="21">
        <f t="shared" si="10"/>
        <v>0</v>
      </c>
      <c r="T43" s="155">
        <f t="shared" ref="T43:T46" si="53">IF((K43)=0,"",(S43/K43))</f>
        <v>0</v>
      </c>
      <c r="U43" s="19"/>
      <c r="V43" s="50">
        <v>7.0000000000000001E-3</v>
      </c>
      <c r="W43" s="154">
        <f t="shared" ref="W43:W48" si="54">$F43*V43</f>
        <v>53655</v>
      </c>
      <c r="X43" s="19"/>
      <c r="Y43" s="21">
        <f t="shared" si="11"/>
        <v>0</v>
      </c>
      <c r="Z43" s="155">
        <f t="shared" ref="Z43:Z46" si="55">IF((Q43)=0,"",(Y43/Q43))</f>
        <v>0</v>
      </c>
      <c r="AA43" s="19"/>
      <c r="AB43" s="50">
        <v>7.0000000000000001E-3</v>
      </c>
      <c r="AC43" s="154">
        <f t="shared" si="48"/>
        <v>53655</v>
      </c>
      <c r="AD43" s="19"/>
      <c r="AE43" s="21">
        <f t="shared" si="12"/>
        <v>0</v>
      </c>
      <c r="AF43" s="155">
        <f t="shared" si="43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4905600</v>
      </c>
      <c r="G44" s="54">
        <v>8.3000000000000004E-2</v>
      </c>
      <c r="H44" s="154">
        <f t="shared" si="49"/>
        <v>407164.80000000005</v>
      </c>
      <c r="I44" s="19"/>
      <c r="J44" s="54">
        <v>8.3000000000000004E-2</v>
      </c>
      <c r="K44" s="154">
        <f t="shared" si="50"/>
        <v>407164.80000000005</v>
      </c>
      <c r="L44" s="19"/>
      <c r="M44" s="21">
        <f t="shared" si="25"/>
        <v>0</v>
      </c>
      <c r="N44" s="155">
        <f t="shared" si="51"/>
        <v>0</v>
      </c>
      <c r="O44" s="19"/>
      <c r="P44" s="54">
        <v>0.08</v>
      </c>
      <c r="Q44" s="154">
        <f t="shared" si="52"/>
        <v>392448</v>
      </c>
      <c r="R44" s="19"/>
      <c r="S44" s="21">
        <f t="shared" si="10"/>
        <v>-14716.800000000047</v>
      </c>
      <c r="T44" s="155">
        <f t="shared" si="53"/>
        <v>-3.6144578313253121E-2</v>
      </c>
      <c r="U44" s="19"/>
      <c r="V44" s="54">
        <v>0.08</v>
      </c>
      <c r="W44" s="154">
        <f t="shared" si="54"/>
        <v>392448</v>
      </c>
      <c r="X44" s="19"/>
      <c r="Y44" s="21">
        <f t="shared" si="11"/>
        <v>0</v>
      </c>
      <c r="Z44" s="155">
        <f t="shared" si="55"/>
        <v>0</v>
      </c>
      <c r="AA44" s="19"/>
      <c r="AB44" s="54">
        <v>0.08</v>
      </c>
      <c r="AC44" s="154">
        <f t="shared" si="48"/>
        <v>392448</v>
      </c>
      <c r="AD44" s="19"/>
      <c r="AE44" s="21">
        <f t="shared" si="12"/>
        <v>0</v>
      </c>
      <c r="AF44" s="155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1379700</v>
      </c>
      <c r="G45" s="54">
        <v>0.128</v>
      </c>
      <c r="H45" s="154">
        <f t="shared" si="49"/>
        <v>176601.60000000001</v>
      </c>
      <c r="I45" s="19"/>
      <c r="J45" s="54">
        <v>0.128</v>
      </c>
      <c r="K45" s="154">
        <f t="shared" si="50"/>
        <v>176601.60000000001</v>
      </c>
      <c r="L45" s="19"/>
      <c r="M45" s="21">
        <f t="shared" si="25"/>
        <v>0</v>
      </c>
      <c r="N45" s="155">
        <f t="shared" si="51"/>
        <v>0</v>
      </c>
      <c r="O45" s="19"/>
      <c r="P45" s="54">
        <v>0.122</v>
      </c>
      <c r="Q45" s="154">
        <f t="shared" si="52"/>
        <v>168323.4</v>
      </c>
      <c r="R45" s="19"/>
      <c r="S45" s="21">
        <f t="shared" si="10"/>
        <v>-8278.2000000000116</v>
      </c>
      <c r="T45" s="155">
        <f t="shared" si="53"/>
        <v>-4.6875000000000062E-2</v>
      </c>
      <c r="U45" s="19"/>
      <c r="V45" s="54">
        <v>0.122</v>
      </c>
      <c r="W45" s="154">
        <f t="shared" si="54"/>
        <v>168323.4</v>
      </c>
      <c r="X45" s="19"/>
      <c r="Y45" s="21">
        <f t="shared" si="11"/>
        <v>0</v>
      </c>
      <c r="Z45" s="155">
        <f t="shared" si="55"/>
        <v>0</v>
      </c>
      <c r="AA45" s="19"/>
      <c r="AB45" s="54">
        <v>0.122</v>
      </c>
      <c r="AC45" s="154">
        <f t="shared" si="48"/>
        <v>168323.4</v>
      </c>
      <c r="AD45" s="19"/>
      <c r="AE45" s="21">
        <f t="shared" si="12"/>
        <v>0</v>
      </c>
      <c r="AF45" s="155">
        <f t="shared" si="43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1379700</v>
      </c>
      <c r="G46" s="54">
        <v>0.17499999999999999</v>
      </c>
      <c r="H46" s="154">
        <f t="shared" si="49"/>
        <v>241447.49999999997</v>
      </c>
      <c r="I46" s="19"/>
      <c r="J46" s="54">
        <v>0.17499999999999999</v>
      </c>
      <c r="K46" s="154">
        <f t="shared" si="50"/>
        <v>241447.49999999997</v>
      </c>
      <c r="L46" s="19"/>
      <c r="M46" s="21">
        <f t="shared" si="25"/>
        <v>0</v>
      </c>
      <c r="N46" s="155">
        <f t="shared" si="51"/>
        <v>0</v>
      </c>
      <c r="O46" s="19"/>
      <c r="P46" s="54">
        <v>0.161</v>
      </c>
      <c r="Q46" s="154">
        <f t="shared" si="52"/>
        <v>222131.7</v>
      </c>
      <c r="R46" s="19"/>
      <c r="S46" s="21">
        <f t="shared" si="10"/>
        <v>-19315.799999999959</v>
      </c>
      <c r="T46" s="155">
        <f t="shared" si="53"/>
        <v>-7.9999999999999835E-2</v>
      </c>
      <c r="U46" s="19"/>
      <c r="V46" s="54">
        <v>0.161</v>
      </c>
      <c r="W46" s="154">
        <f t="shared" si="54"/>
        <v>222131.7</v>
      </c>
      <c r="X46" s="19"/>
      <c r="Y46" s="21">
        <f t="shared" si="11"/>
        <v>0</v>
      </c>
      <c r="Z46" s="155">
        <f t="shared" si="55"/>
        <v>0</v>
      </c>
      <c r="AA46" s="19"/>
      <c r="AB46" s="54">
        <v>0.161</v>
      </c>
      <c r="AC46" s="154">
        <f t="shared" si="48"/>
        <v>222131.7</v>
      </c>
      <c r="AD46" s="19"/>
      <c r="AE46" s="21">
        <f t="shared" si="12"/>
        <v>0</v>
      </c>
      <c r="AF46" s="155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9"/>
        <v>74.25</v>
      </c>
      <c r="I47" s="59"/>
      <c r="J47" s="54">
        <v>9.9000000000000005E-2</v>
      </c>
      <c r="K47" s="154">
        <f t="shared" si="50"/>
        <v>74.25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2"/>
        <v>70.5</v>
      </c>
      <c r="R47" s="59"/>
      <c r="S47" s="60">
        <f t="shared" si="10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5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8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7664250</v>
      </c>
      <c r="G48" s="54">
        <v>0.11600000000000001</v>
      </c>
      <c r="H48" s="154">
        <f t="shared" si="49"/>
        <v>889053</v>
      </c>
      <c r="I48" s="59"/>
      <c r="J48" s="54">
        <v>0.11600000000000001</v>
      </c>
      <c r="K48" s="154">
        <f t="shared" si="50"/>
        <v>889053</v>
      </c>
      <c r="L48" s="59"/>
      <c r="M48" s="60">
        <f t="shared" si="25"/>
        <v>0</v>
      </c>
      <c r="N48" s="155">
        <f>IF((H48)=FALSE,"",(M48/H48))</f>
        <v>0</v>
      </c>
      <c r="O48" s="59"/>
      <c r="P48" s="54">
        <v>0.11</v>
      </c>
      <c r="Q48" s="154">
        <f t="shared" si="52"/>
        <v>843067.5</v>
      </c>
      <c r="R48" s="59"/>
      <c r="S48" s="60">
        <f t="shared" si="10"/>
        <v>-45985.5</v>
      </c>
      <c r="T48" s="155">
        <f>IF((K48)=FALSE,"",(S48/K48))</f>
        <v>-5.1724137931034482E-2</v>
      </c>
      <c r="U48" s="59"/>
      <c r="V48" s="54">
        <v>0.11</v>
      </c>
      <c r="W48" s="154">
        <f t="shared" si="54"/>
        <v>843067.5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8"/>
        <v>843067.5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1020834.2159976109</v>
      </c>
      <c r="I50" s="75"/>
      <c r="J50" s="72"/>
      <c r="K50" s="74">
        <f>SUM(K40:K46,K39)</f>
        <v>1026073.4432480603</v>
      </c>
      <c r="L50" s="75"/>
      <c r="M50" s="76">
        <f t="shared" si="25"/>
        <v>5239.2272504493594</v>
      </c>
      <c r="N50" s="77">
        <f>IF((H50)=0,"",(M50/H50))</f>
        <v>5.1322998076914197E-3</v>
      </c>
      <c r="O50" s="75"/>
      <c r="P50" s="72"/>
      <c r="Q50" s="74">
        <f>SUM(Q40:Q46,Q39)</f>
        <v>981859.78143182443</v>
      </c>
      <c r="R50" s="75"/>
      <c r="S50" s="76">
        <f t="shared" si="10"/>
        <v>-44213.661816235865</v>
      </c>
      <c r="T50" s="77">
        <f>IF((K50)=0,"",(S50/K50))</f>
        <v>-4.3090153153439434E-2</v>
      </c>
      <c r="U50" s="75"/>
      <c r="V50" s="72"/>
      <c r="W50" s="74">
        <f>SUM(W40:W46,W39)</f>
        <v>981843.21143182437</v>
      </c>
      <c r="X50" s="75"/>
      <c r="Y50" s="76">
        <f t="shared" si="11"/>
        <v>-16.570000000065193</v>
      </c>
      <c r="Z50" s="77">
        <f>IF((Q50)=0,"",(Y50/Q50))</f>
        <v>-1.6876136810392139E-5</v>
      </c>
      <c r="AA50" s="75"/>
      <c r="AB50" s="72"/>
      <c r="AC50" s="74">
        <f>SUM(AC40:AC46,AC39)</f>
        <v>982081.9914318244</v>
      </c>
      <c r="AD50" s="75"/>
      <c r="AE50" s="76">
        <f t="shared" si="12"/>
        <v>238.78000000002794</v>
      </c>
      <c r="AF50" s="77">
        <f>IF((W50)=0,"",(AE50/W50))</f>
        <v>2.4319565203472201E-4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132708.44807968943</v>
      </c>
      <c r="I51" s="81"/>
      <c r="J51" s="79">
        <v>0.13</v>
      </c>
      <c r="K51" s="82">
        <f>K50*J51</f>
        <v>133389.54762224783</v>
      </c>
      <c r="L51" s="81"/>
      <c r="M51" s="83">
        <f t="shared" si="25"/>
        <v>681.09954255839693</v>
      </c>
      <c r="N51" s="84">
        <f>IF((H51)=0,"",(M51/H51))</f>
        <v>5.1322998076912697E-3</v>
      </c>
      <c r="O51" s="81"/>
      <c r="P51" s="79">
        <v>0.13</v>
      </c>
      <c r="Q51" s="82">
        <f>Q50*P51</f>
        <v>127641.77158613718</v>
      </c>
      <c r="R51" s="81"/>
      <c r="S51" s="83">
        <f t="shared" si="10"/>
        <v>-5747.7760361106484</v>
      </c>
      <c r="T51" s="84">
        <f>IF((K51)=0,"",(S51/K51))</f>
        <v>-4.309015315343933E-2</v>
      </c>
      <c r="U51" s="81"/>
      <c r="V51" s="79">
        <v>0.13</v>
      </c>
      <c r="W51" s="82">
        <f>W50*V51</f>
        <v>127639.61748613717</v>
      </c>
      <c r="X51" s="81"/>
      <c r="Y51" s="83">
        <f t="shared" si="11"/>
        <v>-2.1541000000142958</v>
      </c>
      <c r="Z51" s="84">
        <f>IF((Q51)=0,"",(Y51/Q51))</f>
        <v>-1.687613681043774E-5</v>
      </c>
      <c r="AA51" s="81"/>
      <c r="AB51" s="79">
        <v>0.13</v>
      </c>
      <c r="AC51" s="82">
        <f>AC50*AB51</f>
        <v>127670.65888613717</v>
      </c>
      <c r="AD51" s="81"/>
      <c r="AE51" s="83">
        <f t="shared" si="12"/>
        <v>31.041400000001886</v>
      </c>
      <c r="AF51" s="84">
        <f>IF((W51)=0,"",(AE51/W51))</f>
        <v>2.4319565203470832E-4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1153542.6640773003</v>
      </c>
      <c r="I52" s="81"/>
      <c r="J52" s="86"/>
      <c r="K52" s="82">
        <f>K50+K51</f>
        <v>1159462.9908703081</v>
      </c>
      <c r="L52" s="81"/>
      <c r="M52" s="83">
        <f t="shared" si="25"/>
        <v>5920.3267930077855</v>
      </c>
      <c r="N52" s="84">
        <f>IF((H52)=0,"",(M52/H52))</f>
        <v>5.1322998076914275E-3</v>
      </c>
      <c r="O52" s="81"/>
      <c r="P52" s="86"/>
      <c r="Q52" s="82">
        <f>Q50+Q51</f>
        <v>1109501.5530179616</v>
      </c>
      <c r="R52" s="81"/>
      <c r="S52" s="83">
        <f t="shared" si="10"/>
        <v>-49961.437852346571</v>
      </c>
      <c r="T52" s="84">
        <f>IF((K52)=0,"",(S52/K52))</f>
        <v>-4.3090153153439475E-2</v>
      </c>
      <c r="U52" s="81"/>
      <c r="V52" s="86"/>
      <c r="W52" s="82">
        <f>W50+W51</f>
        <v>1109482.8289179616</v>
      </c>
      <c r="X52" s="81"/>
      <c r="Y52" s="83">
        <f t="shared" si="11"/>
        <v>-18.724099999992177</v>
      </c>
      <c r="Z52" s="84">
        <f>IF((Q52)=0,"",(Y52/Q52))</f>
        <v>-1.6876136810318691E-5</v>
      </c>
      <c r="AA52" s="81"/>
      <c r="AB52" s="86"/>
      <c r="AC52" s="82">
        <f>AC50+AC51</f>
        <v>1109752.6503179616</v>
      </c>
      <c r="AD52" s="81"/>
      <c r="AE52" s="83">
        <f t="shared" si="12"/>
        <v>269.82140000001527</v>
      </c>
      <c r="AF52" s="84">
        <f>IF((W52)=0,"",(AE52/W52))</f>
        <v>2.4319565203470729E-4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-115354.27</v>
      </c>
      <c r="I53" s="81"/>
      <c r="J53" s="86"/>
      <c r="K53" s="87">
        <f>ROUND(-K52*10%,2)</f>
        <v>-115946.3</v>
      </c>
      <c r="L53" s="81"/>
      <c r="M53" s="88">
        <f t="shared" si="25"/>
        <v>-592.02999999999884</v>
      </c>
      <c r="N53" s="89">
        <f>IF((H53)=0,"",(M53/H53))</f>
        <v>5.132276421150243E-3</v>
      </c>
      <c r="O53" s="81"/>
      <c r="P53" s="86"/>
      <c r="Q53" s="87">
        <f>ROUND(-Q52*10%,2)</f>
        <v>-110950.16</v>
      </c>
      <c r="R53" s="81"/>
      <c r="S53" s="88">
        <f t="shared" si="10"/>
        <v>4996.1399999999994</v>
      </c>
      <c r="T53" s="89">
        <f>IF((K53)=0,"",(S53/K53))</f>
        <v>-4.3090120167698316E-2</v>
      </c>
      <c r="U53" s="81"/>
      <c r="V53" s="86"/>
      <c r="W53" s="87">
        <f>ROUND(-W52*10%,2)</f>
        <v>-110948.28</v>
      </c>
      <c r="X53" s="81"/>
      <c r="Y53" s="88">
        <f t="shared" si="11"/>
        <v>1.8800000000046566</v>
      </c>
      <c r="Z53" s="89">
        <f>IF((Q53)=0,"",(Y53/Q53))</f>
        <v>-1.6944545190422947E-5</v>
      </c>
      <c r="AA53" s="81"/>
      <c r="AB53" s="86"/>
      <c r="AC53" s="87">
        <f>ROUND(-AC52*10%,2)</f>
        <v>-110975.27</v>
      </c>
      <c r="AD53" s="81"/>
      <c r="AE53" s="88">
        <f t="shared" si="12"/>
        <v>-26.990000000005239</v>
      </c>
      <c r="AF53" s="89">
        <f>IF((W53)=0,"",(AE53/W53))</f>
        <v>2.4326650219368194E-4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1038188.3940773003</v>
      </c>
      <c r="I54" s="92"/>
      <c r="J54" s="90"/>
      <c r="K54" s="93">
        <f>K52+K53</f>
        <v>1043516.6908703081</v>
      </c>
      <c r="L54" s="92"/>
      <c r="M54" s="94">
        <f t="shared" si="25"/>
        <v>5328.2967930077575</v>
      </c>
      <c r="N54" s="95">
        <f>IF((H54)=0,"",(M54/H54))</f>
        <v>5.1323024061960655E-3</v>
      </c>
      <c r="O54" s="92"/>
      <c r="P54" s="90"/>
      <c r="Q54" s="93">
        <f>Q52+Q53</f>
        <v>998551.39301796153</v>
      </c>
      <c r="R54" s="92"/>
      <c r="S54" s="94">
        <f t="shared" si="10"/>
        <v>-44965.297852346557</v>
      </c>
      <c r="T54" s="95">
        <f>IF((K54)=0,"",(S54/K54))</f>
        <v>-4.3090156818521845E-2</v>
      </c>
      <c r="U54" s="92"/>
      <c r="V54" s="90"/>
      <c r="W54" s="93">
        <f>W52+W53</f>
        <v>998534.54891796154</v>
      </c>
      <c r="X54" s="92"/>
      <c r="Y54" s="94">
        <f t="shared" si="11"/>
        <v>-16.84409999998752</v>
      </c>
      <c r="Z54" s="95">
        <f>IF((Q54)=0,"",(Y54/Q54))</f>
        <v>-1.6868535878838372E-5</v>
      </c>
      <c r="AA54" s="92"/>
      <c r="AB54" s="90"/>
      <c r="AC54" s="93">
        <f>AC52+AC53</f>
        <v>998777.38031796156</v>
      </c>
      <c r="AD54" s="92"/>
      <c r="AE54" s="94">
        <f t="shared" si="12"/>
        <v>242.83140000002459</v>
      </c>
      <c r="AF54" s="95">
        <f>IF((W54)=0,"",(AE54/W54))</f>
        <v>2.431877797950638E-4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1084747.5659976108</v>
      </c>
      <c r="I56" s="106"/>
      <c r="J56" s="103"/>
      <c r="K56" s="105">
        <f>SUM(K47:K48,K39,K40:K43)</f>
        <v>1089986.7932480602</v>
      </c>
      <c r="L56" s="106"/>
      <c r="M56" s="107">
        <f t="shared" si="25"/>
        <v>5239.2272504493594</v>
      </c>
      <c r="N56" s="77">
        <f>IF((H56)=0,"",(M56/H56))</f>
        <v>4.8299045922550604E-3</v>
      </c>
      <c r="O56" s="106"/>
      <c r="P56" s="103"/>
      <c r="Q56" s="105">
        <f>SUM(Q47:Q48,Q39,Q40:Q43)</f>
        <v>1042094.6814318245</v>
      </c>
      <c r="R56" s="106"/>
      <c r="S56" s="107">
        <f t="shared" si="10"/>
        <v>-47892.111816235702</v>
      </c>
      <c r="T56" s="77">
        <f>IF((K56)=0,"",(S56/K56))</f>
        <v>-4.3938249631008487E-2</v>
      </c>
      <c r="U56" s="106"/>
      <c r="V56" s="103"/>
      <c r="W56" s="105">
        <f>SUM(W47:W48,W39,W40:W43)</f>
        <v>1042078.1114318244</v>
      </c>
      <c r="X56" s="106"/>
      <c r="Y56" s="107">
        <f t="shared" si="11"/>
        <v>-16.570000000065193</v>
      </c>
      <c r="Z56" s="77">
        <f>IF((Q56)=0,"",(Y56/Q56))</f>
        <v>-1.5900666508822624E-5</v>
      </c>
      <c r="AA56" s="106"/>
      <c r="AB56" s="103"/>
      <c r="AC56" s="105">
        <f>SUM(AC47:AC48,AC39,AC40:AC43)</f>
        <v>1042316.8914318244</v>
      </c>
      <c r="AD56" s="106"/>
      <c r="AE56" s="107">
        <f t="shared" si="12"/>
        <v>238.78000000002794</v>
      </c>
      <c r="AF56" s="77">
        <f>IF((W56)=0,"",(AE56/W56))</f>
        <v>2.2913829335877915E-4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141017.18357968942</v>
      </c>
      <c r="I57" s="110"/>
      <c r="J57" s="109">
        <v>0.13</v>
      </c>
      <c r="K57" s="111">
        <f>K56*J57</f>
        <v>141698.28312224781</v>
      </c>
      <c r="L57" s="110"/>
      <c r="M57" s="112">
        <f t="shared" si="25"/>
        <v>681.09954255839693</v>
      </c>
      <c r="N57" s="84">
        <f>IF((H57)=0,"",(M57/H57))</f>
        <v>4.8299045922549199E-3</v>
      </c>
      <c r="O57" s="110"/>
      <c r="P57" s="109">
        <v>0.13</v>
      </c>
      <c r="Q57" s="111">
        <f>Q56*P57</f>
        <v>135472.30858613719</v>
      </c>
      <c r="R57" s="110"/>
      <c r="S57" s="112">
        <f t="shared" si="10"/>
        <v>-6225.9745361106179</v>
      </c>
      <c r="T57" s="84">
        <f>IF((K57)=0,"",(S57/K57))</f>
        <v>-4.3938249631008321E-2</v>
      </c>
      <c r="U57" s="110"/>
      <c r="V57" s="109">
        <v>0.13</v>
      </c>
      <c r="W57" s="111">
        <f>W56*V57</f>
        <v>135470.15448613718</v>
      </c>
      <c r="X57" s="110"/>
      <c r="Y57" s="112">
        <f t="shared" si="11"/>
        <v>-2.1541000000142958</v>
      </c>
      <c r="Z57" s="84">
        <f>IF((Q57)=0,"",(Y57/Q57))</f>
        <v>-1.5900666508865589E-5</v>
      </c>
      <c r="AA57" s="110"/>
      <c r="AB57" s="109">
        <v>0.13</v>
      </c>
      <c r="AC57" s="111">
        <f>AC56*AB57</f>
        <v>135501.19588613717</v>
      </c>
      <c r="AD57" s="110"/>
      <c r="AE57" s="112">
        <f t="shared" si="12"/>
        <v>31.041399999987334</v>
      </c>
      <c r="AF57" s="84">
        <f>IF((W57)=0,"",(AE57/W57))</f>
        <v>2.2913829335865883E-4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1225764.7495773002</v>
      </c>
      <c r="I58" s="110"/>
      <c r="J58" s="114"/>
      <c r="K58" s="111">
        <f>K56+K57</f>
        <v>1231685.0763703079</v>
      </c>
      <c r="L58" s="110"/>
      <c r="M58" s="112">
        <f t="shared" si="25"/>
        <v>5920.3267930077855</v>
      </c>
      <c r="N58" s="84">
        <f>IF((H58)=0,"",(M58/H58))</f>
        <v>4.8299045922550682E-3</v>
      </c>
      <c r="O58" s="110"/>
      <c r="P58" s="114"/>
      <c r="Q58" s="111">
        <f>Q56+Q57</f>
        <v>1177566.9900179617</v>
      </c>
      <c r="R58" s="110"/>
      <c r="S58" s="112">
        <f t="shared" si="10"/>
        <v>-54118.086352346232</v>
      </c>
      <c r="T58" s="84">
        <f>IF((K58)=0,"",(S58/K58))</f>
        <v>-4.3938249631008397E-2</v>
      </c>
      <c r="U58" s="110"/>
      <c r="V58" s="114"/>
      <c r="W58" s="111">
        <f>W56+W57</f>
        <v>1177548.2659179615</v>
      </c>
      <c r="X58" s="110"/>
      <c r="Y58" s="112">
        <f t="shared" si="11"/>
        <v>-18.724100000225008</v>
      </c>
      <c r="Z58" s="84">
        <f>IF((Q58)=0,"",(Y58/Q58))</f>
        <v>-1.5900666508951143E-5</v>
      </c>
      <c r="AA58" s="110"/>
      <c r="AB58" s="114"/>
      <c r="AC58" s="111">
        <f>AC56+AC57</f>
        <v>1177818.0873179615</v>
      </c>
      <c r="AD58" s="110"/>
      <c r="AE58" s="112">
        <f t="shared" si="12"/>
        <v>269.82140000001527</v>
      </c>
      <c r="AF58" s="84">
        <f>IF((W58)=0,"",(AE58/W58))</f>
        <v>2.2913829335876533E-4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-122576.47</v>
      </c>
      <c r="I59" s="110"/>
      <c r="J59" s="114"/>
      <c r="K59" s="116">
        <f>ROUND(-K58*10%,2)</f>
        <v>-123168.51</v>
      </c>
      <c r="L59" s="110"/>
      <c r="M59" s="117">
        <f t="shared" si="25"/>
        <v>-592.0399999999936</v>
      </c>
      <c r="N59" s="89">
        <f>IF((H59)=0,"",(M59/H59))</f>
        <v>4.8299645111332832E-3</v>
      </c>
      <c r="O59" s="110"/>
      <c r="P59" s="114"/>
      <c r="Q59" s="116">
        <f>ROUND(-Q58*10%,2)</f>
        <v>-117756.7</v>
      </c>
      <c r="R59" s="110"/>
      <c r="S59" s="117">
        <f t="shared" si="10"/>
        <v>5411.8099999999977</v>
      </c>
      <c r="T59" s="89">
        <f>IF((K59)=0,"",(S59/K59))</f>
        <v>-4.393825986853294E-2</v>
      </c>
      <c r="U59" s="110"/>
      <c r="V59" s="114"/>
      <c r="W59" s="116">
        <f>ROUND(-W58*10%,2)</f>
        <v>-117754.83</v>
      </c>
      <c r="X59" s="110"/>
      <c r="Y59" s="117">
        <f t="shared" si="11"/>
        <v>1.8699999999953434</v>
      </c>
      <c r="Z59" s="89">
        <f>IF((Q59)=0,"",(Y59/Q59))</f>
        <v>-1.5880200447153695E-5</v>
      </c>
      <c r="AA59" s="110"/>
      <c r="AB59" s="114"/>
      <c r="AC59" s="116">
        <f>ROUND(-AC58*10%,2)</f>
        <v>-117781.81</v>
      </c>
      <c r="AD59" s="110"/>
      <c r="AE59" s="117">
        <f t="shared" si="12"/>
        <v>-26.979999999995925</v>
      </c>
      <c r="AF59" s="89">
        <f>IF((W59)=0,"",(AE59/W59))</f>
        <v>2.2912011337450808E-4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1103188.2795773002</v>
      </c>
      <c r="I60" s="120"/>
      <c r="J60" s="118"/>
      <c r="K60" s="121">
        <f>SUM(K58:K59)</f>
        <v>1108516.5663703079</v>
      </c>
      <c r="L60" s="120"/>
      <c r="M60" s="122">
        <f t="shared" si="25"/>
        <v>5328.2867930077482</v>
      </c>
      <c r="N60" s="123">
        <f>IF((H60)=0,"",(M60/H60))</f>
        <v>4.8298979346021922E-3</v>
      </c>
      <c r="O60" s="120"/>
      <c r="P60" s="118"/>
      <c r="Q60" s="121">
        <f>SUM(Q58:Q59)</f>
        <v>1059810.2900179618</v>
      </c>
      <c r="R60" s="120"/>
      <c r="S60" s="122">
        <f t="shared" si="10"/>
        <v>-48706.276352346176</v>
      </c>
      <c r="T60" s="123">
        <f>IF((K60)=0,"",(S60/K60))</f>
        <v>-4.3938248493505597E-2</v>
      </c>
      <c r="U60" s="120"/>
      <c r="V60" s="118"/>
      <c r="W60" s="121">
        <f>SUM(W58:W59)</f>
        <v>1059793.4359179614</v>
      </c>
      <c r="X60" s="120"/>
      <c r="Y60" s="122">
        <f t="shared" si="11"/>
        <v>-16.854100000346079</v>
      </c>
      <c r="Z60" s="123">
        <f>IF((Q60)=0,"",(Y60/Q60))</f>
        <v>-1.5902940515948787E-5</v>
      </c>
      <c r="AA60" s="120"/>
      <c r="AB60" s="118"/>
      <c r="AC60" s="121">
        <f>SUM(AC58:AC59)</f>
        <v>1060036.2773179614</v>
      </c>
      <c r="AD60" s="120"/>
      <c r="AE60" s="122">
        <f t="shared" si="12"/>
        <v>242.8414000000339</v>
      </c>
      <c r="AF60" s="123">
        <f>IF((W60)=0,"",(AE60/W60))</f>
        <v>2.2914031335709485E-4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-0.249977111117893"/>
    <pageSetUpPr fitToPage="1"/>
  </sheetPr>
  <dimension ref="A1:AP79"/>
  <sheetViews>
    <sheetView showGridLines="0" topLeftCell="A67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(1)'!D24</f>
        <v>20000</v>
      </c>
      <c r="H7" s="9" t="s">
        <v>69</v>
      </c>
      <c r="J7" s="153"/>
      <c r="K7" s="153"/>
    </row>
    <row r="8" spans="2:42" ht="13" x14ac:dyDescent="0.3">
      <c r="B8" s="6"/>
      <c r="G8" s="8">
        <f>'Summary (1)'!C24</f>
        <v>10220000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3807.46</v>
      </c>
      <c r="H12" s="18">
        <f t="shared" ref="H12:H27" si="0">$F12*G12</f>
        <v>3807.46</v>
      </c>
      <c r="I12" s="19"/>
      <c r="J12" s="212">
        <v>4422.2</v>
      </c>
      <c r="K12" s="18">
        <f t="shared" ref="K12:K27" si="1">$F12*J12</f>
        <v>4422.2</v>
      </c>
      <c r="L12" s="19"/>
      <c r="M12" s="21">
        <f t="shared" ref="M12:M21" si="2">K12-H12</f>
        <v>614.73999999999978</v>
      </c>
      <c r="N12" s="22">
        <f t="shared" ref="N12:N21" si="3">IF((H12)=0,"",(M12/H12))</f>
        <v>0.16145671917761442</v>
      </c>
      <c r="O12" s="19"/>
      <c r="P12" s="16">
        <v>5654.86</v>
      </c>
      <c r="Q12" s="18">
        <f t="shared" ref="Q12:Q27" si="4">$F12*P12</f>
        <v>5654.86</v>
      </c>
      <c r="R12" s="19"/>
      <c r="S12" s="21">
        <f>Q12-K12</f>
        <v>1232.6599999999999</v>
      </c>
      <c r="T12" s="22">
        <f t="shared" ref="T12:T34" si="5">IF((K12)=0,"",(S12/K12))</f>
        <v>0.27874361177694357</v>
      </c>
      <c r="U12" s="19"/>
      <c r="V12" s="16">
        <v>5645.79</v>
      </c>
      <c r="W12" s="18">
        <f t="shared" ref="W12:W27" si="6">$F12*V12</f>
        <v>5645.79</v>
      </c>
      <c r="X12" s="19"/>
      <c r="Y12" s="21">
        <f>W12-Q12</f>
        <v>-9.069999999999709</v>
      </c>
      <c r="Z12" s="22">
        <f t="shared" ref="Z12:Z34" si="7">IF((Q12)=0,"",(Y12/Q12))</f>
        <v>-1.6039300707709314E-3</v>
      </c>
      <c r="AA12" s="19"/>
      <c r="AB12" s="16">
        <v>5772.07</v>
      </c>
      <c r="AC12" s="18">
        <f t="shared" ref="AC12:AC27" si="8">$F12*AB12</f>
        <v>5772.07</v>
      </c>
      <c r="AD12" s="19"/>
      <c r="AE12" s="21">
        <f>AC12-W12</f>
        <v>126.27999999999975</v>
      </c>
      <c r="AF12" s="22">
        <f t="shared" ref="AF12:AF34" si="9">IF((W12)=0,"",(AE12/W12))</f>
        <v>2.2367108943123947E-2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20000</v>
      </c>
      <c r="G19" s="16">
        <v>0.22459999999999999</v>
      </c>
      <c r="H19" s="18">
        <f t="shared" si="0"/>
        <v>4492</v>
      </c>
      <c r="I19" s="19"/>
      <c r="J19" s="16">
        <v>0.26090000000000002</v>
      </c>
      <c r="K19" s="18">
        <f t="shared" si="1"/>
        <v>5218</v>
      </c>
      <c r="L19" s="19"/>
      <c r="M19" s="21">
        <f t="shared" si="2"/>
        <v>726</v>
      </c>
      <c r="N19" s="22">
        <f t="shared" si="3"/>
        <v>0.1616206589492431</v>
      </c>
      <c r="O19" s="19"/>
      <c r="P19" s="16">
        <v>0.33360000000000001</v>
      </c>
      <c r="Q19" s="18">
        <f t="shared" si="4"/>
        <v>6672</v>
      </c>
      <c r="R19" s="19"/>
      <c r="S19" s="21">
        <f t="shared" si="10"/>
        <v>1454</v>
      </c>
      <c r="T19" s="22">
        <f t="shared" si="5"/>
        <v>0.2786508240705251</v>
      </c>
      <c r="U19" s="19"/>
      <c r="V19" s="16">
        <v>0.33310000000000001</v>
      </c>
      <c r="W19" s="18">
        <f t="shared" si="6"/>
        <v>6662</v>
      </c>
      <c r="X19" s="19"/>
      <c r="Y19" s="21">
        <f t="shared" si="11"/>
        <v>-10</v>
      </c>
      <c r="Z19" s="22">
        <f t="shared" si="7"/>
        <v>-1.4988009592326139E-3</v>
      </c>
      <c r="AA19" s="19"/>
      <c r="AB19" s="16">
        <v>0.34060000000000001</v>
      </c>
      <c r="AC19" s="18">
        <f t="shared" si="8"/>
        <v>6812</v>
      </c>
      <c r="AD19" s="19"/>
      <c r="AE19" s="21">
        <f t="shared" si="12"/>
        <v>150</v>
      </c>
      <c r="AF19" s="22">
        <f t="shared" si="9"/>
        <v>2.2515761032722906E-2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20000</v>
      </c>
      <c r="G21" s="16">
        <v>-9.9000000000000008E-3</v>
      </c>
      <c r="H21" s="18">
        <f t="shared" si="0"/>
        <v>-198.00000000000003</v>
      </c>
      <c r="I21" s="19"/>
      <c r="J21" s="16"/>
      <c r="K21" s="18">
        <f t="shared" si="1"/>
        <v>0</v>
      </c>
      <c r="L21" s="19"/>
      <c r="M21" s="21">
        <f t="shared" si="2"/>
        <v>198.00000000000003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20000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:M42" si="17">K24-H24</f>
        <v>0</v>
      </c>
      <c r="N24" s="22" t="str">
        <f t="shared" ref="N24:N3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8101.4599999999991</v>
      </c>
      <c r="I28" s="31"/>
      <c r="J28" s="28"/>
      <c r="K28" s="30">
        <f>SUM(K12:K27)</f>
        <v>9640.2000000000007</v>
      </c>
      <c r="L28" s="31"/>
      <c r="M28" s="32">
        <f t="shared" si="17"/>
        <v>1538.7400000000016</v>
      </c>
      <c r="N28" s="33">
        <f t="shared" si="18"/>
        <v>0.18993366627743663</v>
      </c>
      <c r="O28" s="31"/>
      <c r="P28" s="28"/>
      <c r="Q28" s="30">
        <f>SUM(Q12:Q27)</f>
        <v>12326.86</v>
      </c>
      <c r="R28" s="31"/>
      <c r="S28" s="32">
        <f t="shared" si="10"/>
        <v>2686.66</v>
      </c>
      <c r="T28" s="33">
        <f t="shared" si="5"/>
        <v>0.2786933881039812</v>
      </c>
      <c r="U28" s="31"/>
      <c r="V28" s="28"/>
      <c r="W28" s="30">
        <f>SUM(W12:W27)</f>
        <v>12307.79</v>
      </c>
      <c r="X28" s="31"/>
      <c r="Y28" s="32">
        <f t="shared" si="11"/>
        <v>-19.069999999999709</v>
      </c>
      <c r="Z28" s="33">
        <f t="shared" si="7"/>
        <v>-1.5470281969617329E-3</v>
      </c>
      <c r="AA28" s="31"/>
      <c r="AB28" s="28"/>
      <c r="AC28" s="30">
        <f>SUM(AC12:AC27)</f>
        <v>12584.07</v>
      </c>
      <c r="AD28" s="31"/>
      <c r="AE28" s="32">
        <f t="shared" si="12"/>
        <v>276.27999999999884</v>
      </c>
      <c r="AF28" s="33">
        <f t="shared" si="9"/>
        <v>2.2447571822398562E-2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20000</v>
      </c>
      <c r="G29" s="16">
        <v>-0.18240000000000001</v>
      </c>
      <c r="H29" s="18">
        <f t="shared" ref="H29:H35" si="25">$F29*G29</f>
        <v>-3648</v>
      </c>
      <c r="I29" s="19"/>
      <c r="J29" s="16">
        <v>0.6633574003319811</v>
      </c>
      <c r="K29" s="18">
        <f t="shared" ref="K29:K35" si="26">$F29*J29</f>
        <v>13267.148006639622</v>
      </c>
      <c r="L29" s="19"/>
      <c r="M29" s="21">
        <f t="shared" si="17"/>
        <v>16915.148006639622</v>
      </c>
      <c r="N29" s="22">
        <f t="shared" si="18"/>
        <v>-4.6368278526972651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-13267.148006639622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30">$G$7</f>
        <v>20000</v>
      </c>
      <c r="G30" s="16">
        <v>0.2319</v>
      </c>
      <c r="H30" s="18">
        <f t="shared" si="25"/>
        <v>4638</v>
      </c>
      <c r="I30" s="19"/>
      <c r="J30" s="16">
        <v>0</v>
      </c>
      <c r="K30" s="18">
        <f t="shared" si="26"/>
        <v>0</v>
      </c>
      <c r="L30" s="19"/>
      <c r="M30" s="21">
        <f t="shared" si="17"/>
        <v>-4638</v>
      </c>
      <c r="N30" s="22">
        <f t="shared" si="18"/>
        <v>-1</v>
      </c>
      <c r="O30" s="19"/>
      <c r="P30" s="16">
        <v>0</v>
      </c>
      <c r="Q30" s="18">
        <f t="shared" si="27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8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9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0"/>
        <v>20000</v>
      </c>
      <c r="G31" s="16">
        <v>2.3900000000000001E-2</v>
      </c>
      <c r="H31" s="18">
        <f>$F31*G31</f>
        <v>478</v>
      </c>
      <c r="I31" s="19"/>
      <c r="J31" s="16">
        <v>0</v>
      </c>
      <c r="K31" s="18">
        <f t="shared" si="26"/>
        <v>0</v>
      </c>
      <c r="L31" s="19"/>
      <c r="M31" s="21">
        <f t="shared" si="17"/>
        <v>-478</v>
      </c>
      <c r="N31" s="22">
        <f t="shared" si="18"/>
        <v>-1</v>
      </c>
      <c r="O31" s="19"/>
      <c r="P31" s="16">
        <v>0</v>
      </c>
      <c r="Q31" s="18">
        <f t="shared" si="27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8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9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20000</v>
      </c>
      <c r="G32" s="16"/>
      <c r="H32" s="18">
        <f t="shared" ref="H32" si="31">$F32*G32</f>
        <v>0</v>
      </c>
      <c r="I32" s="19"/>
      <c r="J32" s="16">
        <v>-0.40001861258292959</v>
      </c>
      <c r="K32" s="18">
        <f t="shared" ref="K32" si="32">$F32*J32</f>
        <v>-8000.3722516585922</v>
      </c>
      <c r="L32" s="19"/>
      <c r="M32" s="21">
        <f t="shared" ref="M32" si="33">K32-H32</f>
        <v>-8000.3722516585922</v>
      </c>
      <c r="N32" s="22" t="str">
        <f t="shared" ref="N32" si="34"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8000.3722516585922</v>
      </c>
      <c r="T32" s="22">
        <f t="shared" si="5"/>
        <v>-1</v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30"/>
        <v>20000</v>
      </c>
      <c r="G33" s="133">
        <v>2.4920000000000001E-2</v>
      </c>
      <c r="H33" s="18">
        <f t="shared" si="25"/>
        <v>498.40000000000003</v>
      </c>
      <c r="I33" s="19"/>
      <c r="J33" s="133">
        <v>2.4920000000000001E-2</v>
      </c>
      <c r="K33" s="18">
        <f t="shared" si="26"/>
        <v>498.40000000000003</v>
      </c>
      <c r="L33" s="19"/>
      <c r="M33" s="21">
        <f t="shared" si="17"/>
        <v>0</v>
      </c>
      <c r="N33" s="22">
        <f t="shared" si="18"/>
        <v>0</v>
      </c>
      <c r="O33" s="19"/>
      <c r="P33" s="133">
        <v>2.4920000000000001E-2</v>
      </c>
      <c r="Q33" s="18">
        <f t="shared" si="27"/>
        <v>498.40000000000003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8"/>
        <v>498.40000000000003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9"/>
        <v>498.40000000000003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61320</v>
      </c>
      <c r="G34" s="38">
        <f>IF(ISBLANK($D$5)=TRUE, 0, IF($D$5="TOU", 0.64*#REF!+0.18*#REF!+0.18*#REF!, IF(AND($D$5="non-TOU", $F$48&gt;0), G48,G47)))</f>
        <v>0.11600000000000001</v>
      </c>
      <c r="H34" s="18">
        <f t="shared" si="25"/>
        <v>7113.1200000000008</v>
      </c>
      <c r="I34" s="19"/>
      <c r="J34" s="38">
        <f>IF(ISBLANK($D$5)=TRUE, 0, IF($D$5="TOU", 0.64*#REF!+0.18*#REF!+0.18*#REF!, IF(AND($D$5="non-TOU", $F$48&gt;0), J48,J47)))</f>
        <v>0.11600000000000001</v>
      </c>
      <c r="K34" s="18">
        <f t="shared" si="26"/>
        <v>7113.1200000000008</v>
      </c>
      <c r="L34" s="19"/>
      <c r="M34" s="21">
        <f t="shared" si="17"/>
        <v>0</v>
      </c>
      <c r="N34" s="22">
        <f t="shared" si="18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6745.2</v>
      </c>
      <c r="R34" s="19"/>
      <c r="S34" s="21">
        <f t="shared" si="10"/>
        <v>-367.92000000000098</v>
      </c>
      <c r="T34" s="22">
        <f t="shared" si="5"/>
        <v>-5.1724137931034614E-2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6745.2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6745.2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17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17180.98</v>
      </c>
      <c r="I36" s="31"/>
      <c r="J36" s="41"/>
      <c r="K36" s="43">
        <f>SUM(K29:K35)+K28</f>
        <v>22518.495754981031</v>
      </c>
      <c r="L36" s="31"/>
      <c r="M36" s="32">
        <f t="shared" si="17"/>
        <v>5337.5157549810319</v>
      </c>
      <c r="N36" s="33">
        <f t="shared" ref="N36:N42" si="35">IF((H36)=0,"",(M36/H36))</f>
        <v>0.31066422025874146</v>
      </c>
      <c r="O36" s="31"/>
      <c r="P36" s="41"/>
      <c r="Q36" s="43">
        <f>SUM(Q29:Q35)+Q28</f>
        <v>19570.46</v>
      </c>
      <c r="R36" s="31"/>
      <c r="S36" s="32">
        <f t="shared" si="10"/>
        <v>-2948.0357549810324</v>
      </c>
      <c r="T36" s="33">
        <f t="shared" ref="T36:T42" si="36">IF((K36)=0,"",(S36/K36))</f>
        <v>-0.13091619382830821</v>
      </c>
      <c r="U36" s="31"/>
      <c r="V36" s="41"/>
      <c r="W36" s="43">
        <f>SUM(W29:W35)+W28</f>
        <v>19551.39</v>
      </c>
      <c r="X36" s="31"/>
      <c r="Y36" s="32">
        <f t="shared" si="11"/>
        <v>-19.069999999999709</v>
      </c>
      <c r="Z36" s="33">
        <f t="shared" ref="Z36:Z42" si="37">IF((Q36)=0,"",(Y36/Q36))</f>
        <v>-9.7442778555024815E-4</v>
      </c>
      <c r="AA36" s="31"/>
      <c r="AB36" s="41"/>
      <c r="AC36" s="43">
        <f>SUM(AC29:AC35)+AC28</f>
        <v>19827.669999999998</v>
      </c>
      <c r="AD36" s="31"/>
      <c r="AE36" s="32">
        <f t="shared" si="12"/>
        <v>276.27999999999884</v>
      </c>
      <c r="AF36" s="33">
        <f t="shared" ref="AF36:AF46" si="38">IF((W36)=0,"",(AE36/W36))</f>
        <v>1.4130964601493748E-2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20000</v>
      </c>
      <c r="G37" s="20">
        <v>3.178699360900668</v>
      </c>
      <c r="H37" s="18">
        <f>$F37*G37</f>
        <v>63573.987218013361</v>
      </c>
      <c r="I37" s="19"/>
      <c r="J37" s="20">
        <v>3.0917337281873873</v>
      </c>
      <c r="K37" s="18">
        <f>$F37*J37</f>
        <v>61834.674563747743</v>
      </c>
      <c r="L37" s="19"/>
      <c r="M37" s="21">
        <f t="shared" si="17"/>
        <v>-1739.3126542656173</v>
      </c>
      <c r="N37" s="22">
        <f t="shared" si="35"/>
        <v>-2.7358873186622973E-2</v>
      </c>
      <c r="O37" s="19"/>
      <c r="P37" s="20">
        <v>3.0917337281873873</v>
      </c>
      <c r="Q37" s="18">
        <f>$F37*P37</f>
        <v>61834.674563747743</v>
      </c>
      <c r="R37" s="19"/>
      <c r="S37" s="21">
        <f t="shared" si="10"/>
        <v>0</v>
      </c>
      <c r="T37" s="22">
        <f t="shared" si="36"/>
        <v>0</v>
      </c>
      <c r="U37" s="19"/>
      <c r="V37" s="20">
        <v>3.0917337281873873</v>
      </c>
      <c r="W37" s="18">
        <f>$F37*V37</f>
        <v>61834.674563747743</v>
      </c>
      <c r="X37" s="19"/>
      <c r="Y37" s="21">
        <f t="shared" si="11"/>
        <v>0</v>
      </c>
      <c r="Z37" s="22">
        <f t="shared" si="37"/>
        <v>0</v>
      </c>
      <c r="AA37" s="19"/>
      <c r="AB37" s="20">
        <v>3.0917337281873873</v>
      </c>
      <c r="AC37" s="18">
        <f>$F37*AB37</f>
        <v>61834.674563747743</v>
      </c>
      <c r="AD37" s="19"/>
      <c r="AE37" s="21">
        <f t="shared" si="12"/>
        <v>0</v>
      </c>
      <c r="AF37" s="22">
        <f t="shared" si="3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20000</v>
      </c>
      <c r="G38" s="20">
        <v>2.4329555056067216</v>
      </c>
      <c r="H38" s="18">
        <f>$F38*G38</f>
        <v>48659.110112134433</v>
      </c>
      <c r="I38" s="19"/>
      <c r="J38" s="20">
        <v>2.4378617006009056</v>
      </c>
      <c r="K38" s="18">
        <f>$F38*J38</f>
        <v>48757.234012018111</v>
      </c>
      <c r="L38" s="19"/>
      <c r="M38" s="21">
        <f t="shared" si="17"/>
        <v>98.12389988367795</v>
      </c>
      <c r="N38" s="22">
        <f t="shared" si="35"/>
        <v>2.0165576324259198E-3</v>
      </c>
      <c r="O38" s="19"/>
      <c r="P38" s="20">
        <v>2.4378617006009056</v>
      </c>
      <c r="Q38" s="18">
        <f>$F38*P38</f>
        <v>48757.234012018111</v>
      </c>
      <c r="R38" s="19"/>
      <c r="S38" s="21">
        <f t="shared" si="10"/>
        <v>0</v>
      </c>
      <c r="T38" s="22">
        <f t="shared" si="36"/>
        <v>0</v>
      </c>
      <c r="U38" s="19"/>
      <c r="V38" s="20">
        <v>2.4378617006009056</v>
      </c>
      <c r="W38" s="18">
        <f>$F38*V38</f>
        <v>48757.234012018111</v>
      </c>
      <c r="X38" s="19"/>
      <c r="Y38" s="21">
        <f t="shared" si="11"/>
        <v>0</v>
      </c>
      <c r="Z38" s="22">
        <f t="shared" si="37"/>
        <v>0</v>
      </c>
      <c r="AA38" s="19"/>
      <c r="AB38" s="20">
        <v>2.4378617006009056</v>
      </c>
      <c r="AC38" s="18">
        <f>$F38*AB38</f>
        <v>48757.234012018111</v>
      </c>
      <c r="AD38" s="19"/>
      <c r="AE38" s="21">
        <f t="shared" si="12"/>
        <v>0</v>
      </c>
      <c r="AF38" s="22">
        <f t="shared" si="3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129414.07733014779</v>
      </c>
      <c r="I39" s="48"/>
      <c r="J39" s="47"/>
      <c r="K39" s="43">
        <f>SUM(K36:K38)</f>
        <v>133110.40433074688</v>
      </c>
      <c r="L39" s="48"/>
      <c r="M39" s="32">
        <f t="shared" si="17"/>
        <v>3696.3270005990926</v>
      </c>
      <c r="N39" s="33">
        <f t="shared" si="35"/>
        <v>2.8562016411625809E-2</v>
      </c>
      <c r="O39" s="48"/>
      <c r="P39" s="47"/>
      <c r="Q39" s="43">
        <f>SUM(Q36:Q38)</f>
        <v>130162.36857576584</v>
      </c>
      <c r="R39" s="48"/>
      <c r="S39" s="32">
        <f t="shared" si="10"/>
        <v>-2948.0357549810433</v>
      </c>
      <c r="T39" s="33">
        <f t="shared" si="36"/>
        <v>-2.2147297724796129E-2</v>
      </c>
      <c r="U39" s="48"/>
      <c r="V39" s="47"/>
      <c r="W39" s="43">
        <f>SUM(W36:W38)</f>
        <v>130143.29857576586</v>
      </c>
      <c r="X39" s="48"/>
      <c r="Y39" s="32">
        <f t="shared" si="11"/>
        <v>-19.069999999977881</v>
      </c>
      <c r="Z39" s="33">
        <f t="shared" si="37"/>
        <v>-1.4650931915761412E-4</v>
      </c>
      <c r="AA39" s="48"/>
      <c r="AB39" s="47"/>
      <c r="AC39" s="43">
        <f>SUM(AC36:AC38)</f>
        <v>130419.57857576586</v>
      </c>
      <c r="AD39" s="48"/>
      <c r="AE39" s="32">
        <f t="shared" si="12"/>
        <v>276.27999999999884</v>
      </c>
      <c r="AF39" s="33">
        <f t="shared" si="38"/>
        <v>2.1228907137247348E-3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10281320</v>
      </c>
      <c r="G40" s="50">
        <v>4.4000000000000003E-3</v>
      </c>
      <c r="H40" s="154">
        <f t="shared" ref="H40:H42" si="39">$F40*G40</f>
        <v>45237.808000000005</v>
      </c>
      <c r="I40" s="19"/>
      <c r="J40" s="50">
        <v>4.7000000000000002E-3</v>
      </c>
      <c r="K40" s="154">
        <f t="shared" ref="K40:K42" si="40">$F40*J40</f>
        <v>48322.204000000005</v>
      </c>
      <c r="L40" s="19"/>
      <c r="M40" s="21">
        <f t="shared" si="17"/>
        <v>3084.3960000000006</v>
      </c>
      <c r="N40" s="155">
        <f t="shared" si="35"/>
        <v>6.8181818181818191E-2</v>
      </c>
      <c r="O40" s="19"/>
      <c r="P40" s="50">
        <v>4.7000000000000002E-3</v>
      </c>
      <c r="Q40" s="154">
        <f t="shared" ref="Q40:Q42" si="41">$F40*P40</f>
        <v>48322.204000000005</v>
      </c>
      <c r="R40" s="19"/>
      <c r="S40" s="21">
        <f t="shared" si="10"/>
        <v>0</v>
      </c>
      <c r="T40" s="155">
        <f t="shared" si="36"/>
        <v>0</v>
      </c>
      <c r="U40" s="19"/>
      <c r="V40" s="50">
        <v>4.7000000000000002E-3</v>
      </c>
      <c r="W40" s="154">
        <f t="shared" ref="W40:W42" si="42">$F40*V40</f>
        <v>48322.204000000005</v>
      </c>
      <c r="X40" s="19"/>
      <c r="Y40" s="21">
        <f t="shared" si="11"/>
        <v>0</v>
      </c>
      <c r="Z40" s="155">
        <f t="shared" si="37"/>
        <v>0</v>
      </c>
      <c r="AA40" s="19"/>
      <c r="AB40" s="50">
        <v>4.7000000000000002E-3</v>
      </c>
      <c r="AC40" s="154">
        <f t="shared" ref="AC40:AC48" si="43">$F40*AB40</f>
        <v>48322.204000000005</v>
      </c>
      <c r="AD40" s="19"/>
      <c r="AE40" s="21">
        <f t="shared" si="12"/>
        <v>0</v>
      </c>
      <c r="AF40" s="155">
        <f t="shared" si="3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10281320</v>
      </c>
      <c r="G41" s="50">
        <v>1.2999999999999999E-3</v>
      </c>
      <c r="H41" s="154">
        <f t="shared" si="39"/>
        <v>13365.715999999999</v>
      </c>
      <c r="I41" s="19"/>
      <c r="J41" s="50">
        <v>1.2999999999999999E-3</v>
      </c>
      <c r="K41" s="154">
        <f t="shared" si="40"/>
        <v>13365.715999999999</v>
      </c>
      <c r="L41" s="19"/>
      <c r="M41" s="21">
        <f t="shared" si="17"/>
        <v>0</v>
      </c>
      <c r="N41" s="155">
        <f t="shared" si="35"/>
        <v>0</v>
      </c>
      <c r="O41" s="19"/>
      <c r="P41" s="50">
        <v>1.2999999999999999E-3</v>
      </c>
      <c r="Q41" s="154">
        <f t="shared" si="41"/>
        <v>13365.715999999999</v>
      </c>
      <c r="R41" s="19"/>
      <c r="S41" s="21">
        <f t="shared" si="10"/>
        <v>0</v>
      </c>
      <c r="T41" s="155">
        <f t="shared" si="36"/>
        <v>0</v>
      </c>
      <c r="U41" s="19"/>
      <c r="V41" s="50">
        <v>1.2999999999999999E-3</v>
      </c>
      <c r="W41" s="154">
        <f t="shared" si="42"/>
        <v>13365.715999999999</v>
      </c>
      <c r="X41" s="19"/>
      <c r="Y41" s="21">
        <f t="shared" si="11"/>
        <v>0</v>
      </c>
      <c r="Z41" s="155">
        <f t="shared" si="37"/>
        <v>0</v>
      </c>
      <c r="AA41" s="19"/>
      <c r="AB41" s="50">
        <v>1.2999999999999999E-3</v>
      </c>
      <c r="AC41" s="154">
        <f t="shared" si="43"/>
        <v>13365.715999999999</v>
      </c>
      <c r="AD41" s="19"/>
      <c r="AE41" s="21">
        <f t="shared" si="12"/>
        <v>0</v>
      </c>
      <c r="AF41" s="155">
        <f t="shared" si="3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9"/>
        <v>0.25</v>
      </c>
      <c r="I42" s="19"/>
      <c r="J42" s="50">
        <v>0.25</v>
      </c>
      <c r="K42" s="154">
        <f t="shared" si="40"/>
        <v>0.25</v>
      </c>
      <c r="L42" s="19"/>
      <c r="M42" s="21">
        <f t="shared" si="17"/>
        <v>0</v>
      </c>
      <c r="N42" s="155">
        <f t="shared" si="35"/>
        <v>0</v>
      </c>
      <c r="O42" s="19"/>
      <c r="P42" s="50">
        <v>0.25</v>
      </c>
      <c r="Q42" s="154">
        <f t="shared" si="41"/>
        <v>0.25</v>
      </c>
      <c r="R42" s="19"/>
      <c r="S42" s="21">
        <f t="shared" si="10"/>
        <v>0</v>
      </c>
      <c r="T42" s="155">
        <f t="shared" si="36"/>
        <v>0</v>
      </c>
      <c r="U42" s="19"/>
      <c r="V42" s="50">
        <v>0.25</v>
      </c>
      <c r="W42" s="154">
        <f t="shared" si="42"/>
        <v>0.25</v>
      </c>
      <c r="X42" s="19"/>
      <c r="Y42" s="21">
        <f t="shared" si="11"/>
        <v>0</v>
      </c>
      <c r="Z42" s="155">
        <f t="shared" si="37"/>
        <v>0</v>
      </c>
      <c r="AA42" s="19"/>
      <c r="AB42" s="50">
        <v>0.25</v>
      </c>
      <c r="AC42" s="154">
        <f t="shared" si="43"/>
        <v>0.25</v>
      </c>
      <c r="AD42" s="19"/>
      <c r="AE42" s="21">
        <f t="shared" si="12"/>
        <v>0</v>
      </c>
      <c r="AF42" s="155">
        <f t="shared" si="3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10220000</v>
      </c>
      <c r="G43" s="50">
        <v>7.0000000000000001E-3</v>
      </c>
      <c r="H43" s="154">
        <f t="shared" ref="H43:H48" si="44">$F43*G43</f>
        <v>71540</v>
      </c>
      <c r="I43" s="19"/>
      <c r="J43" s="50">
        <v>7.0000000000000001E-3</v>
      </c>
      <c r="K43" s="154">
        <f t="shared" ref="K43:K48" si="45">$F43*J43</f>
        <v>71540</v>
      </c>
      <c r="L43" s="19"/>
      <c r="M43" s="21">
        <f t="shared" ref="M43:M60" si="46">K43-H43</f>
        <v>0</v>
      </c>
      <c r="N43" s="155">
        <f t="shared" ref="N43:N46" si="47">IF((H43)=0,"",(M43/H43))</f>
        <v>0</v>
      </c>
      <c r="O43" s="19"/>
      <c r="P43" s="50">
        <v>7.0000000000000001E-3</v>
      </c>
      <c r="Q43" s="154">
        <f t="shared" ref="Q43:Q48" si="48">$F43*P43</f>
        <v>71540</v>
      </c>
      <c r="R43" s="19"/>
      <c r="S43" s="21">
        <f t="shared" ref="S43:S60" si="49">Q43-K43</f>
        <v>0</v>
      </c>
      <c r="T43" s="155">
        <f t="shared" ref="T43:T46" si="50">IF((K43)=0,"",(S43/K43))</f>
        <v>0</v>
      </c>
      <c r="U43" s="19"/>
      <c r="V43" s="50">
        <v>7.0000000000000001E-3</v>
      </c>
      <c r="W43" s="154">
        <f t="shared" ref="W43:W48" si="51">$F43*V43</f>
        <v>71540</v>
      </c>
      <c r="X43" s="19"/>
      <c r="Y43" s="21">
        <f t="shared" ref="Y43:Y60" si="52">W43-Q43</f>
        <v>0</v>
      </c>
      <c r="Z43" s="155">
        <f t="shared" ref="Z43:Z46" si="53">IF((Q43)=0,"",(Y43/Q43))</f>
        <v>0</v>
      </c>
      <c r="AA43" s="19"/>
      <c r="AB43" s="50">
        <v>7.0000000000000001E-3</v>
      </c>
      <c r="AC43" s="154">
        <f t="shared" si="43"/>
        <v>71540</v>
      </c>
      <c r="AD43" s="19"/>
      <c r="AE43" s="21">
        <f t="shared" si="12"/>
        <v>0</v>
      </c>
      <c r="AF43" s="155">
        <f t="shared" si="3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6540800</v>
      </c>
      <c r="G44" s="54">
        <v>8.3000000000000004E-2</v>
      </c>
      <c r="H44" s="154">
        <f t="shared" si="44"/>
        <v>542886.40000000002</v>
      </c>
      <c r="I44" s="19"/>
      <c r="J44" s="54">
        <v>8.3000000000000004E-2</v>
      </c>
      <c r="K44" s="154">
        <f t="shared" si="45"/>
        <v>542886.40000000002</v>
      </c>
      <c r="L44" s="19"/>
      <c r="M44" s="21">
        <f t="shared" si="46"/>
        <v>0</v>
      </c>
      <c r="N44" s="155">
        <f t="shared" si="47"/>
        <v>0</v>
      </c>
      <c r="O44" s="19"/>
      <c r="P44" s="54">
        <v>0.08</v>
      </c>
      <c r="Q44" s="154">
        <f t="shared" si="48"/>
        <v>523264</v>
      </c>
      <c r="R44" s="19"/>
      <c r="S44" s="21">
        <f t="shared" si="49"/>
        <v>-19622.400000000023</v>
      </c>
      <c r="T44" s="155">
        <f t="shared" si="50"/>
        <v>-3.6144578313253052E-2</v>
      </c>
      <c r="U44" s="19"/>
      <c r="V44" s="54">
        <v>0.08</v>
      </c>
      <c r="W44" s="154">
        <f t="shared" si="51"/>
        <v>523264</v>
      </c>
      <c r="X44" s="19"/>
      <c r="Y44" s="21">
        <f t="shared" si="52"/>
        <v>0</v>
      </c>
      <c r="Z44" s="155">
        <f t="shared" si="53"/>
        <v>0</v>
      </c>
      <c r="AA44" s="19"/>
      <c r="AB44" s="54">
        <v>0.08</v>
      </c>
      <c r="AC44" s="154">
        <f t="shared" si="43"/>
        <v>523264</v>
      </c>
      <c r="AD44" s="19"/>
      <c r="AE44" s="21">
        <f t="shared" si="12"/>
        <v>0</v>
      </c>
      <c r="AF44" s="155">
        <f t="shared" si="3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1839600</v>
      </c>
      <c r="G45" s="54">
        <v>0.128</v>
      </c>
      <c r="H45" s="154">
        <f t="shared" si="44"/>
        <v>235468.80000000002</v>
      </c>
      <c r="I45" s="19"/>
      <c r="J45" s="54">
        <v>0.128</v>
      </c>
      <c r="K45" s="154">
        <f t="shared" si="45"/>
        <v>235468.80000000002</v>
      </c>
      <c r="L45" s="19"/>
      <c r="M45" s="21">
        <f t="shared" si="46"/>
        <v>0</v>
      </c>
      <c r="N45" s="155">
        <f t="shared" si="47"/>
        <v>0</v>
      </c>
      <c r="O45" s="19"/>
      <c r="P45" s="54">
        <v>0.122</v>
      </c>
      <c r="Q45" s="154">
        <f t="shared" si="48"/>
        <v>224431.19999999998</v>
      </c>
      <c r="R45" s="19"/>
      <c r="S45" s="21">
        <f t="shared" si="49"/>
        <v>-11037.600000000035</v>
      </c>
      <c r="T45" s="155">
        <f t="shared" si="50"/>
        <v>-4.6875000000000146E-2</v>
      </c>
      <c r="U45" s="19"/>
      <c r="V45" s="54">
        <v>0.122</v>
      </c>
      <c r="W45" s="154">
        <f t="shared" si="51"/>
        <v>224431.19999999998</v>
      </c>
      <c r="X45" s="19"/>
      <c r="Y45" s="21">
        <f t="shared" si="52"/>
        <v>0</v>
      </c>
      <c r="Z45" s="155">
        <f t="shared" si="53"/>
        <v>0</v>
      </c>
      <c r="AA45" s="19"/>
      <c r="AB45" s="54">
        <v>0.122</v>
      </c>
      <c r="AC45" s="154">
        <f t="shared" si="43"/>
        <v>224431.19999999998</v>
      </c>
      <c r="AD45" s="19"/>
      <c r="AE45" s="21">
        <f t="shared" si="12"/>
        <v>0</v>
      </c>
      <c r="AF45" s="155">
        <f t="shared" si="3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1839600</v>
      </c>
      <c r="G46" s="54">
        <v>0.17499999999999999</v>
      </c>
      <c r="H46" s="154">
        <f t="shared" si="44"/>
        <v>321930</v>
      </c>
      <c r="I46" s="19"/>
      <c r="J46" s="54">
        <v>0.17499999999999999</v>
      </c>
      <c r="K46" s="154">
        <f t="shared" si="45"/>
        <v>321930</v>
      </c>
      <c r="L46" s="19"/>
      <c r="M46" s="21">
        <f t="shared" si="46"/>
        <v>0</v>
      </c>
      <c r="N46" s="155">
        <f t="shared" si="47"/>
        <v>0</v>
      </c>
      <c r="O46" s="19"/>
      <c r="P46" s="54">
        <v>0.161</v>
      </c>
      <c r="Q46" s="154">
        <f t="shared" si="48"/>
        <v>296175.60000000003</v>
      </c>
      <c r="R46" s="19"/>
      <c r="S46" s="21">
        <f t="shared" si="49"/>
        <v>-25754.399999999965</v>
      </c>
      <c r="T46" s="155">
        <f t="shared" si="50"/>
        <v>-7.9999999999999891E-2</v>
      </c>
      <c r="U46" s="19"/>
      <c r="V46" s="54">
        <v>0.161</v>
      </c>
      <c r="W46" s="154">
        <f t="shared" si="51"/>
        <v>296175.60000000003</v>
      </c>
      <c r="X46" s="19"/>
      <c r="Y46" s="21">
        <f t="shared" si="52"/>
        <v>0</v>
      </c>
      <c r="Z46" s="155">
        <f t="shared" si="53"/>
        <v>0</v>
      </c>
      <c r="AA46" s="19"/>
      <c r="AB46" s="54">
        <v>0.161</v>
      </c>
      <c r="AC46" s="154">
        <f t="shared" si="43"/>
        <v>296175.60000000003</v>
      </c>
      <c r="AD46" s="19"/>
      <c r="AE46" s="21">
        <f t="shared" si="12"/>
        <v>0</v>
      </c>
      <c r="AF46" s="155">
        <f t="shared" si="3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44"/>
        <v>74.25</v>
      </c>
      <c r="I47" s="59"/>
      <c r="J47" s="54">
        <v>9.9000000000000005E-2</v>
      </c>
      <c r="K47" s="154">
        <f t="shared" si="45"/>
        <v>74.25</v>
      </c>
      <c r="L47" s="59"/>
      <c r="M47" s="60">
        <f t="shared" si="46"/>
        <v>0</v>
      </c>
      <c r="N47" s="155">
        <f>IF((H47)=FALSE,"",(M47/H47))</f>
        <v>0</v>
      </c>
      <c r="O47" s="59"/>
      <c r="P47" s="54">
        <v>9.4E-2</v>
      </c>
      <c r="Q47" s="154">
        <f t="shared" si="48"/>
        <v>70.5</v>
      </c>
      <c r="R47" s="59"/>
      <c r="S47" s="60">
        <f t="shared" si="49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51"/>
        <v>70.5</v>
      </c>
      <c r="X47" s="59"/>
      <c r="Y47" s="60">
        <f t="shared" si="52"/>
        <v>0</v>
      </c>
      <c r="Z47" s="155">
        <f>IF((Q47)=FALSE,"",(Y47/Q47))</f>
        <v>0</v>
      </c>
      <c r="AA47" s="59"/>
      <c r="AB47" s="54">
        <v>9.4E-2</v>
      </c>
      <c r="AC47" s="154">
        <f t="shared" si="43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10219250</v>
      </c>
      <c r="G48" s="54">
        <v>0.11600000000000001</v>
      </c>
      <c r="H48" s="154">
        <f t="shared" si="44"/>
        <v>1185433</v>
      </c>
      <c r="I48" s="59"/>
      <c r="J48" s="54">
        <v>0.11600000000000001</v>
      </c>
      <c r="K48" s="154">
        <f t="shared" si="45"/>
        <v>1185433</v>
      </c>
      <c r="L48" s="59"/>
      <c r="M48" s="60">
        <f t="shared" si="46"/>
        <v>0</v>
      </c>
      <c r="N48" s="155">
        <f>IF((H48)=FALSE,"",(M48/H48))</f>
        <v>0</v>
      </c>
      <c r="O48" s="59"/>
      <c r="P48" s="54">
        <v>0.11</v>
      </c>
      <c r="Q48" s="154">
        <f t="shared" si="48"/>
        <v>1124117.5</v>
      </c>
      <c r="R48" s="59"/>
      <c r="S48" s="60">
        <f t="shared" si="49"/>
        <v>-61315.5</v>
      </c>
      <c r="T48" s="155">
        <f>IF((K48)=FALSE,"",(S48/K48))</f>
        <v>-5.1724137931034482E-2</v>
      </c>
      <c r="U48" s="59"/>
      <c r="V48" s="54">
        <v>0.11</v>
      </c>
      <c r="W48" s="154">
        <f t="shared" si="51"/>
        <v>1124117.5</v>
      </c>
      <c r="X48" s="59"/>
      <c r="Y48" s="60">
        <f t="shared" si="52"/>
        <v>0</v>
      </c>
      <c r="Z48" s="155">
        <f>IF((Q48)=FALSE,"",(Y48/Q48))</f>
        <v>0</v>
      </c>
      <c r="AA48" s="59"/>
      <c r="AB48" s="54">
        <v>0.11</v>
      </c>
      <c r="AC48" s="154">
        <f t="shared" si="43"/>
        <v>1124117.5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6"/>
        <v>0</v>
      </c>
      <c r="N49" s="70"/>
      <c r="O49" s="68"/>
      <c r="P49" s="65"/>
      <c r="Q49" s="67"/>
      <c r="R49" s="68"/>
      <c r="S49" s="69">
        <f t="shared" si="49"/>
        <v>0</v>
      </c>
      <c r="T49" s="70"/>
      <c r="U49" s="68"/>
      <c r="V49" s="65"/>
      <c r="W49" s="67"/>
      <c r="X49" s="68"/>
      <c r="Y49" s="69">
        <f t="shared" si="52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1359843.0513301478</v>
      </c>
      <c r="I50" s="75"/>
      <c r="J50" s="72"/>
      <c r="K50" s="74">
        <f>SUM(K40:K46,K39)</f>
        <v>1366623.7743307471</v>
      </c>
      <c r="L50" s="75"/>
      <c r="M50" s="76">
        <f t="shared" si="46"/>
        <v>6780.7230005993042</v>
      </c>
      <c r="N50" s="77">
        <f>IF((H50)=0,"",(M50/H50))</f>
        <v>4.9864011835532443E-3</v>
      </c>
      <c r="O50" s="75"/>
      <c r="P50" s="72"/>
      <c r="Q50" s="74">
        <f>SUM(Q40:Q46,Q39)</f>
        <v>1307261.3385757657</v>
      </c>
      <c r="R50" s="75"/>
      <c r="S50" s="76">
        <f t="shared" si="49"/>
        <v>-59362.435754981358</v>
      </c>
      <c r="T50" s="77">
        <f>IF((K50)=0,"",(S50/K50))</f>
        <v>-4.3437291864801553E-2</v>
      </c>
      <c r="U50" s="75"/>
      <c r="V50" s="72"/>
      <c r="W50" s="74">
        <f>SUM(W40:W46,W39)</f>
        <v>1307242.2685757659</v>
      </c>
      <c r="X50" s="75"/>
      <c r="Y50" s="76">
        <f t="shared" si="52"/>
        <v>-19.069999999832362</v>
      </c>
      <c r="Z50" s="77">
        <f>IF((Q50)=0,"",(Y50/Q50))</f>
        <v>-1.4587748782205044E-5</v>
      </c>
      <c r="AA50" s="75"/>
      <c r="AB50" s="72"/>
      <c r="AC50" s="74">
        <f>SUM(AC40:AC46,AC39)</f>
        <v>1307518.5485757659</v>
      </c>
      <c r="AD50" s="75"/>
      <c r="AE50" s="76">
        <f t="shared" si="12"/>
        <v>276.28000000002794</v>
      </c>
      <c r="AF50" s="77">
        <f>IF((W50)=0,"",(AE50/W50))</f>
        <v>2.1134567527489274E-4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176779.59667291923</v>
      </c>
      <c r="I51" s="81"/>
      <c r="J51" s="79">
        <v>0.13</v>
      </c>
      <c r="K51" s="82">
        <f>K50*J51</f>
        <v>177661.09066299713</v>
      </c>
      <c r="L51" s="81"/>
      <c r="M51" s="83">
        <f t="shared" si="46"/>
        <v>881.49399007789907</v>
      </c>
      <c r="N51" s="84">
        <f>IF((H51)=0,"",(M51/H51))</f>
        <v>4.9864011835531845E-3</v>
      </c>
      <c r="O51" s="81"/>
      <c r="P51" s="79">
        <v>0.13</v>
      </c>
      <c r="Q51" s="82">
        <f>Q50*P51</f>
        <v>169943.97401484955</v>
      </c>
      <c r="R51" s="81"/>
      <c r="S51" s="83">
        <f t="shared" si="49"/>
        <v>-7717.1166481475811</v>
      </c>
      <c r="T51" s="84">
        <f>IF((K51)=0,"",(S51/K51))</f>
        <v>-4.343729186480158E-2</v>
      </c>
      <c r="U51" s="81"/>
      <c r="V51" s="79">
        <v>0.13</v>
      </c>
      <c r="W51" s="82">
        <f>W50*V51</f>
        <v>169941.49491484958</v>
      </c>
      <c r="X51" s="81"/>
      <c r="Y51" s="83">
        <f t="shared" si="52"/>
        <v>-2.4790999999677297</v>
      </c>
      <c r="Z51" s="84">
        <f>IF((Q51)=0,"",(Y51/Q51))</f>
        <v>-1.4587748782143392E-5</v>
      </c>
      <c r="AA51" s="81"/>
      <c r="AB51" s="79">
        <v>0.13</v>
      </c>
      <c r="AC51" s="82">
        <f>AC50*AB51</f>
        <v>169977.41131484957</v>
      </c>
      <c r="AD51" s="81"/>
      <c r="AE51" s="83">
        <f t="shared" si="12"/>
        <v>35.916399999987334</v>
      </c>
      <c r="AF51" s="84">
        <f>IF((W51)=0,"",(AE51/W51))</f>
        <v>2.1134567527479682E-4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1536622.6480030669</v>
      </c>
      <c r="I52" s="81"/>
      <c r="J52" s="86"/>
      <c r="K52" s="82">
        <f>K50+K51</f>
        <v>1544284.8649937443</v>
      </c>
      <c r="L52" s="81"/>
      <c r="M52" s="83">
        <f t="shared" si="46"/>
        <v>7662.216990677407</v>
      </c>
      <c r="N52" s="84">
        <f>IF((H52)=0,"",(M52/H52))</f>
        <v>4.9864011835533701E-3</v>
      </c>
      <c r="O52" s="81"/>
      <c r="P52" s="86"/>
      <c r="Q52" s="82">
        <f>Q50+Q51</f>
        <v>1477205.3125906154</v>
      </c>
      <c r="R52" s="81"/>
      <c r="S52" s="83">
        <f t="shared" si="49"/>
        <v>-67079.552403128939</v>
      </c>
      <c r="T52" s="84">
        <f>IF((K52)=0,"",(S52/K52))</f>
        <v>-4.343729186480156E-2</v>
      </c>
      <c r="U52" s="81"/>
      <c r="V52" s="86"/>
      <c r="W52" s="82">
        <f>W50+W51</f>
        <v>1477183.7634906154</v>
      </c>
      <c r="X52" s="81"/>
      <c r="Y52" s="83">
        <f t="shared" si="52"/>
        <v>-21.549099999945611</v>
      </c>
      <c r="Z52" s="84">
        <f>IF((Q52)=0,"",(Y52/Q52))</f>
        <v>-1.4587748782296459E-5</v>
      </c>
      <c r="AA52" s="81"/>
      <c r="AB52" s="86"/>
      <c r="AC52" s="82">
        <f>AC50+AC51</f>
        <v>1477495.9598906154</v>
      </c>
      <c r="AD52" s="81"/>
      <c r="AE52" s="83">
        <f t="shared" si="12"/>
        <v>312.19640000001527</v>
      </c>
      <c r="AF52" s="84">
        <f>IF((W52)=0,"",(AE52/W52))</f>
        <v>2.1134567527488171E-4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-153662.26</v>
      </c>
      <c r="I53" s="81"/>
      <c r="J53" s="86"/>
      <c r="K53" s="87">
        <f>ROUND(-K52*10%,2)</f>
        <v>-154428.49</v>
      </c>
      <c r="L53" s="81"/>
      <c r="M53" s="88">
        <f t="shared" si="46"/>
        <v>-766.22999999998137</v>
      </c>
      <c r="N53" s="89">
        <f>IF((H53)=0,"",(M53/H53))</f>
        <v>4.986455359956188E-3</v>
      </c>
      <c r="O53" s="81"/>
      <c r="P53" s="86"/>
      <c r="Q53" s="87">
        <f>ROUND(-Q52*10%,2)</f>
        <v>-147720.53</v>
      </c>
      <c r="R53" s="81"/>
      <c r="S53" s="88">
        <f t="shared" si="49"/>
        <v>6707.9599999999919</v>
      </c>
      <c r="T53" s="89">
        <f>IF((K53)=0,"",(S53/K53))</f>
        <v>-4.3437321701455429E-2</v>
      </c>
      <c r="U53" s="81"/>
      <c r="V53" s="86"/>
      <c r="W53" s="87">
        <f>ROUND(-W52*10%,2)</f>
        <v>-147718.38</v>
      </c>
      <c r="X53" s="81"/>
      <c r="Y53" s="88">
        <f t="shared" si="52"/>
        <v>2.1499999999941792</v>
      </c>
      <c r="Z53" s="89">
        <f>IF((Q53)=0,"",(Y53/Q53))</f>
        <v>-1.4554510466447549E-5</v>
      </c>
      <c r="AA53" s="81"/>
      <c r="AB53" s="86"/>
      <c r="AC53" s="87">
        <f>ROUND(-AC52*10%,2)</f>
        <v>-147749.6</v>
      </c>
      <c r="AD53" s="81"/>
      <c r="AE53" s="88">
        <f t="shared" si="12"/>
        <v>-31.220000000001164</v>
      </c>
      <c r="AF53" s="89">
        <f>IF((W53)=0,"",(AE53/W53))</f>
        <v>2.1134810712113931E-4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1382960.3880030669</v>
      </c>
      <c r="I54" s="92"/>
      <c r="J54" s="90"/>
      <c r="K54" s="93">
        <f>K52+K53</f>
        <v>1389856.3749937443</v>
      </c>
      <c r="L54" s="92"/>
      <c r="M54" s="94">
        <f t="shared" si="46"/>
        <v>6895.9869906774256</v>
      </c>
      <c r="N54" s="95">
        <f>IF((H54)=0,"",(M54/H54))</f>
        <v>4.9863951639532661E-3</v>
      </c>
      <c r="O54" s="92"/>
      <c r="P54" s="90"/>
      <c r="Q54" s="93">
        <f>Q52+Q53</f>
        <v>1329484.7825906153</v>
      </c>
      <c r="R54" s="92"/>
      <c r="S54" s="94">
        <f t="shared" si="49"/>
        <v>-60371.592403128976</v>
      </c>
      <c r="T54" s="95">
        <f>IF((K54)=0,"",(S54/K54))</f>
        <v>-4.3437288549617731E-2</v>
      </c>
      <c r="U54" s="92"/>
      <c r="V54" s="90"/>
      <c r="W54" s="93">
        <f>W52+W53</f>
        <v>1329465.3834906155</v>
      </c>
      <c r="X54" s="92"/>
      <c r="Y54" s="94">
        <f t="shared" si="52"/>
        <v>-19.399099999805912</v>
      </c>
      <c r="Z54" s="95">
        <f>IF((Q54)=0,"",(Y54/Q54))</f>
        <v>-1.4591441928357464E-5</v>
      </c>
      <c r="AA54" s="92"/>
      <c r="AB54" s="90"/>
      <c r="AC54" s="93">
        <f>AC52+AC53</f>
        <v>1329746.3598906153</v>
      </c>
      <c r="AD54" s="92"/>
      <c r="AE54" s="94">
        <f t="shared" si="12"/>
        <v>280.97639999981038</v>
      </c>
      <c r="AF54" s="95">
        <f>IF((W54)=0,"",(AE54/W54))</f>
        <v>2.113454050695813E-4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6"/>
        <v>0</v>
      </c>
      <c r="N55" s="70"/>
      <c r="O55" s="100"/>
      <c r="P55" s="65"/>
      <c r="Q55" s="67"/>
      <c r="R55" s="100"/>
      <c r="S55" s="101">
        <f t="shared" si="49"/>
        <v>0</v>
      </c>
      <c r="T55" s="70"/>
      <c r="U55" s="100"/>
      <c r="V55" s="65"/>
      <c r="W55" s="67"/>
      <c r="X55" s="100"/>
      <c r="Y55" s="101">
        <f t="shared" si="52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1445065.1013301478</v>
      </c>
      <c r="I56" s="106"/>
      <c r="J56" s="103"/>
      <c r="K56" s="105">
        <f>SUM(K47:K48,K39,K40:K43)</f>
        <v>1451845.8243307469</v>
      </c>
      <c r="L56" s="106"/>
      <c r="M56" s="107">
        <f t="shared" si="46"/>
        <v>6780.7230005990714</v>
      </c>
      <c r="N56" s="77">
        <f>IF((H56)=0,"",(M56/H56))</f>
        <v>4.6923304661897784E-3</v>
      </c>
      <c r="O56" s="106"/>
      <c r="P56" s="103"/>
      <c r="Q56" s="105">
        <f>SUM(Q47:Q48,Q39,Q40:Q43)</f>
        <v>1387578.5385757657</v>
      </c>
      <c r="R56" s="106"/>
      <c r="S56" s="107">
        <f t="shared" si="49"/>
        <v>-64267.285754981218</v>
      </c>
      <c r="T56" s="77">
        <f>IF((K56)=0,"",(S56/K56))</f>
        <v>-4.4265916310091892E-2</v>
      </c>
      <c r="U56" s="106"/>
      <c r="V56" s="103"/>
      <c r="W56" s="105">
        <f>SUM(W47:W48,W39,W40:W43)</f>
        <v>1387559.4685757658</v>
      </c>
      <c r="X56" s="106"/>
      <c r="Y56" s="107">
        <f t="shared" si="52"/>
        <v>-19.069999999832362</v>
      </c>
      <c r="Z56" s="77">
        <f>IF((Q56)=0,"",(Y56/Q56))</f>
        <v>-1.3743366209314635E-5</v>
      </c>
      <c r="AA56" s="106"/>
      <c r="AB56" s="103"/>
      <c r="AC56" s="105">
        <f>SUM(AC47:AC48,AC39,AC40:AC43)</f>
        <v>1387835.7485757659</v>
      </c>
      <c r="AD56" s="106"/>
      <c r="AE56" s="107">
        <f t="shared" si="12"/>
        <v>276.28000000002794</v>
      </c>
      <c r="AF56" s="77">
        <f>IF((W56)=0,"",(AE56/W56))</f>
        <v>1.9911218672566901E-4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187858.46317291923</v>
      </c>
      <c r="I57" s="110"/>
      <c r="J57" s="109">
        <v>0.13</v>
      </c>
      <c r="K57" s="111">
        <f>K56*J57</f>
        <v>188739.9571629971</v>
      </c>
      <c r="L57" s="110"/>
      <c r="M57" s="112">
        <f t="shared" si="46"/>
        <v>881.49399007786997</v>
      </c>
      <c r="N57" s="84">
        <f>IF((H57)=0,"",(M57/H57))</f>
        <v>4.6923304661897281E-3</v>
      </c>
      <c r="O57" s="110"/>
      <c r="P57" s="109">
        <v>0.13</v>
      </c>
      <c r="Q57" s="111">
        <f>Q56*P57</f>
        <v>180385.21001484955</v>
      </c>
      <c r="R57" s="110"/>
      <c r="S57" s="112">
        <f t="shared" si="49"/>
        <v>-8354.7471481475513</v>
      </c>
      <c r="T57" s="84">
        <f>IF((K57)=0,"",(S57/K57))</f>
        <v>-4.4265916310091857E-2</v>
      </c>
      <c r="U57" s="110"/>
      <c r="V57" s="109">
        <v>0.13</v>
      </c>
      <c r="W57" s="111">
        <f>W56*V57</f>
        <v>180382.73091484956</v>
      </c>
      <c r="X57" s="110"/>
      <c r="Y57" s="112">
        <f t="shared" si="52"/>
        <v>-2.4790999999968335</v>
      </c>
      <c r="Z57" s="84">
        <f>IF((Q57)=0,"",(Y57/Q57))</f>
        <v>-1.3743366209417893E-5</v>
      </c>
      <c r="AA57" s="110"/>
      <c r="AB57" s="109">
        <v>0.13</v>
      </c>
      <c r="AC57" s="111">
        <f>AC56*AB57</f>
        <v>180418.64731484957</v>
      </c>
      <c r="AD57" s="110"/>
      <c r="AE57" s="112">
        <f t="shared" si="12"/>
        <v>35.916400000016438</v>
      </c>
      <c r="AF57" s="84">
        <f>IF((W57)=0,"",(AE57/W57))</f>
        <v>1.9911218672574E-4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1632923.5645030672</v>
      </c>
      <c r="I58" s="110"/>
      <c r="J58" s="114"/>
      <c r="K58" s="111">
        <f>K56+K57</f>
        <v>1640585.7814937439</v>
      </c>
      <c r="L58" s="110"/>
      <c r="M58" s="112">
        <f t="shared" si="46"/>
        <v>7662.2169906767085</v>
      </c>
      <c r="N58" s="84">
        <f>IF((H58)=0,"",(M58/H58))</f>
        <v>4.6923304661896292E-3</v>
      </c>
      <c r="O58" s="110"/>
      <c r="P58" s="114"/>
      <c r="Q58" s="111">
        <f>Q56+Q57</f>
        <v>1567963.7485906151</v>
      </c>
      <c r="R58" s="110"/>
      <c r="S58" s="112">
        <f t="shared" si="49"/>
        <v>-72622.032903128769</v>
      </c>
      <c r="T58" s="84">
        <f>IF((K58)=0,"",(S58/K58))</f>
        <v>-4.4265916310091892E-2</v>
      </c>
      <c r="U58" s="110"/>
      <c r="V58" s="114"/>
      <c r="W58" s="111">
        <f>W56+W57</f>
        <v>1567942.1994906154</v>
      </c>
      <c r="X58" s="110"/>
      <c r="Y58" s="112">
        <f t="shared" si="52"/>
        <v>-21.54909999971278</v>
      </c>
      <c r="Z58" s="84">
        <f>IF((Q58)=0,"",(Y58/Q58))</f>
        <v>-1.3743366209252269E-5</v>
      </c>
      <c r="AA58" s="110"/>
      <c r="AB58" s="114"/>
      <c r="AC58" s="111">
        <f>AC56+AC57</f>
        <v>1568254.3958906154</v>
      </c>
      <c r="AD58" s="110"/>
      <c r="AE58" s="112">
        <f t="shared" si="12"/>
        <v>312.19640000001527</v>
      </c>
      <c r="AF58" s="84">
        <f>IF((W58)=0,"",(AE58/W58))</f>
        <v>1.991121867256586E-4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-163292.35999999999</v>
      </c>
      <c r="I59" s="110"/>
      <c r="J59" s="114"/>
      <c r="K59" s="116">
        <f>ROUND(-K58*10%,2)</f>
        <v>-164058.57999999999</v>
      </c>
      <c r="L59" s="110"/>
      <c r="M59" s="117">
        <f t="shared" si="46"/>
        <v>-766.22000000000116</v>
      </c>
      <c r="N59" s="89">
        <f>IF((H59)=0,"",(M59/H59))</f>
        <v>4.6923199591211813E-3</v>
      </c>
      <c r="O59" s="110"/>
      <c r="P59" s="114"/>
      <c r="Q59" s="116">
        <f>ROUND(-Q58*10%,2)</f>
        <v>-156796.37</v>
      </c>
      <c r="R59" s="110"/>
      <c r="S59" s="117">
        <f t="shared" si="49"/>
        <v>7262.2099999999919</v>
      </c>
      <c r="T59" s="89">
        <f>IF((K59)=0,"",(S59/K59))</f>
        <v>-4.4265956708877965E-2</v>
      </c>
      <c r="U59" s="110"/>
      <c r="V59" s="114"/>
      <c r="W59" s="116">
        <f>ROUND(-W58*10%,2)</f>
        <v>-156794.22</v>
      </c>
      <c r="X59" s="110"/>
      <c r="Y59" s="117">
        <f t="shared" si="52"/>
        <v>2.1499999999941792</v>
      </c>
      <c r="Z59" s="89">
        <f>IF((Q59)=0,"",(Y59/Q59))</f>
        <v>-1.3712052134843296E-5</v>
      </c>
      <c r="AA59" s="110"/>
      <c r="AB59" s="114"/>
      <c r="AC59" s="116">
        <f>ROUND(-AC58*10%,2)</f>
        <v>-156825.44</v>
      </c>
      <c r="AD59" s="110"/>
      <c r="AE59" s="117">
        <f t="shared" si="12"/>
        <v>-31.220000000001164</v>
      </c>
      <c r="AF59" s="89">
        <f>IF((W59)=0,"",(AE59/W59))</f>
        <v>1.9911448266397296E-4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1469631.2045030673</v>
      </c>
      <c r="I60" s="120"/>
      <c r="J60" s="118"/>
      <c r="K60" s="121">
        <f>SUM(K58:K59)</f>
        <v>1476527.2014937438</v>
      </c>
      <c r="L60" s="120"/>
      <c r="M60" s="122">
        <f t="shared" si="46"/>
        <v>6895.9969906765036</v>
      </c>
      <c r="N60" s="123">
        <f>IF((H60)=0,"",(M60/H60))</f>
        <v>4.6923316336415681E-3</v>
      </c>
      <c r="O60" s="120"/>
      <c r="P60" s="118"/>
      <c r="Q60" s="121">
        <f>SUM(Q58:Q59)</f>
        <v>1411167.378590615</v>
      </c>
      <c r="R60" s="120"/>
      <c r="S60" s="122">
        <f t="shared" si="49"/>
        <v>-65359.822903128807</v>
      </c>
      <c r="T60" s="123">
        <f>IF((K60)=0,"",(S60/K60))</f>
        <v>-4.426591182133785E-2</v>
      </c>
      <c r="U60" s="120"/>
      <c r="V60" s="118"/>
      <c r="W60" s="121">
        <f>SUM(W58:W59)</f>
        <v>1411147.9794906154</v>
      </c>
      <c r="X60" s="120"/>
      <c r="Y60" s="122">
        <f t="shared" si="52"/>
        <v>-19.399099999573082</v>
      </c>
      <c r="Z60" s="123">
        <f>IF((Q60)=0,"",(Y60/Q60))</f>
        <v>-1.3746845550630344E-5</v>
      </c>
      <c r="AA60" s="120"/>
      <c r="AB60" s="118"/>
      <c r="AC60" s="121">
        <f>SUM(AC58:AC59)</f>
        <v>1411428.9558906155</v>
      </c>
      <c r="AD60" s="120"/>
      <c r="AE60" s="122">
        <f t="shared" si="12"/>
        <v>280.97640000004321</v>
      </c>
      <c r="AF60" s="123">
        <f>IF((W60)=0,"",(AE60/W60))</f>
        <v>1.9911193162142199E-4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5"/>
    <pageSetUpPr fitToPage="1"/>
  </sheetPr>
  <dimension ref="A1:AP79"/>
  <sheetViews>
    <sheetView showGridLines="0" topLeftCell="A45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8.1300000000000008</v>
      </c>
      <c r="H12" s="18">
        <f t="shared" ref="H12:H27" si="0">$F12*G12</f>
        <v>8.1300000000000008</v>
      </c>
      <c r="I12" s="19"/>
      <c r="J12" s="212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1.26E-2</v>
      </c>
      <c r="H19" s="18">
        <f t="shared" si="0"/>
        <v>3.15</v>
      </c>
      <c r="I19" s="19"/>
      <c r="J19" s="16">
        <v>1.3100000000000001E-2</v>
      </c>
      <c r="K19" s="18">
        <f t="shared" si="1"/>
        <v>3.2750000000000004</v>
      </c>
      <c r="L19" s="19"/>
      <c r="M19" s="21">
        <f t="shared" si="2"/>
        <v>0.12500000000000044</v>
      </c>
      <c r="N19" s="22">
        <f t="shared" si="3"/>
        <v>3.9682539682539826E-2</v>
      </c>
      <c r="O19" s="19"/>
      <c r="P19" s="16">
        <v>1.32E-2</v>
      </c>
      <c r="Q19" s="18">
        <f t="shared" si="4"/>
        <v>3.3</v>
      </c>
      <c r="R19" s="19"/>
      <c r="S19" s="21">
        <f t="shared" si="10"/>
        <v>2.4999999999999467E-2</v>
      </c>
      <c r="T19" s="22">
        <f t="shared" si="5"/>
        <v>7.6335877862593786E-3</v>
      </c>
      <c r="U19" s="19"/>
      <c r="V19" s="16">
        <v>1.32E-2</v>
      </c>
      <c r="W19" s="18">
        <f t="shared" si="6"/>
        <v>3.3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3.375</v>
      </c>
      <c r="AD19" s="19"/>
      <c r="AE19" s="21">
        <f t="shared" si="12"/>
        <v>7.5000000000000178E-2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2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11.280000000000001</v>
      </c>
      <c r="I28" s="31"/>
      <c r="J28" s="28"/>
      <c r="K28" s="30">
        <f>SUM(K12:K27)</f>
        <v>11.715</v>
      </c>
      <c r="L28" s="31"/>
      <c r="M28" s="32">
        <f t="shared" si="26"/>
        <v>0.43499999999999872</v>
      </c>
      <c r="N28" s="33">
        <f t="shared" si="27"/>
        <v>3.8563829787233925E-2</v>
      </c>
      <c r="O28" s="31"/>
      <c r="P28" s="28"/>
      <c r="Q28" s="30">
        <f>SUM(Q12:Q27)</f>
        <v>11.82</v>
      </c>
      <c r="R28" s="31"/>
      <c r="S28" s="32">
        <f t="shared" si="10"/>
        <v>0.10500000000000043</v>
      </c>
      <c r="T28" s="33">
        <f t="shared" si="5"/>
        <v>8.9628681177977322E-3</v>
      </c>
      <c r="U28" s="31"/>
      <c r="V28" s="28"/>
      <c r="W28" s="30">
        <f>SUM(W12:W27)</f>
        <v>11.809999999999999</v>
      </c>
      <c r="X28" s="31"/>
      <c r="Y28" s="32">
        <f t="shared" si="11"/>
        <v>-1.0000000000001563E-2</v>
      </c>
      <c r="Z28" s="33">
        <f t="shared" si="7"/>
        <v>-8.4602368866341481E-4</v>
      </c>
      <c r="AA28" s="31"/>
      <c r="AB28" s="28"/>
      <c r="AC28" s="30">
        <f>SUM(AC12:AC27)</f>
        <v>12.074999999999999</v>
      </c>
      <c r="AD28" s="31"/>
      <c r="AE28" s="32">
        <f t="shared" si="12"/>
        <v>0.26500000000000057</v>
      </c>
      <c r="AF28" s="33">
        <f t="shared" si="9"/>
        <v>2.2438611346316733E-2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250</v>
      </c>
      <c r="G29" s="16">
        <v>-6.9999999999999999E-4</v>
      </c>
      <c r="H29" s="18">
        <f t="shared" ref="H29:H35" si="28">$F29*G29</f>
        <v>-0.17499999999999999</v>
      </c>
      <c r="I29" s="19"/>
      <c r="J29" s="16">
        <v>3.3879029409713071E-4</v>
      </c>
      <c r="K29" s="18">
        <f t="shared" ref="K29:K35" si="29">$F29*J29</f>
        <v>8.4697573524282671E-2</v>
      </c>
      <c r="L29" s="19"/>
      <c r="M29" s="21">
        <f t="shared" si="26"/>
        <v>0.25969757352428269</v>
      </c>
      <c r="N29" s="22">
        <f t="shared" si="27"/>
        <v>-1.4839861344244727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-8.4697573524282671E-2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33">$G$7</f>
        <v>250</v>
      </c>
      <c r="G30" s="16">
        <v>1.1999999999999999E-3</v>
      </c>
      <c r="H30" s="18">
        <f t="shared" si="28"/>
        <v>0.3</v>
      </c>
      <c r="I30" s="19"/>
      <c r="J30" s="16">
        <v>3.6835419973824286E-3</v>
      </c>
      <c r="K30" s="18">
        <f t="shared" si="29"/>
        <v>0.92088549934560715</v>
      </c>
      <c r="L30" s="19"/>
      <c r="M30" s="21">
        <f t="shared" si="26"/>
        <v>0.62088549934560722</v>
      </c>
      <c r="N30" s="22">
        <f t="shared" si="27"/>
        <v>2.0696183311520242</v>
      </c>
      <c r="O30" s="19"/>
      <c r="P30" s="16">
        <v>0</v>
      </c>
      <c r="Q30" s="18">
        <f t="shared" si="30"/>
        <v>0</v>
      </c>
      <c r="R30" s="19"/>
      <c r="S30" s="21">
        <f t="shared" ref="S30" si="34">Q30-K30</f>
        <v>-0.92088549934560715</v>
      </c>
      <c r="T30" s="22">
        <f t="shared" ref="T30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" si="36">W30-Q30</f>
        <v>0</v>
      </c>
      <c r="Z30" s="22" t="str">
        <f t="shared" ref="Z30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" si="38">AC30-W30</f>
        <v>0</v>
      </c>
      <c r="AF30" s="22" t="str">
        <f t="shared" ref="AF30" si="39">IF((W30)=0,"",(AE30/W30))</f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5"/>
        <v>250</v>
      </c>
      <c r="G31" s="16">
        <v>1E-4</v>
      </c>
      <c r="H31" s="18">
        <f>$F31*G31</f>
        <v>2.5000000000000001E-2</v>
      </c>
      <c r="I31" s="19"/>
      <c r="J31" s="16">
        <v>0</v>
      </c>
      <c r="K31" s="18">
        <f>$F31*J31</f>
        <v>0</v>
      </c>
      <c r="L31" s="19"/>
      <c r="M31" s="21">
        <f t="shared" si="26"/>
        <v>-2.5000000000000001E-2</v>
      </c>
      <c r="N31" s="22">
        <f t="shared" si="27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250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ref="F33" si="44">$G$7</f>
        <v>250</v>
      </c>
      <c r="G33" s="133">
        <v>6.0000000000000002E-5</v>
      </c>
      <c r="H33" s="18">
        <f t="shared" si="28"/>
        <v>1.5000000000000001E-2</v>
      </c>
      <c r="I33" s="19"/>
      <c r="J33" s="133">
        <v>6.0000000000000002E-5</v>
      </c>
      <c r="K33" s="18">
        <f t="shared" si="29"/>
        <v>1.5000000000000001E-2</v>
      </c>
      <c r="L33" s="19"/>
      <c r="M33" s="21">
        <f t="shared" si="26"/>
        <v>0</v>
      </c>
      <c r="N33" s="22">
        <f t="shared" si="27"/>
        <v>0</v>
      </c>
      <c r="O33" s="19"/>
      <c r="P33" s="133">
        <v>6.0000000000000002E-5</v>
      </c>
      <c r="Q33" s="18">
        <f t="shared" si="30"/>
        <v>1.5000000000000001E-2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31"/>
        <v>1.5000000000000001E-2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2"/>
        <v>1.5000000000000001E-2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7.6975000000000477</v>
      </c>
      <c r="G34" s="38">
        <f>0.64*$G$44+0.18*$G$45+0.18*$G$46</f>
        <v>0.10766000000000001</v>
      </c>
      <c r="H34" s="18">
        <f t="shared" si="28"/>
        <v>0.82871285000000516</v>
      </c>
      <c r="I34" s="19"/>
      <c r="J34" s="38">
        <f>0.64*$G$44+0.18*$G$45+0.18*$G$46</f>
        <v>0.10766000000000001</v>
      </c>
      <c r="K34" s="18">
        <f t="shared" si="29"/>
        <v>0.82871285000000516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0.10766000000000001</v>
      </c>
      <c r="Q34" s="18">
        <f t="shared" si="30"/>
        <v>0.82871285000000516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31"/>
        <v>0.82871285000000516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32"/>
        <v>0.82871285000000516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12.273712850000006</v>
      </c>
      <c r="I36" s="31"/>
      <c r="J36" s="41"/>
      <c r="K36" s="43">
        <f>SUM(K29:K35)+K28</f>
        <v>13.564295922869896</v>
      </c>
      <c r="L36" s="31"/>
      <c r="M36" s="32">
        <f t="shared" si="26"/>
        <v>1.2905830728698895</v>
      </c>
      <c r="N36" s="33">
        <f t="shared" ref="N36:N46" si="45">IF((H36)=0,"",(M36/H36))</f>
        <v>0.10515017653112919</v>
      </c>
      <c r="O36" s="31"/>
      <c r="P36" s="41"/>
      <c r="Q36" s="43">
        <f>SUM(Q29:Q35)+Q28</f>
        <v>12.663712850000005</v>
      </c>
      <c r="R36" s="31"/>
      <c r="S36" s="32">
        <f t="shared" si="10"/>
        <v>-0.9005830728698907</v>
      </c>
      <c r="T36" s="33">
        <f t="shared" ref="T36:T46" si="46">IF((K36)=0,"",(S36/K36))</f>
        <v>-6.6393646820361307E-2</v>
      </c>
      <c r="U36" s="31"/>
      <c r="V36" s="41"/>
      <c r="W36" s="43">
        <f>SUM(W29:W35)+W28</f>
        <v>12.653712850000003</v>
      </c>
      <c r="X36" s="31"/>
      <c r="Y36" s="32">
        <f t="shared" si="11"/>
        <v>-1.0000000000001563E-2</v>
      </c>
      <c r="Z36" s="33">
        <f t="shared" ref="Z36:Z46" si="47">IF((Q36)=0,"",(Y36/Q36))</f>
        <v>-7.8965782929937161E-4</v>
      </c>
      <c r="AA36" s="31"/>
      <c r="AB36" s="41"/>
      <c r="AC36" s="43">
        <f>SUM(AC29:AC35)+AC28</f>
        <v>12.918712850000004</v>
      </c>
      <c r="AD36" s="31"/>
      <c r="AE36" s="32">
        <f t="shared" si="12"/>
        <v>0.26500000000000057</v>
      </c>
      <c r="AF36" s="33">
        <f t="shared" ref="AF36:AF46" si="48">IF((W36)=0,"",(AE36/W36))</f>
        <v>2.0942469861721297E-2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257.69750000000005</v>
      </c>
      <c r="G37" s="20">
        <v>7.1032387953087568E-3</v>
      </c>
      <c r="H37" s="18">
        <f>$F37*G37</f>
        <v>1.8304868794540787</v>
      </c>
      <c r="I37" s="19"/>
      <c r="J37" s="20">
        <v>6.9089021858936049E-3</v>
      </c>
      <c r="K37" s="18">
        <f>$F37*J37</f>
        <v>1.7804068210493176</v>
      </c>
      <c r="L37" s="19"/>
      <c r="M37" s="21">
        <f t="shared" si="26"/>
        <v>-5.0080058404761152E-2</v>
      </c>
      <c r="N37" s="22">
        <f t="shared" si="45"/>
        <v>-2.7358873186622862E-2</v>
      </c>
      <c r="O37" s="19"/>
      <c r="P37" s="20">
        <v>6.9089021858936049E-3</v>
      </c>
      <c r="Q37" s="18">
        <f>$F37*P37</f>
        <v>1.7804068210493176</v>
      </c>
      <c r="R37" s="19"/>
      <c r="S37" s="21">
        <f t="shared" si="10"/>
        <v>0</v>
      </c>
      <c r="T37" s="22">
        <f t="shared" si="46"/>
        <v>0</v>
      </c>
      <c r="U37" s="19"/>
      <c r="V37" s="20">
        <v>6.9089021858936049E-3</v>
      </c>
      <c r="W37" s="18">
        <f>$F37*V37</f>
        <v>1.7804068210493176</v>
      </c>
      <c r="X37" s="19"/>
      <c r="Y37" s="21">
        <f t="shared" si="11"/>
        <v>0</v>
      </c>
      <c r="Z37" s="22">
        <f t="shared" si="47"/>
        <v>0</v>
      </c>
      <c r="AA37" s="19"/>
      <c r="AB37" s="20">
        <v>6.9089021858936049E-3</v>
      </c>
      <c r="AC37" s="18">
        <f>$F37*AB37</f>
        <v>1.7804068210493176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257.69750000000005</v>
      </c>
      <c r="G38" s="20">
        <v>5.4246499567596898E-3</v>
      </c>
      <c r="H38" s="18">
        <f>$F38*G38</f>
        <v>1.3979187322320805</v>
      </c>
      <c r="I38" s="19"/>
      <c r="J38" s="20">
        <v>5.4355890760332311E-3</v>
      </c>
      <c r="K38" s="18">
        <f>$F38*J38</f>
        <v>1.4007377159210739</v>
      </c>
      <c r="L38" s="19"/>
      <c r="M38" s="21">
        <f t="shared" si="26"/>
        <v>2.8189836889933595E-3</v>
      </c>
      <c r="N38" s="22">
        <f t="shared" si="45"/>
        <v>2.0165576324256279E-3</v>
      </c>
      <c r="O38" s="19"/>
      <c r="P38" s="20">
        <v>5.4355890760332311E-3</v>
      </c>
      <c r="Q38" s="18">
        <f>$F38*P38</f>
        <v>1.4007377159210739</v>
      </c>
      <c r="R38" s="19"/>
      <c r="S38" s="21">
        <f t="shared" si="10"/>
        <v>0</v>
      </c>
      <c r="T38" s="22">
        <f t="shared" si="46"/>
        <v>0</v>
      </c>
      <c r="U38" s="19"/>
      <c r="V38" s="20">
        <v>5.4355890760332311E-3</v>
      </c>
      <c r="W38" s="18">
        <f>$F38*V38</f>
        <v>1.4007377159210739</v>
      </c>
      <c r="X38" s="19"/>
      <c r="Y38" s="21">
        <f t="shared" si="11"/>
        <v>0</v>
      </c>
      <c r="Z38" s="22">
        <f t="shared" si="47"/>
        <v>0</v>
      </c>
      <c r="AA38" s="19"/>
      <c r="AB38" s="20">
        <v>5.4355890760332311E-3</v>
      </c>
      <c r="AC38" s="18">
        <f>$F38*AB38</f>
        <v>1.4007377159210739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15.502118461686164</v>
      </c>
      <c r="I39" s="48"/>
      <c r="J39" s="47"/>
      <c r="K39" s="43">
        <f>SUM(K36:K38)</f>
        <v>16.745440459840289</v>
      </c>
      <c r="L39" s="48"/>
      <c r="M39" s="32">
        <f t="shared" si="26"/>
        <v>1.2433219981541246</v>
      </c>
      <c r="N39" s="33">
        <f t="shared" si="45"/>
        <v>8.0203360671447774E-2</v>
      </c>
      <c r="O39" s="48"/>
      <c r="P39" s="47"/>
      <c r="Q39" s="43">
        <f>SUM(Q36:Q38)</f>
        <v>15.844857386970396</v>
      </c>
      <c r="R39" s="48"/>
      <c r="S39" s="32">
        <f t="shared" si="10"/>
        <v>-0.90058307286989248</v>
      </c>
      <c r="T39" s="33">
        <f t="shared" si="46"/>
        <v>-5.3780793346685243E-2</v>
      </c>
      <c r="U39" s="48"/>
      <c r="V39" s="47"/>
      <c r="W39" s="43">
        <f>SUM(W36:W38)</f>
        <v>15.834857386970395</v>
      </c>
      <c r="X39" s="48"/>
      <c r="Y39" s="32">
        <f t="shared" si="11"/>
        <v>-1.0000000000001563E-2</v>
      </c>
      <c r="Z39" s="33">
        <f t="shared" si="47"/>
        <v>-6.3111959645814175E-4</v>
      </c>
      <c r="AA39" s="48"/>
      <c r="AB39" s="47"/>
      <c r="AC39" s="43">
        <f>SUM(AC36:AC38)</f>
        <v>16.099857386970395</v>
      </c>
      <c r="AD39" s="48"/>
      <c r="AE39" s="32">
        <f t="shared" si="12"/>
        <v>0.26500000000000057</v>
      </c>
      <c r="AF39" s="33">
        <f t="shared" si="48"/>
        <v>1.6735231238524068E-2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257.69750000000005</v>
      </c>
      <c r="G40" s="50">
        <v>4.4000000000000003E-3</v>
      </c>
      <c r="H40" s="154">
        <f t="shared" ref="H40:H48" si="49">$F40*G40</f>
        <v>1.1338690000000002</v>
      </c>
      <c r="I40" s="19"/>
      <c r="J40" s="50">
        <v>4.7000000000000002E-3</v>
      </c>
      <c r="K40" s="154">
        <f t="shared" ref="K40:K48" si="50">$F40*J40</f>
        <v>1.2111782500000003</v>
      </c>
      <c r="L40" s="19"/>
      <c r="M40" s="21">
        <f t="shared" si="26"/>
        <v>7.7309250000000107E-2</v>
      </c>
      <c r="N40" s="155">
        <f t="shared" si="45"/>
        <v>6.818181818181826E-2</v>
      </c>
      <c r="O40" s="19"/>
      <c r="P40" s="50">
        <v>4.7000000000000002E-3</v>
      </c>
      <c r="Q40" s="154">
        <f t="shared" ref="Q40:Q48" si="51">$F40*P40</f>
        <v>1.2111782500000003</v>
      </c>
      <c r="R40" s="19"/>
      <c r="S40" s="21">
        <f t="shared" si="10"/>
        <v>0</v>
      </c>
      <c r="T40" s="155">
        <f t="shared" si="46"/>
        <v>0</v>
      </c>
      <c r="U40" s="19"/>
      <c r="V40" s="50">
        <v>4.7000000000000002E-3</v>
      </c>
      <c r="W40" s="154">
        <f t="shared" ref="W40:W48" si="52">$F40*V40</f>
        <v>1.2111782500000003</v>
      </c>
      <c r="X40" s="19"/>
      <c r="Y40" s="21">
        <f t="shared" si="11"/>
        <v>0</v>
      </c>
      <c r="Z40" s="155">
        <f t="shared" si="47"/>
        <v>0</v>
      </c>
      <c r="AA40" s="19"/>
      <c r="AB40" s="50">
        <v>4.7000000000000002E-3</v>
      </c>
      <c r="AC40" s="154">
        <f t="shared" ref="AC40:AC48" si="53">$F40*AB40</f>
        <v>1.2111782500000003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257.69750000000005</v>
      </c>
      <c r="G41" s="50">
        <v>1.2999999999999999E-3</v>
      </c>
      <c r="H41" s="154">
        <f t="shared" si="49"/>
        <v>0.33500675000000002</v>
      </c>
      <c r="I41" s="19"/>
      <c r="J41" s="50">
        <v>1.2999999999999999E-3</v>
      </c>
      <c r="K41" s="154">
        <f t="shared" si="50"/>
        <v>0.33500675000000002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0.33500675000000002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0.33500675000000002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0.33500675000000002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250</v>
      </c>
      <c r="G43" s="50">
        <v>7.0000000000000001E-3</v>
      </c>
      <c r="H43" s="154">
        <f t="shared" si="49"/>
        <v>1.75</v>
      </c>
      <c r="I43" s="19"/>
      <c r="J43" s="50">
        <v>7.0000000000000001E-3</v>
      </c>
      <c r="K43" s="154">
        <f t="shared" si="50"/>
        <v>1.75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1.75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1.75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1.75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160</v>
      </c>
      <c r="G44" s="54">
        <v>8.3000000000000004E-2</v>
      </c>
      <c r="H44" s="154">
        <f t="shared" si="49"/>
        <v>13.280000000000001</v>
      </c>
      <c r="I44" s="19"/>
      <c r="J44" s="54">
        <v>8.3000000000000004E-2</v>
      </c>
      <c r="K44" s="154">
        <f t="shared" si="50"/>
        <v>13.280000000000001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12.8</v>
      </c>
      <c r="R44" s="19"/>
      <c r="S44" s="21">
        <f t="shared" si="10"/>
        <v>-0.48000000000000043</v>
      </c>
      <c r="T44" s="155">
        <f t="shared" si="46"/>
        <v>-3.6144578313253038E-2</v>
      </c>
      <c r="U44" s="19"/>
      <c r="V44" s="54">
        <v>0.08</v>
      </c>
      <c r="W44" s="154">
        <f t="shared" si="52"/>
        <v>12.8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12.8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45</v>
      </c>
      <c r="G45" s="54">
        <v>0.128</v>
      </c>
      <c r="H45" s="154">
        <f t="shared" si="49"/>
        <v>5.76</v>
      </c>
      <c r="I45" s="19"/>
      <c r="J45" s="54">
        <v>0.128</v>
      </c>
      <c r="K45" s="154">
        <f t="shared" si="50"/>
        <v>5.76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5.49</v>
      </c>
      <c r="R45" s="19"/>
      <c r="S45" s="21">
        <f t="shared" si="10"/>
        <v>-0.26999999999999957</v>
      </c>
      <c r="T45" s="155">
        <f t="shared" si="46"/>
        <v>-4.6874999999999931E-2</v>
      </c>
      <c r="U45" s="19"/>
      <c r="V45" s="54">
        <v>0.122</v>
      </c>
      <c r="W45" s="154">
        <f t="shared" si="52"/>
        <v>5.49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5.49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45</v>
      </c>
      <c r="G46" s="54">
        <v>0.17499999999999999</v>
      </c>
      <c r="H46" s="154">
        <f t="shared" si="49"/>
        <v>7.8749999999999991</v>
      </c>
      <c r="I46" s="19"/>
      <c r="J46" s="54">
        <v>0.17499999999999999</v>
      </c>
      <c r="K46" s="154">
        <f t="shared" si="50"/>
        <v>7.8749999999999991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7.2450000000000001</v>
      </c>
      <c r="R46" s="19"/>
      <c r="S46" s="21">
        <f t="shared" si="10"/>
        <v>-0.62999999999999901</v>
      </c>
      <c r="T46" s="155">
        <f t="shared" si="46"/>
        <v>-7.9999999999999877E-2</v>
      </c>
      <c r="U46" s="19"/>
      <c r="V46" s="54">
        <v>0.161</v>
      </c>
      <c r="W46" s="154">
        <f t="shared" si="52"/>
        <v>7.2450000000000001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7.2450000000000001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250</v>
      </c>
      <c r="G47" s="54">
        <v>9.9000000000000005E-2</v>
      </c>
      <c r="H47" s="154">
        <f t="shared" si="49"/>
        <v>24.75</v>
      </c>
      <c r="I47" s="59"/>
      <c r="J47" s="54">
        <v>9.9000000000000005E-2</v>
      </c>
      <c r="K47" s="154">
        <f t="shared" si="50"/>
        <v>24.75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23.5</v>
      </c>
      <c r="R47" s="59"/>
      <c r="S47" s="60">
        <f t="shared" si="10"/>
        <v>-1.25</v>
      </c>
      <c r="T47" s="155">
        <f>IF((K47)=FALSE,"",(S47/K47))</f>
        <v>-5.0505050505050504E-2</v>
      </c>
      <c r="U47" s="59"/>
      <c r="V47" s="54">
        <v>9.4E-2</v>
      </c>
      <c r="W47" s="154">
        <f t="shared" si="52"/>
        <v>23.5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23.5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0.11600000000000001</v>
      </c>
      <c r="H48" s="154">
        <f t="shared" si="49"/>
        <v>0</v>
      </c>
      <c r="I48" s="59"/>
      <c r="J48" s="54">
        <v>0.11600000000000001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45.885994211686167</v>
      </c>
      <c r="I50" s="75"/>
      <c r="J50" s="72"/>
      <c r="K50" s="74">
        <f>SUM(K40:K46,K39)</f>
        <v>47.206625459840289</v>
      </c>
      <c r="L50" s="75"/>
      <c r="M50" s="76">
        <f t="shared" si="26"/>
        <v>1.3206312481541218</v>
      </c>
      <c r="N50" s="77">
        <f>IF((H50)=0,"",(M50/H50))</f>
        <v>2.8780704675628137E-2</v>
      </c>
      <c r="O50" s="75"/>
      <c r="P50" s="72"/>
      <c r="Q50" s="74">
        <f>SUM(Q40:Q46,Q39)</f>
        <v>44.926042386970394</v>
      </c>
      <c r="R50" s="75"/>
      <c r="S50" s="76">
        <f t="shared" si="10"/>
        <v>-2.280583072869895</v>
      </c>
      <c r="T50" s="77">
        <f>IF((K50)=0,"",(S50/K50))</f>
        <v>-4.8310656621919246E-2</v>
      </c>
      <c r="U50" s="75"/>
      <c r="V50" s="72"/>
      <c r="W50" s="74">
        <f>SUM(W40:W46,W39)</f>
        <v>44.916042386970396</v>
      </c>
      <c r="X50" s="75"/>
      <c r="Y50" s="76">
        <f t="shared" si="11"/>
        <v>-9.9999999999980105E-3</v>
      </c>
      <c r="Z50" s="77">
        <f>IF((Q50)=0,"",(Y50/Q50))</f>
        <v>-2.2258804623525542E-4</v>
      </c>
      <c r="AA50" s="75"/>
      <c r="AB50" s="72"/>
      <c r="AC50" s="74">
        <f>SUM(AC40:AC46,AC39)</f>
        <v>45.181042386970397</v>
      </c>
      <c r="AD50" s="75"/>
      <c r="AE50" s="76">
        <f t="shared" si="12"/>
        <v>0.26500000000000057</v>
      </c>
      <c r="AF50" s="77">
        <f>IF((W50)=0,"",(AE50/W50))</f>
        <v>5.8998964716640723E-3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5.9651792475192016</v>
      </c>
      <c r="I51" s="81"/>
      <c r="J51" s="79">
        <v>0.13</v>
      </c>
      <c r="K51" s="82">
        <f>K50*J51</f>
        <v>6.1368613097792375</v>
      </c>
      <c r="L51" s="81"/>
      <c r="M51" s="83">
        <f t="shared" si="26"/>
        <v>0.17168206226003591</v>
      </c>
      <c r="N51" s="84">
        <f>IF((H51)=0,"",(M51/H51))</f>
        <v>2.8780704675628151E-2</v>
      </c>
      <c r="O51" s="81"/>
      <c r="P51" s="79">
        <v>0.13</v>
      </c>
      <c r="Q51" s="82">
        <f>Q50*P51</f>
        <v>5.8403855103061515</v>
      </c>
      <c r="R51" s="81"/>
      <c r="S51" s="83">
        <f t="shared" si="10"/>
        <v>-0.296475799473086</v>
      </c>
      <c r="T51" s="84">
        <f>IF((K51)=0,"",(S51/K51))</f>
        <v>-4.831065662191919E-2</v>
      </c>
      <c r="U51" s="81"/>
      <c r="V51" s="79">
        <v>0.13</v>
      </c>
      <c r="W51" s="82">
        <f>W50*V51</f>
        <v>5.8390855103061519</v>
      </c>
      <c r="X51" s="81"/>
      <c r="Y51" s="83">
        <f t="shared" si="11"/>
        <v>-1.2999999999996348E-3</v>
      </c>
      <c r="Z51" s="84">
        <f>IF((Q51)=0,"",(Y51/Q51))</f>
        <v>-2.2258804623523715E-4</v>
      </c>
      <c r="AA51" s="81"/>
      <c r="AB51" s="79">
        <v>0.13</v>
      </c>
      <c r="AC51" s="82">
        <f>AC50*AB51</f>
        <v>5.8735355103061515</v>
      </c>
      <c r="AD51" s="81"/>
      <c r="AE51" s="83">
        <f t="shared" si="12"/>
        <v>3.4449999999999648E-2</v>
      </c>
      <c r="AF51" s="84">
        <f>IF((W51)=0,"",(AE51/W51))</f>
        <v>5.8998964716639995E-3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51.85117345920537</v>
      </c>
      <c r="I52" s="81"/>
      <c r="J52" s="86"/>
      <c r="K52" s="82">
        <f>K50+K51</f>
        <v>53.343486769619524</v>
      </c>
      <c r="L52" s="81"/>
      <c r="M52" s="83">
        <f t="shared" si="26"/>
        <v>1.4923133104141542</v>
      </c>
      <c r="N52" s="84">
        <f>IF((H52)=0,"",(M52/H52))</f>
        <v>2.8780704675628072E-2</v>
      </c>
      <c r="O52" s="81"/>
      <c r="P52" s="86"/>
      <c r="Q52" s="82">
        <f>Q50+Q51</f>
        <v>50.766427897276543</v>
      </c>
      <c r="R52" s="81"/>
      <c r="S52" s="83">
        <f t="shared" si="10"/>
        <v>-2.577058872342981</v>
      </c>
      <c r="T52" s="84">
        <f>IF((K52)=0,"",(S52/K52))</f>
        <v>-4.8310656621919246E-2</v>
      </c>
      <c r="U52" s="81"/>
      <c r="V52" s="86"/>
      <c r="W52" s="82">
        <f>W50+W51</f>
        <v>50.755127897276552</v>
      </c>
      <c r="X52" s="81"/>
      <c r="Y52" s="83">
        <f t="shared" si="11"/>
        <v>-1.1299999999991428E-2</v>
      </c>
      <c r="Z52" s="84">
        <f>IF((Q52)=0,"",(Y52/Q52))</f>
        <v>-2.2258804623513087E-4</v>
      </c>
      <c r="AA52" s="81"/>
      <c r="AB52" s="86"/>
      <c r="AC52" s="82">
        <f>AC50+AC51</f>
        <v>51.054577897276545</v>
      </c>
      <c r="AD52" s="81"/>
      <c r="AE52" s="83">
        <f t="shared" si="12"/>
        <v>0.29944999999999311</v>
      </c>
      <c r="AF52" s="84">
        <f>IF((W52)=0,"",(AE52/W52))</f>
        <v>5.899896471663924E-3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-5.19</v>
      </c>
      <c r="I53" s="81"/>
      <c r="J53" s="86"/>
      <c r="K53" s="87">
        <f>ROUND(-K52*10%,2)</f>
        <v>-5.33</v>
      </c>
      <c r="L53" s="81"/>
      <c r="M53" s="88">
        <f t="shared" si="26"/>
        <v>-0.13999999999999968</v>
      </c>
      <c r="N53" s="89">
        <f>IF((H53)=0,"",(M53/H53))</f>
        <v>2.6974951830443097E-2</v>
      </c>
      <c r="O53" s="81"/>
      <c r="P53" s="86"/>
      <c r="Q53" s="87">
        <f>ROUND(-Q52*10%,2)</f>
        <v>-5.08</v>
      </c>
      <c r="R53" s="81"/>
      <c r="S53" s="88">
        <f t="shared" si="10"/>
        <v>0.25</v>
      </c>
      <c r="T53" s="89">
        <f>IF((K53)=0,"",(S53/K53))</f>
        <v>-4.6904315196998121E-2</v>
      </c>
      <c r="U53" s="81"/>
      <c r="V53" s="86"/>
      <c r="W53" s="87">
        <f>ROUND(-W52*10%,2)</f>
        <v>-5.08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-5.1100000000000003</v>
      </c>
      <c r="AD53" s="81"/>
      <c r="AE53" s="88">
        <f t="shared" si="12"/>
        <v>-3.0000000000000249E-2</v>
      </c>
      <c r="AF53" s="89">
        <f>IF((W53)=0,"",(AE53/W53))</f>
        <v>5.9055118110236705E-3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46.661173459205372</v>
      </c>
      <c r="I54" s="92"/>
      <c r="J54" s="90"/>
      <c r="K54" s="93">
        <f>K52+K53</f>
        <v>48.013486769619526</v>
      </c>
      <c r="L54" s="92"/>
      <c r="M54" s="94">
        <f t="shared" si="26"/>
        <v>1.3523133104141536</v>
      </c>
      <c r="N54" s="95">
        <f>IF((H54)=0,"",(M54/H54))</f>
        <v>2.8981553830754927E-2</v>
      </c>
      <c r="O54" s="92"/>
      <c r="P54" s="90"/>
      <c r="Q54" s="93">
        <f>Q52+Q53</f>
        <v>45.686427897276545</v>
      </c>
      <c r="R54" s="92"/>
      <c r="S54" s="94">
        <f t="shared" si="10"/>
        <v>-2.327058872342981</v>
      </c>
      <c r="T54" s="95">
        <f>IF((K54)=0,"",(S54/K54))</f>
        <v>-4.8466775252311495E-2</v>
      </c>
      <c r="U54" s="92"/>
      <c r="V54" s="90"/>
      <c r="W54" s="93">
        <f>W52+W53</f>
        <v>45.675127897276553</v>
      </c>
      <c r="X54" s="92"/>
      <c r="Y54" s="94">
        <f t="shared" si="11"/>
        <v>-1.1299999999991428E-2</v>
      </c>
      <c r="Z54" s="95">
        <f>IF((Q54)=0,"",(Y54/Q54))</f>
        <v>-2.4733822537841796E-4</v>
      </c>
      <c r="AA54" s="92"/>
      <c r="AB54" s="90"/>
      <c r="AC54" s="93">
        <f>AC52+AC53</f>
        <v>45.944577897276545</v>
      </c>
      <c r="AD54" s="92"/>
      <c r="AE54" s="94">
        <f t="shared" si="12"/>
        <v>0.26944999999999197</v>
      </c>
      <c r="AF54" s="95">
        <f>IF((W54)=0,"",(AE54/W54))</f>
        <v>5.899271932111181E-3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43.720994211686161</v>
      </c>
      <c r="I56" s="106"/>
      <c r="J56" s="103"/>
      <c r="K56" s="105">
        <f>SUM(K47:K48,K39,K40:K43)</f>
        <v>45.04162545984029</v>
      </c>
      <c r="L56" s="106"/>
      <c r="M56" s="107">
        <f t="shared" si="26"/>
        <v>1.3206312481541289</v>
      </c>
      <c r="N56" s="77">
        <f>IF((H56)=0,"",(M56/H56))</f>
        <v>3.020588328252467E-2</v>
      </c>
      <c r="O56" s="106"/>
      <c r="P56" s="103"/>
      <c r="Q56" s="105">
        <f>SUM(Q47:Q48,Q39,Q40:Q43)</f>
        <v>42.891042386970398</v>
      </c>
      <c r="R56" s="106"/>
      <c r="S56" s="107">
        <f t="shared" si="10"/>
        <v>-2.1505830728698925</v>
      </c>
      <c r="T56" s="77">
        <f>IF((K56)=0,"",(S56/K56))</f>
        <v>-4.7746568888535804E-2</v>
      </c>
      <c r="U56" s="106"/>
      <c r="V56" s="103"/>
      <c r="W56" s="105">
        <f>SUM(W47:W48,W39,W40:W43)</f>
        <v>42.8810423869704</v>
      </c>
      <c r="X56" s="106"/>
      <c r="Y56" s="107">
        <f t="shared" si="11"/>
        <v>-9.9999999999980105E-3</v>
      </c>
      <c r="Z56" s="77">
        <f>IF((Q56)=0,"",(Y56/Q56))</f>
        <v>-2.3314891509924806E-4</v>
      </c>
      <c r="AA56" s="106"/>
      <c r="AB56" s="103"/>
      <c r="AC56" s="105">
        <f>SUM(AC47:AC48,AC39,AC40:AC43)</f>
        <v>43.1460423869704</v>
      </c>
      <c r="AD56" s="106"/>
      <c r="AE56" s="107">
        <f t="shared" si="12"/>
        <v>0.26500000000000057</v>
      </c>
      <c r="AF56" s="77">
        <f>IF((W56)=0,"",(AE56/W56))</f>
        <v>6.1798870841004092E-3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5.6837292475192012</v>
      </c>
      <c r="I57" s="110"/>
      <c r="J57" s="109">
        <v>0.13</v>
      </c>
      <c r="K57" s="111">
        <f>K56*J57</f>
        <v>5.855411309779238</v>
      </c>
      <c r="L57" s="110"/>
      <c r="M57" s="112">
        <f t="shared" si="26"/>
        <v>0.17168206226003679</v>
      </c>
      <c r="N57" s="84">
        <f>IF((H57)=0,"",(M57/H57))</f>
        <v>3.0205883282524677E-2</v>
      </c>
      <c r="O57" s="110"/>
      <c r="P57" s="109">
        <v>0.13</v>
      </c>
      <c r="Q57" s="111">
        <f>Q56*P57</f>
        <v>5.5758355103061517</v>
      </c>
      <c r="R57" s="110"/>
      <c r="S57" s="112">
        <f t="shared" si="10"/>
        <v>-0.27957579947308631</v>
      </c>
      <c r="T57" s="84">
        <f>IF((K57)=0,"",(S57/K57))</f>
        <v>-4.7746568888535845E-2</v>
      </c>
      <c r="U57" s="110"/>
      <c r="V57" s="109">
        <v>0.13</v>
      </c>
      <c r="W57" s="111">
        <f>W56*V57</f>
        <v>5.574535510306152</v>
      </c>
      <c r="X57" s="110"/>
      <c r="Y57" s="112">
        <f t="shared" si="11"/>
        <v>-1.2999999999996348E-3</v>
      </c>
      <c r="Z57" s="84">
        <f>IF((Q57)=0,"",(Y57/Q57))</f>
        <v>-2.3314891509922892E-4</v>
      </c>
      <c r="AA57" s="110"/>
      <c r="AB57" s="109">
        <v>0.13</v>
      </c>
      <c r="AC57" s="111">
        <f>AC56*AB57</f>
        <v>5.6089855103061526</v>
      </c>
      <c r="AD57" s="110"/>
      <c r="AE57" s="112">
        <f t="shared" si="12"/>
        <v>3.4450000000000536E-2</v>
      </c>
      <c r="AF57" s="84">
        <f>IF((W57)=0,"",(AE57/W57))</f>
        <v>6.1798870841004924E-3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49.404723459205364</v>
      </c>
      <c r="I58" s="110"/>
      <c r="J58" s="114"/>
      <c r="K58" s="111">
        <f>K56+K57</f>
        <v>50.897036769619525</v>
      </c>
      <c r="L58" s="110"/>
      <c r="M58" s="112">
        <f t="shared" si="26"/>
        <v>1.4923133104141613</v>
      </c>
      <c r="N58" s="84">
        <f>IF((H58)=0,"",(M58/H58))</f>
        <v>3.0205883282524579E-2</v>
      </c>
      <c r="O58" s="110"/>
      <c r="P58" s="114"/>
      <c r="Q58" s="111">
        <f>Q56+Q57</f>
        <v>48.466877897276547</v>
      </c>
      <c r="R58" s="110"/>
      <c r="S58" s="112">
        <f t="shared" si="10"/>
        <v>-2.4301588723429788</v>
      </c>
      <c r="T58" s="84">
        <f>IF((K58)=0,"",(S58/K58))</f>
        <v>-4.7746568888535811E-2</v>
      </c>
      <c r="U58" s="110"/>
      <c r="V58" s="114"/>
      <c r="W58" s="111">
        <f>W56+W57</f>
        <v>48.455577897276555</v>
      </c>
      <c r="X58" s="110"/>
      <c r="Y58" s="112">
        <f t="shared" si="11"/>
        <v>-1.1299999999991428E-2</v>
      </c>
      <c r="Z58" s="84">
        <f>IF((Q58)=0,"",(Y58/Q58))</f>
        <v>-2.3314891509911757E-4</v>
      </c>
      <c r="AA58" s="110"/>
      <c r="AB58" s="114"/>
      <c r="AC58" s="111">
        <f>AC56+AC57</f>
        <v>48.755027897276555</v>
      </c>
      <c r="AD58" s="110"/>
      <c r="AE58" s="112">
        <f t="shared" si="12"/>
        <v>0.29945000000000022</v>
      </c>
      <c r="AF58" s="84">
        <f>IF((W58)=0,"",(AE58/W58))</f>
        <v>6.1798870841004005E-3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-4.9400000000000004</v>
      </c>
      <c r="I59" s="110"/>
      <c r="J59" s="114"/>
      <c r="K59" s="116">
        <f>ROUND(-K58*10%,2)</f>
        <v>-5.09</v>
      </c>
      <c r="L59" s="110"/>
      <c r="M59" s="117">
        <f t="shared" si="26"/>
        <v>-0.14999999999999947</v>
      </c>
      <c r="N59" s="89">
        <f>IF((H59)=0,"",(M59/H59))</f>
        <v>3.0364372469635519E-2</v>
      </c>
      <c r="O59" s="110"/>
      <c r="P59" s="114"/>
      <c r="Q59" s="116">
        <f>ROUND(-Q58*10%,2)</f>
        <v>-4.8499999999999996</v>
      </c>
      <c r="R59" s="110"/>
      <c r="S59" s="117">
        <f t="shared" si="10"/>
        <v>0.24000000000000021</v>
      </c>
      <c r="T59" s="89">
        <f>IF((K59)=0,"",(S59/K59))</f>
        <v>-4.7151277013752498E-2</v>
      </c>
      <c r="U59" s="110"/>
      <c r="V59" s="114"/>
      <c r="W59" s="116">
        <f>ROUND(-W58*10%,2)</f>
        <v>-4.8499999999999996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-4.88</v>
      </c>
      <c r="AD59" s="110"/>
      <c r="AE59" s="117">
        <f t="shared" si="12"/>
        <v>-3.0000000000000249E-2</v>
      </c>
      <c r="AF59" s="89">
        <f>IF((W59)=0,"",(AE59/W59))</f>
        <v>6.1855670103093301E-3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44.464723459205366</v>
      </c>
      <c r="I60" s="120"/>
      <c r="J60" s="118"/>
      <c r="K60" s="121">
        <f>SUM(K58:K59)</f>
        <v>45.807036769619529</v>
      </c>
      <c r="L60" s="120"/>
      <c r="M60" s="122">
        <f t="shared" si="26"/>
        <v>1.3423133104141627</v>
      </c>
      <c r="N60" s="123">
        <f>IF((H60)=0,"",(M60/H60))</f>
        <v>3.0188275243535075E-2</v>
      </c>
      <c r="O60" s="120"/>
      <c r="P60" s="118"/>
      <c r="Q60" s="121">
        <f>SUM(Q58:Q59)</f>
        <v>43.616877897276545</v>
      </c>
      <c r="R60" s="120"/>
      <c r="S60" s="122">
        <f t="shared" si="10"/>
        <v>-2.1901588723429839</v>
      </c>
      <c r="T60" s="123">
        <f>IF((K60)=0,"",(S60/K60))</f>
        <v>-4.7812716708965482E-2</v>
      </c>
      <c r="U60" s="120"/>
      <c r="V60" s="118"/>
      <c r="W60" s="121">
        <f>SUM(W58:W59)</f>
        <v>43.605577897276554</v>
      </c>
      <c r="X60" s="120"/>
      <c r="Y60" s="122">
        <f t="shared" si="11"/>
        <v>-1.1299999999991428E-2</v>
      </c>
      <c r="Z60" s="123">
        <f>IF((Q60)=0,"",(Y60/Q60))</f>
        <v>-2.5907402236823111E-4</v>
      </c>
      <c r="AA60" s="120"/>
      <c r="AB60" s="118"/>
      <c r="AC60" s="121">
        <f>SUM(AC58:AC59)</f>
        <v>43.875027897276553</v>
      </c>
      <c r="AD60" s="120"/>
      <c r="AE60" s="122">
        <f t="shared" si="12"/>
        <v>0.26944999999999908</v>
      </c>
      <c r="AF60" s="123">
        <f>IF((W60)=0,"",(AE60/W60))</f>
        <v>6.1792553382678129E-3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5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8.1300000000000008</v>
      </c>
      <c r="H12" s="18">
        <f t="shared" ref="H12:H27" si="0">$F12*G12</f>
        <v>8.1300000000000008</v>
      </c>
      <c r="I12" s="19"/>
      <c r="J12" s="212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1.26E-2</v>
      </c>
      <c r="H19" s="18">
        <f t="shared" si="0"/>
        <v>6.3</v>
      </c>
      <c r="I19" s="19"/>
      <c r="J19" s="16">
        <v>1.3100000000000001E-2</v>
      </c>
      <c r="K19" s="18">
        <f t="shared" si="1"/>
        <v>6.5500000000000007</v>
      </c>
      <c r="L19" s="19"/>
      <c r="M19" s="21">
        <f t="shared" si="2"/>
        <v>0.25000000000000089</v>
      </c>
      <c r="N19" s="22">
        <f t="shared" si="3"/>
        <v>3.9682539682539826E-2</v>
      </c>
      <c r="O19" s="19"/>
      <c r="P19" s="16">
        <v>1.32E-2</v>
      </c>
      <c r="Q19" s="18">
        <f t="shared" si="4"/>
        <v>6.6</v>
      </c>
      <c r="R19" s="19"/>
      <c r="S19" s="21">
        <f t="shared" si="10"/>
        <v>4.9999999999998934E-2</v>
      </c>
      <c r="T19" s="22">
        <f t="shared" si="5"/>
        <v>7.6335877862593786E-3</v>
      </c>
      <c r="U19" s="19"/>
      <c r="V19" s="16">
        <v>1.32E-2</v>
      </c>
      <c r="W19" s="18">
        <f t="shared" si="6"/>
        <v>6.6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6.75</v>
      </c>
      <c r="AD19" s="19"/>
      <c r="AE19" s="21">
        <f t="shared" si="12"/>
        <v>0.15000000000000036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13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14.43</v>
      </c>
      <c r="I28" s="31"/>
      <c r="J28" s="28"/>
      <c r="K28" s="30">
        <f>SUM(K12:K27)</f>
        <v>14.99</v>
      </c>
      <c r="L28" s="31"/>
      <c r="M28" s="32">
        <f t="shared" si="15"/>
        <v>0.5600000000000005</v>
      </c>
      <c r="N28" s="33">
        <f t="shared" si="16"/>
        <v>3.880803880803884E-2</v>
      </c>
      <c r="O28" s="31"/>
      <c r="P28" s="28"/>
      <c r="Q28" s="30">
        <f>SUM(Q12:Q27)</f>
        <v>15.12</v>
      </c>
      <c r="R28" s="31"/>
      <c r="S28" s="32">
        <f t="shared" si="10"/>
        <v>0.12999999999999901</v>
      </c>
      <c r="T28" s="33">
        <f t="shared" si="5"/>
        <v>8.6724482988658445E-3</v>
      </c>
      <c r="U28" s="31"/>
      <c r="V28" s="28"/>
      <c r="W28" s="30">
        <f>SUM(W12:W27)</f>
        <v>15.11</v>
      </c>
      <c r="X28" s="31"/>
      <c r="Y28" s="32">
        <f t="shared" si="11"/>
        <v>-9.9999999999997868E-3</v>
      </c>
      <c r="Z28" s="33">
        <f t="shared" si="7"/>
        <v>-6.6137566137564735E-4</v>
      </c>
      <c r="AA28" s="31"/>
      <c r="AB28" s="28"/>
      <c r="AC28" s="30">
        <f>SUM(AC12:AC27)</f>
        <v>15.45</v>
      </c>
      <c r="AD28" s="31"/>
      <c r="AE28" s="32">
        <f t="shared" si="12"/>
        <v>0.33999999999999986</v>
      </c>
      <c r="AF28" s="33">
        <f t="shared" si="9"/>
        <v>2.2501654533421567E-2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7">$F29*G29</f>
        <v>-0.35</v>
      </c>
      <c r="I29" s="19"/>
      <c r="J29" s="16">
        <v>3.3879029409713071E-4</v>
      </c>
      <c r="K29" s="18">
        <f t="shared" ref="K29:K35" si="18">$F29*J29</f>
        <v>0.16939514704856534</v>
      </c>
      <c r="L29" s="19"/>
      <c r="M29" s="21">
        <f t="shared" si="15"/>
        <v>0.51939514704856538</v>
      </c>
      <c r="N29" s="22">
        <f t="shared" si="16"/>
        <v>-1.4839861344244727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-0.16939514704856534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22">$G$7</f>
        <v>500</v>
      </c>
      <c r="G30" s="16">
        <v>1.1999999999999999E-3</v>
      </c>
      <c r="H30" s="18">
        <f t="shared" si="17"/>
        <v>0.6</v>
      </c>
      <c r="I30" s="19"/>
      <c r="J30" s="16">
        <v>3.6835419973824286E-3</v>
      </c>
      <c r="K30" s="18">
        <f t="shared" si="18"/>
        <v>1.8417709986912143</v>
      </c>
      <c r="L30" s="19"/>
      <c r="M30" s="21">
        <f t="shared" si="15"/>
        <v>1.2417709986912144</v>
      </c>
      <c r="N30" s="22">
        <f t="shared" si="16"/>
        <v>2.0696183311520242</v>
      </c>
      <c r="O30" s="19"/>
      <c r="P30" s="16">
        <v>0</v>
      </c>
      <c r="Q30" s="18">
        <f t="shared" si="19"/>
        <v>0</v>
      </c>
      <c r="R30" s="19"/>
      <c r="S30" s="21">
        <f t="shared" si="10"/>
        <v>-1.8417709986912143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</v>
      </c>
      <c r="G31" s="16">
        <v>1E-4</v>
      </c>
      <c r="H31" s="18">
        <f>$F31*G31</f>
        <v>0.05</v>
      </c>
      <c r="I31" s="19"/>
      <c r="J31" s="16">
        <v>0</v>
      </c>
      <c r="K31" s="18">
        <f>$F31*J31</f>
        <v>0</v>
      </c>
      <c r="L31" s="19"/>
      <c r="M31" s="21">
        <f t="shared" si="15"/>
        <v>-0.05</v>
      </c>
      <c r="N31" s="22">
        <f t="shared" si="16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500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</v>
      </c>
      <c r="G33" s="133">
        <v>6.0000000000000002E-5</v>
      </c>
      <c r="H33" s="18">
        <f t="shared" si="17"/>
        <v>3.0000000000000002E-2</v>
      </c>
      <c r="I33" s="19"/>
      <c r="J33" s="133">
        <v>6.0000000000000002E-5</v>
      </c>
      <c r="K33" s="18">
        <f t="shared" si="18"/>
        <v>3.0000000000000002E-2</v>
      </c>
      <c r="L33" s="19"/>
      <c r="M33" s="21">
        <f t="shared" si="15"/>
        <v>0</v>
      </c>
      <c r="N33" s="22">
        <f t="shared" si="16"/>
        <v>0</v>
      </c>
      <c r="O33" s="19"/>
      <c r="P33" s="133">
        <v>6.0000000000000002E-5</v>
      </c>
      <c r="Q33" s="18">
        <f t="shared" si="19"/>
        <v>3.0000000000000002E-2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3.0000000000000002E-2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3.0000000000000002E-2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15.395000000000095</v>
      </c>
      <c r="G34" s="38">
        <f>0.64*$G$44+0.18*$G$45+0.18*$G$46</f>
        <v>0.10766000000000001</v>
      </c>
      <c r="H34" s="18">
        <f t="shared" si="17"/>
        <v>1.6574257000000103</v>
      </c>
      <c r="I34" s="19"/>
      <c r="J34" s="38">
        <f>0.64*$G$44+0.18*$G$45+0.18*$G$46</f>
        <v>0.10766000000000001</v>
      </c>
      <c r="K34" s="18">
        <f t="shared" si="18"/>
        <v>1.6574257000000103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0.10766000000000001</v>
      </c>
      <c r="Q34" s="18">
        <f t="shared" si="19"/>
        <v>1.6574257000000103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20"/>
        <v>1.6574257000000103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21"/>
        <v>1.6574257000000103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16.41742570000001</v>
      </c>
      <c r="I36" s="31"/>
      <c r="J36" s="41"/>
      <c r="K36" s="43">
        <f>SUM(K29:K35)+K28</f>
        <v>18.68859184573979</v>
      </c>
      <c r="L36" s="31"/>
      <c r="M36" s="32">
        <f t="shared" si="15"/>
        <v>2.2711661457397803</v>
      </c>
      <c r="N36" s="33">
        <f t="shared" ref="N36:N42" si="27">IF((H36)=0,"",(M36/H36))</f>
        <v>0.13833874976755819</v>
      </c>
      <c r="O36" s="31"/>
      <c r="P36" s="41"/>
      <c r="Q36" s="43">
        <f>SUM(Q29:Q35)+Q28</f>
        <v>16.80742570000001</v>
      </c>
      <c r="R36" s="31"/>
      <c r="S36" s="32">
        <f t="shared" si="10"/>
        <v>-1.8811661457397797</v>
      </c>
      <c r="T36" s="33">
        <f t="shared" ref="T36:T42" si="28">IF((K36)=0,"",(S36/K36))</f>
        <v>-0.10065852800828363</v>
      </c>
      <c r="U36" s="31"/>
      <c r="V36" s="41"/>
      <c r="W36" s="43">
        <f>SUM(W29:W35)+W28</f>
        <v>16.797425700000009</v>
      </c>
      <c r="X36" s="31"/>
      <c r="Y36" s="32">
        <f t="shared" si="11"/>
        <v>-1.0000000000001563E-2</v>
      </c>
      <c r="Z36" s="33">
        <f t="shared" ref="Z36:Z42" si="29">IF((Q36)=0,"",(Y36/Q36))</f>
        <v>-5.9497511269685735E-4</v>
      </c>
      <c r="AA36" s="31"/>
      <c r="AB36" s="41"/>
      <c r="AC36" s="43">
        <f>SUM(AC29:AC35)+AC28</f>
        <v>17.137425700000009</v>
      </c>
      <c r="AD36" s="31"/>
      <c r="AE36" s="32">
        <f t="shared" si="12"/>
        <v>0.33999999999999986</v>
      </c>
      <c r="AF36" s="33">
        <f t="shared" ref="AF36:AF46" si="30">IF((W36)=0,"",(AE36/W36))</f>
        <v>2.0241196840061013E-2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515.3950000000001</v>
      </c>
      <c r="G37" s="20">
        <v>7.1032387953087568E-3</v>
      </c>
      <c r="H37" s="18">
        <f>$F37*G37</f>
        <v>3.6609737589081575</v>
      </c>
      <c r="I37" s="19"/>
      <c r="J37" s="20">
        <v>6.9089021858936049E-3</v>
      </c>
      <c r="K37" s="18">
        <f>$F37*J37</f>
        <v>3.5608136420986352</v>
      </c>
      <c r="L37" s="19"/>
      <c r="M37" s="21">
        <f t="shared" si="15"/>
        <v>-0.1001601168095223</v>
      </c>
      <c r="N37" s="22">
        <f t="shared" si="27"/>
        <v>-2.7358873186622862E-2</v>
      </c>
      <c r="O37" s="19"/>
      <c r="P37" s="20">
        <v>6.9089021858936049E-3</v>
      </c>
      <c r="Q37" s="18">
        <f>$F37*P37</f>
        <v>3.5608136420986352</v>
      </c>
      <c r="R37" s="19"/>
      <c r="S37" s="21">
        <f t="shared" si="10"/>
        <v>0</v>
      </c>
      <c r="T37" s="22">
        <f t="shared" si="28"/>
        <v>0</v>
      </c>
      <c r="U37" s="19"/>
      <c r="V37" s="20">
        <v>6.9089021858936049E-3</v>
      </c>
      <c r="W37" s="18">
        <f>$F37*V37</f>
        <v>3.5608136420986352</v>
      </c>
      <c r="X37" s="19"/>
      <c r="Y37" s="21">
        <f t="shared" si="11"/>
        <v>0</v>
      </c>
      <c r="Z37" s="22">
        <f t="shared" si="29"/>
        <v>0</v>
      </c>
      <c r="AA37" s="19"/>
      <c r="AB37" s="20">
        <v>6.9089021858936049E-3</v>
      </c>
      <c r="AC37" s="18">
        <f>$F37*AB37</f>
        <v>3.5608136420986352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515.3950000000001</v>
      </c>
      <c r="G38" s="20">
        <v>5.4246499567596898E-3</v>
      </c>
      <c r="H38" s="18">
        <f>$F38*G38</f>
        <v>2.795837464464161</v>
      </c>
      <c r="I38" s="19"/>
      <c r="J38" s="20">
        <v>5.4355890760332311E-3</v>
      </c>
      <c r="K38" s="18">
        <f>$F38*J38</f>
        <v>2.8014754318421478</v>
      </c>
      <c r="L38" s="19"/>
      <c r="M38" s="21">
        <f t="shared" si="15"/>
        <v>5.637967377986719E-3</v>
      </c>
      <c r="N38" s="22">
        <f t="shared" si="27"/>
        <v>2.0165576324256279E-3</v>
      </c>
      <c r="O38" s="19"/>
      <c r="P38" s="20">
        <v>5.4355890760332311E-3</v>
      </c>
      <c r="Q38" s="18">
        <f>$F38*P38</f>
        <v>2.8014754318421478</v>
      </c>
      <c r="R38" s="19"/>
      <c r="S38" s="21">
        <f t="shared" si="10"/>
        <v>0</v>
      </c>
      <c r="T38" s="22">
        <f t="shared" si="28"/>
        <v>0</v>
      </c>
      <c r="U38" s="19"/>
      <c r="V38" s="20">
        <v>5.4355890760332311E-3</v>
      </c>
      <c r="W38" s="18">
        <f>$F38*V38</f>
        <v>2.8014754318421478</v>
      </c>
      <c r="X38" s="19"/>
      <c r="Y38" s="21">
        <f t="shared" si="11"/>
        <v>0</v>
      </c>
      <c r="Z38" s="22">
        <f t="shared" si="29"/>
        <v>0</v>
      </c>
      <c r="AA38" s="19"/>
      <c r="AB38" s="20">
        <v>5.4355890760332311E-3</v>
      </c>
      <c r="AC38" s="18">
        <f>$F38*AB38</f>
        <v>2.8014754318421478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22.874236923372326</v>
      </c>
      <c r="I39" s="48"/>
      <c r="J39" s="47"/>
      <c r="K39" s="43">
        <f>SUM(K36:K38)</f>
        <v>25.050880919680573</v>
      </c>
      <c r="L39" s="48"/>
      <c r="M39" s="32">
        <f t="shared" si="15"/>
        <v>2.1766439963082469</v>
      </c>
      <c r="N39" s="33">
        <f t="shared" si="27"/>
        <v>9.5157010203221523E-2</v>
      </c>
      <c r="O39" s="48"/>
      <c r="P39" s="47"/>
      <c r="Q39" s="43">
        <f>SUM(Q36:Q38)</f>
        <v>23.169714773940797</v>
      </c>
      <c r="R39" s="48"/>
      <c r="S39" s="32">
        <f t="shared" si="10"/>
        <v>-1.8811661457397761</v>
      </c>
      <c r="T39" s="33">
        <f t="shared" si="28"/>
        <v>-7.5093812140629629E-2</v>
      </c>
      <c r="U39" s="48"/>
      <c r="V39" s="47"/>
      <c r="W39" s="43">
        <f>SUM(W36:W38)</f>
        <v>23.159714773940792</v>
      </c>
      <c r="X39" s="48"/>
      <c r="Y39" s="32">
        <f t="shared" si="11"/>
        <v>-1.0000000000005116E-2</v>
      </c>
      <c r="Z39" s="33">
        <f t="shared" si="29"/>
        <v>-4.3159788964049797E-4</v>
      </c>
      <c r="AA39" s="48"/>
      <c r="AB39" s="47"/>
      <c r="AC39" s="43">
        <f>SUM(AC36:AC38)</f>
        <v>23.499714773940795</v>
      </c>
      <c r="AD39" s="48"/>
      <c r="AE39" s="32">
        <f t="shared" si="12"/>
        <v>0.34000000000000341</v>
      </c>
      <c r="AF39" s="33">
        <f t="shared" si="30"/>
        <v>1.4680664391539481E-2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515.3950000000001</v>
      </c>
      <c r="G40" s="50">
        <v>4.4000000000000003E-3</v>
      </c>
      <c r="H40" s="154">
        <f t="shared" ref="H40:H42" si="31">$F40*G40</f>
        <v>2.2677380000000005</v>
      </c>
      <c r="I40" s="19"/>
      <c r="J40" s="50">
        <v>4.7000000000000002E-3</v>
      </c>
      <c r="K40" s="154">
        <f t="shared" ref="K40:K42" si="32">$F40*J40</f>
        <v>2.4223565000000007</v>
      </c>
      <c r="L40" s="19"/>
      <c r="M40" s="21">
        <f t="shared" si="15"/>
        <v>0.15461850000000021</v>
      </c>
      <c r="N40" s="155">
        <f t="shared" si="27"/>
        <v>6.818181818181826E-2</v>
      </c>
      <c r="O40" s="19"/>
      <c r="P40" s="50">
        <v>4.7000000000000002E-3</v>
      </c>
      <c r="Q40" s="154">
        <f t="shared" ref="Q40:Q42" si="33">$F40*P40</f>
        <v>2.4223565000000007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2.4223565000000007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2.4223565000000007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515.3950000000001</v>
      </c>
      <c r="G41" s="50">
        <v>1.2999999999999999E-3</v>
      </c>
      <c r="H41" s="154">
        <f t="shared" si="31"/>
        <v>0.67001350000000004</v>
      </c>
      <c r="I41" s="19"/>
      <c r="J41" s="50">
        <v>1.2999999999999999E-3</v>
      </c>
      <c r="K41" s="154">
        <f t="shared" si="32"/>
        <v>0.67001350000000004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0.67001350000000004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0.67001350000000004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0.67001350000000004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ref="H43:H48" si="36">$F43*G43</f>
        <v>3.5</v>
      </c>
      <c r="I43" s="19"/>
      <c r="J43" s="50">
        <v>7.0000000000000001E-3</v>
      </c>
      <c r="K43" s="154">
        <f t="shared" ref="K43:K48" si="37">$F43*J43</f>
        <v>3.5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3.5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3.5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8.3000000000000004E-2</v>
      </c>
      <c r="H44" s="154">
        <f t="shared" si="36"/>
        <v>26.560000000000002</v>
      </c>
      <c r="I44" s="19"/>
      <c r="J44" s="54">
        <v>8.3000000000000004E-2</v>
      </c>
      <c r="K44" s="154">
        <f t="shared" si="37"/>
        <v>26.560000000000002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41"/>
        <v>-0.96000000000000085</v>
      </c>
      <c r="T44" s="155">
        <f t="shared" si="42"/>
        <v>-3.6144578313253038E-2</v>
      </c>
      <c r="U44" s="19"/>
      <c r="V44" s="54">
        <v>0.08</v>
      </c>
      <c r="W44" s="154">
        <f t="shared" si="43"/>
        <v>25.6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25.6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0.128</v>
      </c>
      <c r="H45" s="154">
        <f t="shared" si="36"/>
        <v>11.52</v>
      </c>
      <c r="I45" s="19"/>
      <c r="J45" s="54">
        <v>0.128</v>
      </c>
      <c r="K45" s="154">
        <f t="shared" si="37"/>
        <v>11.52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41"/>
        <v>-0.53999999999999915</v>
      </c>
      <c r="T45" s="155">
        <f t="shared" si="42"/>
        <v>-4.6874999999999931E-2</v>
      </c>
      <c r="U45" s="19"/>
      <c r="V45" s="54">
        <v>0.122</v>
      </c>
      <c r="W45" s="154">
        <f t="shared" si="43"/>
        <v>10.98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10.98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90</v>
      </c>
      <c r="G46" s="54">
        <v>0.17499999999999999</v>
      </c>
      <c r="H46" s="154">
        <f t="shared" si="36"/>
        <v>15.749999999999998</v>
      </c>
      <c r="I46" s="19"/>
      <c r="J46" s="54">
        <v>0.17499999999999999</v>
      </c>
      <c r="K46" s="154">
        <f t="shared" si="37"/>
        <v>15.749999999999998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41"/>
        <v>-1.259999999999998</v>
      </c>
      <c r="T46" s="155">
        <f t="shared" si="42"/>
        <v>-7.9999999999999877E-2</v>
      </c>
      <c r="U46" s="19"/>
      <c r="V46" s="54">
        <v>0.161</v>
      </c>
      <c r="W46" s="154">
        <f t="shared" si="43"/>
        <v>14.49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14.49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9.9000000000000005E-2</v>
      </c>
      <c r="H47" s="154">
        <f t="shared" si="36"/>
        <v>49.5</v>
      </c>
      <c r="I47" s="59"/>
      <c r="J47" s="54">
        <v>9.9000000000000005E-2</v>
      </c>
      <c r="K47" s="154">
        <f t="shared" si="37"/>
        <v>49.5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41"/>
        <v>-2.5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47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0.11600000000000001</v>
      </c>
      <c r="H48" s="154">
        <f t="shared" si="36"/>
        <v>0</v>
      </c>
      <c r="I48" s="59"/>
      <c r="J48" s="54">
        <v>0.11600000000000001</v>
      </c>
      <c r="K48" s="154">
        <f t="shared" si="37"/>
        <v>0</v>
      </c>
      <c r="L48" s="59"/>
      <c r="M48" s="60">
        <f t="shared" si="38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41"/>
        <v>0</v>
      </c>
      <c r="T48" s="155" t="e">
        <f>IF((K48)=FALSE,"",(S48/K48))</f>
        <v>#DIV/0!</v>
      </c>
      <c r="U48" s="59"/>
      <c r="V48" s="54">
        <v>0.11</v>
      </c>
      <c r="W48" s="154">
        <f t="shared" si="43"/>
        <v>0</v>
      </c>
      <c r="X48" s="59"/>
      <c r="Y48" s="60">
        <f t="shared" si="4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5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83.391988423372325</v>
      </c>
      <c r="I50" s="75"/>
      <c r="J50" s="72"/>
      <c r="K50" s="74">
        <f>SUM(K40:K46,K39)</f>
        <v>85.723250919680567</v>
      </c>
      <c r="L50" s="75"/>
      <c r="M50" s="76">
        <f t="shared" si="38"/>
        <v>2.3312624963082413</v>
      </c>
      <c r="N50" s="77">
        <f>IF((H50)=0,"",(M50/H50))</f>
        <v>2.7955473186137111E-2</v>
      </c>
      <c r="O50" s="75"/>
      <c r="P50" s="72"/>
      <c r="Q50" s="74">
        <f>SUM(Q40:Q46,Q39)</f>
        <v>81.082084773940807</v>
      </c>
      <c r="R50" s="75"/>
      <c r="S50" s="76">
        <f t="shared" si="41"/>
        <v>-4.6411661457397599</v>
      </c>
      <c r="T50" s="77">
        <f>IF((K50)=0,"",(S50/K50))</f>
        <v>-5.4141275510985423E-2</v>
      </c>
      <c r="U50" s="75"/>
      <c r="V50" s="72"/>
      <c r="W50" s="74">
        <f>SUM(W40:W46,W39)</f>
        <v>81.072084773940787</v>
      </c>
      <c r="X50" s="75"/>
      <c r="Y50" s="76">
        <f t="shared" si="44"/>
        <v>-1.0000000000019327E-2</v>
      </c>
      <c r="Z50" s="77">
        <f>IF((Q50)=0,"",(Y50/Q50))</f>
        <v>-1.2333180662410956E-4</v>
      </c>
      <c r="AA50" s="75"/>
      <c r="AB50" s="72"/>
      <c r="AC50" s="74">
        <f>SUM(AC40:AC46,AC39)</f>
        <v>81.412084773940791</v>
      </c>
      <c r="AD50" s="75"/>
      <c r="AE50" s="76">
        <f t="shared" si="12"/>
        <v>0.34000000000000341</v>
      </c>
      <c r="AF50" s="77">
        <f>IF((W50)=0,"",(AE50/W50))</f>
        <v>4.1937986539762762E-3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10.840958495038402</v>
      </c>
      <c r="I51" s="81"/>
      <c r="J51" s="79">
        <v>0.13</v>
      </c>
      <c r="K51" s="82">
        <f>K50*J51</f>
        <v>11.144022619558474</v>
      </c>
      <c r="L51" s="81"/>
      <c r="M51" s="83">
        <f t="shared" si="38"/>
        <v>0.30306412452007159</v>
      </c>
      <c r="N51" s="84">
        <f>IF((H51)=0,"",(M51/H51))</f>
        <v>2.7955473186137132E-2</v>
      </c>
      <c r="O51" s="81"/>
      <c r="P51" s="79">
        <v>0.13</v>
      </c>
      <c r="Q51" s="82">
        <f>Q50*P51</f>
        <v>10.540671020612304</v>
      </c>
      <c r="R51" s="81"/>
      <c r="S51" s="83">
        <f t="shared" si="41"/>
        <v>-0.60335159894616908</v>
      </c>
      <c r="T51" s="84">
        <f>IF((K51)=0,"",(S51/K51))</f>
        <v>-5.4141275510985444E-2</v>
      </c>
      <c r="U51" s="81"/>
      <c r="V51" s="79">
        <v>0.13</v>
      </c>
      <c r="W51" s="82">
        <f>W50*V51</f>
        <v>10.539371020612302</v>
      </c>
      <c r="X51" s="81"/>
      <c r="Y51" s="83">
        <f t="shared" si="44"/>
        <v>-1.3000000000022993E-3</v>
      </c>
      <c r="Z51" s="84">
        <f>IF((Q51)=0,"",(Y51/Q51))</f>
        <v>-1.2333180662408934E-4</v>
      </c>
      <c r="AA51" s="81"/>
      <c r="AB51" s="79">
        <v>0.13</v>
      </c>
      <c r="AC51" s="82">
        <f>AC50*AB51</f>
        <v>10.583571020612304</v>
      </c>
      <c r="AD51" s="81"/>
      <c r="AE51" s="83">
        <f t="shared" si="12"/>
        <v>4.4200000000001793E-2</v>
      </c>
      <c r="AF51" s="84">
        <f>IF((W51)=0,"",(AE51/W51))</f>
        <v>4.1937986539764037E-3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94.232946918410732</v>
      </c>
      <c r="I52" s="81"/>
      <c r="J52" s="86"/>
      <c r="K52" s="82">
        <f>K50+K51</f>
        <v>96.867273539239036</v>
      </c>
      <c r="L52" s="81"/>
      <c r="M52" s="83">
        <f t="shared" si="38"/>
        <v>2.634326620828304</v>
      </c>
      <c r="N52" s="84">
        <f>IF((H52)=0,"",(M52/H52))</f>
        <v>2.7955473186137017E-2</v>
      </c>
      <c r="O52" s="81"/>
      <c r="P52" s="86"/>
      <c r="Q52" s="82">
        <f>Q50+Q51</f>
        <v>91.622755794553115</v>
      </c>
      <c r="R52" s="81"/>
      <c r="S52" s="83">
        <f t="shared" si="41"/>
        <v>-5.2445177446859219</v>
      </c>
      <c r="T52" s="84">
        <f>IF((K52)=0,"",(S52/K52))</f>
        <v>-5.4141275510985354E-2</v>
      </c>
      <c r="U52" s="81"/>
      <c r="V52" s="86"/>
      <c r="W52" s="82">
        <f>W50+W51</f>
        <v>91.611455794553095</v>
      </c>
      <c r="X52" s="81"/>
      <c r="Y52" s="83">
        <f t="shared" si="44"/>
        <v>-1.130000000001985E-2</v>
      </c>
      <c r="Z52" s="84">
        <f>IF((Q52)=0,"",(Y52/Q52))</f>
        <v>-1.2333180662408785E-4</v>
      </c>
      <c r="AA52" s="81"/>
      <c r="AB52" s="86"/>
      <c r="AC52" s="82">
        <f>AC50+AC51</f>
        <v>91.995655794553102</v>
      </c>
      <c r="AD52" s="81"/>
      <c r="AE52" s="83">
        <f t="shared" si="12"/>
        <v>0.38420000000000698</v>
      </c>
      <c r="AF52" s="84">
        <f>IF((W52)=0,"",(AE52/W52))</f>
        <v>4.1937986539763101E-3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-9.42</v>
      </c>
      <c r="I53" s="81"/>
      <c r="J53" s="86"/>
      <c r="K53" s="87">
        <f>ROUND(-K52*10%,2)</f>
        <v>-9.69</v>
      </c>
      <c r="L53" s="81"/>
      <c r="M53" s="88">
        <f t="shared" si="38"/>
        <v>-0.26999999999999957</v>
      </c>
      <c r="N53" s="89">
        <f>IF((H53)=0,"",(M53/H53))</f>
        <v>2.8662420382165561E-2</v>
      </c>
      <c r="O53" s="81"/>
      <c r="P53" s="86"/>
      <c r="Q53" s="87">
        <f>ROUND(-Q52*10%,2)</f>
        <v>-9.16</v>
      </c>
      <c r="R53" s="81"/>
      <c r="S53" s="88">
        <f t="shared" si="41"/>
        <v>0.52999999999999936</v>
      </c>
      <c r="T53" s="89">
        <f>IF((K53)=0,"",(S53/K53))</f>
        <v>-5.4695562435500451E-2</v>
      </c>
      <c r="U53" s="81"/>
      <c r="V53" s="86"/>
      <c r="W53" s="87">
        <f>ROUND(-W52*10%,2)</f>
        <v>-9.16</v>
      </c>
      <c r="X53" s="81"/>
      <c r="Y53" s="88">
        <f t="shared" si="44"/>
        <v>0</v>
      </c>
      <c r="Z53" s="89">
        <f>IF((Q53)=0,"",(Y53/Q53))</f>
        <v>0</v>
      </c>
      <c r="AA53" s="81"/>
      <c r="AB53" s="86"/>
      <c r="AC53" s="87">
        <f>ROUND(-AC52*10%,2)</f>
        <v>-9.1999999999999993</v>
      </c>
      <c r="AD53" s="81"/>
      <c r="AE53" s="88">
        <f t="shared" si="12"/>
        <v>-3.9999999999999147E-2</v>
      </c>
      <c r="AF53" s="89">
        <f>IF((W53)=0,"",(AE53/W53))</f>
        <v>4.3668122270741428E-3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84.812946918410731</v>
      </c>
      <c r="I54" s="92"/>
      <c r="J54" s="90"/>
      <c r="K54" s="93">
        <f>K52+K53</f>
        <v>87.177273539239039</v>
      </c>
      <c r="L54" s="92"/>
      <c r="M54" s="94">
        <f t="shared" si="38"/>
        <v>2.364326620828308</v>
      </c>
      <c r="N54" s="95">
        <f>IF((H54)=0,"",(M54/H54))</f>
        <v>2.7876954011546943E-2</v>
      </c>
      <c r="O54" s="92"/>
      <c r="P54" s="90"/>
      <c r="Q54" s="93">
        <f>Q52+Q53</f>
        <v>82.462755794553118</v>
      </c>
      <c r="R54" s="92"/>
      <c r="S54" s="94">
        <f t="shared" si="41"/>
        <v>-4.7145177446859208</v>
      </c>
      <c r="T54" s="95">
        <f>IF((K54)=0,"",(S54/K54))</f>
        <v>-5.4079664954925284E-2</v>
      </c>
      <c r="U54" s="92"/>
      <c r="V54" s="90"/>
      <c r="W54" s="93">
        <f>W52+W53</f>
        <v>82.451455794553098</v>
      </c>
      <c r="X54" s="92"/>
      <c r="Y54" s="94">
        <f t="shared" si="44"/>
        <v>-1.130000000001985E-2</v>
      </c>
      <c r="Z54" s="95">
        <f>IF((Q54)=0,"",(Y54/Q54))</f>
        <v>-1.3703155917045213E-4</v>
      </c>
      <c r="AA54" s="92"/>
      <c r="AB54" s="90"/>
      <c r="AC54" s="93">
        <f>AC52+AC53</f>
        <v>82.795655794553099</v>
      </c>
      <c r="AD54" s="92"/>
      <c r="AE54" s="94">
        <f t="shared" si="12"/>
        <v>0.34420000000000073</v>
      </c>
      <c r="AF54" s="95">
        <f>IF((W54)=0,"",(AE54/W54))</f>
        <v>4.1745775945746157E-3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79.061988423372313</v>
      </c>
      <c r="I56" s="106"/>
      <c r="J56" s="103"/>
      <c r="K56" s="105">
        <f>SUM(K47:K48,K39,K40:K43)</f>
        <v>81.393250919680568</v>
      </c>
      <c r="L56" s="106"/>
      <c r="M56" s="107">
        <f t="shared" si="38"/>
        <v>2.3312624963082555</v>
      </c>
      <c r="N56" s="77">
        <f>IF((H56)=0,"",(M56/H56))</f>
        <v>2.9486514857487288E-2</v>
      </c>
      <c r="O56" s="106"/>
      <c r="P56" s="103"/>
      <c r="Q56" s="105">
        <f>SUM(Q47:Q48,Q39,Q40:Q43)</f>
        <v>77.012084773940799</v>
      </c>
      <c r="R56" s="106"/>
      <c r="S56" s="107">
        <f t="shared" si="41"/>
        <v>-4.381166145739769</v>
      </c>
      <c r="T56" s="77">
        <f>IF((K56)=0,"",(S56/K56))</f>
        <v>-5.3827142867940422E-2</v>
      </c>
      <c r="U56" s="106"/>
      <c r="V56" s="103"/>
      <c r="W56" s="105">
        <f>SUM(W47:W48,W39,W40:W43)</f>
        <v>77.002084773940794</v>
      </c>
      <c r="X56" s="106"/>
      <c r="Y56" s="107">
        <f t="shared" si="44"/>
        <v>-1.0000000000005116E-2</v>
      </c>
      <c r="Z56" s="77">
        <f>IF((Q56)=0,"",(Y56/Q56))</f>
        <v>-1.2984975058601318E-4</v>
      </c>
      <c r="AA56" s="106"/>
      <c r="AB56" s="103"/>
      <c r="AC56" s="105">
        <f>SUM(AC47:AC48,AC39,AC40:AC43)</f>
        <v>77.342084773940798</v>
      </c>
      <c r="AD56" s="106"/>
      <c r="AE56" s="107">
        <f t="shared" si="12"/>
        <v>0.34000000000000341</v>
      </c>
      <c r="AF56" s="77">
        <f>IF((W56)=0,"",(AE56/W56))</f>
        <v>4.4154648669339266E-3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10.278058495038401</v>
      </c>
      <c r="I57" s="110"/>
      <c r="J57" s="109">
        <v>0.13</v>
      </c>
      <c r="K57" s="111">
        <f>K56*J57</f>
        <v>10.581122619558474</v>
      </c>
      <c r="L57" s="110"/>
      <c r="M57" s="112">
        <f t="shared" si="38"/>
        <v>0.30306412452007336</v>
      </c>
      <c r="N57" s="84">
        <f>IF((H57)=0,"",(M57/H57))</f>
        <v>2.9486514857487298E-2</v>
      </c>
      <c r="O57" s="110"/>
      <c r="P57" s="109">
        <v>0.13</v>
      </c>
      <c r="Q57" s="111">
        <f>Q56*P57</f>
        <v>10.011571020612305</v>
      </c>
      <c r="R57" s="110"/>
      <c r="S57" s="112">
        <f t="shared" si="41"/>
        <v>-0.56955159894616969</v>
      </c>
      <c r="T57" s="84">
        <f>IF((K57)=0,"",(S57/K57))</f>
        <v>-5.3827142867940395E-2</v>
      </c>
      <c r="U57" s="110"/>
      <c r="V57" s="109">
        <v>0.13</v>
      </c>
      <c r="W57" s="111">
        <f>W56*V57</f>
        <v>10.010271020612304</v>
      </c>
      <c r="X57" s="110"/>
      <c r="Y57" s="112">
        <f t="shared" si="44"/>
        <v>-1.300000000000523E-3</v>
      </c>
      <c r="Z57" s="84">
        <f>IF((Q57)=0,"",(Y57/Q57))</f>
        <v>-1.2984975058599898E-4</v>
      </c>
      <c r="AA57" s="110"/>
      <c r="AB57" s="109">
        <v>0.13</v>
      </c>
      <c r="AC57" s="111">
        <f>AC56*AB57</f>
        <v>10.054471020612304</v>
      </c>
      <c r="AD57" s="110"/>
      <c r="AE57" s="112">
        <f t="shared" si="12"/>
        <v>4.4200000000000017E-2</v>
      </c>
      <c r="AF57" s="84">
        <f>IF((W57)=0,"",(AE57/W57))</f>
        <v>4.4154648669338832E-3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89.340046918410707</v>
      </c>
      <c r="I58" s="110"/>
      <c r="J58" s="114"/>
      <c r="K58" s="111">
        <f>K56+K57</f>
        <v>91.974373539239039</v>
      </c>
      <c r="L58" s="110"/>
      <c r="M58" s="112">
        <f t="shared" si="38"/>
        <v>2.6343266208283325</v>
      </c>
      <c r="N58" s="84">
        <f>IF((H58)=0,"",(M58/H58))</f>
        <v>2.948651485748733E-2</v>
      </c>
      <c r="O58" s="110"/>
      <c r="P58" s="114"/>
      <c r="Q58" s="111">
        <f>Q56+Q57</f>
        <v>87.023655794553108</v>
      </c>
      <c r="R58" s="110"/>
      <c r="S58" s="112">
        <f t="shared" si="41"/>
        <v>-4.9507177446859316</v>
      </c>
      <c r="T58" s="84">
        <f>IF((K58)=0,"",(S58/K58))</f>
        <v>-5.3827142867940346E-2</v>
      </c>
      <c r="U58" s="110"/>
      <c r="V58" s="114"/>
      <c r="W58" s="111">
        <f>W56+W57</f>
        <v>87.012355794553102</v>
      </c>
      <c r="X58" s="110"/>
      <c r="Y58" s="112">
        <f t="shared" si="44"/>
        <v>-1.1300000000005639E-2</v>
      </c>
      <c r="Z58" s="84">
        <f>IF((Q58)=0,"",(Y58/Q58))</f>
        <v>-1.2984975058601153E-4</v>
      </c>
      <c r="AA58" s="110"/>
      <c r="AB58" s="114"/>
      <c r="AC58" s="111">
        <f>AC56+AC57</f>
        <v>87.396555794553109</v>
      </c>
      <c r="AD58" s="110"/>
      <c r="AE58" s="112">
        <f t="shared" si="12"/>
        <v>0.38420000000000698</v>
      </c>
      <c r="AF58" s="84">
        <f>IF((W58)=0,"",(AE58/W58))</f>
        <v>4.4154648669339621E-3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-8.93</v>
      </c>
      <c r="I59" s="110"/>
      <c r="J59" s="114"/>
      <c r="K59" s="116">
        <f>ROUND(-K58*10%,2)</f>
        <v>-9.1999999999999993</v>
      </c>
      <c r="L59" s="110"/>
      <c r="M59" s="117">
        <f t="shared" si="38"/>
        <v>-0.26999999999999957</v>
      </c>
      <c r="N59" s="89">
        <f>IF((H59)=0,"",(M59/H59))</f>
        <v>3.0235162374020109E-2</v>
      </c>
      <c r="O59" s="110"/>
      <c r="P59" s="114"/>
      <c r="Q59" s="116">
        <f>ROUND(-Q58*10%,2)</f>
        <v>-8.6999999999999993</v>
      </c>
      <c r="R59" s="110"/>
      <c r="S59" s="117">
        <f t="shared" si="41"/>
        <v>0.5</v>
      </c>
      <c r="T59" s="89">
        <f>IF((K59)=0,"",(S59/K59))</f>
        <v>-5.4347826086956527E-2</v>
      </c>
      <c r="U59" s="110"/>
      <c r="V59" s="114"/>
      <c r="W59" s="116">
        <f>ROUND(-W58*10%,2)</f>
        <v>-8.6999999999999993</v>
      </c>
      <c r="X59" s="110"/>
      <c r="Y59" s="117">
        <f t="shared" si="44"/>
        <v>0</v>
      </c>
      <c r="Z59" s="89">
        <f>IF((Q59)=0,"",(Y59/Q59))</f>
        <v>0</v>
      </c>
      <c r="AA59" s="110"/>
      <c r="AB59" s="114"/>
      <c r="AC59" s="116">
        <f>ROUND(-AC58*10%,2)</f>
        <v>-8.74</v>
      </c>
      <c r="AD59" s="110"/>
      <c r="AE59" s="117">
        <f t="shared" si="12"/>
        <v>-4.0000000000000924E-2</v>
      </c>
      <c r="AF59" s="89">
        <f>IF((W59)=0,"",(AE59/W59))</f>
        <v>4.597701149425394E-3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80.4100469184107</v>
      </c>
      <c r="I60" s="120"/>
      <c r="J60" s="118"/>
      <c r="K60" s="121">
        <f>SUM(K58:K59)</f>
        <v>82.774373539239036</v>
      </c>
      <c r="L60" s="120"/>
      <c r="M60" s="122">
        <f t="shared" si="38"/>
        <v>2.3643266208283364</v>
      </c>
      <c r="N60" s="123">
        <f>IF((H60)=0,"",(M60/H60))</f>
        <v>2.9403373228066104E-2</v>
      </c>
      <c r="O60" s="120"/>
      <c r="P60" s="118"/>
      <c r="Q60" s="121">
        <f>SUM(Q58:Q59)</f>
        <v>78.323655794553105</v>
      </c>
      <c r="R60" s="120"/>
      <c r="S60" s="122">
        <f t="shared" si="41"/>
        <v>-4.4507177446859316</v>
      </c>
      <c r="T60" s="123">
        <f>IF((K60)=0,"",(S60/K60))</f>
        <v>-5.3769271265774993E-2</v>
      </c>
      <c r="U60" s="120"/>
      <c r="V60" s="118"/>
      <c r="W60" s="121">
        <f>SUM(W58:W59)</f>
        <v>78.312355794553099</v>
      </c>
      <c r="X60" s="120"/>
      <c r="Y60" s="122">
        <f t="shared" si="44"/>
        <v>-1.1300000000005639E-2</v>
      </c>
      <c r="Z60" s="123">
        <f>IF((Q60)=0,"",(Y60/Q60))</f>
        <v>-1.4427314309288766E-4</v>
      </c>
      <c r="AA60" s="120"/>
      <c r="AB60" s="118"/>
      <c r="AC60" s="121">
        <f>SUM(AC58:AC59)</f>
        <v>78.656555794553114</v>
      </c>
      <c r="AD60" s="120"/>
      <c r="AE60" s="122">
        <f t="shared" si="12"/>
        <v>0.34420000000001494</v>
      </c>
      <c r="AF60" s="123">
        <f>IF((W60)=0,"",(AE60/W60))</f>
        <v>4.3952195858211595E-3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8"/>
  <sheetViews>
    <sheetView showGridLines="0" tabSelected="1" zoomScale="80" zoomScaleNormal="80" workbookViewId="0">
      <selection activeCell="K15" sqref="K15"/>
    </sheetView>
  </sheetViews>
  <sheetFormatPr defaultColWidth="8.81640625" defaultRowHeight="12.5" x14ac:dyDescent="0.25"/>
  <cols>
    <col min="1" max="1" width="8.81640625" style="164"/>
    <col min="2" max="2" width="31.26953125" style="164" bestFit="1" customWidth="1"/>
    <col min="3" max="3" width="12.26953125" style="163" bestFit="1" customWidth="1"/>
    <col min="4" max="4" width="8.54296875" style="163" bestFit="1" customWidth="1"/>
    <col min="5" max="5" width="14.7265625" style="164" customWidth="1"/>
    <col min="6" max="8" width="14.72656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4.7265625" style="164" customWidth="1"/>
    <col min="14" max="16" width="14.7265625" style="164" hidden="1" customWidth="1"/>
    <col min="17" max="16384" width="8.81640625" style="164"/>
  </cols>
  <sheetData>
    <row r="1" spans="1:16" ht="26.5" thickBot="1" x14ac:dyDescent="0.35"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5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8" t="s">
        <v>109</v>
      </c>
      <c r="J2" s="189" t="s">
        <v>81</v>
      </c>
      <c r="K2" s="190">
        <v>100</v>
      </c>
      <c r="L2" s="190"/>
      <c r="M2" s="187">
        <f>'Bill Impacts - Residential 100'!$M$50</f>
        <v>2.8326974800161295</v>
      </c>
      <c r="N2" s="187">
        <f>'Bill Impacts - Residential 100'!$S$50</f>
        <v>0.96497803436472651</v>
      </c>
      <c r="O2" s="187">
        <f>'Bill Impacts - Residential 100'!$Y$50</f>
        <v>1.2200000000361797</v>
      </c>
      <c r="P2" s="188">
        <f>'Bill Impacts - Residential 100'!$AE$50</f>
        <v>1.8199748074846624</v>
      </c>
    </row>
    <row r="3" spans="1:16" x14ac:dyDescent="0.25">
      <c r="A3" s="216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8"/>
      <c r="J3" s="176" t="s">
        <v>81</v>
      </c>
      <c r="K3" s="191">
        <v>200</v>
      </c>
      <c r="L3" s="191"/>
      <c r="M3" s="172">
        <f>'Bill Impacts - Residential 200'!$M$50</f>
        <v>2.6053949600322426</v>
      </c>
      <c r="N3" s="172">
        <f>'Bill Impacts - Residential 200'!$S$50</f>
        <v>-0.72004393127053135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6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8"/>
      <c r="J4" s="176" t="s">
        <v>81</v>
      </c>
      <c r="K4" s="191">
        <v>500</v>
      </c>
      <c r="L4" s="191"/>
      <c r="M4" s="172">
        <f>'Bill Impacts - Residential 500'!$M$50</f>
        <v>1.9234874000806457</v>
      </c>
      <c r="N4" s="172">
        <f>'Bill Impacts - Residential 500'!$S$50</f>
        <v>-5.8797138281763353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x14ac:dyDescent="0.25">
      <c r="A5" s="216"/>
      <c r="B5" s="162" t="s">
        <v>81</v>
      </c>
      <c r="C5" s="163">
        <v>800</v>
      </c>
      <c r="E5" s="172">
        <f>('Bill Impacts - Residential 800'!$M$12+'Bill Impacts - Residential 800'!$M$19)</f>
        <v>0.35999999999999943</v>
      </c>
      <c r="F5" s="172">
        <f>('Bill Impacts - Residential 800'!$S$12+'Bill Impacts - Residential 800'!$S$19)</f>
        <v>-0.5500000000000016</v>
      </c>
      <c r="G5" s="172">
        <f>('Bill Impacts - Residential 800'!$Y$12+'Bill Impacts - Residential 800'!$Y$19)</f>
        <v>-0.85999999999999766</v>
      </c>
      <c r="H5" s="173">
        <f>('Bill Impacts - Residential 800'!$AE$12+'Bill Impacts - Residential 800'!$AE$19)</f>
        <v>-0.19000000000000217</v>
      </c>
      <c r="I5" s="218"/>
      <c r="J5" s="176" t="s">
        <v>81</v>
      </c>
      <c r="K5" s="191">
        <v>800</v>
      </c>
      <c r="L5" s="191"/>
      <c r="M5" s="172">
        <f>'Bill Impacts - Residential 800'!$M$50</f>
        <v>1.2415798401289919</v>
      </c>
      <c r="N5" s="172">
        <f>'Bill Impacts - Residential 800'!$S$50</f>
        <v>-10.997542125082134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6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8"/>
      <c r="J6" s="176" t="s">
        <v>81</v>
      </c>
      <c r="K6" s="191">
        <v>1000</v>
      </c>
      <c r="L6" s="191"/>
      <c r="M6" s="172">
        <f>'Bill Impacts - Residential 1000'!$M$50</f>
        <v>0.78697480016126065</v>
      </c>
      <c r="N6" s="172">
        <f>'Bill Impacts - Residential 1000'!$S$50</f>
        <v>-14.409427656352648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6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8"/>
      <c r="J7" s="176" t="s">
        <v>81</v>
      </c>
      <c r="K7" s="191">
        <v>1500</v>
      </c>
      <c r="L7" s="191"/>
      <c r="M7" s="172">
        <f>'Bill Impacts - Residential 1500'!$M$50</f>
        <v>-0.34953779975811017</v>
      </c>
      <c r="N7" s="172">
        <f>'Bill Impacts - Residential 1500'!$S$50</f>
        <v>-22.939141484528989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x14ac:dyDescent="0.25">
      <c r="A8" s="216"/>
      <c r="B8" s="162" t="s">
        <v>81</v>
      </c>
      <c r="C8" s="163">
        <v>2000</v>
      </c>
      <c r="E8" s="172">
        <f>('Bill Impacts - Residential 2000'!$M$12+'Bill Impacts - Residential 2000'!$M$19)</f>
        <v>-3.7200000000000006</v>
      </c>
      <c r="F8" s="172">
        <f>('Bill Impacts - Residential 2000'!$S$12+'Bill Impacts - Residential 2000'!$S$19)</f>
        <v>-5.3500000000000014</v>
      </c>
      <c r="G8" s="172">
        <f>('Bill Impacts - Residential 2000'!$Y$12+'Bill Impacts - Residential 2000'!$Y$19)</f>
        <v>-5.7799999999999976</v>
      </c>
      <c r="H8" s="173">
        <f>('Bill Impacts - Residential 2000'!$AE$12+'Bill Impacts - Residential 2000'!$AE$19)</f>
        <v>-4.990000000000002</v>
      </c>
      <c r="I8" s="218"/>
      <c r="J8" s="176" t="s">
        <v>81</v>
      </c>
      <c r="K8" s="191">
        <v>2000</v>
      </c>
      <c r="L8" s="191"/>
      <c r="M8" s="172">
        <f>'Bill Impacts - Residential 2000'!$M$50</f>
        <v>-1.486050399677481</v>
      </c>
      <c r="N8" s="172">
        <f>'Bill Impacts - Residential 2000'!$S$50</f>
        <v>-31.468855312705273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6"/>
      <c r="B9" s="162" t="s">
        <v>82</v>
      </c>
      <c r="C9" s="163">
        <v>1000</v>
      </c>
      <c r="E9" s="172">
        <f>('Bill Impacts - GS &lt; 50 1000'!$M$12+'Bill Impacts - GS &lt; 50 1000'!$M$19)</f>
        <v>2.5700000000000003</v>
      </c>
      <c r="F9" s="172">
        <f>('Bill Impacts - GS &lt; 50 1000'!$S$12+'Bill Impacts - GS &lt; 50 1000'!$S$19)</f>
        <v>1.3000000000000007</v>
      </c>
      <c r="G9" s="172">
        <f>('Bill Impacts - GS &lt; 50 1000'!$Y$12+'Bill Impacts - GS &lt; 50 1000'!$Y$19)</f>
        <v>-0.10000000000000142</v>
      </c>
      <c r="H9" s="173">
        <f>('Bill Impacts - GS &lt; 50 1000'!$AE$12+'Bill Impacts - GS &lt; 50 1000'!$AE$19)</f>
        <v>1.120000000000001</v>
      </c>
      <c r="I9" s="218"/>
      <c r="J9" s="176" t="s">
        <v>82</v>
      </c>
      <c r="K9" s="191">
        <v>1000</v>
      </c>
      <c r="L9" s="191"/>
      <c r="M9" s="172">
        <f>'Bill Impacts - GS &lt; 50 1000'!$M$50</f>
        <v>1.6041564574995277</v>
      </c>
      <c r="N9" s="172">
        <f>'Bill Impacts - GS &lt; 50 1000'!$S$50</f>
        <v>-4.7594276549489223</v>
      </c>
      <c r="O9" s="172">
        <f>'Bill Impacts - GS &lt; 50 1000'!$Y$50</f>
        <v>-2.5200000000000102</v>
      </c>
      <c r="P9" s="173">
        <f>'Bill Impacts - GS &lt; 50 1000'!$AE$50</f>
        <v>0.33199999999999363</v>
      </c>
    </row>
    <row r="10" spans="1:16" x14ac:dyDescent="0.25">
      <c r="A10" s="216"/>
      <c r="B10" s="162" t="s">
        <v>82</v>
      </c>
      <c r="C10" s="163">
        <v>2000</v>
      </c>
      <c r="E10" s="172">
        <f>('Bill Impacts - GS &lt; 50 2000'!$M$12+'Bill Impacts - GS &lt; 50 2000'!$M$19)</f>
        <v>3.0700000000000003</v>
      </c>
      <c r="F10" s="172">
        <f>('Bill Impacts - GS &lt; 50 2000'!$S$12+'Bill Impacts - GS &lt; 50 2000'!$S$19)</f>
        <v>1.6000000000000014</v>
      </c>
      <c r="G10" s="172">
        <f>('Bill Impacts - GS &lt; 50 2000'!$Y$12+'Bill Impacts - GS &lt; 50 2000'!$Y$19)</f>
        <v>-0.10000000000000142</v>
      </c>
      <c r="H10" s="173">
        <f>('Bill Impacts - GS &lt; 50 2000'!$AE$12+'Bill Impacts - GS &lt; 50 2000'!$AE$19)</f>
        <v>1.3200000000000003</v>
      </c>
      <c r="I10" s="218"/>
      <c r="J10" s="176" t="s">
        <v>82</v>
      </c>
      <c r="K10" s="191">
        <v>2000</v>
      </c>
      <c r="L10" s="191"/>
      <c r="M10" s="172">
        <f>'Bill Impacts - GS &lt; 50 2000'!$M$50</f>
        <v>3.4583129149989418</v>
      </c>
      <c r="N10" s="172">
        <f>'Bill Impacts - GS &lt; 50 2000'!$S$50</f>
        <v>-10.518855309897788</v>
      </c>
      <c r="O10" s="172">
        <f>'Bill Impacts - GS &lt; 50 2000'!$Y$50</f>
        <v>-2.5200000000000387</v>
      </c>
      <c r="P10" s="173">
        <f>'Bill Impacts - GS &lt; 50 2000'!$AE$50</f>
        <v>0.53199999999998226</v>
      </c>
    </row>
    <row r="11" spans="1:16" x14ac:dyDescent="0.25">
      <c r="A11" s="216"/>
      <c r="B11" s="162" t="s">
        <v>82</v>
      </c>
      <c r="C11" s="163">
        <v>5000</v>
      </c>
      <c r="E11" s="172">
        <f>('Bill Impacts - GS &lt; 50 5000'!$M$12+'Bill Impacts - GS &lt; 50 5000'!$M$19)</f>
        <v>4.57</v>
      </c>
      <c r="F11" s="172">
        <f>('Bill Impacts - GS &lt; 50 5000'!$S$12+'Bill Impacts - GS &lt; 50 5000'!$S$19)</f>
        <v>2.5</v>
      </c>
      <c r="G11" s="172">
        <f>('Bill Impacts - GS &lt; 50 5000'!$Y$12+'Bill Impacts - GS &lt; 50 5000'!$Y$19)</f>
        <v>-0.10000000000000142</v>
      </c>
      <c r="H11" s="173">
        <f>('Bill Impacts - GS &lt; 50 5000'!$AE$12+'Bill Impacts - GS &lt; 50 5000'!$AE$19)</f>
        <v>1.9200000000000017</v>
      </c>
      <c r="I11" s="218"/>
      <c r="J11" s="176" t="s">
        <v>82</v>
      </c>
      <c r="K11" s="191">
        <v>5000</v>
      </c>
      <c r="L11" s="191"/>
      <c r="M11" s="172">
        <f>'Bill Impacts - GS &lt; 50 5000'!$M$50</f>
        <v>9.0207822874974681</v>
      </c>
      <c r="N11" s="172">
        <f>'Bill Impacts - GS &lt; 50 5000'!$S$50</f>
        <v>-27.797138274744611</v>
      </c>
      <c r="O11" s="172">
        <f>'Bill Impacts - GS &lt; 50 5000'!$Y$50</f>
        <v>-2.5200000000000955</v>
      </c>
      <c r="P11" s="173">
        <f>'Bill Impacts - GS &lt; 50 5000'!$AE$50</f>
        <v>1.1320000000000618</v>
      </c>
    </row>
    <row r="12" spans="1:16" x14ac:dyDescent="0.25">
      <c r="A12" s="216"/>
      <c r="B12" s="162" t="s">
        <v>82</v>
      </c>
      <c r="C12" s="163">
        <v>10000</v>
      </c>
      <c r="E12" s="172">
        <f>('Bill Impacts - GS &lt; 50 10000'!$M$12+'Bill Impacts - GS &lt; 50 10000'!$M$19)</f>
        <v>7.07</v>
      </c>
      <c r="F12" s="172">
        <f>('Bill Impacts - GS &lt; 50 10000'!$S$12+'Bill Impacts - GS &lt; 50 10000'!$S$19)</f>
        <v>4</v>
      </c>
      <c r="G12" s="172">
        <f>('Bill Impacts - GS &lt; 50 10000'!$Y$12+'Bill Impacts - GS &lt; 50 10000'!$Y$19)</f>
        <v>-0.10000000000000142</v>
      </c>
      <c r="H12" s="173">
        <f>('Bill Impacts - GS &lt; 50 10000'!$AE$12+'Bill Impacts - GS &lt; 50 10000'!$AE$19)</f>
        <v>2.9200000000000017</v>
      </c>
      <c r="I12" s="218"/>
      <c r="J12" s="176" t="s">
        <v>82</v>
      </c>
      <c r="K12" s="191">
        <v>10000</v>
      </c>
      <c r="L12" s="191"/>
      <c r="M12" s="172">
        <f>'Bill Impacts - GS &lt; 50 10000'!$M$50</f>
        <v>18.291564574994936</v>
      </c>
      <c r="N12" s="172">
        <f>'Bill Impacts - GS &lt; 50 10000'!$S$50</f>
        <v>-56.594276549489223</v>
      </c>
      <c r="O12" s="172">
        <f>'Bill Impacts - GS &lt; 50 10000'!$Y$50</f>
        <v>-2.5199999999999818</v>
      </c>
      <c r="P12" s="173">
        <f>'Bill Impacts - GS &lt; 50 10000'!$AE$50</f>
        <v>2.1320000000000618</v>
      </c>
    </row>
    <row r="13" spans="1:16" x14ac:dyDescent="0.25">
      <c r="A13" s="216"/>
      <c r="B13" s="162" t="s">
        <v>82</v>
      </c>
      <c r="C13" s="163">
        <v>15000</v>
      </c>
      <c r="E13" s="172">
        <f>('Bill Impacts - GS &lt; 50 15000'!$M$12+'Bill Impacts - GS &lt; 50 15000'!$M$19)</f>
        <v>9.57</v>
      </c>
      <c r="F13" s="172">
        <f>('Bill Impacts - GS &lt; 50 15000'!$S$12+'Bill Impacts - GS &lt; 50 15000'!$S$19)</f>
        <v>5.5</v>
      </c>
      <c r="G13" s="172">
        <f>('Bill Impacts - GS &lt; 50 15000'!$Y$12+'Bill Impacts - GS &lt; 50 15000'!$Y$19)</f>
        <v>-0.10000000000000142</v>
      </c>
      <c r="H13" s="173">
        <f>('Bill Impacts - GS &lt; 50 15000'!$AE$12+'Bill Impacts - GS &lt; 50 15000'!$AE$19)</f>
        <v>3.9200000000000017</v>
      </c>
      <c r="I13" s="218"/>
      <c r="J13" s="176" t="s">
        <v>82</v>
      </c>
      <c r="K13" s="191">
        <v>15000</v>
      </c>
      <c r="L13" s="191"/>
      <c r="M13" s="172">
        <f>'Bill Impacts - GS &lt; 50 15000'!$M$50</f>
        <v>27.562346862492177</v>
      </c>
      <c r="N13" s="172">
        <f>'Bill Impacts - GS &lt; 50 15000'!$S$50</f>
        <v>-85.391414824233834</v>
      </c>
      <c r="O13" s="172">
        <f>'Bill Impacts - GS &lt; 50 15000'!$Y$50</f>
        <v>-2.5199999999999818</v>
      </c>
      <c r="P13" s="173">
        <f>'Bill Impacts - GS &lt; 50 15000'!$AE$50</f>
        <v>3.1320000000000618</v>
      </c>
    </row>
    <row r="14" spans="1:16" x14ac:dyDescent="0.25">
      <c r="A14" s="216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30.230000000000075</v>
      </c>
      <c r="F14" s="172">
        <f>('Bill Impacts - GS &gt; 50 100'!$S$12+'Bill Impacts - GS &gt; 50 100'!$S$19)</f>
        <v>15.47999999999999</v>
      </c>
      <c r="G14" s="172">
        <f>('Bill Impacts - GS &gt; 50 100'!$Y$12+'Bill Impacts - GS &gt; 50 100'!$Y$19)</f>
        <v>-1.0099999999999909</v>
      </c>
      <c r="H14" s="173">
        <f>('Bill Impacts - GS &gt; 50 100'!$AE$12+'Bill Impacts - GS &gt; 50 100'!$AE$19)</f>
        <v>13.749999999999943</v>
      </c>
      <c r="I14" s="218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80.216831259476749</v>
      </c>
      <c r="N14" s="172">
        <f>'Bill Impacts - GS &gt; 50 100'!$S$56</f>
        <v>-270.11803957304892</v>
      </c>
      <c r="O14" s="172">
        <f>'Bill Impacts - GS &gt; 50 100'!$Y$56</f>
        <v>-4.5099999999993088</v>
      </c>
      <c r="P14" s="173">
        <f>'Bill Impacts - GS &gt; 50 100'!$AE$56</f>
        <v>13.749999999999091</v>
      </c>
    </row>
    <row r="15" spans="1:16" x14ac:dyDescent="0.25">
      <c r="A15" s="216"/>
      <c r="B15" s="162" t="s">
        <v>83</v>
      </c>
      <c r="C15" s="163">
        <v>109999.99999999999</v>
      </c>
      <c r="D15" s="163">
        <v>250</v>
      </c>
      <c r="E15" s="172">
        <f>('Bill Impacts - GS &gt; 50 250'!$M$12+'Bill Impacts - GS &gt; 50 250'!$M$19)</f>
        <v>47.135000000000105</v>
      </c>
      <c r="F15" s="172">
        <f>('Bill Impacts - GS &gt; 50 250'!$S$12+'Bill Impacts - GS &gt; 50 250'!$S$19)</f>
        <v>24.134999999999934</v>
      </c>
      <c r="G15" s="172">
        <f>('Bill Impacts - GS &gt; 50 250'!$Y$12+'Bill Impacts - GS &gt; 50 250'!$Y$19)</f>
        <v>-1.5799999999999272</v>
      </c>
      <c r="H15" s="173">
        <f>('Bill Impacts - GS &gt; 50 250'!$AE$12+'Bill Impacts - GS &gt; 50 250'!$AE$19)</f>
        <v>21.429999999999836</v>
      </c>
      <c r="I15" s="218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172.20707814868729</v>
      </c>
      <c r="N15" s="172">
        <f>'Bill Impacts - GS &gt; 50 250'!$S$56</f>
        <v>-690.98509893261871</v>
      </c>
      <c r="O15" s="172">
        <f>'Bill Impacts - GS &gt; 50 250'!$Y$56</f>
        <v>-5.0799999999999272</v>
      </c>
      <c r="P15" s="173">
        <f>'Bill Impacts - GS &gt; 50 250'!$AE$56</f>
        <v>21.430000000000291</v>
      </c>
    </row>
    <row r="16" spans="1:16" x14ac:dyDescent="0.25">
      <c r="A16" s="216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58.405000000000086</v>
      </c>
      <c r="F16" s="172">
        <f>('Bill Impacts - GS &gt; 50 350'!$S$12+'Bill Impacts - GS &gt; 50 350'!$S$19)</f>
        <v>29.90500000000003</v>
      </c>
      <c r="G16" s="172">
        <f>('Bill Impacts - GS &gt; 50 350'!$Y$12+'Bill Impacts - GS &gt; 50 350'!$Y$19)</f>
        <v>-1.9600000000000364</v>
      </c>
      <c r="H16" s="173">
        <f>('Bill Impacts - GS &gt; 50 350'!$AE$12+'Bill Impacts - GS &gt; 50 350'!$AE$19)</f>
        <v>26.549999999999955</v>
      </c>
      <c r="I16" s="218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233.53390940816462</v>
      </c>
      <c r="N16" s="172">
        <f>'Bill Impacts - GS &gt; 50 350'!$S$56</f>
        <v>-971.56313850566949</v>
      </c>
      <c r="O16" s="172">
        <f>'Bill Impacts - GS &gt; 50 350'!$Y$56</f>
        <v>-5.4599999999991269</v>
      </c>
      <c r="P16" s="173">
        <f>'Bill Impacts - GS &gt; 50 350'!$AE$56</f>
        <v>26.549999999999272</v>
      </c>
    </row>
    <row r="17" spans="1:16" x14ac:dyDescent="0.25">
      <c r="A17" s="216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244.36000000000058</v>
      </c>
      <c r="F17" s="172">
        <f>('Bill Impacts - GS &gt; 50 2000'!$S$12+'Bill Impacts - GS &gt; 50 2000'!$S$19)</f>
        <v>125.10999999999962</v>
      </c>
      <c r="G17" s="172">
        <f>('Bill Impacts - GS &gt; 50 2000'!$Y$12+'Bill Impacts - GS &gt; 50 2000'!$Y$19)</f>
        <v>-8.2299999999994498</v>
      </c>
      <c r="H17" s="173">
        <f>('Bill Impacts - GS &gt; 50 2000'!$AE$12+'Bill Impacts - GS &gt; 50 2000'!$AE$19)</f>
        <v>111.02999999999872</v>
      </c>
      <c r="I17" s="218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1245.4266251895169</v>
      </c>
      <c r="N17" s="172">
        <f>'Bill Impacts - GS &gt; 50 2000'!$S$56</f>
        <v>-5601.1007914609654</v>
      </c>
      <c r="O17" s="172">
        <f>'Bill Impacts - GS &gt; 50 2000'!$Y$56</f>
        <v>-11.729999999995925</v>
      </c>
      <c r="P17" s="173">
        <f>'Bill Impacts - GS &gt; 50 2000'!$AE$56</f>
        <v>111.02999999999884</v>
      </c>
    </row>
    <row r="18" spans="1:16" x14ac:dyDescent="0.25">
      <c r="A18" s="216"/>
      <c r="B18" s="162" t="s">
        <v>83</v>
      </c>
      <c r="C18" s="163">
        <v>1759999.9999999998</v>
      </c>
      <c r="D18" s="163">
        <v>4000</v>
      </c>
      <c r="E18" s="172">
        <f>('Bill Impacts - GS &gt; 50 4000'!$M$12+'Bill Impacts - GS &gt; 50 4000'!$M$19)</f>
        <v>469.76000000000113</v>
      </c>
      <c r="F18" s="172">
        <f>('Bill Impacts - GS &gt; 50 4000'!$S$12+'Bill Impacts - GS &gt; 50 4000'!$S$19)</f>
        <v>240.50999999999925</v>
      </c>
      <c r="G18" s="172">
        <f>('Bill Impacts - GS &gt; 50 4000'!$Y$12+'Bill Impacts - GS &gt; 50 4000'!$Y$19)</f>
        <v>-15.829999999998904</v>
      </c>
      <c r="H18" s="173">
        <f>('Bill Impacts - GS &gt; 50 4000'!$AE$12+'Bill Impacts - GS &gt; 50 4000'!$AE$19)</f>
        <v>213.42999999999745</v>
      </c>
      <c r="I18" s="218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2471.9632503790781</v>
      </c>
      <c r="N18" s="172">
        <f>'Bill Impacts - GS &gt; 50 4000'!$S$56</f>
        <v>-11212.661582921952</v>
      </c>
      <c r="O18" s="172">
        <f>'Bill Impacts - GS &gt; 50 4000'!$Y$56</f>
        <v>-19.329999999987194</v>
      </c>
      <c r="P18" s="173">
        <f>'Bill Impacts - GS &gt; 50 4000'!$AE$56</f>
        <v>213.42999999999302</v>
      </c>
    </row>
    <row r="19" spans="1:16" x14ac:dyDescent="0.25">
      <c r="A19" s="216"/>
      <c r="B19" s="162" t="s">
        <v>84</v>
      </c>
      <c r="C19" s="163">
        <v>3321500</v>
      </c>
      <c r="D19" s="163">
        <v>6500</v>
      </c>
      <c r="E19" s="172">
        <f>('Bill Impacts - Large Use 6500'!$M$12+'Bill Impacts - Large Use 6500'!$M$19)</f>
        <v>1219.5499999999993</v>
      </c>
      <c r="F19" s="172">
        <f>('Bill Impacts - Large Use 6500'!$S$12+'Bill Impacts - Large Use 6500'!$S$19)</f>
        <v>-56.670000000000073</v>
      </c>
      <c r="G19" s="172">
        <f>('Bill Impacts - Large Use 6500'!$Y$12+'Bill Impacts - Large Use 6500'!$Y$19)</f>
        <v>-53.920000000001892</v>
      </c>
      <c r="H19" s="173">
        <f>('Bill Impacts - Large Use 6500'!$AE$12+'Bill Impacts - Large Use 6500'!$AE$19)</f>
        <v>729.90999999999985</v>
      </c>
      <c r="I19" s="218"/>
      <c r="J19" s="176" t="s">
        <v>84</v>
      </c>
      <c r="K19" s="191">
        <v>3321500</v>
      </c>
      <c r="L19" s="191">
        <v>6500</v>
      </c>
      <c r="M19" s="172">
        <f>'Bill Impacts - Large Use 6500'!$M$56</f>
        <v>1608.1291458274936</v>
      </c>
      <c r="N19" s="172">
        <f>'Bill Impacts - Large Use 6500'!$S$56</f>
        <v>-21022.430791001651</v>
      </c>
      <c r="O19" s="172">
        <f>'Bill Impacts - Large Use 6500'!$Y$56</f>
        <v>-53.919999999925494</v>
      </c>
      <c r="P19" s="173">
        <f>'Bill Impacts - Large Use 6500'!$AE$56</f>
        <v>729.90999999991618</v>
      </c>
    </row>
    <row r="20" spans="1:16" x14ac:dyDescent="0.25">
      <c r="A20" s="216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1271.5499999999993</v>
      </c>
      <c r="F20" s="172">
        <f>('Bill Impacts - Large Use 7500'!$S$12+'Bill Impacts - Large Use 7500'!$S$19)</f>
        <v>-59.069999999999709</v>
      </c>
      <c r="G20" s="172">
        <f>('Bill Impacts - Large Use 7500'!$Y$12+'Bill Impacts - Large Use 7500'!$Y$19)</f>
        <v>-56.220000000001164</v>
      </c>
      <c r="H20" s="173">
        <f>('Bill Impacts - Large Use 7500'!$AE$12+'Bill Impacts - Large Use 7500'!$AE$19)</f>
        <v>761.0099999999984</v>
      </c>
      <c r="I20" s="218"/>
      <c r="J20" s="176" t="s">
        <v>84</v>
      </c>
      <c r="K20" s="191">
        <v>3832500</v>
      </c>
      <c r="L20" s="191">
        <v>7500</v>
      </c>
      <c r="M20" s="172">
        <f>'Bill Impacts - Large Use 7500'!$M$56</f>
        <v>1719.9105528778164</v>
      </c>
      <c r="N20" s="172">
        <f>'Bill Impacts - Large Use 7500'!$S$56</f>
        <v>-24250.447835771018</v>
      </c>
      <c r="O20" s="172">
        <f>'Bill Impacts - Large Use 7500'!$Y$56</f>
        <v>-56.220000000088476</v>
      </c>
      <c r="P20" s="173">
        <f>'Bill Impacts - Large Use 7500'!$AE$56</f>
        <v>761.01000000000931</v>
      </c>
    </row>
    <row r="21" spans="1:16" x14ac:dyDescent="0.25">
      <c r="A21" s="216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1401.5499999999993</v>
      </c>
      <c r="F21" s="172">
        <f>('Bill Impacts - Large Use 10000'!$S$12+'Bill Impacts - Large Use 10000'!$S$19)</f>
        <v>-65.070000000001528</v>
      </c>
      <c r="G21" s="172">
        <f>('Bill Impacts - Large Use 10000'!$Y$12+'Bill Impacts - Large Use 10000'!$Y$19)</f>
        <v>-61.969999999999345</v>
      </c>
      <c r="H21" s="173">
        <f>('Bill Impacts - Large Use 10000'!$AE$12+'Bill Impacts - Large Use 10000'!$AE$19)</f>
        <v>838.7599999999984</v>
      </c>
      <c r="I21" s="218"/>
      <c r="J21" s="176" t="s">
        <v>84</v>
      </c>
      <c r="K21" s="191">
        <v>5110000</v>
      </c>
      <c r="L21" s="191">
        <v>10000</v>
      </c>
      <c r="M21" s="172">
        <f>'Bill Impacts - Large Use 10000'!$M$56</f>
        <v>1999.3640705038561</v>
      </c>
      <c r="N21" s="172">
        <f>'Bill Impacts - Large Use 10000'!$S$56</f>
        <v>-32320.490447694785</v>
      </c>
      <c r="O21" s="172">
        <f>'Bill Impacts - Large Use 10000'!$Y$56</f>
        <v>-61.96999999997206</v>
      </c>
      <c r="P21" s="173">
        <f>'Bill Impacts - Large Use 10000'!$AE$56</f>
        <v>838.7599999998929</v>
      </c>
    </row>
    <row r="22" spans="1:16" x14ac:dyDescent="0.25">
      <c r="A22" s="216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1531.5499999999993</v>
      </c>
      <c r="F22" s="172">
        <f>('Bill Impacts - Large Use 12500'!$S$12+'Bill Impacts - Large Use 12500'!$S$19)</f>
        <v>-71.069999999999709</v>
      </c>
      <c r="G22" s="172">
        <f>('Bill Impacts - Large Use 12500'!$Y$12+'Bill Impacts - Large Use 12500'!$Y$19)</f>
        <v>-67.720000000001164</v>
      </c>
      <c r="H22" s="173">
        <f>('Bill Impacts - Large Use 12500'!$AE$12+'Bill Impacts - Large Use 12500'!$AE$19)</f>
        <v>916.5099999999984</v>
      </c>
      <c r="I22" s="218"/>
      <c r="J22" s="176" t="s">
        <v>84</v>
      </c>
      <c r="K22" s="191">
        <v>6387500</v>
      </c>
      <c r="L22" s="191">
        <v>12500</v>
      </c>
      <c r="M22" s="172">
        <f>'Bill Impacts - Large Use 12500'!$M$56</f>
        <v>2278.8175881297793</v>
      </c>
      <c r="N22" s="172">
        <f>'Bill Impacts - Large Use 12500'!$S$56</f>
        <v>-40390.533059618436</v>
      </c>
      <c r="O22" s="172">
        <f>'Bill Impacts - Large Use 12500'!$Y$56</f>
        <v>-67.71999999997206</v>
      </c>
      <c r="P22" s="173">
        <f>'Bill Impacts - Large Use 12500'!$AE$56</f>
        <v>916.51000000000931</v>
      </c>
    </row>
    <row r="23" spans="1:16" x14ac:dyDescent="0.25">
      <c r="A23" s="216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1159.2400000000002</v>
      </c>
      <c r="F23" s="172">
        <f>('Bill Impacts - Large Use2 15000'!$S$12+'Bill Impacts - Large Use2 15000'!$S$19)</f>
        <v>2323.1599999999994</v>
      </c>
      <c r="G23" s="172">
        <f>('Bill Impacts - Large Use2 15000'!$Y$12+'Bill Impacts - Large Use2 15000'!$Y$19)</f>
        <v>-16.569999999999709</v>
      </c>
      <c r="H23" s="173">
        <f>('Bill Impacts - Large Use2 15000'!$AE$12+'Bill Impacts - Large Use2 15000'!$AE$19)</f>
        <v>238.77999999999975</v>
      </c>
      <c r="I23" s="218"/>
      <c r="J23" s="176" t="s">
        <v>87</v>
      </c>
      <c r="K23" s="191">
        <v>7665000</v>
      </c>
      <c r="L23" s="191">
        <v>15000</v>
      </c>
      <c r="M23" s="172">
        <f>'Bill Impacts - Large Use2 15000'!$M$56</f>
        <v>5239.2272504493594</v>
      </c>
      <c r="N23" s="172">
        <f>'Bill Impacts - Large Use2 15000'!$S$56</f>
        <v>-47892.111816235702</v>
      </c>
      <c r="O23" s="172">
        <f>'Bill Impacts - Large Use2 15000'!$Y$56</f>
        <v>-16.570000000065193</v>
      </c>
      <c r="P23" s="173">
        <f>'Bill Impacts - Large Use2 15000'!$AE$56</f>
        <v>238.78000000002794</v>
      </c>
    </row>
    <row r="24" spans="1:16" x14ac:dyDescent="0.25">
      <c r="A24" s="216"/>
      <c r="B24" s="162" t="s">
        <v>87</v>
      </c>
      <c r="C24" s="163">
        <v>10220000</v>
      </c>
      <c r="D24" s="163">
        <v>20000</v>
      </c>
      <c r="E24" s="172">
        <f>('Bill Impacts - Large Use2 20000'!$M$12+'Bill Impacts - Large Use2 20000'!$M$19)</f>
        <v>1340.7399999999998</v>
      </c>
      <c r="F24" s="172">
        <f>('Bill Impacts - Large Use2 20000'!$S$12+'Bill Impacts - Large Use2 20000'!$S$19)</f>
        <v>2686.66</v>
      </c>
      <c r="G24" s="172">
        <f>('Bill Impacts - Large Use2 20000'!$Y$12+'Bill Impacts - Large Use2 20000'!$Y$19)</f>
        <v>-19.069999999999709</v>
      </c>
      <c r="H24" s="173">
        <f>('Bill Impacts - Large Use2 20000'!$AE$12+'Bill Impacts - Large Use2 20000'!$AE$19)</f>
        <v>276.27999999999975</v>
      </c>
      <c r="I24" s="218"/>
      <c r="J24" s="176" t="s">
        <v>87</v>
      </c>
      <c r="K24" s="191">
        <v>10220000</v>
      </c>
      <c r="L24" s="191">
        <v>20000</v>
      </c>
      <c r="M24" s="172">
        <f>'Bill Impacts - Large Use2 20000'!$M$56</f>
        <v>6780.7230005990714</v>
      </c>
      <c r="N24" s="172">
        <f>'Bill Impacts - Large Use2 20000'!$S$56</f>
        <v>-64267.285754981218</v>
      </c>
      <c r="O24" s="172">
        <f>'Bill Impacts - Large Use2 20000'!$Y$56</f>
        <v>-19.069999999832362</v>
      </c>
      <c r="P24" s="173">
        <f>'Bill Impacts - Large Use2 20000'!$AE$56</f>
        <v>276.28000000002794</v>
      </c>
    </row>
    <row r="25" spans="1:16" x14ac:dyDescent="0.25">
      <c r="A25" s="216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8"/>
      <c r="J25" s="176" t="s">
        <v>85</v>
      </c>
      <c r="K25" s="191">
        <v>250</v>
      </c>
      <c r="L25" s="191"/>
      <c r="M25" s="172">
        <f>'Bill Impacts - USL 250'!$M$56</f>
        <v>1.3206312481541289</v>
      </c>
      <c r="N25" s="172">
        <f>'Bill Impacts - USL 250'!$S$56</f>
        <v>-2.1505830728698925</v>
      </c>
      <c r="O25" s="172">
        <f>'Bill Impacts - USL 250'!$Y$56</f>
        <v>-9.9999999999980105E-3</v>
      </c>
      <c r="P25" s="173">
        <f>'Bill Impacts - USL 250'!$AE$56</f>
        <v>0.26500000000000057</v>
      </c>
    </row>
    <row r="26" spans="1:16" x14ac:dyDescent="0.25">
      <c r="A26" s="216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8"/>
      <c r="J26" s="176" t="s">
        <v>85</v>
      </c>
      <c r="K26" s="191">
        <v>500</v>
      </c>
      <c r="L26" s="191"/>
      <c r="M26" s="172">
        <f>'Bill Impacts - USL 500'!$M$56</f>
        <v>2.3312624963082555</v>
      </c>
      <c r="N26" s="172">
        <f>'Bill Impacts - USL 500'!$S$56</f>
        <v>-4.381166145739769</v>
      </c>
      <c r="O26" s="172">
        <f>'Bill Impacts - USL 500'!$Y$56</f>
        <v>-1.0000000000005116E-2</v>
      </c>
      <c r="P26" s="173">
        <f>'Bill Impacts - USL 500'!$AE$56</f>
        <v>0.34000000000000341</v>
      </c>
    </row>
    <row r="27" spans="1:16" x14ac:dyDescent="0.25">
      <c r="A27" s="216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357.0588000000007</v>
      </c>
      <c r="F27" s="172">
        <f>('Bill Impacts - Sentinel (2)'!$S$12+'Bill Impacts - Sentinel (2)'!$S$19)</f>
        <v>185.59039999999959</v>
      </c>
      <c r="G27" s="172">
        <f>('Bill Impacts - Sentinel (2)'!$Y$12+'Bill Impacts - Sentinel (2)'!$Y$19)</f>
        <v>-13.236399999999776</v>
      </c>
      <c r="H27" s="173">
        <f>('Bill Impacts - Sentinel (2)'!$AE$12+'Bill Impacts - Sentinel (2)'!$AE$19)</f>
        <v>160.06799999999976</v>
      </c>
      <c r="I27" s="218"/>
      <c r="J27" s="176" t="s">
        <v>86</v>
      </c>
      <c r="K27" s="191">
        <v>97008</v>
      </c>
      <c r="L27" s="191">
        <v>216</v>
      </c>
      <c r="M27" s="172">
        <f>'Bill Impacts - Sentinel (2)'!$M$56</f>
        <v>598.3806461351196</v>
      </c>
      <c r="N27" s="172">
        <f>'Bill Impacts - Sentinel (2)'!$S$56</f>
        <v>-702.78897495621641</v>
      </c>
      <c r="O27" s="172">
        <f>'Bill Impacts - Sentinel (2)'!$Y$56</f>
        <v>-13.236400000001595</v>
      </c>
      <c r="P27" s="173">
        <f>'Bill Impacts - Sentinel (2)'!$AE$56</f>
        <v>160.0679999999993</v>
      </c>
    </row>
    <row r="28" spans="1:16" ht="13" thickBot="1" x14ac:dyDescent="0.3">
      <c r="A28" s="217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-29114.360000000008</v>
      </c>
      <c r="F28" s="174">
        <f>('Bill Impacts - Street Light (2'!$S$12+'Bill Impacts - Street Light (2'!$S$19)</f>
        <v>-30281.799999999992</v>
      </c>
      <c r="G28" s="174">
        <f>('Bill Impacts - Street Light (2'!$Y$12+'Bill Impacts - Street Light (2'!$Y$19)</f>
        <v>-72.760000000005675</v>
      </c>
      <c r="H28" s="175">
        <f>('Bill Impacts - Street Light (2'!$AE$12+'Bill Impacts - Street Light (2'!$AE$19)</f>
        <v>2120.0000000000036</v>
      </c>
      <c r="I28" s="218"/>
      <c r="J28" s="165" t="s">
        <v>111</v>
      </c>
      <c r="K28" s="192">
        <v>2400000</v>
      </c>
      <c r="L28" s="192">
        <v>6800</v>
      </c>
      <c r="M28" s="174">
        <f>'Bill Impacts - Street Light (2'!$M$56</f>
        <v>-17026.149087365833</v>
      </c>
      <c r="N28" s="174">
        <f>'Bill Impacts - Street Light (2'!$S$56</f>
        <v>-54976.385297541972</v>
      </c>
      <c r="O28" s="174">
        <f>'Bill Impacts - Street Light (2'!$Y$56</f>
        <v>-72.760000000009313</v>
      </c>
      <c r="P28" s="175">
        <f>'Bill Impacts - Street Light (2'!$AE$56</f>
        <v>2120</v>
      </c>
    </row>
    <row r="29" spans="1:16" ht="13" thickBot="1" x14ac:dyDescent="0.3"/>
    <row r="30" spans="1:16" ht="26.5" thickBot="1" x14ac:dyDescent="0.35"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5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5" t="s">
        <v>109</v>
      </c>
      <c r="J31" s="185" t="s">
        <v>81</v>
      </c>
      <c r="K31" s="186">
        <v>100</v>
      </c>
      <c r="L31" s="186"/>
      <c r="M31" s="194">
        <f>'Bill Impacts - Residential 100'!$N$50</f>
        <v>8.5940940604611826E-2</v>
      </c>
      <c r="N31" s="194">
        <f>'Bill Impacts - Residential 100'!$T$50</f>
        <v>2.6959456183622322E-2</v>
      </c>
      <c r="O31" s="194">
        <f>'Bill Impacts - Residential 100'!$Z$50</f>
        <v>3.3189463508468381E-2</v>
      </c>
      <c r="P31" s="197">
        <f>'Bill Impacts - Residential 100'!$AF$50</f>
        <v>4.7920993078086796E-2</v>
      </c>
    </row>
    <row r="32" spans="1:16" x14ac:dyDescent="0.25">
      <c r="A32" s="216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6"/>
      <c r="J32" s="162" t="s">
        <v>81</v>
      </c>
      <c r="K32" s="163">
        <v>200</v>
      </c>
      <c r="M32" s="196">
        <f>'Bill Impacts - Residential 200'!$N$50</f>
        <v>5.3883961294406126E-2</v>
      </c>
      <c r="N32" s="196">
        <f>'Bill Impacts - Residential 200'!$T$50</f>
        <v>-1.4130324843794813E-2</v>
      </c>
      <c r="O32" s="196">
        <f>'Bill Impacts - Residential 200'!$Z$50</f>
        <v>1.6123475514112223E-2</v>
      </c>
      <c r="P32" s="197">
        <f>'Bill Impacts - Residential 200'!$AF$50</f>
        <v>2.7816346832929738E-2</v>
      </c>
    </row>
    <row r="33" spans="1:16" x14ac:dyDescent="0.25">
      <c r="A33" s="216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6"/>
      <c r="J33" s="162" t="s">
        <v>81</v>
      </c>
      <c r="K33" s="163">
        <v>500</v>
      </c>
      <c r="M33" s="196">
        <f>'Bill Impacts - Residential 500'!$N$50</f>
        <v>2.0349004030418377E-2</v>
      </c>
      <c r="N33" s="196">
        <f>'Bill Impacts - Residential 500'!$T$50</f>
        <v>-6.0962287695462476E-2</v>
      </c>
      <c r="O33" s="196">
        <f>'Bill Impacts - Residential 500'!$Z$50</f>
        <v>-4.6373654622841546E-3</v>
      </c>
      <c r="P33" s="197">
        <f>'Bill Impacts - Residential 500'!$AF$50</f>
        <v>2.439016007736574E-3</v>
      </c>
    </row>
    <row r="34" spans="1:16" x14ac:dyDescent="0.25">
      <c r="A34" s="216"/>
      <c r="B34" s="162" t="s">
        <v>81</v>
      </c>
      <c r="C34" s="163">
        <v>800</v>
      </c>
      <c r="E34" s="196">
        <f>E5/SUM('Bill Impacts - Residential 800'!$H$12+'Bill Impacts - Residential 800'!$H$19)</f>
        <v>1.2802275960170676E-2</v>
      </c>
      <c r="F34" s="196">
        <f>F5/SUM('Bill Impacts - Residential 800'!$K$12+'Bill Impacts - Residential 800'!$K$19)</f>
        <v>-1.9311797752809046E-2</v>
      </c>
      <c r="G34" s="196">
        <f>G5/SUM('Bill Impacts - Residential 800'!$Q$12+'Bill Impacts - Residential 800'!$Q$19)</f>
        <v>-3.0791263873970558E-2</v>
      </c>
      <c r="H34" s="197">
        <f>H5/SUM('Bill Impacts - Residential 800'!$W$12+'Bill Impacts - Residential 800'!$W$19)</f>
        <v>-7.0188400443295957E-3</v>
      </c>
      <c r="I34" s="216"/>
      <c r="J34" s="162" t="s">
        <v>81</v>
      </c>
      <c r="K34" s="163">
        <v>800</v>
      </c>
      <c r="M34" s="196">
        <f>'Bill Impacts - Residential 800'!$N$50</f>
        <v>8.8244422144145209E-3</v>
      </c>
      <c r="N34" s="196">
        <f>'Bill Impacts - Residential 800'!$T$50</f>
        <v>-7.7480541904348804E-2</v>
      </c>
      <c r="O34" s="196">
        <f>'Bill Impacts - Residential 800'!$Z$50</f>
        <v>-1.2601011975106203E-2</v>
      </c>
      <c r="P34" s="197">
        <f>'Bill Impacts - Residential 800'!$AF$50</f>
        <v>-7.5813087362759926E-3</v>
      </c>
    </row>
    <row r="35" spans="1:16" x14ac:dyDescent="0.25">
      <c r="A35" s="216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6"/>
      <c r="J35" s="162" t="s">
        <v>81</v>
      </c>
      <c r="K35" s="163">
        <v>1000</v>
      </c>
      <c r="M35" s="196">
        <f>'Bill Impacts - Residential 1000'!$N$50</f>
        <v>4.5893153437897719E-3</v>
      </c>
      <c r="N35" s="196">
        <f>'Bill Impacts - Residential 1000'!$T$50</f>
        <v>-8.364601403164458E-2</v>
      </c>
      <c r="O35" s="196">
        <f>'Bill Impacts - Residential 1000'!$Z$50</f>
        <v>-1.5647040237883946E-2</v>
      </c>
      <c r="P35" s="197">
        <f>'Bill Impacts - Residential 1000'!$AF$50</f>
        <v>-1.1456866665260104E-2</v>
      </c>
    </row>
    <row r="36" spans="1:16" x14ac:dyDescent="0.25">
      <c r="A36" s="216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6"/>
      <c r="J36" s="162" t="s">
        <v>81</v>
      </c>
      <c r="K36" s="163">
        <v>1500</v>
      </c>
      <c r="M36" s="196">
        <f>'Bill Impacts - Residential 1500'!$N$50</f>
        <v>-1.406960602631215E-3</v>
      </c>
      <c r="N36" s="196">
        <f>'Bill Impacts - Residential 1500'!$T$50</f>
        <v>-9.2464795605067512E-2</v>
      </c>
      <c r="O36" s="196">
        <f>'Bill Impacts - Residential 1500'!$Z$50</f>
        <v>-2.0075862283445312E-2</v>
      </c>
      <c r="P36" s="197">
        <f>'Bill Impacts - Residential 1500'!$AF$50</f>
        <v>-1.7134779965716777E-2</v>
      </c>
    </row>
    <row r="37" spans="1:16" x14ac:dyDescent="0.25">
      <c r="A37" s="216"/>
      <c r="B37" s="162" t="s">
        <v>81</v>
      </c>
      <c r="C37" s="163">
        <v>2000</v>
      </c>
      <c r="E37" s="196">
        <f>E8/SUM('Bill Impacts - Residential 2000'!$H$12+'Bill Impacts - Residential 2000'!$H$19)</f>
        <v>-7.962328767123289E-2</v>
      </c>
      <c r="F37" s="196">
        <f>F8/SUM('Bill Impacts - Residential 2000'!$K$12+'Bill Impacts - Residential 2000'!$K$19)</f>
        <v>-0.12441860465116282</v>
      </c>
      <c r="G37" s="196">
        <f>G8/SUM('Bill Impacts - Residential 2000'!$Q$12+'Bill Impacts - Residential 2000'!$Q$19)</f>
        <v>-0.15351925630810087</v>
      </c>
      <c r="H37" s="197">
        <f>H8/SUM('Bill Impacts - Residential 2000'!$W$12+'Bill Impacts - Residential 2000'!$W$19)</f>
        <v>-0.1565735801694384</v>
      </c>
      <c r="I37" s="216"/>
      <c r="J37" s="162" t="s">
        <v>81</v>
      </c>
      <c r="K37" s="163">
        <v>2000</v>
      </c>
      <c r="M37" s="196">
        <f>'Bill Impacts - Residential 2000'!$N$50</f>
        <v>-4.566988475306232E-3</v>
      </c>
      <c r="N37" s="196">
        <f>'Bill Impacts - Residential 2000'!$T$50</f>
        <v>-9.7155028455664344E-2</v>
      </c>
      <c r="O37" s="196">
        <f>'Bill Impacts - Residential 2000'!$Z$50</f>
        <v>-2.246655709040974E-2</v>
      </c>
      <c r="P37" s="197">
        <f>'Bill Impacts - Residential 2000'!$AF$50</f>
        <v>-2.0221120850113641E-2</v>
      </c>
    </row>
    <row r="38" spans="1:16" x14ac:dyDescent="0.25">
      <c r="A38" s="216"/>
      <c r="B38" s="162" t="s">
        <v>82</v>
      </c>
      <c r="C38" s="163">
        <v>1000</v>
      </c>
      <c r="E38" s="196">
        <f>E9/SUM('Bill Impacts - GS &lt; 50 1000'!$H$12+'Bill Impacts - GS &lt; 50 1000'!$H$19)</f>
        <v>5.2193338748984568E-2</v>
      </c>
      <c r="F38" s="196">
        <f>F9/SUM('Bill Impacts - GS &lt; 50 1000'!$K$12+'Bill Impacts - GS &lt; 50 1000'!$K$19)</f>
        <v>2.509168114263657E-2</v>
      </c>
      <c r="G38" s="196">
        <f>G9/SUM('Bill Impacts - GS &lt; 50 1000'!$Q$12+'Bill Impacts - GS &lt; 50 1000'!$Q$19)</f>
        <v>-1.8828845791753234E-3</v>
      </c>
      <c r="H38" s="197">
        <f>H9/SUM('Bill Impacts - GS &lt; 50 1000'!$W$12+'Bill Impacts - GS &lt; 50 1000'!$W$19)</f>
        <v>2.112808903980383E-2</v>
      </c>
      <c r="I38" s="216"/>
      <c r="J38" s="162" t="s">
        <v>82</v>
      </c>
      <c r="K38" s="163">
        <v>1000</v>
      </c>
      <c r="M38" s="196">
        <f>'Bill Impacts - GS &lt; 50 1000'!$N$50</f>
        <v>8.3722253499406776E-3</v>
      </c>
      <c r="N38" s="196">
        <f>'Bill Impacts - GS &lt; 50 1000'!$T$50</f>
        <v>-2.4633608810786474E-2</v>
      </c>
      <c r="O38" s="196">
        <f>'Bill Impacts - GS &lt; 50 1000'!$Z$50</f>
        <v>-1.3372298567843686E-2</v>
      </c>
      <c r="P38" s="197">
        <f>'Bill Impacts - GS &lt; 50 1000'!$AF$50</f>
        <v>1.7856251847370734E-3</v>
      </c>
    </row>
    <row r="39" spans="1:16" x14ac:dyDescent="0.25">
      <c r="A39" s="216"/>
      <c r="B39" s="162" t="s">
        <v>82</v>
      </c>
      <c r="C39" s="163">
        <v>2000</v>
      </c>
      <c r="E39" s="196">
        <f>E10/SUM('Bill Impacts - GS &lt; 50 2000'!$H$12+'Bill Impacts - GS &lt; 50 2000'!$H$19)</f>
        <v>5.1735760026963264E-2</v>
      </c>
      <c r="F39" s="196">
        <f>F10/SUM('Bill Impacts - GS &lt; 50 2000'!$K$12+'Bill Impacts - GS &lt; 50 2000'!$K$19)</f>
        <v>2.563691716071145E-2</v>
      </c>
      <c r="G39" s="196">
        <f>G10/SUM('Bill Impacts - GS &lt; 50 2000'!$Q$12+'Bill Impacts - GS &lt; 50 2000'!$Q$19)</f>
        <v>-1.5622558975160353E-3</v>
      </c>
      <c r="H39" s="197">
        <f>H10/SUM('Bill Impacts - GS &lt; 50 2000'!$W$12+'Bill Impacts - GS &lt; 50 2000'!$W$19)</f>
        <v>2.0654044750430298E-2</v>
      </c>
      <c r="I39" s="216"/>
      <c r="J39" s="162" t="s">
        <v>82</v>
      </c>
      <c r="K39" s="163">
        <v>2000</v>
      </c>
      <c r="M39" s="196">
        <f>'Bill Impacts - GS &lt; 50 2000'!$N$50</f>
        <v>1.022289072095664E-2</v>
      </c>
      <c r="N39" s="196">
        <f>'Bill Impacts - GS &lt; 50 2000'!$T$50</f>
        <v>-3.0779439581312452E-2</v>
      </c>
      <c r="O39" s="196">
        <f>'Bill Impacts - GS &lt; 50 2000'!$Z$50</f>
        <v>-7.6079937858515734E-3</v>
      </c>
      <c r="P39" s="197">
        <f>'Bill Impacts - GS &lt; 50 2000'!$AF$50</f>
        <v>1.6184451420408648E-3</v>
      </c>
    </row>
    <row r="40" spans="1:16" x14ac:dyDescent="0.25">
      <c r="A40" s="216"/>
      <c r="B40" s="162" t="s">
        <v>82</v>
      </c>
      <c r="C40" s="163">
        <v>5000</v>
      </c>
      <c r="E40" s="196">
        <f>E11/SUM('Bill Impacts - GS &lt; 50 5000'!$H$12+'Bill Impacts - GS &lt; 50 5000'!$H$19)</f>
        <v>5.0981704596162428E-2</v>
      </c>
      <c r="F40" s="196">
        <f>F11/SUM('Bill Impacts - GS &lt; 50 5000'!$K$12+'Bill Impacts - GS &lt; 50 5000'!$K$19)</f>
        <v>2.6536461097548029E-2</v>
      </c>
      <c r="G40" s="196">
        <f>G11/SUM('Bill Impacts - GS &lt; 50 5000'!$Q$12+'Bill Impacts - GS &lt; 50 5000'!$Q$19)</f>
        <v>-1.0340192327577438E-3</v>
      </c>
      <c r="H40" s="197">
        <f>H11/SUM('Bill Impacts - GS &lt; 50 5000'!$W$12+'Bill Impacts - GS &lt; 50 5000'!$W$19)</f>
        <v>1.9873719076700151E-2</v>
      </c>
      <c r="I40" s="216"/>
      <c r="J40" s="162" t="s">
        <v>82</v>
      </c>
      <c r="K40" s="163">
        <v>5000</v>
      </c>
      <c r="M40" s="196">
        <f>'Bill Impacts - GS &lt; 50 5000'!$N$50</f>
        <v>1.158961095455222E-2</v>
      </c>
      <c r="N40" s="196">
        <f>'Bill Impacts - GS &lt; 50 5000'!$T$50</f>
        <v>-3.5303712939373448E-2</v>
      </c>
      <c r="O40" s="196">
        <f>'Bill Impacts - GS &lt; 50 5000'!$Z$50</f>
        <v>-3.3176474167201414E-3</v>
      </c>
      <c r="P40" s="197">
        <f>'Bill Impacts - GS &lt; 50 5000'!$AF$50</f>
        <v>1.4952690595514775E-3</v>
      </c>
    </row>
    <row r="41" spans="1:16" x14ac:dyDescent="0.25">
      <c r="A41" s="216"/>
      <c r="B41" s="162" t="s">
        <v>82</v>
      </c>
      <c r="C41" s="163">
        <v>10000</v>
      </c>
      <c r="E41" s="196">
        <f>E12/SUM('Bill Impacts - GS &lt; 50 10000'!$H$12+'Bill Impacts - GS &lt; 50 10000'!$H$19)</f>
        <v>5.0449550449550455E-2</v>
      </c>
      <c r="F41" s="196">
        <f>F12/SUM('Bill Impacts - GS &lt; 50 10000'!$K$12+'Bill Impacts - GS &lt; 50 10000'!$K$19)</f>
        <v>2.7172067115005773E-2</v>
      </c>
      <c r="G41" s="196">
        <f>G12/SUM('Bill Impacts - GS &lt; 50 10000'!$Q$12+'Bill Impacts - GS &lt; 50 10000'!$Q$19)</f>
        <v>-6.6133192249190809E-4</v>
      </c>
      <c r="H41" s="197">
        <f>H12/SUM('Bill Impacts - GS &lt; 50 10000'!$W$12+'Bill Impacts - GS &lt; 50 10000'!$W$19)</f>
        <v>1.9323671497584551E-2</v>
      </c>
      <c r="I41" s="216"/>
      <c r="J41" s="162" t="s">
        <v>82</v>
      </c>
      <c r="K41" s="163">
        <v>10000</v>
      </c>
      <c r="M41" s="196">
        <f>'Bill Impacts - GS &lt; 50 10000'!$N$50</f>
        <v>1.2099328220865443E-2</v>
      </c>
      <c r="N41" s="196">
        <f>'Bill Impacts - GS &lt; 50 10000'!$T$50</f>
        <v>-3.6987908921479767E-2</v>
      </c>
      <c r="O41" s="196">
        <f>'Bill Impacts - GS &lt; 50 10000'!$Z$50</f>
        <v>-1.7102360936031844E-3</v>
      </c>
      <c r="P41" s="197">
        <f>'Bill Impacts - GS &lt; 50 10000'!$AF$50</f>
        <v>1.4493928323333334E-3</v>
      </c>
    </row>
    <row r="42" spans="1:16" x14ac:dyDescent="0.25">
      <c r="A42" s="216"/>
      <c r="B42" s="162" t="s">
        <v>82</v>
      </c>
      <c r="C42" s="163">
        <v>15000</v>
      </c>
      <c r="E42" s="196">
        <f>E13/SUM('Bill Impacts - GS &lt; 50 15000'!$H$12+'Bill Impacts - GS &lt; 50 15000'!$H$19)</f>
        <v>5.0199328577423423E-2</v>
      </c>
      <c r="F42" s="196">
        <f>F13/SUM('Bill Impacts - GS &lt; 50 15000'!$K$12+'Bill Impacts - GS &lt; 50 15000'!$K$19)</f>
        <v>2.7471155286948701E-2</v>
      </c>
      <c r="G42" s="196">
        <f>G13/SUM('Bill Impacts - GS &lt; 50 15000'!$Q$12+'Bill Impacts - GS &lt; 50 15000'!$Q$19)</f>
        <v>-4.8612123863692294E-4</v>
      </c>
      <c r="H42" s="197">
        <f>H13/SUM('Bill Impacts - GS &lt; 50 15000'!$W$12+'Bill Impacts - GS &lt; 50 15000'!$W$19)</f>
        <v>1.9065220563202187E-2</v>
      </c>
      <c r="I42" s="216"/>
      <c r="J42" s="162" t="s">
        <v>82</v>
      </c>
      <c r="K42" s="163">
        <v>15000</v>
      </c>
      <c r="M42" s="196">
        <f>'Bill Impacts - GS &lt; 50 15000'!$N$50</f>
        <v>1.2276032276291321E-2</v>
      </c>
      <c r="N42" s="196">
        <f>'Bill Impacts - GS &lt; 50 15000'!$T$50</f>
        <v>-3.7571374452814402E-2</v>
      </c>
      <c r="O42" s="196">
        <f>'Bill Impacts - GS &lt; 50 15000'!$Z$50</f>
        <v>-1.1520594286580858E-3</v>
      </c>
      <c r="P42" s="197">
        <f>'Bill Impacts - GS &lt; 50 15000'!$AF$50</f>
        <v>1.433496763365846E-3</v>
      </c>
    </row>
    <row r="43" spans="1:16" x14ac:dyDescent="0.25">
      <c r="A43" s="216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5.0309545999201295E-2</v>
      </c>
      <c r="F43" s="196">
        <f>F14/SUM('Bill Impacts - GS &gt; 50 100'!$K$12+'Bill Impacts - GS &gt; 50 100'!$K$19)</f>
        <v>2.452821219755667E-2</v>
      </c>
      <c r="G43" s="196">
        <f>G14/SUM('Bill Impacts - GS &gt; 50 100'!$Q$12+'Bill Impacts - GS &gt; 50 100'!$Q$19)</f>
        <v>-1.5620408605143768E-3</v>
      </c>
      <c r="H43" s="197">
        <f>H14/SUM('Bill Impacts - GS &gt; 50 100'!$W$12+'Bill Impacts - GS &gt; 50 100'!$W$19)</f>
        <v>2.1298677158524029E-2</v>
      </c>
      <c r="I43" s="216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1.1594299973559381E-2</v>
      </c>
      <c r="N43" s="196">
        <f>'Bill Impacts - GS &gt; 50 100'!$T$56</f>
        <v>-3.8594573464050895E-2</v>
      </c>
      <c r="O43" s="196">
        <f>'Bill Impacts - GS &gt; 50 100'!$Z$56</f>
        <v>-6.7025896143528378E-4</v>
      </c>
      <c r="P43" s="197">
        <f>'Bill Impacts - GS &gt; 50 100'!$AF$56</f>
        <v>2.0448430177578141E-3</v>
      </c>
    </row>
    <row r="44" spans="1:16" x14ac:dyDescent="0.25">
      <c r="A44" s="216"/>
      <c r="B44" s="162" t="s">
        <v>83</v>
      </c>
      <c r="C44" s="163">
        <v>109999.99999999999</v>
      </c>
      <c r="D44" s="163">
        <v>250</v>
      </c>
      <c r="E44" s="196">
        <f>E15/SUM('Bill Impacts - GS &gt; 50 250'!$H$12+'Bill Impacts - GS &gt; 50 250'!$H$19)</f>
        <v>4.883595636001959E-2</v>
      </c>
      <c r="F44" s="196">
        <f>F15/SUM('Bill Impacts - GS &gt; 50 250'!$K$12+'Bill Impacts - GS &gt; 50 250'!$K$19)</f>
        <v>2.3841628758131127E-2</v>
      </c>
      <c r="G44" s="196">
        <f>G15/SUM('Bill Impacts - GS &gt; 50 250'!$Q$12+'Bill Impacts - GS &gt; 50 250'!$Q$19)</f>
        <v>-1.5244490756820724E-3</v>
      </c>
      <c r="H44" s="197">
        <f>H15/SUM('Bill Impacts - GS &gt; 50 250'!$W$12+'Bill Impacts - GS &gt; 50 250'!$W$19)</f>
        <v>2.0708115107357355E-2</v>
      </c>
      <c r="I44" s="216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1.0266937385685944E-2</v>
      </c>
      <c r="N44" s="196">
        <f>'Bill Impacts - GS &gt; 50 250'!$T$56</f>
        <v>-4.0777674702449362E-2</v>
      </c>
      <c r="O44" s="196">
        <f>'Bill Impacts - GS &gt; 50 250'!$Z$56</f>
        <v>-3.1253467566300975E-4</v>
      </c>
      <c r="P44" s="197">
        <f>'Bill Impacts - GS &gt; 50 250'!$AF$56</f>
        <v>1.3188409432623761E-3</v>
      </c>
    </row>
    <row r="45" spans="1:16" x14ac:dyDescent="0.25">
      <c r="A45" s="216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4.8347309255564914E-2</v>
      </c>
      <c r="F45" s="196">
        <f>F16/SUM('Bill Impacts - GS &gt; 50 350'!$K$12+'Bill Impacts - GS &gt; 50 350'!$K$19)</f>
        <v>2.3613529316546075E-2</v>
      </c>
      <c r="G45" s="196">
        <f>G16/SUM('Bill Impacts - GS &gt; 50 350'!$Q$12+'Bill Impacts - GS &gt; 50 350'!$Q$19)</f>
        <v>-1.5119490257185894E-3</v>
      </c>
      <c r="H45" s="197">
        <f>H16/SUM('Bill Impacts - GS &gt; 50 350'!$W$12+'Bill Impacts - GS &gt; 50 350'!$W$19)</f>
        <v>2.0511750799610588E-2</v>
      </c>
      <c r="I45" s="216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1.0004653631258997E-2</v>
      </c>
      <c r="N45" s="196">
        <f>'Bill Impacts - GS &gt; 50 350'!$T$56</f>
        <v>-4.1209729362481975E-2</v>
      </c>
      <c r="O45" s="196">
        <f>'Bill Impacts - GS &gt; 50 350'!$Z$56</f>
        <v>-2.4154483626028975E-4</v>
      </c>
      <c r="P45" s="197">
        <f>'Bill Impacts - GS &gt; 50 350'!$AF$56</f>
        <v>1.1748287193622169E-3</v>
      </c>
    </row>
    <row r="46" spans="1:16" x14ac:dyDescent="0.25">
      <c r="A46" s="216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4.6855166225010757E-2</v>
      </c>
      <c r="F46" s="196">
        <f>F17/SUM('Bill Impacts - GS &gt; 50 2000'!$K$12+'Bill Impacts - GS &gt; 50 2000'!$K$19)</f>
        <v>2.2915682158700781E-2</v>
      </c>
      <c r="G46" s="196">
        <f>G17/SUM('Bill Impacts - GS &gt; 50 2000'!$Q$12+'Bill Impacts - GS &gt; 50 2000'!$Q$19)</f>
        <v>-1.4736717705010395E-3</v>
      </c>
      <c r="H46" s="197">
        <f>H17/SUM('Bill Impacts - GS &gt; 50 2000'!$W$12+'Bill Impacts - GS &gt; 50 2000'!$W$19)</f>
        <v>1.9910480842684913E-2</v>
      </c>
      <c r="I46" s="216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9.4536591914534882E-3</v>
      </c>
      <c r="N46" s="196">
        <f>'Bill Impacts - GS &gt; 50 2000'!$T$56</f>
        <v>-4.211810247730019E-2</v>
      </c>
      <c r="O46" s="196">
        <f>'Bill Impacts - GS &gt; 50 2000'!$Z$56</f>
        <v>-9.2083423104201095E-5</v>
      </c>
      <c r="P46" s="197">
        <f>'Bill Impacts - GS &gt; 50 2000'!$AF$56</f>
        <v>8.7169343708019527E-4</v>
      </c>
    </row>
    <row r="47" spans="1:16" x14ac:dyDescent="0.25">
      <c r="A47" s="216"/>
      <c r="B47" s="162" t="s">
        <v>83</v>
      </c>
      <c r="C47" s="163">
        <v>1759999.9999999998</v>
      </c>
      <c r="D47" s="163">
        <v>4000</v>
      </c>
      <c r="E47" s="196">
        <f>E18/SUM('Bill Impacts - GS &gt; 50 4000'!$H$12+'Bill Impacts - GS &gt; 50 4000'!$H$19)</f>
        <v>4.6638245823744554E-2</v>
      </c>
      <c r="F47" s="196">
        <f>F18/SUM('Bill Impacts - GS &gt; 50 4000'!$K$12+'Bill Impacts - GS &gt; 50 4000'!$K$19)</f>
        <v>2.281406691974518E-2</v>
      </c>
      <c r="G47" s="196">
        <f>G18/SUM('Bill Impacts - GS &gt; 50 4000'!$Q$12+'Bill Impacts - GS &gt; 50 4000'!$Q$19)</f>
        <v>-1.4680937688089802E-3</v>
      </c>
      <c r="H47" s="197">
        <f>H18/SUM('Bill Impacts - GS &gt; 50 4000'!$W$12+'Bill Impacts - GS &gt; 50 4000'!$W$19)</f>
        <v>1.9822863861887072E-2</v>
      </c>
      <c r="I47" s="216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9.3944118665462584E-3</v>
      </c>
      <c r="N47" s="196">
        <f>'Bill Impacts - GS &gt; 50 4000'!$T$56</f>
        <v>-4.2215837063933677E-2</v>
      </c>
      <c r="O47" s="196">
        <f>'Bill Impacts - GS &gt; 50 4000'!$Z$56</f>
        <v>-7.598552924871183E-5</v>
      </c>
      <c r="P47" s="197">
        <f>'Bill Impacts - GS &gt; 50 4000'!$AF$56</f>
        <v>8.3904934834355292E-4</v>
      </c>
    </row>
    <row r="48" spans="1:16" x14ac:dyDescent="0.25">
      <c r="A48" s="216"/>
      <c r="B48" s="162" t="s">
        <v>84</v>
      </c>
      <c r="C48" s="163">
        <v>3321500</v>
      </c>
      <c r="D48" s="163">
        <v>6500</v>
      </c>
      <c r="E48" s="196">
        <f>E19/SUM('Bill Impacts - Large Use 6500'!$H$12+'Bill Impacts - Large Use 6500'!$H$19)</f>
        <v>3.8624033646979063E-2</v>
      </c>
      <c r="F48" s="196">
        <f>F19/SUM('Bill Impacts - Large Use 6500'!$K$12+'Bill Impacts - Large Use 6500'!$K$19)</f>
        <v>-1.728036298824956E-3</v>
      </c>
      <c r="G48" s="196">
        <f>G19/SUM('Bill Impacts - Large Use 6500'!$Q$12+'Bill Impacts - Large Use 6500'!$Q$19)</f>
        <v>-1.6470267684614501E-3</v>
      </c>
      <c r="H48" s="197">
        <f>H19/SUM('Bill Impacts - Large Use 6500'!$W$12+'Bill Impacts - Large Use 6500'!$W$19)</f>
        <v>2.2332429523318233E-2</v>
      </c>
      <c r="I48" s="216"/>
      <c r="J48" s="162" t="s">
        <v>84</v>
      </c>
      <c r="K48" s="163">
        <v>3321500</v>
      </c>
      <c r="L48" s="163">
        <v>6500</v>
      </c>
      <c r="M48" s="196">
        <f>'Bill Impacts - Large Use 6500'!$N$56</f>
        <v>3.2220518893699571E-3</v>
      </c>
      <c r="N48" s="196">
        <f>'Bill Impacts - Large Use 6500'!$T$56</f>
        <v>-4.1985320093752096E-2</v>
      </c>
      <c r="O48" s="196">
        <f>'Bill Impacts - Large Use 6500'!$Z$56</f>
        <v>-1.1240671517977649E-4</v>
      </c>
      <c r="P48" s="197">
        <f>'Bill Impacts - Large Use 6500'!$AF$56</f>
        <v>1.521810258223682E-3</v>
      </c>
    </row>
    <row r="49" spans="1:16" x14ac:dyDescent="0.25">
      <c r="A49" s="216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3.8623813082068172E-2</v>
      </c>
      <c r="F49" s="196">
        <f>F20/SUM('Bill Impacts - Large Use 7500'!$K$12+'Bill Impacts - Large Use 7500'!$K$19)</f>
        <v>-1.7275491000337704E-3</v>
      </c>
      <c r="G49" s="196">
        <f>G20/SUM('Bill Impacts - Large Use 7500'!$Q$12+'Bill Impacts - Large Use 7500'!$Q$19)</f>
        <v>-1.6470439340620273E-3</v>
      </c>
      <c r="H49" s="197">
        <f>H20/SUM('Bill Impacts - Large Use 7500'!$W$12+'Bill Impacts - Large Use 7500'!$W$19)</f>
        <v>2.2331638968168539E-2</v>
      </c>
      <c r="I49" s="216"/>
      <c r="J49" s="162" t="s">
        <v>84</v>
      </c>
      <c r="K49" s="163">
        <v>3832500</v>
      </c>
      <c r="L49" s="163">
        <v>7500</v>
      </c>
      <c r="M49" s="196">
        <f>'Bill Impacts - Large Use 7500'!$N$56</f>
        <v>3.0048590291701007E-3</v>
      </c>
      <c r="N49" s="196">
        <f>'Bill Impacts - Large Use 7500'!$T$56</f>
        <v>-4.2241075497751107E-2</v>
      </c>
      <c r="O49" s="196">
        <f>'Bill Impacts - Large Use 7500'!$Z$56</f>
        <v>-1.0224682659848208E-4</v>
      </c>
      <c r="P49" s="197">
        <f>'Bill Impacts - Large Use 7500'!$AF$56</f>
        <v>1.3841838177942845E-3</v>
      </c>
    </row>
    <row r="50" spans="1:16" x14ac:dyDescent="0.25">
      <c r="A50" s="216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3.8623333282811076E-2</v>
      </c>
      <c r="F50" s="196">
        <f>F21/SUM('Bill Impacts - Large Use 10000'!$K$12+'Bill Impacts - Large Use 10000'!$K$19)</f>
        <v>-1.7264892860554624E-3</v>
      </c>
      <c r="G50" s="196">
        <f>G21/SUM('Bill Impacts - Large Use 10000'!$Q$12+'Bill Impacts - Large Use 10000'!$Q$19)</f>
        <v>-1.6470812747032117E-3</v>
      </c>
      <c r="H50" s="197">
        <f>H21/SUM('Bill Impacts - Large Use 10000'!$W$12+'Bill Impacts - Large Use 10000'!$W$19)</f>
        <v>2.232991925916929E-2</v>
      </c>
      <c r="I50" s="216"/>
      <c r="J50" s="162" t="s">
        <v>84</v>
      </c>
      <c r="K50" s="163">
        <v>5110000</v>
      </c>
      <c r="L50" s="163">
        <v>10000</v>
      </c>
      <c r="M50" s="196">
        <f>'Bill Impacts - Large Use 10000'!$N$56</f>
        <v>2.6461833020105779E-3</v>
      </c>
      <c r="N50" s="196">
        <f>'Bill Impacts - Large Use 10000'!$T$56</f>
        <v>-4.2663676601218115E-2</v>
      </c>
      <c r="O50" s="196">
        <f>'Bill Impacts - Large Use 10000'!$Z$56</f>
        <v>-8.5447093589669824E-5</v>
      </c>
      <c r="P50" s="197">
        <f>'Bill Impacts - Large Use 10000'!$AF$56</f>
        <v>1.1566197950942897E-3</v>
      </c>
    </row>
    <row r="51" spans="1:16" x14ac:dyDescent="0.25">
      <c r="A51" s="216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3.8622934944608202E-2</v>
      </c>
      <c r="F51" s="196">
        <f>F22/SUM('Bill Impacts - Large Use 12500'!$K$12+'Bill Impacts - Large Use 12500'!$K$19)</f>
        <v>-1.7256094081769099E-3</v>
      </c>
      <c r="G51" s="196">
        <f>G22/SUM('Bill Impacts - Large Use 12500'!$Q$12+'Bill Impacts - Large Use 12500'!$Q$19)</f>
        <v>-1.6471122755590904E-3</v>
      </c>
      <c r="H51" s="197">
        <f>H22/SUM('Bill Impacts - Large Use 12500'!$W$12+'Bill Impacts - Large Use 12500'!$W$19)</f>
        <v>2.2328491526472514E-2</v>
      </c>
      <c r="I51" s="216"/>
      <c r="J51" s="162" t="s">
        <v>84</v>
      </c>
      <c r="K51" s="163">
        <v>6387500</v>
      </c>
      <c r="L51" s="163">
        <v>12500</v>
      </c>
      <c r="M51" s="196">
        <f>'Bill Impacts - Large Use 12500'!$N$56</f>
        <v>2.4274917778836095E-3</v>
      </c>
      <c r="N51" s="196">
        <f>'Bill Impacts - Large Use 12500'!$T$56</f>
        <v>-4.2921493071809882E-2</v>
      </c>
      <c r="O51" s="196">
        <f>'Bill Impacts - Large Use 12500'!$Z$56</f>
        <v>-7.5190785554554772E-5</v>
      </c>
      <c r="P51" s="197">
        <f>'Bill Impacts - Large Use 12500'!$AF$56</f>
        <v>1.0176947561859827E-3</v>
      </c>
    </row>
    <row r="52" spans="1:16" x14ac:dyDescent="0.25">
      <c r="A52" s="216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0.16153368095133258</v>
      </c>
      <c r="F52" s="196">
        <f>F23/SUM('Bill Impacts - Large Use2 15000'!$K$12+'Bill Impacts - Large Use2 15000'!$K$19)</f>
        <v>0.27870004918603108</v>
      </c>
      <c r="G52" s="196">
        <f>G23/SUM('Bill Impacts - Large Use2 15000'!$Q$12+'Bill Impacts - Large Use2 15000'!$Q$19)</f>
        <v>-1.5545752547645535E-3</v>
      </c>
      <c r="H52" s="197">
        <f>H23/SUM('Bill Impacts - Large Use2 15000'!$W$12+'Bill Impacts - Large Use2 15000'!$W$19)</f>
        <v>2.2436900328782594E-2</v>
      </c>
      <c r="I52" s="216"/>
      <c r="J52" s="162" t="s">
        <v>87</v>
      </c>
      <c r="K52" s="163">
        <v>7665000</v>
      </c>
      <c r="L52" s="163">
        <v>15000</v>
      </c>
      <c r="M52" s="196">
        <f>'Bill Impacts - Large Use2 15000'!$N$56</f>
        <v>4.8299045922550604E-3</v>
      </c>
      <c r="N52" s="196">
        <f>'Bill Impacts - Large Use2 15000'!$T$56</f>
        <v>-4.3938249631008487E-2</v>
      </c>
      <c r="O52" s="196">
        <f>'Bill Impacts - Large Use2 15000'!$Z$56</f>
        <v>-1.5900666508822624E-5</v>
      </c>
      <c r="P52" s="197">
        <f>'Bill Impacts - Large Use2 15000'!$AF$56</f>
        <v>2.2913829335877915E-4</v>
      </c>
    </row>
    <row r="53" spans="1:16" x14ac:dyDescent="0.25">
      <c r="A53" s="216"/>
      <c r="B53" s="162" t="s">
        <v>87</v>
      </c>
      <c r="C53" s="163">
        <v>10220000</v>
      </c>
      <c r="D53" s="163">
        <v>20000</v>
      </c>
      <c r="E53" s="196">
        <f>E24/SUM('Bill Impacts - Large Use2 20000'!$H$12+'Bill Impacts - Large Use2 20000'!$H$19)</f>
        <v>0.16154544994493616</v>
      </c>
      <c r="F53" s="196">
        <f>F24/SUM('Bill Impacts - Large Use2 20000'!$K$12+'Bill Impacts - Large Use2 20000'!$K$19)</f>
        <v>0.2786933881039812</v>
      </c>
      <c r="G53" s="196">
        <f>G24/SUM('Bill Impacts - Large Use2 20000'!$Q$12+'Bill Impacts - Large Use2 20000'!$Q$19)</f>
        <v>-1.5470281969617329E-3</v>
      </c>
      <c r="H53" s="197">
        <f>H24/SUM('Bill Impacts - Large Use2 20000'!$W$12+'Bill Impacts - Large Use2 20000'!$W$19)</f>
        <v>2.2447571822398638E-2</v>
      </c>
      <c r="I53" s="216"/>
      <c r="J53" s="162" t="s">
        <v>87</v>
      </c>
      <c r="K53" s="163">
        <v>10220000</v>
      </c>
      <c r="L53" s="163">
        <v>20000</v>
      </c>
      <c r="M53" s="196">
        <f>'Bill Impacts - Large Use2 20000'!$N$56</f>
        <v>4.6923304661897784E-3</v>
      </c>
      <c r="N53" s="196">
        <f>'Bill Impacts - Large Use2 20000'!$T$56</f>
        <v>-4.4265916310091892E-2</v>
      </c>
      <c r="O53" s="196">
        <f>'Bill Impacts - Large Use2 20000'!$Z$56</f>
        <v>-1.3743366209314635E-5</v>
      </c>
      <c r="P53" s="197">
        <f>'Bill Impacts - Large Use2 20000'!$AF$56</f>
        <v>1.9911218672566901E-4</v>
      </c>
    </row>
    <row r="54" spans="1:16" x14ac:dyDescent="0.25">
      <c r="A54" s="216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6"/>
      <c r="J54" s="162" t="s">
        <v>85</v>
      </c>
      <c r="K54" s="163">
        <v>250</v>
      </c>
      <c r="M54" s="196">
        <f>'Bill Impacts - USL 250'!$N$56</f>
        <v>3.020588328252467E-2</v>
      </c>
      <c r="N54" s="196">
        <f>'Bill Impacts - USL 250'!$T$56</f>
        <v>-4.7746568888535804E-2</v>
      </c>
      <c r="O54" s="196">
        <f>'Bill Impacts - USL 250'!$Z$56</f>
        <v>-2.3314891509924806E-4</v>
      </c>
      <c r="P54" s="197">
        <f>'Bill Impacts - USL 250'!$AF$56</f>
        <v>6.1798870841004092E-3</v>
      </c>
    </row>
    <row r="55" spans="1:16" x14ac:dyDescent="0.25">
      <c r="A55" s="216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6"/>
      <c r="J55" s="162" t="s">
        <v>85</v>
      </c>
      <c r="K55" s="163">
        <v>500</v>
      </c>
      <c r="M55" s="196">
        <f>'Bill Impacts - USL 500'!$N$56</f>
        <v>2.9486514857487288E-2</v>
      </c>
      <c r="N55" s="196">
        <f>'Bill Impacts - USL 500'!$T$56</f>
        <v>-5.3827142867940422E-2</v>
      </c>
      <c r="O55" s="196">
        <f>'Bill Impacts - USL 500'!$Z$56</f>
        <v>-1.2984975058601318E-4</v>
      </c>
      <c r="P55" s="197">
        <f>'Bill Impacts - USL 500'!$AF$56</f>
        <v>4.4154648669339266E-3</v>
      </c>
    </row>
    <row r="56" spans="1:16" x14ac:dyDescent="0.25">
      <c r="A56" s="216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5.2497696656920965E-2</v>
      </c>
      <c r="F56" s="196">
        <f>F27/SUM('Bill Impacts - Sentinel (2)'!$K$12+'Bill Impacts - Sentinel (2)'!$K$19)</f>
        <v>2.5925960901293305E-2</v>
      </c>
      <c r="G56" s="196">
        <f>G27/SUM('Bill Impacts - Sentinel (2)'!$Q$12+'Bill Impacts - Sentinel (2)'!$Q$19)</f>
        <v>-1.8023254578974431E-3</v>
      </c>
      <c r="H56" s="197">
        <f>H27/SUM('Bill Impacts - Sentinel (2)'!$W$12+'Bill Impacts - Sentinel (2)'!$W$19)</f>
        <v>2.1834904614909119E-2</v>
      </c>
      <c r="I56" s="216"/>
      <c r="J56" s="162" t="s">
        <v>86</v>
      </c>
      <c r="K56" s="163">
        <v>97008</v>
      </c>
      <c r="L56" s="163">
        <v>216</v>
      </c>
      <c r="M56" s="196">
        <f>'Bill Impacts - Sentinel (2)'!$N$56</f>
        <v>2.8842516141184434E-2</v>
      </c>
      <c r="N56" s="196">
        <f>'Bill Impacts - Sentinel (2)'!$T$56</f>
        <v>-3.2925444215530619E-2</v>
      </c>
      <c r="O56" s="196">
        <f>'Bill Impacts - Sentinel (2)'!$Z$56</f>
        <v>-6.4123412895462201E-4</v>
      </c>
      <c r="P56" s="197">
        <f>'Bill Impacts - Sentinel (2)'!$AF$56</f>
        <v>7.7594303389347963E-3</v>
      </c>
    </row>
    <row r="57" spans="1:16" ht="13" thickBot="1" x14ac:dyDescent="0.3">
      <c r="A57" s="217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-0.19092285012800611</v>
      </c>
      <c r="F57" s="198">
        <f>F28/SUM('Bill Impacts - Street Light (2'!$K$12+'Bill Impacts - Street Light (2'!$K$19)</f>
        <v>-0.24543834400888836</v>
      </c>
      <c r="G57" s="198">
        <f>G28/SUM('Bill Impacts - Street Light (2'!$Q$12+'Bill Impacts - Street Light (2'!$Q$19)</f>
        <v>-7.8155344811591128E-4</v>
      </c>
      <c r="H57" s="199">
        <f>H28/SUM('Bill Impacts - Street Light (2'!$W$12+'Bill Impacts - Street Light (2'!$W$19)</f>
        <v>2.278984708012613E-2</v>
      </c>
      <c r="I57" s="217"/>
      <c r="J57" s="165" t="s">
        <v>111</v>
      </c>
      <c r="K57" s="166">
        <v>2400000</v>
      </c>
      <c r="L57" s="166">
        <v>6800</v>
      </c>
      <c r="M57" s="198">
        <f>'Bill Impacts - Street Light (2'!$N$56</f>
        <v>-3.4411448601316091E-2</v>
      </c>
      <c r="N57" s="198">
        <f>'Bill Impacts - Street Light (2'!$T$56</f>
        <v>-0.1150722479161512</v>
      </c>
      <c r="O57" s="198">
        <f>'Bill Impacts - Street Light (2'!$Z$56</f>
        <v>-1.7209937404724811E-4</v>
      </c>
      <c r="P57" s="199">
        <f>'Bill Impacts - Street Light (2'!$AF$56</f>
        <v>5.0153033859351038E-3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theme="7"/>
    <pageSetUpPr fitToPage="1"/>
  </sheetPr>
  <dimension ref="A1:AP79"/>
  <sheetViews>
    <sheetView showGridLines="0" topLeftCell="A3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hidden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0.3</v>
      </c>
      <c r="H7" s="9" t="s">
        <v>69</v>
      </c>
      <c r="J7" s="153"/>
      <c r="K7" s="153"/>
    </row>
    <row r="8" spans="2:42" ht="13" x14ac:dyDescent="0.3">
      <c r="B8" s="6"/>
      <c r="G8" s="160">
        <v>134.55000000000001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212">
        <v>5.18</v>
      </c>
      <c r="H12" s="18">
        <f t="shared" ref="H12:H27" si="0">$F12*G12</f>
        <v>5.18</v>
      </c>
      <c r="I12" s="19"/>
      <c r="J12" s="212">
        <v>5.45</v>
      </c>
      <c r="K12" s="18">
        <f t="shared" ref="K12:K27" si="1">$F12*J12</f>
        <v>5.45</v>
      </c>
      <c r="L12" s="19"/>
      <c r="M12" s="21">
        <f t="shared" ref="M12:M21" si="2">K12-H12</f>
        <v>0.27000000000000046</v>
      </c>
      <c r="N12" s="22">
        <f t="shared" ref="N12:N21" si="3">IF((H12)=0,"",(M12/H12))</f>
        <v>5.2123552123552214E-2</v>
      </c>
      <c r="O12" s="19"/>
      <c r="P12" s="16">
        <v>5.59</v>
      </c>
      <c r="Q12" s="18">
        <f t="shared" ref="Q12:Q27" si="4">$F12*P12</f>
        <v>5.59</v>
      </c>
      <c r="R12" s="19"/>
      <c r="S12" s="21">
        <f>Q12-K12</f>
        <v>0.13999999999999968</v>
      </c>
      <c r="T12" s="22">
        <f t="shared" ref="T12:T34" si="5">IF((K12)=0,"",(S12/K12))</f>
        <v>2.5688073394495352E-2</v>
      </c>
      <c r="U12" s="19"/>
      <c r="V12" s="16">
        <v>5.58</v>
      </c>
      <c r="W12" s="18">
        <f t="shared" ref="W12:W27" si="6">$F12*V12</f>
        <v>5.58</v>
      </c>
      <c r="X12" s="19"/>
      <c r="Y12" s="21">
        <f>W12-Q12</f>
        <v>-9.9999999999997868E-3</v>
      </c>
      <c r="Z12" s="22">
        <f t="shared" ref="Z12:Z34" si="7">IF((Q12)=0,"",(Y12/Q12))</f>
        <v>-1.7889087656529135E-3</v>
      </c>
      <c r="AA12" s="19"/>
      <c r="AB12" s="16">
        <v>5.7</v>
      </c>
      <c r="AC12" s="18">
        <f t="shared" ref="AC12:AC27" si="8">$F12*AB12</f>
        <v>5.7</v>
      </c>
      <c r="AD12" s="19"/>
      <c r="AE12" s="21">
        <f>AC12-W12</f>
        <v>0.12000000000000011</v>
      </c>
      <c r="AF12" s="22">
        <f t="shared" ref="AF12:AF34" si="9">IF((W12)=0,"",(AE12/W12))</f>
        <v>2.1505376344086041E-2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0.3</v>
      </c>
      <c r="G19" s="16">
        <v>14.1974</v>
      </c>
      <c r="H19" s="18">
        <f t="shared" si="0"/>
        <v>4.25922</v>
      </c>
      <c r="I19" s="19"/>
      <c r="J19" s="16">
        <v>14.949199999999999</v>
      </c>
      <c r="K19" s="18">
        <f t="shared" si="1"/>
        <v>4.4847599999999996</v>
      </c>
      <c r="L19" s="19"/>
      <c r="M19" s="21">
        <f t="shared" si="2"/>
        <v>0.22553999999999963</v>
      </c>
      <c r="N19" s="22">
        <f t="shared" si="3"/>
        <v>5.295335765703571E-2</v>
      </c>
      <c r="O19" s="19"/>
      <c r="P19" s="16">
        <v>15.341100000000001</v>
      </c>
      <c r="Q19" s="18">
        <f t="shared" si="4"/>
        <v>4.6023300000000003</v>
      </c>
      <c r="R19" s="19"/>
      <c r="S19" s="21">
        <f t="shared" si="10"/>
        <v>0.11757000000000062</v>
      </c>
      <c r="T19" s="22">
        <f t="shared" si="5"/>
        <v>2.6215449656169031E-2</v>
      </c>
      <c r="U19" s="19"/>
      <c r="V19" s="16">
        <v>15.3132</v>
      </c>
      <c r="W19" s="18">
        <f t="shared" si="6"/>
        <v>4.59396</v>
      </c>
      <c r="X19" s="19"/>
      <c r="Y19" s="21">
        <f t="shared" si="11"/>
        <v>-8.3700000000002106E-3</v>
      </c>
      <c r="Z19" s="22">
        <f t="shared" si="7"/>
        <v>-1.8186440346520589E-3</v>
      </c>
      <c r="AA19" s="19"/>
      <c r="AB19" s="16">
        <v>15.653700000000001</v>
      </c>
      <c r="AC19" s="18">
        <f t="shared" si="8"/>
        <v>4.69611</v>
      </c>
      <c r="AD19" s="19"/>
      <c r="AE19" s="21">
        <f t="shared" si="12"/>
        <v>0.10214999999999996</v>
      </c>
      <c r="AF19" s="22">
        <f t="shared" si="9"/>
        <v>2.2235718203902508E-2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0.3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9.4392199999999988</v>
      </c>
      <c r="I28" s="31"/>
      <c r="J28" s="28"/>
      <c r="K28" s="30">
        <f>SUM(K12:K27)</f>
        <v>9.9347600000000007</v>
      </c>
      <c r="L28" s="31"/>
      <c r="M28" s="32">
        <f t="shared" si="26"/>
        <v>0.49554000000000187</v>
      </c>
      <c r="N28" s="33">
        <f t="shared" si="27"/>
        <v>5.2497981824769627E-2</v>
      </c>
      <c r="O28" s="31"/>
      <c r="P28" s="28"/>
      <c r="Q28" s="30">
        <f>SUM(Q12:Q27)</f>
        <v>10.19233</v>
      </c>
      <c r="R28" s="31"/>
      <c r="S28" s="32">
        <f t="shared" si="10"/>
        <v>0.25756999999999941</v>
      </c>
      <c r="T28" s="33">
        <f t="shared" si="5"/>
        <v>2.5926142151395645E-2</v>
      </c>
      <c r="U28" s="31"/>
      <c r="V28" s="28"/>
      <c r="W28" s="30">
        <f>SUM(W12:W27)</f>
        <v>10.173960000000001</v>
      </c>
      <c r="X28" s="31"/>
      <c r="Y28" s="32">
        <f t="shared" si="11"/>
        <v>-1.8369999999999109E-2</v>
      </c>
      <c r="Z28" s="33">
        <f t="shared" si="7"/>
        <v>-1.8023356779067307E-3</v>
      </c>
      <c r="AA28" s="31"/>
      <c r="AB28" s="28"/>
      <c r="AC28" s="30">
        <f>SUM(AC12:AC27)</f>
        <v>10.39611</v>
      </c>
      <c r="AD28" s="31"/>
      <c r="AE28" s="32">
        <f t="shared" si="12"/>
        <v>0.22214999999999918</v>
      </c>
      <c r="AF28" s="33">
        <f t="shared" si="9"/>
        <v>2.1835155632614945E-2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0.3</v>
      </c>
      <c r="G29" s="16">
        <v>-9.3799999999999994E-2</v>
      </c>
      <c r="H29" s="18">
        <f t="shared" ref="H29:H35" si="28">$F29*G29</f>
        <v>-2.8139999999999998E-2</v>
      </c>
      <c r="I29" s="19"/>
      <c r="J29" s="16">
        <v>0.1197437182678473</v>
      </c>
      <c r="K29" s="18">
        <f t="shared" ref="K29:K35" si="29">$F29*J29</f>
        <v>3.5923115480354186E-2</v>
      </c>
      <c r="L29" s="19"/>
      <c r="M29" s="21">
        <f t="shared" si="26"/>
        <v>6.4063115480354177E-2</v>
      </c>
      <c r="N29" s="22">
        <f t="shared" si="27"/>
        <v>-2.2765854825996512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-3.5923115480354186E-2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0.3</v>
      </c>
      <c r="G30" s="16">
        <v>0.43269999999999997</v>
      </c>
      <c r="H30" s="18">
        <f t="shared" si="28"/>
        <v>0.12980999999999998</v>
      </c>
      <c r="I30" s="19"/>
      <c r="J30" s="16">
        <v>1.3019293139368611</v>
      </c>
      <c r="K30" s="18">
        <f t="shared" si="29"/>
        <v>0.39057879418105829</v>
      </c>
      <c r="L30" s="19"/>
      <c r="M30" s="21">
        <f t="shared" si="26"/>
        <v>0.26076879418105831</v>
      </c>
      <c r="N30" s="22">
        <f t="shared" si="27"/>
        <v>2.0088498126574095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-0.39057879418105829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0.3</v>
      </c>
      <c r="G31" s="16">
        <v>4.4600000000000001E-2</v>
      </c>
      <c r="H31" s="18">
        <f>$F31*G31</f>
        <v>1.338E-2</v>
      </c>
      <c r="I31" s="19"/>
      <c r="J31" s="16">
        <v>0</v>
      </c>
      <c r="K31" s="18">
        <f t="shared" si="29"/>
        <v>0</v>
      </c>
      <c r="L31" s="19"/>
      <c r="M31" s="21">
        <f t="shared" si="26"/>
        <v>-1.338E-2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0.3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0.3</v>
      </c>
      <c r="G33" s="133">
        <v>1.745E-2</v>
      </c>
      <c r="H33" s="18">
        <f t="shared" si="28"/>
        <v>5.2350000000000001E-3</v>
      </c>
      <c r="I33" s="19"/>
      <c r="J33" s="133">
        <v>1.745E-2</v>
      </c>
      <c r="K33" s="18">
        <f t="shared" si="29"/>
        <v>5.2350000000000001E-3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1.745E-2</v>
      </c>
      <c r="Q33" s="18">
        <f t="shared" si="30"/>
        <v>5.2350000000000001E-3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31"/>
        <v>5.2350000000000001E-3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32"/>
        <v>5.2350000000000001E-3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4.1427945000000079</v>
      </c>
      <c r="G34" s="38">
        <f>0.64*$G$44+0.18*$G$45+0.18*$G$46</f>
        <v>0.10766000000000001</v>
      </c>
      <c r="H34" s="18">
        <f t="shared" si="28"/>
        <v>0.4460132558700009</v>
      </c>
      <c r="I34" s="19"/>
      <c r="J34" s="38">
        <f>0.64*$G$44+0.18*$G$45+0.18*$G$46</f>
        <v>0.10766000000000001</v>
      </c>
      <c r="K34" s="18">
        <f t="shared" si="29"/>
        <v>0.4460132558700009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0.10766000000000001</v>
      </c>
      <c r="Q34" s="18">
        <f t="shared" si="30"/>
        <v>0.4460132558700009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31"/>
        <v>0.4460132558700009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32"/>
        <v>0.4460132558700009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10.005518255869999</v>
      </c>
      <c r="I36" s="31"/>
      <c r="J36" s="41"/>
      <c r="K36" s="43">
        <f>SUM(K29:K35)+K28</f>
        <v>10.812510165531414</v>
      </c>
      <c r="L36" s="31"/>
      <c r="M36" s="32">
        <f t="shared" si="26"/>
        <v>0.80699190966141465</v>
      </c>
      <c r="N36" s="33">
        <f t="shared" ref="N36:N46" si="45">IF((H36)=0,"",(M36/H36))</f>
        <v>8.0654683647993122E-2</v>
      </c>
      <c r="O36" s="31"/>
      <c r="P36" s="41"/>
      <c r="Q36" s="43">
        <f>SUM(Q29:Q35)+Q28</f>
        <v>10.643578255870001</v>
      </c>
      <c r="R36" s="31"/>
      <c r="S36" s="32">
        <f t="shared" si="10"/>
        <v>-0.16893190966141347</v>
      </c>
      <c r="T36" s="33">
        <f t="shared" ref="T36:T46" si="46">IF((K36)=0,"",(S36/K36))</f>
        <v>-1.5623745742218295E-2</v>
      </c>
      <c r="U36" s="31"/>
      <c r="V36" s="41"/>
      <c r="W36" s="43">
        <f>SUM(W29:W35)+W28</f>
        <v>10.625208255870001</v>
      </c>
      <c r="X36" s="31"/>
      <c r="Y36" s="32">
        <f t="shared" si="11"/>
        <v>-1.8369999999999109E-2</v>
      </c>
      <c r="Z36" s="33">
        <f t="shared" ref="Z36:Z46" si="47">IF((Q36)=0,"",(Y36/Q36))</f>
        <v>-1.7259233275113976E-3</v>
      </c>
      <c r="AA36" s="31"/>
      <c r="AB36" s="41"/>
      <c r="AC36" s="43">
        <f>SUM(AC29:AC35)+AC28</f>
        <v>10.847358255870001</v>
      </c>
      <c r="AD36" s="31"/>
      <c r="AE36" s="32">
        <f t="shared" si="12"/>
        <v>0.22214999999999918</v>
      </c>
      <c r="AF36" s="33">
        <f t="shared" ref="AF36:AF46" si="48">IF((W36)=0,"",(AE36/W36))</f>
        <v>2.0907825489187022E-2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0.3</v>
      </c>
      <c r="G37" s="20">
        <v>2.3122152159791769</v>
      </c>
      <c r="H37" s="18">
        <f>$F37*G37</f>
        <v>0.69366456479375305</v>
      </c>
      <c r="I37" s="19"/>
      <c r="J37" s="20">
        <v>2.2489556131050223</v>
      </c>
      <c r="K37" s="18">
        <f>$F37*J37</f>
        <v>0.67468668393150666</v>
      </c>
      <c r="L37" s="19"/>
      <c r="M37" s="21">
        <f t="shared" si="26"/>
        <v>-1.8977880862246388E-2</v>
      </c>
      <c r="N37" s="22">
        <f t="shared" si="45"/>
        <v>-2.7358873186623094E-2</v>
      </c>
      <c r="O37" s="19"/>
      <c r="P37" s="20">
        <v>2.2489556131050223</v>
      </c>
      <c r="Q37" s="18">
        <f>$F37*P37</f>
        <v>0.67468668393150666</v>
      </c>
      <c r="R37" s="19"/>
      <c r="S37" s="21">
        <f t="shared" si="10"/>
        <v>0</v>
      </c>
      <c r="T37" s="22">
        <f t="shared" si="46"/>
        <v>0</v>
      </c>
      <c r="U37" s="19"/>
      <c r="V37" s="20">
        <v>2.2489556131050223</v>
      </c>
      <c r="W37" s="18">
        <f>$F37*V37</f>
        <v>0.67468668393150666</v>
      </c>
      <c r="X37" s="19"/>
      <c r="Y37" s="21">
        <f t="shared" si="11"/>
        <v>0</v>
      </c>
      <c r="Z37" s="22">
        <f t="shared" si="47"/>
        <v>0</v>
      </c>
      <c r="AA37" s="19"/>
      <c r="AB37" s="20">
        <v>2.2489556131050223</v>
      </c>
      <c r="AC37" s="18">
        <f>$F37*AB37</f>
        <v>0.67468668393150666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0.3</v>
      </c>
      <c r="G38" s="20">
        <v>1.7036791270448404</v>
      </c>
      <c r="H38" s="18">
        <f>$F38*G38</f>
        <v>0.51110373811345211</v>
      </c>
      <c r="I38" s="19"/>
      <c r="J38" s="20">
        <v>1.707114694191687</v>
      </c>
      <c r="K38" s="18">
        <f>$F38*J38</f>
        <v>0.51213440825750611</v>
      </c>
      <c r="L38" s="19"/>
      <c r="M38" s="21">
        <f t="shared" si="26"/>
        <v>1.0306701440540023E-3</v>
      </c>
      <c r="N38" s="22">
        <f t="shared" si="45"/>
        <v>2.0165576324257281E-3</v>
      </c>
      <c r="O38" s="19"/>
      <c r="P38" s="20">
        <v>1.707114694191687</v>
      </c>
      <c r="Q38" s="18">
        <f>$F38*P38</f>
        <v>0.51213440825750611</v>
      </c>
      <c r="R38" s="19"/>
      <c r="S38" s="21">
        <f t="shared" si="10"/>
        <v>0</v>
      </c>
      <c r="T38" s="22">
        <f t="shared" si="46"/>
        <v>0</v>
      </c>
      <c r="U38" s="19"/>
      <c r="V38" s="20">
        <v>1.707114694191687</v>
      </c>
      <c r="W38" s="18">
        <f>$F38*V38</f>
        <v>0.51213440825750611</v>
      </c>
      <c r="X38" s="19"/>
      <c r="Y38" s="21">
        <f t="shared" si="11"/>
        <v>0</v>
      </c>
      <c r="Z38" s="22">
        <f t="shared" si="47"/>
        <v>0</v>
      </c>
      <c r="AA38" s="19"/>
      <c r="AB38" s="20">
        <v>1.707114694191687</v>
      </c>
      <c r="AC38" s="18">
        <f>$F38*AB38</f>
        <v>0.51213440825750611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11.210286558777204</v>
      </c>
      <c r="I39" s="48"/>
      <c r="J39" s="47"/>
      <c r="K39" s="43">
        <f>SUM(K36:K38)</f>
        <v>11.999331257720426</v>
      </c>
      <c r="L39" s="48"/>
      <c r="M39" s="32">
        <f t="shared" si="26"/>
        <v>0.78904469894322204</v>
      </c>
      <c r="N39" s="33">
        <f t="shared" si="45"/>
        <v>7.0385774244587154E-2</v>
      </c>
      <c r="O39" s="48"/>
      <c r="P39" s="47"/>
      <c r="Q39" s="43">
        <f>SUM(Q36:Q38)</f>
        <v>11.830399348059013</v>
      </c>
      <c r="R39" s="48"/>
      <c r="S39" s="32">
        <f t="shared" si="10"/>
        <v>-0.16893190966141347</v>
      </c>
      <c r="T39" s="33">
        <f t="shared" si="46"/>
        <v>-1.4078443709329374E-2</v>
      </c>
      <c r="U39" s="48"/>
      <c r="V39" s="47"/>
      <c r="W39" s="43">
        <f>SUM(W36:W38)</f>
        <v>11.812029348059014</v>
      </c>
      <c r="X39" s="48"/>
      <c r="Y39" s="32">
        <f t="shared" si="11"/>
        <v>-1.8369999999999109E-2</v>
      </c>
      <c r="Z39" s="33">
        <f t="shared" si="47"/>
        <v>-1.5527793660670495E-3</v>
      </c>
      <c r="AA39" s="48"/>
      <c r="AB39" s="47"/>
      <c r="AC39" s="43">
        <f>SUM(AC36:AC38)</f>
        <v>12.034179348059013</v>
      </c>
      <c r="AD39" s="48"/>
      <c r="AE39" s="32">
        <f t="shared" si="12"/>
        <v>0.22214999999999918</v>
      </c>
      <c r="AF39" s="33">
        <f t="shared" si="48"/>
        <v>1.8807098547931014E-2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138.69279450000002</v>
      </c>
      <c r="G40" s="50">
        <v>4.4000000000000003E-3</v>
      </c>
      <c r="H40" s="154">
        <f t="shared" ref="H40:H48" si="49">$F40*G40</f>
        <v>0.61024829580000017</v>
      </c>
      <c r="I40" s="19"/>
      <c r="J40" s="50">
        <v>4.7000000000000002E-3</v>
      </c>
      <c r="K40" s="154">
        <f t="shared" ref="K40:K48" si="50">$F40*J40</f>
        <v>0.6518561341500001</v>
      </c>
      <c r="L40" s="19"/>
      <c r="M40" s="21">
        <f t="shared" si="26"/>
        <v>4.1607838349999926E-2</v>
      </c>
      <c r="N40" s="155">
        <f t="shared" si="45"/>
        <v>6.8181818181818038E-2</v>
      </c>
      <c r="O40" s="19"/>
      <c r="P40" s="50">
        <v>4.7000000000000002E-3</v>
      </c>
      <c r="Q40" s="154">
        <f t="shared" ref="Q40:Q48" si="51">$F40*P40</f>
        <v>0.6518561341500001</v>
      </c>
      <c r="R40" s="19"/>
      <c r="S40" s="21">
        <f t="shared" si="10"/>
        <v>0</v>
      </c>
      <c r="T40" s="155">
        <f t="shared" si="46"/>
        <v>0</v>
      </c>
      <c r="U40" s="19"/>
      <c r="V40" s="50">
        <v>4.7000000000000002E-3</v>
      </c>
      <c r="W40" s="154">
        <f t="shared" ref="W40:W48" si="52">$F40*V40</f>
        <v>0.6518561341500001</v>
      </c>
      <c r="X40" s="19"/>
      <c r="Y40" s="21">
        <f t="shared" si="11"/>
        <v>0</v>
      </c>
      <c r="Z40" s="155">
        <f t="shared" si="47"/>
        <v>0</v>
      </c>
      <c r="AA40" s="19"/>
      <c r="AB40" s="50">
        <v>4.7000000000000002E-3</v>
      </c>
      <c r="AC40" s="154">
        <f t="shared" ref="AC40:AC48" si="53">$F40*AB40</f>
        <v>0.6518561341500001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138.69279450000002</v>
      </c>
      <c r="G41" s="50">
        <v>1.2999999999999999E-3</v>
      </c>
      <c r="H41" s="154">
        <f t="shared" si="49"/>
        <v>0.18030063285</v>
      </c>
      <c r="I41" s="19"/>
      <c r="J41" s="50">
        <v>1.2999999999999999E-3</v>
      </c>
      <c r="K41" s="154">
        <f t="shared" si="50"/>
        <v>0.18030063285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0.18030063285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0.18030063285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0.18030063285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134.55000000000001</v>
      </c>
      <c r="G43" s="50">
        <v>7.0000000000000001E-3</v>
      </c>
      <c r="H43" s="154">
        <f t="shared" si="49"/>
        <v>0.94185000000000008</v>
      </c>
      <c r="I43" s="19"/>
      <c r="J43" s="50">
        <v>7.0000000000000001E-3</v>
      </c>
      <c r="K43" s="154">
        <f t="shared" si="50"/>
        <v>0.94185000000000008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0.94185000000000008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0.94185000000000008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0.94185000000000008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86.112000000000009</v>
      </c>
      <c r="G44" s="54">
        <v>8.3000000000000004E-2</v>
      </c>
      <c r="H44" s="154">
        <f t="shared" si="49"/>
        <v>7.1472960000000008</v>
      </c>
      <c r="I44" s="19"/>
      <c r="J44" s="54">
        <v>8.3000000000000004E-2</v>
      </c>
      <c r="K44" s="154">
        <f t="shared" si="50"/>
        <v>7.1472960000000008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6.8889600000000009</v>
      </c>
      <c r="R44" s="19"/>
      <c r="S44" s="21">
        <f t="shared" si="10"/>
        <v>-0.2583359999999999</v>
      </c>
      <c r="T44" s="155">
        <f t="shared" si="46"/>
        <v>-3.6144578313252997E-2</v>
      </c>
      <c r="U44" s="19"/>
      <c r="V44" s="54">
        <v>0.08</v>
      </c>
      <c r="W44" s="154">
        <f t="shared" si="52"/>
        <v>6.8889600000000009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6.8889600000000009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24.219000000000001</v>
      </c>
      <c r="G45" s="54">
        <v>0.128</v>
      </c>
      <c r="H45" s="154">
        <f t="shared" si="49"/>
        <v>3.1000320000000001</v>
      </c>
      <c r="I45" s="19"/>
      <c r="J45" s="54">
        <v>0.128</v>
      </c>
      <c r="K45" s="154">
        <f t="shared" si="50"/>
        <v>3.1000320000000001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2.9547180000000002</v>
      </c>
      <c r="R45" s="19"/>
      <c r="S45" s="21">
        <f t="shared" si="10"/>
        <v>-0.14531399999999994</v>
      </c>
      <c r="T45" s="155">
        <f t="shared" si="46"/>
        <v>-4.6874999999999979E-2</v>
      </c>
      <c r="U45" s="19"/>
      <c r="V45" s="54">
        <v>0.122</v>
      </c>
      <c r="W45" s="154">
        <f t="shared" si="52"/>
        <v>2.9547180000000002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2.9547180000000002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24.219000000000001</v>
      </c>
      <c r="G46" s="54">
        <v>0.17499999999999999</v>
      </c>
      <c r="H46" s="154">
        <f t="shared" si="49"/>
        <v>4.2383249999999997</v>
      </c>
      <c r="I46" s="19"/>
      <c r="J46" s="54">
        <v>0.17499999999999999</v>
      </c>
      <c r="K46" s="154">
        <f t="shared" si="50"/>
        <v>4.2383249999999997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3.8992590000000003</v>
      </c>
      <c r="R46" s="19"/>
      <c r="S46" s="21">
        <f t="shared" si="10"/>
        <v>-0.33906599999999942</v>
      </c>
      <c r="T46" s="155">
        <f t="shared" si="46"/>
        <v>-7.9999999999999877E-2</v>
      </c>
      <c r="U46" s="19"/>
      <c r="V46" s="54">
        <v>0.161</v>
      </c>
      <c r="W46" s="154">
        <f t="shared" si="52"/>
        <v>3.8992590000000003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3.8992590000000003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134.55000000000001</v>
      </c>
      <c r="G47" s="54">
        <v>9.9000000000000005E-2</v>
      </c>
      <c r="H47" s="154">
        <f t="shared" si="49"/>
        <v>13.320450000000001</v>
      </c>
      <c r="I47" s="59"/>
      <c r="J47" s="54">
        <v>9.9000000000000005E-2</v>
      </c>
      <c r="K47" s="154">
        <f t="shared" si="50"/>
        <v>13.320450000000001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12.6477</v>
      </c>
      <c r="R47" s="59"/>
      <c r="S47" s="60">
        <f t="shared" si="10"/>
        <v>-0.67275000000000063</v>
      </c>
      <c r="T47" s="155">
        <f>IF((K47)=FALSE,"",(S47/K47))</f>
        <v>-5.0505050505050546E-2</v>
      </c>
      <c r="U47" s="59"/>
      <c r="V47" s="54">
        <v>9.4E-2</v>
      </c>
      <c r="W47" s="154">
        <f t="shared" si="52"/>
        <v>12.6477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12.6477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0.11600000000000001</v>
      </c>
      <c r="H48" s="154">
        <f t="shared" si="49"/>
        <v>0</v>
      </c>
      <c r="I48" s="59"/>
      <c r="J48" s="54">
        <v>0.11600000000000001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27.678338487427204</v>
      </c>
      <c r="I50" s="75"/>
      <c r="J50" s="72"/>
      <c r="K50" s="74">
        <f>SUM(K40:K46,K39)</f>
        <v>28.50899102472043</v>
      </c>
      <c r="L50" s="75"/>
      <c r="M50" s="76">
        <f t="shared" si="26"/>
        <v>0.83065253729322563</v>
      </c>
      <c r="N50" s="77">
        <f>IF((H50)=0,"",(M50/H50))</f>
        <v>3.0010924885196664E-2</v>
      </c>
      <c r="O50" s="75"/>
      <c r="P50" s="72"/>
      <c r="Q50" s="74">
        <f>SUM(Q40:Q46,Q39)</f>
        <v>27.597343115059012</v>
      </c>
      <c r="R50" s="75"/>
      <c r="S50" s="76">
        <f t="shared" si="10"/>
        <v>-0.91164790966141851</v>
      </c>
      <c r="T50" s="77">
        <f>IF((K50)=0,"",(S50/K50))</f>
        <v>-3.1977557847309275E-2</v>
      </c>
      <c r="U50" s="75"/>
      <c r="V50" s="72"/>
      <c r="W50" s="74">
        <f>SUM(W40:W46,W39)</f>
        <v>27.578973115059014</v>
      </c>
      <c r="X50" s="75"/>
      <c r="Y50" s="76">
        <f t="shared" si="11"/>
        <v>-1.8369999999997333E-2</v>
      </c>
      <c r="Z50" s="77">
        <f>IF((Q50)=0,"",(Y50/Q50))</f>
        <v>-6.6564378764321687E-4</v>
      </c>
      <c r="AA50" s="75"/>
      <c r="AB50" s="72"/>
      <c r="AC50" s="74">
        <f>SUM(AC40:AC46,AC39)</f>
        <v>27.801123115059013</v>
      </c>
      <c r="AD50" s="75"/>
      <c r="AE50" s="76">
        <f t="shared" si="12"/>
        <v>0.22214999999999918</v>
      </c>
      <c r="AF50" s="77">
        <f>IF((W50)=0,"",(AE50/W50))</f>
        <v>8.0550497320256674E-3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3.5981840033655366</v>
      </c>
      <c r="I51" s="81"/>
      <c r="J51" s="79">
        <v>0.13</v>
      </c>
      <c r="K51" s="82">
        <f>K50*J51</f>
        <v>3.7061688332136562</v>
      </c>
      <c r="L51" s="81"/>
      <c r="M51" s="83">
        <f t="shared" si="26"/>
        <v>0.10798482984811963</v>
      </c>
      <c r="N51" s="84">
        <f>IF((H51)=0,"",(M51/H51))</f>
        <v>3.0010924885196747E-2</v>
      </c>
      <c r="O51" s="81"/>
      <c r="P51" s="79">
        <v>0.13</v>
      </c>
      <c r="Q51" s="82">
        <f>Q50*P51</f>
        <v>3.5876546049576716</v>
      </c>
      <c r="R51" s="81"/>
      <c r="S51" s="83">
        <f t="shared" si="10"/>
        <v>-0.11851422825598457</v>
      </c>
      <c r="T51" s="84">
        <f>IF((K51)=0,"",(S51/K51))</f>
        <v>-3.1977557847309317E-2</v>
      </c>
      <c r="U51" s="81"/>
      <c r="V51" s="79">
        <v>0.13</v>
      </c>
      <c r="W51" s="82">
        <f>W50*V51</f>
        <v>3.585266504957672</v>
      </c>
      <c r="X51" s="81"/>
      <c r="Y51" s="83">
        <f t="shared" si="11"/>
        <v>-2.388099999999671E-3</v>
      </c>
      <c r="Z51" s="84">
        <f>IF((Q51)=0,"",(Y51/Q51))</f>
        <v>-6.6564378764322175E-4</v>
      </c>
      <c r="AA51" s="81"/>
      <c r="AB51" s="79">
        <v>0.13</v>
      </c>
      <c r="AC51" s="82">
        <f>AC50*AB51</f>
        <v>3.6141460049576719</v>
      </c>
      <c r="AD51" s="81"/>
      <c r="AE51" s="83">
        <f t="shared" si="12"/>
        <v>2.8879499999999947E-2</v>
      </c>
      <c r="AF51" s="84">
        <f>IF((W51)=0,"",(AE51/W51))</f>
        <v>8.0550497320256813E-3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31.27652249079274</v>
      </c>
      <c r="I52" s="81"/>
      <c r="J52" s="86"/>
      <c r="K52" s="82">
        <f>K50+K51</f>
        <v>32.215159857934083</v>
      </c>
      <c r="L52" s="81"/>
      <c r="M52" s="83">
        <f t="shared" si="26"/>
        <v>0.93863736714134305</v>
      </c>
      <c r="N52" s="84">
        <f>IF((H52)=0,"",(M52/H52))</f>
        <v>3.0010924885196601E-2</v>
      </c>
      <c r="O52" s="81"/>
      <c r="P52" s="86"/>
      <c r="Q52" s="82">
        <f>Q50+Q51</f>
        <v>31.184997720016682</v>
      </c>
      <c r="R52" s="81"/>
      <c r="S52" s="83">
        <f t="shared" si="10"/>
        <v>-1.0301621379174009</v>
      </c>
      <c r="T52" s="84">
        <f>IF((K52)=0,"",(S52/K52))</f>
        <v>-3.1977557847309213E-2</v>
      </c>
      <c r="U52" s="81"/>
      <c r="V52" s="86"/>
      <c r="W52" s="82">
        <f>W50+W51</f>
        <v>31.164239620016687</v>
      </c>
      <c r="X52" s="81"/>
      <c r="Y52" s="83">
        <f t="shared" si="11"/>
        <v>-2.0758099999994784E-2</v>
      </c>
      <c r="Z52" s="84">
        <f>IF((Q52)=0,"",(Y52/Q52))</f>
        <v>-6.6564378764314618E-4</v>
      </c>
      <c r="AA52" s="81"/>
      <c r="AB52" s="86"/>
      <c r="AC52" s="82">
        <f>AC50+AC51</f>
        <v>31.415269120016685</v>
      </c>
      <c r="AD52" s="81"/>
      <c r="AE52" s="83">
        <f t="shared" si="12"/>
        <v>0.2510294999999978</v>
      </c>
      <c r="AF52" s="84">
        <f>IF((W52)=0,"",(AE52/W52))</f>
        <v>8.0550497320256258E-3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-3.13</v>
      </c>
      <c r="I53" s="81"/>
      <c r="J53" s="86"/>
      <c r="K53" s="87">
        <f>ROUND(-K52*10%,2)</f>
        <v>-3.22</v>
      </c>
      <c r="L53" s="81"/>
      <c r="M53" s="88">
        <f t="shared" si="26"/>
        <v>-9.0000000000000302E-2</v>
      </c>
      <c r="N53" s="89">
        <f>IF((H53)=0,"",(M53/H53))</f>
        <v>2.8753993610223738E-2</v>
      </c>
      <c r="O53" s="81"/>
      <c r="P53" s="86"/>
      <c r="Q53" s="87">
        <f>ROUND(-Q52*10%,2)</f>
        <v>-3.12</v>
      </c>
      <c r="R53" s="81"/>
      <c r="S53" s="88">
        <f t="shared" si="10"/>
        <v>0.10000000000000009</v>
      </c>
      <c r="T53" s="89">
        <f>IF((K53)=0,"",(S53/K53))</f>
        <v>-3.105590062111804E-2</v>
      </c>
      <c r="U53" s="81"/>
      <c r="V53" s="86"/>
      <c r="W53" s="87">
        <f>ROUND(-W52*10%,2)</f>
        <v>-3.12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-3.14</v>
      </c>
      <c r="AD53" s="81"/>
      <c r="AE53" s="88">
        <f t="shared" si="12"/>
        <v>-2.0000000000000018E-2</v>
      </c>
      <c r="AF53" s="89">
        <f>IF((W53)=0,"",(AE53/W53))</f>
        <v>6.4102564102564161E-3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28.146522490792741</v>
      </c>
      <c r="I54" s="92"/>
      <c r="J54" s="90"/>
      <c r="K54" s="93">
        <f>K52+K53</f>
        <v>28.995159857934084</v>
      </c>
      <c r="L54" s="92"/>
      <c r="M54" s="94">
        <f t="shared" si="26"/>
        <v>0.84863736714134319</v>
      </c>
      <c r="N54" s="95">
        <f>IF((H54)=0,"",(M54/H54))</f>
        <v>3.0150700407801656E-2</v>
      </c>
      <c r="O54" s="92"/>
      <c r="P54" s="90"/>
      <c r="Q54" s="93">
        <f>Q52+Q53</f>
        <v>28.064997720016681</v>
      </c>
      <c r="R54" s="92"/>
      <c r="S54" s="94">
        <f t="shared" si="10"/>
        <v>-0.93016213791740299</v>
      </c>
      <c r="T54" s="95">
        <f>IF((K54)=0,"",(S54/K54))</f>
        <v>-3.2079910663533669E-2</v>
      </c>
      <c r="U54" s="92"/>
      <c r="V54" s="90"/>
      <c r="W54" s="93">
        <f>W52+W53</f>
        <v>28.044239620016686</v>
      </c>
      <c r="X54" s="92"/>
      <c r="Y54" s="94">
        <f t="shared" si="11"/>
        <v>-2.0758099999994784E-2</v>
      </c>
      <c r="Z54" s="95">
        <f>IF((Q54)=0,"",(Y54/Q54))</f>
        <v>-7.3964374439231006E-4</v>
      </c>
      <c r="AA54" s="92"/>
      <c r="AB54" s="90"/>
      <c r="AC54" s="93">
        <f>AC52+AC53</f>
        <v>28.275269120016684</v>
      </c>
      <c r="AD54" s="92"/>
      <c r="AE54" s="94">
        <f t="shared" si="12"/>
        <v>0.23102949999999822</v>
      </c>
      <c r="AF54" s="95">
        <f>IF((W54)=0,"",(AE54/W54))</f>
        <v>8.238037583843066E-3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26.513135487427206</v>
      </c>
      <c r="I56" s="106"/>
      <c r="J56" s="103"/>
      <c r="K56" s="105">
        <f>SUM(K47:K48,K39,K40:K43)</f>
        <v>27.343788024720428</v>
      </c>
      <c r="L56" s="106"/>
      <c r="M56" s="107">
        <f t="shared" si="26"/>
        <v>0.83065253729322208</v>
      </c>
      <c r="N56" s="77">
        <f>IF((H56)=0,"",(M56/H56))</f>
        <v>3.1329849224627761E-2</v>
      </c>
      <c r="O56" s="106"/>
      <c r="P56" s="103"/>
      <c r="Q56" s="105">
        <f>SUM(Q47:Q48,Q39,Q40:Q43)</f>
        <v>26.502106115059011</v>
      </c>
      <c r="R56" s="106"/>
      <c r="S56" s="107">
        <f t="shared" si="10"/>
        <v>-0.84168190966141765</v>
      </c>
      <c r="T56" s="77">
        <f>IF((K56)=0,"",(S56/K56))</f>
        <v>-3.0781467033773324E-2</v>
      </c>
      <c r="U56" s="106"/>
      <c r="V56" s="103"/>
      <c r="W56" s="105">
        <f>SUM(W47:W48,W39,W40:W43)</f>
        <v>26.483736115059013</v>
      </c>
      <c r="X56" s="106"/>
      <c r="Y56" s="107">
        <f t="shared" si="11"/>
        <v>-1.8369999999997333E-2</v>
      </c>
      <c r="Z56" s="77">
        <f>IF((Q56)=0,"",(Y56/Q56))</f>
        <v>-6.9315245815724591E-4</v>
      </c>
      <c r="AA56" s="106"/>
      <c r="AB56" s="103"/>
      <c r="AC56" s="105">
        <f>SUM(AC47:AC48,AC39,AC40:AC43)</f>
        <v>26.705886115059013</v>
      </c>
      <c r="AD56" s="106"/>
      <c r="AE56" s="107">
        <f t="shared" si="12"/>
        <v>0.22214999999999918</v>
      </c>
      <c r="AF56" s="77">
        <f>IF((W56)=0,"",(AE56/W56))</f>
        <v>8.3881669502695912E-3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3.446707613365537</v>
      </c>
      <c r="I57" s="110"/>
      <c r="J57" s="109">
        <v>0.13</v>
      </c>
      <c r="K57" s="111">
        <f>K56*J57</f>
        <v>3.5546924432136557</v>
      </c>
      <c r="L57" s="110"/>
      <c r="M57" s="112">
        <f t="shared" si="26"/>
        <v>0.10798482984811875</v>
      </c>
      <c r="N57" s="84">
        <f>IF((H57)=0,"",(M57/H57))</f>
        <v>3.1329849224627726E-2</v>
      </c>
      <c r="O57" s="110"/>
      <c r="P57" s="109">
        <v>0.13</v>
      </c>
      <c r="Q57" s="111">
        <f>Q56*P57</f>
        <v>3.4452737949576715</v>
      </c>
      <c r="R57" s="110"/>
      <c r="S57" s="112">
        <f t="shared" si="10"/>
        <v>-0.10941864825598424</v>
      </c>
      <c r="T57" s="84">
        <f>IF((K57)=0,"",(S57/K57))</f>
        <v>-3.0781467033773307E-2</v>
      </c>
      <c r="U57" s="110"/>
      <c r="V57" s="109">
        <v>0.13</v>
      </c>
      <c r="W57" s="111">
        <f>W56*V57</f>
        <v>3.4428856949576718</v>
      </c>
      <c r="X57" s="110"/>
      <c r="Y57" s="112">
        <f t="shared" si="11"/>
        <v>-2.388099999999671E-3</v>
      </c>
      <c r="Z57" s="84">
        <f>IF((Q57)=0,"",(Y57/Q57))</f>
        <v>-6.9315245815725112E-4</v>
      </c>
      <c r="AA57" s="110"/>
      <c r="AB57" s="109">
        <v>0.13</v>
      </c>
      <c r="AC57" s="111">
        <f>AC56*AB57</f>
        <v>3.4717651949576718</v>
      </c>
      <c r="AD57" s="110"/>
      <c r="AE57" s="112">
        <f t="shared" si="12"/>
        <v>2.8879499999999947E-2</v>
      </c>
      <c r="AF57" s="84">
        <f>IF((W57)=0,"",(AE57/W57))</f>
        <v>8.3881669502696068E-3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29.959843100792742</v>
      </c>
      <c r="I58" s="110"/>
      <c r="J58" s="114"/>
      <c r="K58" s="111">
        <f>K56+K57</f>
        <v>30.898480467934085</v>
      </c>
      <c r="L58" s="110"/>
      <c r="M58" s="112">
        <f t="shared" si="26"/>
        <v>0.93863736714134305</v>
      </c>
      <c r="N58" s="84">
        <f>IF((H58)=0,"",(M58/H58))</f>
        <v>3.132984922462783E-2</v>
      </c>
      <c r="O58" s="110"/>
      <c r="P58" s="114"/>
      <c r="Q58" s="111">
        <f>Q56+Q57</f>
        <v>29.947379910016682</v>
      </c>
      <c r="R58" s="110"/>
      <c r="S58" s="112">
        <f t="shared" si="10"/>
        <v>-0.95110055791740322</v>
      </c>
      <c r="T58" s="84">
        <f>IF((K58)=0,"",(S58/K58))</f>
        <v>-3.0781467033773362E-2</v>
      </c>
      <c r="U58" s="110"/>
      <c r="V58" s="114"/>
      <c r="W58" s="111">
        <f>W56+W57</f>
        <v>29.926621810016684</v>
      </c>
      <c r="X58" s="110"/>
      <c r="Y58" s="112">
        <f t="shared" si="11"/>
        <v>-2.0758099999998336E-2</v>
      </c>
      <c r="Z58" s="84">
        <f>IF((Q58)=0,"",(Y58/Q58))</f>
        <v>-6.9315245815729102E-4</v>
      </c>
      <c r="AA58" s="110"/>
      <c r="AB58" s="114"/>
      <c r="AC58" s="111">
        <f>AC56+AC57</f>
        <v>30.177651310016685</v>
      </c>
      <c r="AD58" s="110"/>
      <c r="AE58" s="112">
        <f t="shared" si="12"/>
        <v>0.25102950000000135</v>
      </c>
      <c r="AF58" s="84">
        <f>IF((W58)=0,"",(AE58/W58))</f>
        <v>8.3881669502696675E-3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</v>
      </c>
      <c r="I59" s="110"/>
      <c r="J59" s="114"/>
      <c r="K59" s="116">
        <f>ROUND(-K58*10%,2)</f>
        <v>-3.09</v>
      </c>
      <c r="L59" s="110"/>
      <c r="M59" s="117">
        <f t="shared" si="26"/>
        <v>-8.9999999999999858E-2</v>
      </c>
      <c r="N59" s="89">
        <f>IF((H59)=0,"",(M59/H59))</f>
        <v>2.9999999999999954E-2</v>
      </c>
      <c r="O59" s="110"/>
      <c r="P59" s="114"/>
      <c r="Q59" s="116">
        <f>ROUND(-Q58*10%,2)</f>
        <v>-2.99</v>
      </c>
      <c r="R59" s="110"/>
      <c r="S59" s="117">
        <f t="shared" si="10"/>
        <v>9.9999999999999645E-2</v>
      </c>
      <c r="T59" s="89">
        <f>IF((K59)=0,"",(S59/K59))</f>
        <v>-3.2362459546925453E-2</v>
      </c>
      <c r="U59" s="110"/>
      <c r="V59" s="114"/>
      <c r="W59" s="116">
        <f>ROUND(-W58*10%,2)</f>
        <v>-2.99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-3.02</v>
      </c>
      <c r="AD59" s="110"/>
      <c r="AE59" s="117">
        <f t="shared" si="12"/>
        <v>-2.9999999999999805E-2</v>
      </c>
      <c r="AF59" s="89">
        <f>IF((W59)=0,"",(AE59/W59))</f>
        <v>1.0033444816053446E-2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26.959843100792742</v>
      </c>
      <c r="I60" s="120"/>
      <c r="J60" s="118"/>
      <c r="K60" s="121">
        <f>SUM(K58:K59)</f>
        <v>27.808480467934086</v>
      </c>
      <c r="L60" s="120"/>
      <c r="M60" s="122">
        <f t="shared" si="26"/>
        <v>0.84863736714134319</v>
      </c>
      <c r="N60" s="123">
        <f>IF((H60)=0,"",(M60/H60))</f>
        <v>3.1477830340800067E-2</v>
      </c>
      <c r="O60" s="120"/>
      <c r="P60" s="118"/>
      <c r="Q60" s="121">
        <f>SUM(Q58:Q59)</f>
        <v>26.957379910016684</v>
      </c>
      <c r="R60" s="120"/>
      <c r="S60" s="122">
        <f t="shared" si="10"/>
        <v>-0.8511005579174018</v>
      </c>
      <c r="T60" s="123">
        <f>IF((K60)=0,"",(S60/K60))</f>
        <v>-3.0605791600112939E-2</v>
      </c>
      <c r="U60" s="120"/>
      <c r="V60" s="118"/>
      <c r="W60" s="121">
        <f>SUM(W58:W59)</f>
        <v>26.936621810016682</v>
      </c>
      <c r="X60" s="120"/>
      <c r="Y60" s="122">
        <f t="shared" si="11"/>
        <v>-2.0758100000001889E-2</v>
      </c>
      <c r="Z60" s="123">
        <f>IF((Q60)=0,"",(Y60/Q60))</f>
        <v>-7.7003403406755797E-4</v>
      </c>
      <c r="AA60" s="120"/>
      <c r="AB60" s="118"/>
      <c r="AC60" s="121">
        <f>SUM(AC58:AC59)</f>
        <v>27.157651310016686</v>
      </c>
      <c r="AD60" s="120"/>
      <c r="AE60" s="122">
        <f t="shared" si="12"/>
        <v>0.22102950000000376</v>
      </c>
      <c r="AF60" s="123">
        <f>IF((W60)=0,"",(AE60/W60))</f>
        <v>8.2055389706593238E-3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7"/>
    <pageSetUpPr fitToPage="1"/>
  </sheetPr>
  <dimension ref="A1:AP79"/>
  <sheetViews>
    <sheetView showGridLines="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721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216</v>
      </c>
      <c r="H7" s="9" t="s">
        <v>69</v>
      </c>
      <c r="J7" s="153"/>
      <c r="K7" s="153"/>
    </row>
    <row r="8" spans="2:42" ht="13" x14ac:dyDescent="0.3">
      <c r="B8" s="6"/>
      <c r="G8" s="160">
        <v>97008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721</v>
      </c>
      <c r="G12" s="212">
        <v>5.18</v>
      </c>
      <c r="H12" s="18">
        <f t="shared" ref="H12:H27" si="0">$F12*G12</f>
        <v>3734.7799999999997</v>
      </c>
      <c r="I12" s="19"/>
      <c r="J12" s="212">
        <v>5.45</v>
      </c>
      <c r="K12" s="18">
        <f t="shared" ref="K12:K27" si="1">$F12*J12</f>
        <v>3929.4500000000003</v>
      </c>
      <c r="L12" s="19"/>
      <c r="M12" s="21">
        <f t="shared" ref="M12:M21" si="2">K12-H12</f>
        <v>194.67000000000053</v>
      </c>
      <c r="N12" s="22">
        <f t="shared" ref="N12:N21" si="3">IF((H12)=0,"",(M12/H12))</f>
        <v>5.2123552123552269E-2</v>
      </c>
      <c r="O12" s="19"/>
      <c r="P12" s="16">
        <v>5.59</v>
      </c>
      <c r="Q12" s="18">
        <f t="shared" ref="Q12:Q27" si="4">$F12*P12</f>
        <v>4030.39</v>
      </c>
      <c r="R12" s="19"/>
      <c r="S12" s="21">
        <f>Q12-K12</f>
        <v>100.9399999999996</v>
      </c>
      <c r="T12" s="22">
        <f t="shared" ref="T12:T34" si="5">IF((K12)=0,"",(S12/K12))</f>
        <v>2.568807339449531E-2</v>
      </c>
      <c r="U12" s="19"/>
      <c r="V12" s="16">
        <v>5.58</v>
      </c>
      <c r="W12" s="18">
        <f t="shared" ref="W12:W27" si="6">$F12*V12</f>
        <v>4023.18</v>
      </c>
      <c r="X12" s="19"/>
      <c r="Y12" s="21">
        <f>W12-Q12</f>
        <v>-7.2100000000000364</v>
      </c>
      <c r="Z12" s="22">
        <f t="shared" ref="Z12:Z34" si="7">IF((Q12)=0,"",(Y12/Q12))</f>
        <v>-1.7889087656529608E-3</v>
      </c>
      <c r="AA12" s="19"/>
      <c r="AB12" s="16">
        <v>5.7</v>
      </c>
      <c r="AC12" s="18">
        <f t="shared" ref="AC12:AC27" si="8">$F12*AB12</f>
        <v>4109.7</v>
      </c>
      <c r="AD12" s="19"/>
      <c r="AE12" s="21">
        <f>AC12-W12</f>
        <v>86.519999999999982</v>
      </c>
      <c r="AF12" s="22">
        <f t="shared" ref="AF12:AF34" si="9">IF((W12)=0,"",(AE12/W12))</f>
        <v>2.1505376344086016E-2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721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721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216</v>
      </c>
      <c r="G19" s="16">
        <v>14.1974</v>
      </c>
      <c r="H19" s="18">
        <f t="shared" si="0"/>
        <v>3066.6383999999998</v>
      </c>
      <c r="I19" s="19"/>
      <c r="J19" s="16">
        <v>14.949199999999999</v>
      </c>
      <c r="K19" s="18">
        <f t="shared" si="1"/>
        <v>3229.0272</v>
      </c>
      <c r="L19" s="19"/>
      <c r="M19" s="21">
        <f t="shared" si="2"/>
        <v>162.38880000000017</v>
      </c>
      <c r="N19" s="22">
        <f t="shared" si="3"/>
        <v>5.2953357657035856E-2</v>
      </c>
      <c r="O19" s="19"/>
      <c r="P19" s="16">
        <v>15.341100000000001</v>
      </c>
      <c r="Q19" s="18">
        <f t="shared" si="4"/>
        <v>3313.6776</v>
      </c>
      <c r="R19" s="19"/>
      <c r="S19" s="21">
        <f t="shared" si="10"/>
        <v>84.650399999999991</v>
      </c>
      <c r="T19" s="22">
        <f t="shared" si="5"/>
        <v>2.6215449656168888E-2</v>
      </c>
      <c r="U19" s="19"/>
      <c r="V19" s="16">
        <v>15.3132</v>
      </c>
      <c r="W19" s="18">
        <f t="shared" si="6"/>
        <v>3307.6512000000002</v>
      </c>
      <c r="X19" s="19"/>
      <c r="Y19" s="21">
        <f t="shared" si="11"/>
        <v>-6.0263999999997395</v>
      </c>
      <c r="Z19" s="22">
        <f t="shared" si="7"/>
        <v>-1.8186440346519347E-3</v>
      </c>
      <c r="AA19" s="19"/>
      <c r="AB19" s="16">
        <v>15.653700000000001</v>
      </c>
      <c r="AC19" s="18">
        <f t="shared" si="8"/>
        <v>3381.1992</v>
      </c>
      <c r="AD19" s="19"/>
      <c r="AE19" s="21">
        <f t="shared" si="12"/>
        <v>73.547999999999774</v>
      </c>
      <c r="AF19" s="22">
        <f t="shared" si="9"/>
        <v>2.2235718203902445E-2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216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6801.4183999999996</v>
      </c>
      <c r="I28" s="31"/>
      <c r="J28" s="28"/>
      <c r="K28" s="30">
        <f>SUM(K12:K27)</f>
        <v>7158.4772000000003</v>
      </c>
      <c r="L28" s="31"/>
      <c r="M28" s="32">
        <f t="shared" si="15"/>
        <v>357.0588000000007</v>
      </c>
      <c r="N28" s="33">
        <f t="shared" si="16"/>
        <v>5.2497696656920965E-2</v>
      </c>
      <c r="O28" s="31"/>
      <c r="P28" s="28"/>
      <c r="Q28" s="30">
        <f>SUM(Q12:Q27)</f>
        <v>7344.0676000000003</v>
      </c>
      <c r="R28" s="31"/>
      <c r="S28" s="32">
        <f t="shared" si="10"/>
        <v>185.59040000000005</v>
      </c>
      <c r="T28" s="33">
        <f t="shared" si="5"/>
        <v>2.5925960901293371E-2</v>
      </c>
      <c r="U28" s="31"/>
      <c r="V28" s="28"/>
      <c r="W28" s="30">
        <f>SUM(W12:W27)</f>
        <v>7330.8312000000005</v>
      </c>
      <c r="X28" s="31"/>
      <c r="Y28" s="32">
        <f t="shared" si="11"/>
        <v>-13.236399999999776</v>
      </c>
      <c r="Z28" s="33">
        <f t="shared" si="7"/>
        <v>-1.8023254578974431E-3</v>
      </c>
      <c r="AA28" s="31"/>
      <c r="AB28" s="28"/>
      <c r="AC28" s="30">
        <f>SUM(AC12:AC27)</f>
        <v>7490.8991999999998</v>
      </c>
      <c r="AD28" s="31"/>
      <c r="AE28" s="32">
        <f t="shared" si="12"/>
        <v>160.0679999999993</v>
      </c>
      <c r="AF28" s="33">
        <f t="shared" si="9"/>
        <v>2.1834904614909056E-2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216</v>
      </c>
      <c r="G29" s="16">
        <v>-9.3799999999999994E-2</v>
      </c>
      <c r="H29" s="18">
        <f t="shared" ref="H29:H35" si="17">$F29*G29</f>
        <v>-20.2608</v>
      </c>
      <c r="I29" s="19"/>
      <c r="J29" s="16">
        <v>0.1197437182678473</v>
      </c>
      <c r="K29" s="18">
        <f t="shared" ref="K29:K35" si="18">$F29*J29</f>
        <v>25.864643145855016</v>
      </c>
      <c r="L29" s="19"/>
      <c r="M29" s="21">
        <f t="shared" si="15"/>
        <v>46.125443145855016</v>
      </c>
      <c r="N29" s="22">
        <f t="shared" si="16"/>
        <v>-2.2765854825996512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-25.864643145855016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216</v>
      </c>
      <c r="G30" s="16">
        <v>0.43269999999999997</v>
      </c>
      <c r="H30" s="18">
        <f t="shared" si="17"/>
        <v>93.463200000000001</v>
      </c>
      <c r="I30" s="19"/>
      <c r="J30" s="16">
        <v>1.3019293139368611</v>
      </c>
      <c r="K30" s="18">
        <f t="shared" si="18"/>
        <v>281.21673181036198</v>
      </c>
      <c r="L30" s="19"/>
      <c r="M30" s="21">
        <f t="shared" si="15"/>
        <v>187.75353181036198</v>
      </c>
      <c r="N30" s="22">
        <f t="shared" si="16"/>
        <v>2.0088498126574095</v>
      </c>
      <c r="O30" s="19"/>
      <c r="P30" s="16">
        <v>0</v>
      </c>
      <c r="Q30" s="18">
        <f t="shared" si="19"/>
        <v>0</v>
      </c>
      <c r="R30" s="19"/>
      <c r="S30" s="21">
        <f t="shared" si="10"/>
        <v>-281.21673181036198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216</v>
      </c>
      <c r="G31" s="16">
        <v>4.4600000000000001E-2</v>
      </c>
      <c r="H31" s="18">
        <f>$F31*G31</f>
        <v>9.6335999999999995</v>
      </c>
      <c r="I31" s="19"/>
      <c r="J31" s="16">
        <v>0</v>
      </c>
      <c r="K31" s="18">
        <f t="shared" si="18"/>
        <v>0</v>
      </c>
      <c r="L31" s="19"/>
      <c r="M31" s="21">
        <f t="shared" si="15"/>
        <v>-9.6335999999999995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216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216</v>
      </c>
      <c r="G33" s="133">
        <v>1.745E-2</v>
      </c>
      <c r="H33" s="18">
        <f t="shared" si="17"/>
        <v>3.7692000000000001</v>
      </c>
      <c r="I33" s="19"/>
      <c r="J33" s="133">
        <v>1.745E-2</v>
      </c>
      <c r="K33" s="18">
        <f t="shared" si="18"/>
        <v>3.7692000000000001</v>
      </c>
      <c r="L33" s="19"/>
      <c r="M33" s="21">
        <f t="shared" si="15"/>
        <v>0</v>
      </c>
      <c r="N33" s="22">
        <f t="shared" si="16"/>
        <v>0</v>
      </c>
      <c r="O33" s="19"/>
      <c r="P33" s="133">
        <v>1.745E-2</v>
      </c>
      <c r="Q33" s="18">
        <f t="shared" si="19"/>
        <v>3.7692000000000001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20"/>
        <v>3.7692000000000001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21"/>
        <v>3.7692000000000001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2986.8763200000103</v>
      </c>
      <c r="G34" s="38">
        <f>0.64*$G$44+0.18*$G$45+0.18*$G$46</f>
        <v>0.10766000000000001</v>
      </c>
      <c r="H34" s="18">
        <f t="shared" si="17"/>
        <v>321.5671046112011</v>
      </c>
      <c r="I34" s="19"/>
      <c r="J34" s="38">
        <f>0.64*$G$44+0.18*$G$45+0.18*$G$46</f>
        <v>0.10766000000000001</v>
      </c>
      <c r="K34" s="18">
        <f t="shared" si="18"/>
        <v>321.5671046112011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0.10766000000000001</v>
      </c>
      <c r="Q34" s="18">
        <f t="shared" si="19"/>
        <v>321.5671046112011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20"/>
        <v>321.5671046112011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21"/>
        <v>321.5671046112011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721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7209.5907046112006</v>
      </c>
      <c r="I36" s="31"/>
      <c r="J36" s="41"/>
      <c r="K36" s="43">
        <f>SUM(K29:K35)+K28</f>
        <v>7790.8948795674187</v>
      </c>
      <c r="L36" s="31"/>
      <c r="M36" s="32">
        <f t="shared" si="15"/>
        <v>581.30417495621805</v>
      </c>
      <c r="N36" s="33">
        <f t="shared" ref="N36:N42" si="27">IF((H36)=0,"",(M36/H36))</f>
        <v>8.0629289341546145E-2</v>
      </c>
      <c r="O36" s="31"/>
      <c r="P36" s="41"/>
      <c r="Q36" s="43">
        <f>SUM(Q29:Q35)+Q28</f>
        <v>7669.4039046112011</v>
      </c>
      <c r="R36" s="31"/>
      <c r="S36" s="32">
        <f t="shared" si="10"/>
        <v>-121.49097495621754</v>
      </c>
      <c r="T36" s="33">
        <f t="shared" ref="T36:T42" si="28">IF((K36)=0,"",(S36/K36))</f>
        <v>-1.5593969221025249E-2</v>
      </c>
      <c r="U36" s="31"/>
      <c r="V36" s="41"/>
      <c r="W36" s="43">
        <f>SUM(W29:W35)+W28</f>
        <v>7656.1675046112014</v>
      </c>
      <c r="X36" s="31"/>
      <c r="Y36" s="32">
        <f t="shared" si="11"/>
        <v>-13.236399999999776</v>
      </c>
      <c r="Z36" s="33">
        <f t="shared" ref="Z36:Z42" si="29">IF((Q36)=0,"",(Y36/Q36))</f>
        <v>-1.7258707670933121E-3</v>
      </c>
      <c r="AA36" s="31"/>
      <c r="AB36" s="41"/>
      <c r="AC36" s="43">
        <f>SUM(AC29:AC35)+AC28</f>
        <v>7816.2355046112007</v>
      </c>
      <c r="AD36" s="31"/>
      <c r="AE36" s="32">
        <f t="shared" si="12"/>
        <v>160.0679999999993</v>
      </c>
      <c r="AF36" s="33">
        <f t="shared" ref="AF36:AF46" si="30">IF((W36)=0,"",(AE36/W36))</f>
        <v>2.0907066088038512E-2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216</v>
      </c>
      <c r="G37" s="20">
        <v>2.3122152159791769</v>
      </c>
      <c r="H37" s="18">
        <f>$F37*G37</f>
        <v>499.43848665150222</v>
      </c>
      <c r="I37" s="19"/>
      <c r="J37" s="20">
        <v>2.2489556131050223</v>
      </c>
      <c r="K37" s="18">
        <f>$F37*J37</f>
        <v>485.77441243068483</v>
      </c>
      <c r="L37" s="19"/>
      <c r="M37" s="21">
        <f t="shared" si="15"/>
        <v>-13.664074220817383</v>
      </c>
      <c r="N37" s="22">
        <f t="shared" si="27"/>
        <v>-2.735887318662306E-2</v>
      </c>
      <c r="O37" s="19"/>
      <c r="P37" s="20">
        <v>2.2489556131050223</v>
      </c>
      <c r="Q37" s="18">
        <f>$F37*P37</f>
        <v>485.77441243068483</v>
      </c>
      <c r="R37" s="19"/>
      <c r="S37" s="21">
        <f t="shared" si="10"/>
        <v>0</v>
      </c>
      <c r="T37" s="22">
        <f t="shared" si="28"/>
        <v>0</v>
      </c>
      <c r="U37" s="19"/>
      <c r="V37" s="20">
        <v>2.2489556131050223</v>
      </c>
      <c r="W37" s="18">
        <f>$F37*V37</f>
        <v>485.77441243068483</v>
      </c>
      <c r="X37" s="19"/>
      <c r="Y37" s="21">
        <f t="shared" si="11"/>
        <v>0</v>
      </c>
      <c r="Z37" s="22">
        <f t="shared" si="29"/>
        <v>0</v>
      </c>
      <c r="AA37" s="19"/>
      <c r="AB37" s="20">
        <v>2.2489556131050223</v>
      </c>
      <c r="AC37" s="18">
        <f>$F37*AB37</f>
        <v>485.77441243068483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216</v>
      </c>
      <c r="G38" s="20">
        <v>1.7036791270448404</v>
      </c>
      <c r="H38" s="18">
        <f>$F38*G38</f>
        <v>367.99469144168552</v>
      </c>
      <c r="I38" s="19"/>
      <c r="J38" s="20">
        <v>1.707114694191687</v>
      </c>
      <c r="K38" s="18">
        <f>$F38*J38</f>
        <v>368.73677394540442</v>
      </c>
      <c r="L38" s="19"/>
      <c r="M38" s="21">
        <f t="shared" si="15"/>
        <v>0.74208250371890472</v>
      </c>
      <c r="N38" s="22">
        <f t="shared" si="27"/>
        <v>2.0165576324257905E-3</v>
      </c>
      <c r="O38" s="19"/>
      <c r="P38" s="20">
        <v>1.707114694191687</v>
      </c>
      <c r="Q38" s="18">
        <f>$F38*P38</f>
        <v>368.73677394540442</v>
      </c>
      <c r="R38" s="19"/>
      <c r="S38" s="21">
        <f t="shared" si="10"/>
        <v>0</v>
      </c>
      <c r="T38" s="22">
        <f t="shared" si="28"/>
        <v>0</v>
      </c>
      <c r="U38" s="19"/>
      <c r="V38" s="20">
        <v>1.707114694191687</v>
      </c>
      <c r="W38" s="18">
        <f>$F38*V38</f>
        <v>368.73677394540442</v>
      </c>
      <c r="X38" s="19"/>
      <c r="Y38" s="21">
        <f t="shared" si="11"/>
        <v>0</v>
      </c>
      <c r="Z38" s="22">
        <f t="shared" si="29"/>
        <v>0</v>
      </c>
      <c r="AA38" s="19"/>
      <c r="AB38" s="20">
        <v>1.707114694191687</v>
      </c>
      <c r="AC38" s="18">
        <f>$F38*AB38</f>
        <v>368.73677394540442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8077.0238827043886</v>
      </c>
      <c r="I39" s="48"/>
      <c r="J39" s="47"/>
      <c r="K39" s="43">
        <f>SUM(K36:K38)</f>
        <v>8645.4060659435072</v>
      </c>
      <c r="L39" s="48"/>
      <c r="M39" s="32">
        <f t="shared" si="15"/>
        <v>568.3821832391186</v>
      </c>
      <c r="N39" s="33">
        <f t="shared" si="27"/>
        <v>7.0370249177573327E-2</v>
      </c>
      <c r="O39" s="48"/>
      <c r="P39" s="47"/>
      <c r="Q39" s="43">
        <f>SUM(Q36:Q38)</f>
        <v>8523.9150909872897</v>
      </c>
      <c r="R39" s="48"/>
      <c r="S39" s="32">
        <f t="shared" si="10"/>
        <v>-121.49097495621754</v>
      </c>
      <c r="T39" s="33">
        <f t="shared" si="28"/>
        <v>-1.4052662654539957E-2</v>
      </c>
      <c r="U39" s="48"/>
      <c r="V39" s="47"/>
      <c r="W39" s="43">
        <f>SUM(W36:W38)</f>
        <v>8510.6786909872899</v>
      </c>
      <c r="X39" s="48"/>
      <c r="Y39" s="32">
        <f t="shared" si="11"/>
        <v>-13.236399999999776</v>
      </c>
      <c r="Z39" s="33">
        <f t="shared" si="29"/>
        <v>-1.5528545109506316E-3</v>
      </c>
      <c r="AA39" s="48"/>
      <c r="AB39" s="47"/>
      <c r="AC39" s="43">
        <f>SUM(AC36:AC38)</f>
        <v>8670.7466909872892</v>
      </c>
      <c r="AD39" s="48"/>
      <c r="AE39" s="32">
        <f t="shared" si="12"/>
        <v>160.0679999999993</v>
      </c>
      <c r="AF39" s="33">
        <f t="shared" si="30"/>
        <v>1.8807900734110601E-2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99994.87632000001</v>
      </c>
      <c r="G40" s="50">
        <v>4.4000000000000003E-3</v>
      </c>
      <c r="H40" s="154">
        <f t="shared" ref="H40:H42" si="31">$F40*G40</f>
        <v>439.97745580800006</v>
      </c>
      <c r="I40" s="19"/>
      <c r="J40" s="50">
        <v>4.7000000000000002E-3</v>
      </c>
      <c r="K40" s="154">
        <f t="shared" ref="K40:K42" si="32">$F40*J40</f>
        <v>469.97591870400009</v>
      </c>
      <c r="L40" s="19"/>
      <c r="M40" s="21">
        <f t="shared" si="15"/>
        <v>29.998462896000035</v>
      </c>
      <c r="N40" s="155">
        <f t="shared" si="27"/>
        <v>6.8181818181818246E-2</v>
      </c>
      <c r="O40" s="19"/>
      <c r="P40" s="50">
        <v>4.7000000000000002E-3</v>
      </c>
      <c r="Q40" s="154">
        <f t="shared" ref="Q40:Q42" si="33">$F40*P40</f>
        <v>469.97591870400009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469.97591870400009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469.97591870400009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99994.87632000001</v>
      </c>
      <c r="G41" s="50">
        <v>1.2999999999999999E-3</v>
      </c>
      <c r="H41" s="154">
        <f t="shared" si="31"/>
        <v>129.99333921600001</v>
      </c>
      <c r="I41" s="19"/>
      <c r="J41" s="50">
        <v>1.2999999999999999E-3</v>
      </c>
      <c r="K41" s="154">
        <f t="shared" si="32"/>
        <v>129.99333921600001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129.99333921600001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129.99333921600001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129.99333921600001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721</v>
      </c>
      <c r="G42" s="50">
        <v>0.25</v>
      </c>
      <c r="H42" s="154">
        <f t="shared" si="31"/>
        <v>180.25</v>
      </c>
      <c r="I42" s="19"/>
      <c r="J42" s="50">
        <v>0.25</v>
      </c>
      <c r="K42" s="154">
        <f t="shared" si="32"/>
        <v>180.25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180.25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180.25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180.25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97008</v>
      </c>
      <c r="G43" s="50">
        <v>7.0000000000000001E-3</v>
      </c>
      <c r="H43" s="154">
        <f t="shared" ref="H43:H48" si="36">$F43*G43</f>
        <v>679.05600000000004</v>
      </c>
      <c r="I43" s="19"/>
      <c r="J43" s="50">
        <v>7.0000000000000001E-3</v>
      </c>
      <c r="K43" s="154">
        <f t="shared" ref="K43:K48" si="37">$F43*J43</f>
        <v>679.05600000000004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679.05600000000004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679.05600000000004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679.05600000000004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62085.120000000003</v>
      </c>
      <c r="G44" s="54">
        <v>8.3000000000000004E-2</v>
      </c>
      <c r="H44" s="154">
        <f t="shared" si="36"/>
        <v>5153.0649600000006</v>
      </c>
      <c r="I44" s="19"/>
      <c r="J44" s="54">
        <v>8.3000000000000004E-2</v>
      </c>
      <c r="K44" s="154">
        <f t="shared" si="37"/>
        <v>5153.0649600000006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4966.8096000000005</v>
      </c>
      <c r="R44" s="19"/>
      <c r="S44" s="21">
        <f t="shared" si="41"/>
        <v>-186.25536000000011</v>
      </c>
      <c r="T44" s="155">
        <f t="shared" si="42"/>
        <v>-3.6144578313253031E-2</v>
      </c>
      <c r="U44" s="19"/>
      <c r="V44" s="54">
        <v>0.08</v>
      </c>
      <c r="W44" s="154">
        <f t="shared" si="43"/>
        <v>4966.8096000000005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4966.8096000000005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17461.439999999999</v>
      </c>
      <c r="G45" s="54">
        <v>0.128</v>
      </c>
      <c r="H45" s="154">
        <f t="shared" si="36"/>
        <v>2235.06432</v>
      </c>
      <c r="I45" s="19"/>
      <c r="J45" s="54">
        <v>0.128</v>
      </c>
      <c r="K45" s="154">
        <f t="shared" si="37"/>
        <v>2235.06432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2130.2956799999997</v>
      </c>
      <c r="R45" s="19"/>
      <c r="S45" s="21">
        <f t="shared" si="41"/>
        <v>-104.76864000000023</v>
      </c>
      <c r="T45" s="155">
        <f t="shared" si="42"/>
        <v>-4.6875000000000104E-2</v>
      </c>
      <c r="U45" s="19"/>
      <c r="V45" s="54">
        <v>0.122</v>
      </c>
      <c r="W45" s="154">
        <f t="shared" si="43"/>
        <v>2130.2956799999997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2130.2956799999997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17461.439999999999</v>
      </c>
      <c r="G46" s="54">
        <v>0.17499999999999999</v>
      </c>
      <c r="H46" s="154">
        <f t="shared" si="36"/>
        <v>3055.7519999999995</v>
      </c>
      <c r="I46" s="19"/>
      <c r="J46" s="54">
        <v>0.17499999999999999</v>
      </c>
      <c r="K46" s="154">
        <f t="shared" si="37"/>
        <v>3055.7519999999995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2811.2918399999999</v>
      </c>
      <c r="R46" s="19"/>
      <c r="S46" s="21">
        <f t="shared" si="41"/>
        <v>-244.46015999999963</v>
      </c>
      <c r="T46" s="155">
        <f t="shared" si="42"/>
        <v>-7.9999999999999891E-2</v>
      </c>
      <c r="U46" s="19"/>
      <c r="V46" s="54">
        <v>0.161</v>
      </c>
      <c r="W46" s="154">
        <f t="shared" si="43"/>
        <v>2811.2918399999999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2811.2918399999999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96258</v>
      </c>
      <c r="G48" s="54">
        <v>0.11600000000000001</v>
      </c>
      <c r="H48" s="154">
        <f t="shared" si="36"/>
        <v>11165.928</v>
      </c>
      <c r="I48" s="59"/>
      <c r="J48" s="54">
        <v>0.11600000000000001</v>
      </c>
      <c r="K48" s="154">
        <f t="shared" si="37"/>
        <v>11165.928</v>
      </c>
      <c r="L48" s="59"/>
      <c r="M48" s="60">
        <f t="shared" si="38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10588.38</v>
      </c>
      <c r="R48" s="59"/>
      <c r="S48" s="60">
        <f t="shared" si="41"/>
        <v>-577.54800000000068</v>
      </c>
      <c r="T48" s="155">
        <f>IF((K48)=FALSE,"",(S48/K48))</f>
        <v>-5.1724137931034544E-2</v>
      </c>
      <c r="U48" s="59"/>
      <c r="V48" s="54">
        <v>0.11</v>
      </c>
      <c r="W48" s="154">
        <f t="shared" si="43"/>
        <v>10588.38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10588.38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19950.18195772839</v>
      </c>
      <c r="I50" s="75"/>
      <c r="J50" s="72"/>
      <c r="K50" s="74">
        <f>SUM(K40:K46,K39)</f>
        <v>20548.562603863509</v>
      </c>
      <c r="L50" s="75"/>
      <c r="M50" s="76">
        <f t="shared" si="38"/>
        <v>598.3806461351196</v>
      </c>
      <c r="N50" s="77">
        <f>IF((H50)=0,"",(M50/H50))</f>
        <v>2.9993743786548087E-2</v>
      </c>
      <c r="O50" s="75"/>
      <c r="P50" s="72"/>
      <c r="Q50" s="74">
        <f>SUM(Q40:Q46,Q39)</f>
        <v>19891.587468907288</v>
      </c>
      <c r="R50" s="75"/>
      <c r="S50" s="76">
        <f t="shared" si="41"/>
        <v>-656.97513495622115</v>
      </c>
      <c r="T50" s="77">
        <f>IF((K50)=0,"",(S50/K50))</f>
        <v>-3.1971829252557926E-2</v>
      </c>
      <c r="U50" s="75"/>
      <c r="V50" s="72"/>
      <c r="W50" s="74">
        <f>SUM(W40:W46,W39)</f>
        <v>19878.35106890729</v>
      </c>
      <c r="X50" s="75"/>
      <c r="Y50" s="76">
        <f t="shared" si="44"/>
        <v>-13.236399999997957</v>
      </c>
      <c r="Z50" s="77">
        <f>IF((Q50)=0,"",(Y50/Q50))</f>
        <v>-6.6542703143667586E-4</v>
      </c>
      <c r="AA50" s="75"/>
      <c r="AB50" s="72"/>
      <c r="AC50" s="74">
        <f>SUM(AC40:AC46,AC39)</f>
        <v>20038.419068907289</v>
      </c>
      <c r="AD50" s="75"/>
      <c r="AE50" s="76">
        <f t="shared" si="12"/>
        <v>160.0679999999993</v>
      </c>
      <c r="AF50" s="77">
        <f>IF((W50)=0,"",(AE50/W50))</f>
        <v>8.0523781597946296E-3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2593.5236545046905</v>
      </c>
      <c r="I51" s="81"/>
      <c r="J51" s="79">
        <v>0.13</v>
      </c>
      <c r="K51" s="82">
        <f>K50*J51</f>
        <v>2671.3131385022562</v>
      </c>
      <c r="L51" s="81"/>
      <c r="M51" s="83">
        <f t="shared" si="38"/>
        <v>77.78948399756564</v>
      </c>
      <c r="N51" s="84">
        <f>IF((H51)=0,"",(M51/H51))</f>
        <v>2.9993743786548122E-2</v>
      </c>
      <c r="O51" s="81"/>
      <c r="P51" s="79">
        <v>0.13</v>
      </c>
      <c r="Q51" s="82">
        <f>Q50*P51</f>
        <v>2585.9063709579477</v>
      </c>
      <c r="R51" s="81"/>
      <c r="S51" s="83">
        <f t="shared" si="41"/>
        <v>-85.406767544308423</v>
      </c>
      <c r="T51" s="84">
        <f>IF((K51)=0,"",(S51/K51))</f>
        <v>-3.1971829252557801E-2</v>
      </c>
      <c r="U51" s="81"/>
      <c r="V51" s="79">
        <v>0.13</v>
      </c>
      <c r="W51" s="82">
        <f>W50*V51</f>
        <v>2584.185638957948</v>
      </c>
      <c r="X51" s="81"/>
      <c r="Y51" s="83">
        <f t="shared" si="44"/>
        <v>-1.7207319999997708</v>
      </c>
      <c r="Z51" s="84">
        <f>IF((Q51)=0,"",(Y51/Q51))</f>
        <v>-6.6542703143668985E-4</v>
      </c>
      <c r="AA51" s="81"/>
      <c r="AB51" s="79">
        <v>0.13</v>
      </c>
      <c r="AC51" s="82">
        <f>AC50*AB51</f>
        <v>2604.9944789579476</v>
      </c>
      <c r="AD51" s="81"/>
      <c r="AE51" s="83">
        <f t="shared" si="12"/>
        <v>20.808839999999691</v>
      </c>
      <c r="AF51" s="84">
        <f>IF((W51)=0,"",(AE51/W51))</f>
        <v>8.0523781597945446E-3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22543.70561223308</v>
      </c>
      <c r="I52" s="81"/>
      <c r="J52" s="86"/>
      <c r="K52" s="82">
        <f>K50+K51</f>
        <v>23219.875742365766</v>
      </c>
      <c r="L52" s="81"/>
      <c r="M52" s="83">
        <f t="shared" si="38"/>
        <v>676.17013013268661</v>
      </c>
      <c r="N52" s="84">
        <f>IF((H52)=0,"",(M52/H52))</f>
        <v>2.9993743786548149E-2</v>
      </c>
      <c r="O52" s="81"/>
      <c r="P52" s="86"/>
      <c r="Q52" s="82">
        <f>Q50+Q51</f>
        <v>22477.493839865238</v>
      </c>
      <c r="R52" s="81"/>
      <c r="S52" s="83">
        <f t="shared" si="41"/>
        <v>-742.38190250052867</v>
      </c>
      <c r="T52" s="84">
        <f>IF((K52)=0,"",(S52/K52))</f>
        <v>-3.1971829252557871E-2</v>
      </c>
      <c r="U52" s="81"/>
      <c r="V52" s="86"/>
      <c r="W52" s="82">
        <f>W50+W51</f>
        <v>22462.536707865238</v>
      </c>
      <c r="X52" s="81"/>
      <c r="Y52" s="83">
        <f t="shared" si="44"/>
        <v>-14.957131999999547</v>
      </c>
      <c r="Z52" s="84">
        <f>IF((Q52)=0,"",(Y52/Q52))</f>
        <v>-6.6542703143675826E-4</v>
      </c>
      <c r="AA52" s="81"/>
      <c r="AB52" s="86"/>
      <c r="AC52" s="82">
        <f>AC50+AC51</f>
        <v>22643.413547865239</v>
      </c>
      <c r="AD52" s="81"/>
      <c r="AE52" s="83">
        <f t="shared" si="12"/>
        <v>180.87684000000081</v>
      </c>
      <c r="AF52" s="84">
        <f>IF((W52)=0,"",(AE52/W52))</f>
        <v>8.0523781597947007E-3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-2254.37</v>
      </c>
      <c r="I53" s="81"/>
      <c r="J53" s="86"/>
      <c r="K53" s="87">
        <f>ROUND(-K52*10%,2)</f>
        <v>-2321.9899999999998</v>
      </c>
      <c r="L53" s="81"/>
      <c r="M53" s="88">
        <f t="shared" si="38"/>
        <v>-67.619999999999891</v>
      </c>
      <c r="N53" s="89">
        <f>IF((H53)=0,"",(M53/H53))</f>
        <v>2.999507622972267E-2</v>
      </c>
      <c r="O53" s="81"/>
      <c r="P53" s="86"/>
      <c r="Q53" s="87">
        <f>ROUND(-Q52*10%,2)</f>
        <v>-2247.75</v>
      </c>
      <c r="R53" s="81"/>
      <c r="S53" s="88">
        <f t="shared" si="41"/>
        <v>74.239999999999782</v>
      </c>
      <c r="T53" s="89">
        <f>IF((K53)=0,"",(S53/K53))</f>
        <v>-3.1972575247955326E-2</v>
      </c>
      <c r="U53" s="81"/>
      <c r="V53" s="86"/>
      <c r="W53" s="87">
        <f>ROUND(-W52*10%,2)</f>
        <v>-2246.25</v>
      </c>
      <c r="X53" s="81"/>
      <c r="Y53" s="88">
        <f t="shared" si="44"/>
        <v>1.5</v>
      </c>
      <c r="Z53" s="89">
        <f>IF((Q53)=0,"",(Y53/Q53))</f>
        <v>-6.6733400066733403E-4</v>
      </c>
      <c r="AA53" s="81"/>
      <c r="AB53" s="86"/>
      <c r="AC53" s="87">
        <f>ROUND(-AC52*10%,2)</f>
        <v>-2264.34</v>
      </c>
      <c r="AD53" s="81"/>
      <c r="AE53" s="88">
        <f t="shared" si="12"/>
        <v>-18.090000000000146</v>
      </c>
      <c r="AF53" s="89">
        <f>IF((W53)=0,"",(AE53/W53))</f>
        <v>8.0534223706177615E-3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20289.335612233081</v>
      </c>
      <c r="I54" s="92"/>
      <c r="J54" s="90"/>
      <c r="K54" s="93">
        <f>K52+K53</f>
        <v>20897.885742365768</v>
      </c>
      <c r="L54" s="92"/>
      <c r="M54" s="94">
        <f t="shared" si="38"/>
        <v>608.55013013268763</v>
      </c>
      <c r="N54" s="95">
        <f>IF((H54)=0,"",(M54/H54))</f>
        <v>2.9993595737347532E-2</v>
      </c>
      <c r="O54" s="92"/>
      <c r="P54" s="90"/>
      <c r="Q54" s="93">
        <f>Q52+Q53</f>
        <v>20229.743839865238</v>
      </c>
      <c r="R54" s="92"/>
      <c r="S54" s="94">
        <f t="shared" si="41"/>
        <v>-668.1419025005307</v>
      </c>
      <c r="T54" s="95">
        <f>IF((K54)=0,"",(S54/K54))</f>
        <v>-3.1971746364084244E-2</v>
      </c>
      <c r="U54" s="92"/>
      <c r="V54" s="90"/>
      <c r="W54" s="93">
        <f>W52+W53</f>
        <v>20216.286707865238</v>
      </c>
      <c r="X54" s="92"/>
      <c r="Y54" s="94">
        <f t="shared" si="44"/>
        <v>-13.457131999999547</v>
      </c>
      <c r="Z54" s="95">
        <f>IF((Q54)=0,"",(Y54/Q54))</f>
        <v>-6.6521514590217341E-4</v>
      </c>
      <c r="AA54" s="92"/>
      <c r="AB54" s="90"/>
      <c r="AC54" s="93">
        <f>AC52+AC53</f>
        <v>20379.073547865239</v>
      </c>
      <c r="AD54" s="92"/>
      <c r="AE54" s="94">
        <f t="shared" si="12"/>
        <v>162.78684000000067</v>
      </c>
      <c r="AF54" s="95">
        <f>IF((W54)=0,"",(AE54/W54))</f>
        <v>8.0522621365805864E-3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20746.478677728384</v>
      </c>
      <c r="I56" s="106"/>
      <c r="J56" s="103"/>
      <c r="K56" s="105">
        <f>SUM(K47:K48,K39,K40:K43)</f>
        <v>21344.859323863504</v>
      </c>
      <c r="L56" s="106"/>
      <c r="M56" s="107">
        <f t="shared" si="38"/>
        <v>598.3806461351196</v>
      </c>
      <c r="N56" s="77">
        <f>IF((H56)=0,"",(M56/H56))</f>
        <v>2.8842516141184434E-2</v>
      </c>
      <c r="O56" s="106"/>
      <c r="P56" s="103"/>
      <c r="Q56" s="105">
        <f>SUM(Q47:Q48,Q39,Q40:Q43)</f>
        <v>20642.070348907288</v>
      </c>
      <c r="R56" s="106"/>
      <c r="S56" s="107">
        <f t="shared" si="41"/>
        <v>-702.78897495621641</v>
      </c>
      <c r="T56" s="77">
        <f>IF((K56)=0,"",(S56/K56))</f>
        <v>-3.2925444215530619E-2</v>
      </c>
      <c r="U56" s="106"/>
      <c r="V56" s="103"/>
      <c r="W56" s="105">
        <f>SUM(W47:W48,W39,W40:W43)</f>
        <v>20628.833948907286</v>
      </c>
      <c r="X56" s="106"/>
      <c r="Y56" s="107">
        <f t="shared" si="44"/>
        <v>-13.236400000001595</v>
      </c>
      <c r="Z56" s="77">
        <f>IF((Q56)=0,"",(Y56/Q56))</f>
        <v>-6.4123412895462201E-4</v>
      </c>
      <c r="AA56" s="106"/>
      <c r="AB56" s="103"/>
      <c r="AC56" s="105">
        <f>SUM(AC47:AC48,AC39,AC40:AC43)</f>
        <v>20788.901948907285</v>
      </c>
      <c r="AD56" s="106"/>
      <c r="AE56" s="107">
        <f t="shared" si="12"/>
        <v>160.0679999999993</v>
      </c>
      <c r="AF56" s="77">
        <f>IF((W56)=0,"",(AE56/W56))</f>
        <v>7.7594303389347963E-3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2697.0422281046899</v>
      </c>
      <c r="I57" s="110"/>
      <c r="J57" s="109">
        <v>0.13</v>
      </c>
      <c r="K57" s="111">
        <f>K56*J57</f>
        <v>2774.8317121022556</v>
      </c>
      <c r="L57" s="110"/>
      <c r="M57" s="112">
        <f t="shared" si="38"/>
        <v>77.78948399756564</v>
      </c>
      <c r="N57" s="84">
        <f>IF((H57)=0,"",(M57/H57))</f>
        <v>2.8842516141184469E-2</v>
      </c>
      <c r="O57" s="110"/>
      <c r="P57" s="109">
        <v>0.13</v>
      </c>
      <c r="Q57" s="111">
        <f>Q56*P57</f>
        <v>2683.4691453579476</v>
      </c>
      <c r="R57" s="110"/>
      <c r="S57" s="112">
        <f t="shared" si="41"/>
        <v>-91.362566744307969</v>
      </c>
      <c r="T57" s="84">
        <f>IF((K57)=0,"",(S57/K57))</f>
        <v>-3.2925444215530557E-2</v>
      </c>
      <c r="U57" s="110"/>
      <c r="V57" s="109">
        <v>0.13</v>
      </c>
      <c r="W57" s="111">
        <f>W56*V57</f>
        <v>2681.7484133579474</v>
      </c>
      <c r="X57" s="110"/>
      <c r="Y57" s="112">
        <f t="shared" si="44"/>
        <v>-1.7207320000002255</v>
      </c>
      <c r="Z57" s="84">
        <f>IF((Q57)=0,"",(Y57/Q57))</f>
        <v>-6.4123412895462873E-4</v>
      </c>
      <c r="AA57" s="110"/>
      <c r="AB57" s="109">
        <v>0.13</v>
      </c>
      <c r="AC57" s="111">
        <f>AC56*AB57</f>
        <v>2702.557253357947</v>
      </c>
      <c r="AD57" s="110"/>
      <c r="AE57" s="112">
        <f t="shared" si="12"/>
        <v>20.808839999999691</v>
      </c>
      <c r="AF57" s="84">
        <f>IF((W57)=0,"",(AE57/W57))</f>
        <v>7.7594303389347148E-3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23443.520905833073</v>
      </c>
      <c r="I58" s="110"/>
      <c r="J58" s="114"/>
      <c r="K58" s="111">
        <f>K56+K57</f>
        <v>24119.69103596576</v>
      </c>
      <c r="L58" s="110"/>
      <c r="M58" s="112">
        <f t="shared" si="38"/>
        <v>676.17013013268661</v>
      </c>
      <c r="N58" s="84">
        <f>IF((H58)=0,"",(M58/H58))</f>
        <v>2.8842516141184497E-2</v>
      </c>
      <c r="O58" s="110"/>
      <c r="P58" s="114"/>
      <c r="Q58" s="111">
        <f>Q56+Q57</f>
        <v>23325.539494265235</v>
      </c>
      <c r="R58" s="110"/>
      <c r="S58" s="112">
        <f t="shared" si="41"/>
        <v>-794.15154170052483</v>
      </c>
      <c r="T58" s="84">
        <f>IF((K58)=0,"",(S58/K58))</f>
        <v>-3.2925444215530633E-2</v>
      </c>
      <c r="U58" s="110"/>
      <c r="V58" s="114"/>
      <c r="W58" s="111">
        <f>W56+W57</f>
        <v>23310.582362265231</v>
      </c>
      <c r="X58" s="110"/>
      <c r="Y58" s="112">
        <f t="shared" si="44"/>
        <v>-14.957132000003185</v>
      </c>
      <c r="Z58" s="84">
        <f>IF((Q58)=0,"",(Y58/Q58))</f>
        <v>-6.4123412895468132E-4</v>
      </c>
      <c r="AA58" s="110"/>
      <c r="AB58" s="114"/>
      <c r="AC58" s="111">
        <f>AC56+AC57</f>
        <v>23491.459202265232</v>
      </c>
      <c r="AD58" s="110"/>
      <c r="AE58" s="112">
        <f t="shared" si="12"/>
        <v>180.87684000000081</v>
      </c>
      <c r="AF58" s="84">
        <f>IF((W58)=0,"",(AE58/W58))</f>
        <v>7.7594303389348657E-3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-2344.35</v>
      </c>
      <c r="I59" s="110"/>
      <c r="J59" s="114"/>
      <c r="K59" s="116">
        <f>ROUND(-K58*10%,2)</f>
        <v>-2411.9699999999998</v>
      </c>
      <c r="L59" s="110"/>
      <c r="M59" s="117">
        <f t="shared" si="38"/>
        <v>-67.619999999999891</v>
      </c>
      <c r="N59" s="89">
        <f>IF((H59)=0,"",(M59/H59))</f>
        <v>2.8843815983108277E-2</v>
      </c>
      <c r="O59" s="110"/>
      <c r="P59" s="114"/>
      <c r="Q59" s="116">
        <f>ROUND(-Q58*10%,2)</f>
        <v>-2332.5500000000002</v>
      </c>
      <c r="R59" s="110"/>
      <c r="S59" s="117">
        <f t="shared" si="41"/>
        <v>79.419999999999618</v>
      </c>
      <c r="T59" s="89">
        <f>IF((K59)=0,"",(S59/K59))</f>
        <v>-3.2927441054407654E-2</v>
      </c>
      <c r="U59" s="110"/>
      <c r="V59" s="114"/>
      <c r="W59" s="116">
        <f>ROUND(-W58*10%,2)</f>
        <v>-2331.06</v>
      </c>
      <c r="X59" s="110"/>
      <c r="Y59" s="117">
        <f t="shared" si="44"/>
        <v>1.4900000000002365</v>
      </c>
      <c r="Z59" s="89">
        <f>IF((Q59)=0,"",(Y59/Q59))</f>
        <v>-6.3878587811632608E-4</v>
      </c>
      <c r="AA59" s="110"/>
      <c r="AB59" s="114"/>
      <c r="AC59" s="116">
        <f>ROUND(-AC58*10%,2)</f>
        <v>-2349.15</v>
      </c>
      <c r="AD59" s="110"/>
      <c r="AE59" s="117">
        <f t="shared" si="12"/>
        <v>-18.090000000000146</v>
      </c>
      <c r="AF59" s="89">
        <f>IF((W59)=0,"",(AE59/W59))</f>
        <v>7.7604180072585634E-3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21099.170905833074</v>
      </c>
      <c r="I60" s="120"/>
      <c r="J60" s="118"/>
      <c r="K60" s="121">
        <f>SUM(K58:K59)</f>
        <v>21707.721035965758</v>
      </c>
      <c r="L60" s="120"/>
      <c r="M60" s="122">
        <f t="shared" si="38"/>
        <v>608.55013013268399</v>
      </c>
      <c r="N60" s="123">
        <f>IF((H60)=0,"",(M60/H60))</f>
        <v>2.8842371714447049E-2</v>
      </c>
      <c r="O60" s="120"/>
      <c r="P60" s="118"/>
      <c r="Q60" s="121">
        <f>SUM(Q58:Q59)</f>
        <v>20992.989494265235</v>
      </c>
      <c r="R60" s="120"/>
      <c r="S60" s="122">
        <f t="shared" si="41"/>
        <v>-714.73154170052294</v>
      </c>
      <c r="T60" s="123">
        <f>IF((K60)=0,"",(S60/K60))</f>
        <v>-3.2925222344452575E-2</v>
      </c>
      <c r="U60" s="120"/>
      <c r="V60" s="118"/>
      <c r="W60" s="121">
        <f>SUM(W58:W59)</f>
        <v>20979.52236226523</v>
      </c>
      <c r="X60" s="120"/>
      <c r="Y60" s="122">
        <f t="shared" si="44"/>
        <v>-13.467132000005222</v>
      </c>
      <c r="Z60" s="123">
        <f>IF((Q60)=0,"",(Y60/Q60))</f>
        <v>-6.4150615631394987E-4</v>
      </c>
      <c r="AA60" s="120"/>
      <c r="AB60" s="118"/>
      <c r="AC60" s="121">
        <f>SUM(AC58:AC59)</f>
        <v>21142.309202265231</v>
      </c>
      <c r="AD60" s="120"/>
      <c r="AE60" s="122">
        <f t="shared" si="12"/>
        <v>162.78684000000067</v>
      </c>
      <c r="AF60" s="123">
        <f>IF((W60)=0,"",(AE60/W60))</f>
        <v>7.759320597917751E-3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AP79"/>
  <sheetViews>
    <sheetView showGridLines="0" topLeftCell="A42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f>'Bill Impacts - Street Light (2'!G7/'Bill Impacts - Street Light (2'!G6</f>
        <v>0.18888888888888888</v>
      </c>
      <c r="H7" s="9" t="s">
        <v>69</v>
      </c>
      <c r="J7" s="153"/>
      <c r="K7" s="153"/>
    </row>
    <row r="8" spans="2:42" ht="13" x14ac:dyDescent="0.3">
      <c r="B8" s="6"/>
      <c r="G8" s="160">
        <f>'Bill Impacts - Street Light (2'!G8/'Bill Impacts - Street Light (2'!G6</f>
        <v>66.666666666666671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212">
        <v>2.82</v>
      </c>
      <c r="H12" s="18">
        <f t="shared" ref="H12:H27" si="0">$F12*G12</f>
        <v>2.82</v>
      </c>
      <c r="I12" s="19"/>
      <c r="J12" s="212">
        <v>2.2799999999999998</v>
      </c>
      <c r="K12" s="18">
        <f t="shared" ref="K12:K27" si="1">$F12*J12</f>
        <v>2.2799999999999998</v>
      </c>
      <c r="L12" s="19"/>
      <c r="M12" s="21">
        <f t="shared" ref="M12:M21" si="2">K12-H12</f>
        <v>-0.54</v>
      </c>
      <c r="N12" s="22">
        <f t="shared" ref="N12:N21" si="3">IF((H12)=0,"",(M12/H12))</f>
        <v>-0.19148936170212769</v>
      </c>
      <c r="O12" s="19"/>
      <c r="P12" s="16">
        <v>1.72</v>
      </c>
      <c r="Q12" s="18">
        <f t="shared" ref="Q12:Q27" si="4">$F12*P12</f>
        <v>1.72</v>
      </c>
      <c r="R12" s="19"/>
      <c r="S12" s="21">
        <f>Q12-K12</f>
        <v>-0.55999999999999983</v>
      </c>
      <c r="T12" s="22">
        <f t="shared" ref="T12:T34" si="5">IF((K12)=0,"",(S12/K12))</f>
        <v>-0.24561403508771926</v>
      </c>
      <c r="U12" s="19"/>
      <c r="V12" s="16">
        <v>1.72</v>
      </c>
      <c r="W12" s="18">
        <f t="shared" ref="W12:W27" si="6">$F12*V12</f>
        <v>1.72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1.76</v>
      </c>
      <c r="AD12" s="19"/>
      <c r="AE12" s="21">
        <f>AC12-W12</f>
        <v>4.0000000000000036E-2</v>
      </c>
      <c r="AF12" s="22">
        <f t="shared" ref="AF12:AF34" si="9">IF((W12)=0,"",(AE12/W12))</f>
        <v>2.3255813953488393E-2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0.18888888888888888</v>
      </c>
      <c r="G19" s="16">
        <v>7.4960000000000004</v>
      </c>
      <c r="H19" s="18">
        <f t="shared" si="0"/>
        <v>1.4159111111111111</v>
      </c>
      <c r="I19" s="19"/>
      <c r="J19" s="16">
        <v>6.0732999999999997</v>
      </c>
      <c r="K19" s="18">
        <f t="shared" si="1"/>
        <v>1.1471788888888887</v>
      </c>
      <c r="L19" s="19"/>
      <c r="M19" s="21">
        <f t="shared" si="2"/>
        <v>-0.26873222222222237</v>
      </c>
      <c r="N19" s="22">
        <f t="shared" si="3"/>
        <v>-0.18979455709711857</v>
      </c>
      <c r="O19" s="19"/>
      <c r="P19" s="16">
        <v>4.5848000000000004</v>
      </c>
      <c r="Q19" s="18">
        <f t="shared" si="4"/>
        <v>0.86601777777777789</v>
      </c>
      <c r="R19" s="19"/>
      <c r="S19" s="21">
        <f t="shared" si="10"/>
        <v>-0.28116111111111086</v>
      </c>
      <c r="T19" s="22">
        <f t="shared" si="5"/>
        <v>-0.24508916075280307</v>
      </c>
      <c r="U19" s="19"/>
      <c r="V19" s="16">
        <v>4.5740999999999996</v>
      </c>
      <c r="W19" s="18">
        <f t="shared" si="6"/>
        <v>0.86399666666666652</v>
      </c>
      <c r="X19" s="19"/>
      <c r="Y19" s="21">
        <f t="shared" si="11"/>
        <v>-2.0211111111113622E-3</v>
      </c>
      <c r="Z19" s="22">
        <f t="shared" si="7"/>
        <v>-2.3337986389812704E-3</v>
      </c>
      <c r="AA19" s="19"/>
      <c r="AB19" s="16">
        <v>4.6741000000000001</v>
      </c>
      <c r="AC19" s="18">
        <f t="shared" si="8"/>
        <v>0.88288555555555559</v>
      </c>
      <c r="AD19" s="19"/>
      <c r="AE19" s="21">
        <f t="shared" si="12"/>
        <v>1.8888888888889066E-2</v>
      </c>
      <c r="AF19" s="22">
        <f t="shared" si="9"/>
        <v>2.1862224262696694E-2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0.18888888888888888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4.2359111111111112</v>
      </c>
      <c r="I28" s="31"/>
      <c r="J28" s="28"/>
      <c r="K28" s="30">
        <f>SUM(K12:K27)</f>
        <v>3.4271788888888883</v>
      </c>
      <c r="L28" s="31"/>
      <c r="M28" s="32">
        <f t="shared" si="26"/>
        <v>-0.80873222222222285</v>
      </c>
      <c r="N28" s="33">
        <f t="shared" si="27"/>
        <v>-0.19092285012800619</v>
      </c>
      <c r="O28" s="31"/>
      <c r="P28" s="28"/>
      <c r="Q28" s="30">
        <f>SUM(Q12:Q27)</f>
        <v>2.5860177777777777</v>
      </c>
      <c r="R28" s="31"/>
      <c r="S28" s="32">
        <f t="shared" si="10"/>
        <v>-0.84116111111111058</v>
      </c>
      <c r="T28" s="33">
        <f t="shared" si="5"/>
        <v>-0.24543834400888831</v>
      </c>
      <c r="U28" s="31"/>
      <c r="V28" s="28"/>
      <c r="W28" s="30">
        <f>SUM(W12:W27)</f>
        <v>2.5839966666666667</v>
      </c>
      <c r="X28" s="31"/>
      <c r="Y28" s="32">
        <f t="shared" si="11"/>
        <v>-2.0211111111110291E-3</v>
      </c>
      <c r="Z28" s="33">
        <f t="shared" si="7"/>
        <v>-7.8155344811581869E-4</v>
      </c>
      <c r="AA28" s="31"/>
      <c r="AB28" s="28"/>
      <c r="AC28" s="30">
        <f>SUM(AC12:AC27)</f>
        <v>2.6428855555555555</v>
      </c>
      <c r="AD28" s="31"/>
      <c r="AE28" s="32">
        <f t="shared" si="12"/>
        <v>5.8888888888888768E-2</v>
      </c>
      <c r="AF28" s="33">
        <f t="shared" si="9"/>
        <v>2.2789847080126047E-2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0.18888888888888888</v>
      </c>
      <c r="G29" s="16">
        <v>-0.76480000000000004</v>
      </c>
      <c r="H29" s="18">
        <f t="shared" ref="H29:H35" si="28">$F29*G29</f>
        <v>-0.14446222222222221</v>
      </c>
      <c r="I29" s="19"/>
      <c r="J29" s="16">
        <v>0.12203002789749362</v>
      </c>
      <c r="K29" s="18">
        <f t="shared" ref="K29:K35" si="29">$F29*J29</f>
        <v>2.3050116380637684E-2</v>
      </c>
      <c r="L29" s="19"/>
      <c r="M29" s="21">
        <f t="shared" si="26"/>
        <v>0.16751233860285991</v>
      </c>
      <c r="N29" s="22">
        <f t="shared" si="27"/>
        <v>-1.1595580908701539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-2.3050116380637684E-2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0.18888888888888888</v>
      </c>
      <c r="G30" s="16">
        <v>0.44290000000000002</v>
      </c>
      <c r="H30" s="18">
        <f t="shared" si="28"/>
        <v>8.3658888888888894E-2</v>
      </c>
      <c r="I30" s="19"/>
      <c r="J30" s="16">
        <v>1.3267875158586893</v>
      </c>
      <c r="K30" s="18">
        <f t="shared" si="29"/>
        <v>0.25061541966219686</v>
      </c>
      <c r="L30" s="19"/>
      <c r="M30" s="21">
        <f t="shared" si="26"/>
        <v>0.16695653077330797</v>
      </c>
      <c r="N30" s="22">
        <f t="shared" si="27"/>
        <v>1.9956819053029784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-0.25061541966219686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0.18888888888888888</v>
      </c>
      <c r="G31" s="16">
        <v>4.5600000000000002E-2</v>
      </c>
      <c r="H31" s="18">
        <f>$F31*G31</f>
        <v>8.613333333333334E-3</v>
      </c>
      <c r="I31" s="19"/>
      <c r="J31" s="16">
        <v>0</v>
      </c>
      <c r="K31" s="18">
        <f t="shared" si="29"/>
        <v>0</v>
      </c>
      <c r="L31" s="19"/>
      <c r="M31" s="21">
        <f t="shared" si="26"/>
        <v>-8.613333333333334E-3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0.18888888888888888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0.18888888888888888</v>
      </c>
      <c r="G33" s="133">
        <v>1.702E-2</v>
      </c>
      <c r="H33" s="18">
        <f t="shared" si="28"/>
        <v>3.2148888888888891E-3</v>
      </c>
      <c r="I33" s="19"/>
      <c r="J33" s="133">
        <v>1.702E-2</v>
      </c>
      <c r="K33" s="18">
        <f t="shared" si="29"/>
        <v>3.2148888888888891E-3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1.702E-2</v>
      </c>
      <c r="Q33" s="18">
        <f t="shared" si="30"/>
        <v>3.2148888888888891E-3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31"/>
        <v>3.2148888888888891E-3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32"/>
        <v>3.2148888888888891E-3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2.0526666666666671</v>
      </c>
      <c r="G34" s="38">
        <f>IF(ISBLANK($D$5)=TRUE, 0, IF($D$5="TOU", 0.64*G44+0.18*G45+0.18*G46, IF(AND($D$5="non-TOU", $F$48&gt;0), G48,G47)))</f>
        <v>9.9000000000000005E-2</v>
      </c>
      <c r="H34" s="18">
        <f t="shared" si="28"/>
        <v>0.20321400000000006</v>
      </c>
      <c r="I34" s="19"/>
      <c r="J34" s="38">
        <f>IF(ISBLANK($D$5)=TRUE, 0, IF($D$5="TOU", 0.64*J44+0.18*J45+0.18*J46, IF(AND($D$5="non-TOU", $F$48&gt;0), J48,J47)))</f>
        <v>9.9000000000000005E-2</v>
      </c>
      <c r="K34" s="18">
        <f t="shared" si="29"/>
        <v>0.20321400000000006</v>
      </c>
      <c r="L34" s="19"/>
      <c r="M34" s="21">
        <f t="shared" si="26"/>
        <v>0</v>
      </c>
      <c r="N34" s="22">
        <f t="shared" si="27"/>
        <v>0</v>
      </c>
      <c r="O34" s="19"/>
      <c r="P34" s="38">
        <f>IF(ISBLANK($D$5)=TRUE, 0, IF($D$5="TOU", 0.64*P44+0.18*P45+0.18*P46, IF(AND($D$5="non-TOU", $F$48&gt;0), P48,P47)))</f>
        <v>9.4E-2</v>
      </c>
      <c r="Q34" s="18">
        <f t="shared" si="30"/>
        <v>0.19295066666666671</v>
      </c>
      <c r="R34" s="19"/>
      <c r="S34" s="21">
        <f t="shared" si="10"/>
        <v>-1.0263333333333347E-2</v>
      </c>
      <c r="T34" s="22">
        <f t="shared" si="5"/>
        <v>-5.0505050505050553E-2</v>
      </c>
      <c r="U34" s="19"/>
      <c r="V34" s="38">
        <f>IF(ISBLANK($D$5)=TRUE, 0, IF($D$5="TOU", 0.64*V44+0.18*V45+0.18*V46, IF(AND($D$5="non-TOU", $F$48&gt;0), V48,V47)))</f>
        <v>9.4E-2</v>
      </c>
      <c r="W34" s="18">
        <f t="shared" si="31"/>
        <v>0.19295066666666671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9.4E-2</v>
      </c>
      <c r="AC34" s="18">
        <f t="shared" si="32"/>
        <v>0.19295066666666671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4.3901500000000002</v>
      </c>
      <c r="I36" s="31"/>
      <c r="J36" s="41"/>
      <c r="K36" s="43">
        <f>SUM(K29:K35)+K28</f>
        <v>3.9072733138206117</v>
      </c>
      <c r="L36" s="31"/>
      <c r="M36" s="32">
        <f t="shared" si="26"/>
        <v>-0.4828766861793885</v>
      </c>
      <c r="N36" s="33">
        <f t="shared" ref="N36:N46" si="45">IF((H36)=0,"",(M36/H36))</f>
        <v>-0.10999093110244262</v>
      </c>
      <c r="O36" s="31"/>
      <c r="P36" s="41"/>
      <c r="Q36" s="43">
        <f>SUM(Q29:Q35)+Q28</f>
        <v>2.7821833333333332</v>
      </c>
      <c r="R36" s="31"/>
      <c r="S36" s="32">
        <f t="shared" si="10"/>
        <v>-1.1250899804872785</v>
      </c>
      <c r="T36" s="33">
        <f t="shared" ref="T36:T46" si="46">IF((K36)=0,"",(S36/K36))</f>
        <v>-0.28794760185003349</v>
      </c>
      <c r="U36" s="31"/>
      <c r="V36" s="41"/>
      <c r="W36" s="43">
        <f>SUM(W29:W35)+W28</f>
        <v>2.7801622222222222</v>
      </c>
      <c r="X36" s="31"/>
      <c r="Y36" s="32">
        <f t="shared" si="11"/>
        <v>-2.0211111111110291E-3</v>
      </c>
      <c r="Z36" s="33">
        <f t="shared" ref="Z36:Z46" si="47">IF((Q36)=0,"",(Y36/Q36))</f>
        <v>-7.2644785370399602E-4</v>
      </c>
      <c r="AA36" s="31"/>
      <c r="AB36" s="41"/>
      <c r="AC36" s="43">
        <f>SUM(AC29:AC35)+AC28</f>
        <v>2.839051111111111</v>
      </c>
      <c r="AD36" s="31"/>
      <c r="AE36" s="32">
        <f t="shared" si="12"/>
        <v>5.8888888888888768E-2</v>
      </c>
      <c r="AF36" s="33">
        <f t="shared" ref="AF36:AF46" si="48">IF((W36)=0,"",(AE36/W36))</f>
        <v>2.1181817527834063E-2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0.18888888888888888</v>
      </c>
      <c r="G37" s="20">
        <v>2.1905722516095145</v>
      </c>
      <c r="H37" s="18">
        <f>$F37*G37</f>
        <v>0.41377475863735275</v>
      </c>
      <c r="I37" s="19"/>
      <c r="J37" s="20">
        <v>2.1306406631715946</v>
      </c>
      <c r="K37" s="18">
        <f>$F37*J37</f>
        <v>0.40245434748796788</v>
      </c>
      <c r="L37" s="19"/>
      <c r="M37" s="21">
        <f t="shared" si="26"/>
        <v>-1.1320411149384868E-2</v>
      </c>
      <c r="N37" s="22">
        <f t="shared" si="45"/>
        <v>-2.7358873186622987E-2</v>
      </c>
      <c r="O37" s="19"/>
      <c r="P37" s="20">
        <v>2.1306406631715946</v>
      </c>
      <c r="Q37" s="18">
        <f>$F37*P37</f>
        <v>0.40245434748796788</v>
      </c>
      <c r="R37" s="19"/>
      <c r="S37" s="21">
        <f t="shared" si="10"/>
        <v>0</v>
      </c>
      <c r="T37" s="22">
        <f t="shared" si="46"/>
        <v>0</v>
      </c>
      <c r="U37" s="19"/>
      <c r="V37" s="20">
        <v>2.1306406631715946</v>
      </c>
      <c r="W37" s="18">
        <f>$F37*V37</f>
        <v>0.40245434748796788</v>
      </c>
      <c r="X37" s="19"/>
      <c r="Y37" s="21">
        <f t="shared" si="11"/>
        <v>0</v>
      </c>
      <c r="Z37" s="22">
        <f t="shared" si="47"/>
        <v>0</v>
      </c>
      <c r="AA37" s="19"/>
      <c r="AB37" s="20">
        <v>2.1306406631715946</v>
      </c>
      <c r="AC37" s="18">
        <f>$F37*AB37</f>
        <v>0.40245434748796788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0.18888888888888888</v>
      </c>
      <c r="G38" s="20">
        <v>1.6610730221761238</v>
      </c>
      <c r="H38" s="18">
        <f>$F38*G38</f>
        <v>0.3137582375221567</v>
      </c>
      <c r="I38" s="19"/>
      <c r="J38" s="20">
        <v>1.6644226716570096</v>
      </c>
      <c r="K38" s="18">
        <f>$F38*J38</f>
        <v>0.31439094909076848</v>
      </c>
      <c r="L38" s="19"/>
      <c r="M38" s="21">
        <f t="shared" si="26"/>
        <v>6.327115686117768E-4</v>
      </c>
      <c r="N38" s="22">
        <f t="shared" si="45"/>
        <v>2.0165576324258148E-3</v>
      </c>
      <c r="O38" s="19"/>
      <c r="P38" s="20">
        <v>1.6644226716570096</v>
      </c>
      <c r="Q38" s="18">
        <f>$F38*P38</f>
        <v>0.31439094909076848</v>
      </c>
      <c r="R38" s="19"/>
      <c r="S38" s="21">
        <f t="shared" si="10"/>
        <v>0</v>
      </c>
      <c r="T38" s="22">
        <f t="shared" si="46"/>
        <v>0</v>
      </c>
      <c r="U38" s="19"/>
      <c r="V38" s="20">
        <v>1.6644226716570096</v>
      </c>
      <c r="W38" s="18">
        <f>$F38*V38</f>
        <v>0.31439094909076848</v>
      </c>
      <c r="X38" s="19"/>
      <c r="Y38" s="21">
        <f t="shared" si="11"/>
        <v>0</v>
      </c>
      <c r="Z38" s="22">
        <f t="shared" si="47"/>
        <v>0</v>
      </c>
      <c r="AA38" s="19"/>
      <c r="AB38" s="20">
        <v>1.6644226716570096</v>
      </c>
      <c r="AC38" s="18">
        <f>$F38*AB38</f>
        <v>0.31439094909076848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5.1176829961595098</v>
      </c>
      <c r="I39" s="48"/>
      <c r="J39" s="47"/>
      <c r="K39" s="43">
        <f>SUM(K36:K38)</f>
        <v>4.6241186103993481</v>
      </c>
      <c r="L39" s="48"/>
      <c r="M39" s="32">
        <f t="shared" si="26"/>
        <v>-0.49356438576016171</v>
      </c>
      <c r="N39" s="33">
        <f t="shared" si="45"/>
        <v>-9.6442938363034567E-2</v>
      </c>
      <c r="O39" s="48"/>
      <c r="P39" s="47"/>
      <c r="Q39" s="43">
        <f>SUM(Q36:Q38)</f>
        <v>3.4990286299120696</v>
      </c>
      <c r="R39" s="48"/>
      <c r="S39" s="32">
        <f t="shared" si="10"/>
        <v>-1.1250899804872785</v>
      </c>
      <c r="T39" s="33">
        <f t="shared" si="46"/>
        <v>-0.24330906606872557</v>
      </c>
      <c r="U39" s="48"/>
      <c r="V39" s="47"/>
      <c r="W39" s="43">
        <f>SUM(W36:W38)</f>
        <v>3.4970075188009586</v>
      </c>
      <c r="X39" s="48"/>
      <c r="Y39" s="32">
        <f t="shared" si="11"/>
        <v>-2.0211111111110291E-3</v>
      </c>
      <c r="Z39" s="33">
        <f t="shared" si="47"/>
        <v>-5.7762062700293464E-4</v>
      </c>
      <c r="AA39" s="48"/>
      <c r="AB39" s="47"/>
      <c r="AC39" s="43">
        <f>SUM(AC36:AC38)</f>
        <v>3.5558964076898474</v>
      </c>
      <c r="AD39" s="48"/>
      <c r="AE39" s="32">
        <f t="shared" si="12"/>
        <v>5.8888888888888768E-2</v>
      </c>
      <c r="AF39" s="33">
        <f t="shared" si="48"/>
        <v>1.6839794759457759E-2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68.719333333333338</v>
      </c>
      <c r="G40" s="50">
        <v>4.4000000000000003E-3</v>
      </c>
      <c r="H40" s="154">
        <f t="shared" ref="H40:H48" si="49">$F40*G40</f>
        <v>0.30236506666666668</v>
      </c>
      <c r="I40" s="19"/>
      <c r="J40" s="50">
        <v>4.7000000000000002E-3</v>
      </c>
      <c r="K40" s="154">
        <f t="shared" ref="K40:K48" si="50">$F40*J40</f>
        <v>0.3229808666666667</v>
      </c>
      <c r="L40" s="19"/>
      <c r="M40" s="21">
        <f t="shared" si="26"/>
        <v>2.0615800000000017E-2</v>
      </c>
      <c r="N40" s="155">
        <f t="shared" si="45"/>
        <v>6.8181818181818232E-2</v>
      </c>
      <c r="O40" s="19"/>
      <c r="P40" s="50">
        <v>4.7000000000000002E-3</v>
      </c>
      <c r="Q40" s="154">
        <f t="shared" ref="Q40:Q48" si="51">$F40*P40</f>
        <v>0.3229808666666667</v>
      </c>
      <c r="R40" s="19"/>
      <c r="S40" s="21">
        <f t="shared" si="10"/>
        <v>0</v>
      </c>
      <c r="T40" s="155">
        <f t="shared" si="46"/>
        <v>0</v>
      </c>
      <c r="U40" s="19"/>
      <c r="V40" s="50">
        <v>4.7000000000000002E-3</v>
      </c>
      <c r="W40" s="154">
        <f t="shared" ref="W40:W48" si="52">$F40*V40</f>
        <v>0.3229808666666667</v>
      </c>
      <c r="X40" s="19"/>
      <c r="Y40" s="21">
        <f t="shared" si="11"/>
        <v>0</v>
      </c>
      <c r="Z40" s="155">
        <f t="shared" si="47"/>
        <v>0</v>
      </c>
      <c r="AA40" s="19"/>
      <c r="AB40" s="50">
        <v>4.7000000000000002E-3</v>
      </c>
      <c r="AC40" s="154">
        <f t="shared" ref="AC40:AC48" si="53">$F40*AB40</f>
        <v>0.3229808666666667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68.719333333333338</v>
      </c>
      <c r="G41" s="50">
        <v>1.2999999999999999E-3</v>
      </c>
      <c r="H41" s="154">
        <f t="shared" si="49"/>
        <v>8.933513333333333E-2</v>
      </c>
      <c r="I41" s="19"/>
      <c r="J41" s="50">
        <v>1.2999999999999999E-3</v>
      </c>
      <c r="K41" s="154">
        <f t="shared" si="50"/>
        <v>8.933513333333333E-2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8.933513333333333E-2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8.933513333333333E-2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8.933513333333333E-2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66.666666666666671</v>
      </c>
      <c r="G43" s="50">
        <v>7.0000000000000001E-3</v>
      </c>
      <c r="H43" s="154">
        <f t="shared" si="49"/>
        <v>0.46666666666666673</v>
      </c>
      <c r="I43" s="19"/>
      <c r="J43" s="50">
        <v>7.0000000000000001E-3</v>
      </c>
      <c r="K43" s="154">
        <f t="shared" si="50"/>
        <v>0.46666666666666673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0.46666666666666673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0.46666666666666673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0.46666666666666673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42.666666666666671</v>
      </c>
      <c r="G44" s="54">
        <v>8.3000000000000004E-2</v>
      </c>
      <c r="H44" s="154">
        <f t="shared" si="49"/>
        <v>3.5413333333333341</v>
      </c>
      <c r="I44" s="19"/>
      <c r="J44" s="54">
        <v>8.3000000000000004E-2</v>
      </c>
      <c r="K44" s="154">
        <f t="shared" si="50"/>
        <v>3.5413333333333341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3.413333333333334</v>
      </c>
      <c r="R44" s="19"/>
      <c r="S44" s="21">
        <f t="shared" si="10"/>
        <v>-0.12800000000000011</v>
      </c>
      <c r="T44" s="155">
        <f t="shared" si="46"/>
        <v>-3.6144578313253038E-2</v>
      </c>
      <c r="U44" s="19"/>
      <c r="V44" s="54">
        <v>0.08</v>
      </c>
      <c r="W44" s="154">
        <f t="shared" si="52"/>
        <v>3.413333333333334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3.413333333333334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12</v>
      </c>
      <c r="G45" s="54">
        <v>0.128</v>
      </c>
      <c r="H45" s="154">
        <f t="shared" si="49"/>
        <v>1.536</v>
      </c>
      <c r="I45" s="19"/>
      <c r="J45" s="54">
        <v>0.128</v>
      </c>
      <c r="K45" s="154">
        <f t="shared" si="50"/>
        <v>1.536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1.464</v>
      </c>
      <c r="R45" s="19"/>
      <c r="S45" s="21">
        <f t="shared" si="10"/>
        <v>-7.2000000000000064E-2</v>
      </c>
      <c r="T45" s="155">
        <f t="shared" si="46"/>
        <v>-4.6875000000000042E-2</v>
      </c>
      <c r="U45" s="19"/>
      <c r="V45" s="54">
        <v>0.122</v>
      </c>
      <c r="W45" s="154">
        <f t="shared" si="52"/>
        <v>1.464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1.464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12</v>
      </c>
      <c r="G46" s="54">
        <v>0.17499999999999999</v>
      </c>
      <c r="H46" s="154">
        <f t="shared" si="49"/>
        <v>2.0999999999999996</v>
      </c>
      <c r="I46" s="19"/>
      <c r="J46" s="54">
        <v>0.17499999999999999</v>
      </c>
      <c r="K46" s="154">
        <f t="shared" si="50"/>
        <v>2.0999999999999996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1.9319999999999999</v>
      </c>
      <c r="R46" s="19"/>
      <c r="S46" s="21">
        <f t="shared" si="10"/>
        <v>-0.16799999999999971</v>
      </c>
      <c r="T46" s="155">
        <f t="shared" si="46"/>
        <v>-7.9999999999999877E-2</v>
      </c>
      <c r="U46" s="19"/>
      <c r="V46" s="54">
        <v>0.161</v>
      </c>
      <c r="W46" s="154">
        <f t="shared" si="52"/>
        <v>1.9319999999999999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1.9319999999999999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66.666666666666671</v>
      </c>
      <c r="G47" s="54">
        <v>9.9000000000000005E-2</v>
      </c>
      <c r="H47" s="154">
        <f t="shared" si="49"/>
        <v>6.6000000000000005</v>
      </c>
      <c r="I47" s="59"/>
      <c r="J47" s="54">
        <v>9.9000000000000005E-2</v>
      </c>
      <c r="K47" s="154">
        <f t="shared" si="50"/>
        <v>6.6000000000000005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6.2666666666666675</v>
      </c>
      <c r="R47" s="59"/>
      <c r="S47" s="60">
        <f t="shared" si="10"/>
        <v>-0.33333333333333304</v>
      </c>
      <c r="T47" s="155">
        <f>IF((K47)=FALSE,"",(S47/K47))</f>
        <v>-5.0505050505050456E-2</v>
      </c>
      <c r="U47" s="59"/>
      <c r="V47" s="54">
        <v>9.4E-2</v>
      </c>
      <c r="W47" s="154">
        <f t="shared" si="52"/>
        <v>6.2666666666666675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6.2666666666666675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0.11600000000000001</v>
      </c>
      <c r="H48" s="154">
        <f t="shared" si="49"/>
        <v>0</v>
      </c>
      <c r="I48" s="59"/>
      <c r="J48" s="54">
        <v>0.11600000000000001</v>
      </c>
      <c r="K48" s="154">
        <f t="shared" si="50"/>
        <v>0</v>
      </c>
      <c r="L48" s="59"/>
      <c r="M48" s="60">
        <f t="shared" si="26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13.40338319615951</v>
      </c>
      <c r="I50" s="75"/>
      <c r="J50" s="72"/>
      <c r="K50" s="74">
        <f>SUM(K40:K46,K39)</f>
        <v>12.930434610399349</v>
      </c>
      <c r="L50" s="75"/>
      <c r="M50" s="76">
        <f t="shared" si="26"/>
        <v>-0.47294858576016097</v>
      </c>
      <c r="N50" s="77">
        <f>IF((H50)=0,"",(M50/H50))</f>
        <v>-3.5285761724373858E-2</v>
      </c>
      <c r="O50" s="75"/>
      <c r="P50" s="72"/>
      <c r="Q50" s="74">
        <f>SUM(Q40:Q46,Q39)</f>
        <v>11.43734462991207</v>
      </c>
      <c r="R50" s="75"/>
      <c r="S50" s="76">
        <f t="shared" si="10"/>
        <v>-1.4930899804872784</v>
      </c>
      <c r="T50" s="77">
        <f>IF((K50)=0,"",(S50/K50))</f>
        <v>-0.11547098187144114</v>
      </c>
      <c r="U50" s="75"/>
      <c r="V50" s="72"/>
      <c r="W50" s="74">
        <f>SUM(W40:W46,W39)</f>
        <v>11.43532351880096</v>
      </c>
      <c r="X50" s="75"/>
      <c r="Y50" s="76">
        <f t="shared" si="11"/>
        <v>-2.0211111111105851E-3</v>
      </c>
      <c r="Z50" s="77">
        <f>IF((Q50)=0,"",(Y50/Q50))</f>
        <v>-1.7671156868219012E-4</v>
      </c>
      <c r="AA50" s="75"/>
      <c r="AB50" s="72"/>
      <c r="AC50" s="74">
        <f>SUM(AC40:AC46,AC39)</f>
        <v>11.494212407689847</v>
      </c>
      <c r="AD50" s="75"/>
      <c r="AE50" s="76">
        <f t="shared" si="12"/>
        <v>5.8888888888887436E-2</v>
      </c>
      <c r="AF50" s="77">
        <f>IF((W50)=0,"",(AE50/W50))</f>
        <v>5.1497352735204623E-3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1.7424398155007363</v>
      </c>
      <c r="I51" s="81"/>
      <c r="J51" s="79">
        <v>0.13</v>
      </c>
      <c r="K51" s="82">
        <f>K50*J51</f>
        <v>1.6809564993519155</v>
      </c>
      <c r="L51" s="81"/>
      <c r="M51" s="83">
        <f t="shared" si="26"/>
        <v>-6.1483316148820855E-2</v>
      </c>
      <c r="N51" s="84">
        <f>IF((H51)=0,"",(M51/H51))</f>
        <v>-3.5285761724373817E-2</v>
      </c>
      <c r="O51" s="81"/>
      <c r="P51" s="79">
        <v>0.13</v>
      </c>
      <c r="Q51" s="82">
        <f>Q50*P51</f>
        <v>1.4868548018885692</v>
      </c>
      <c r="R51" s="81"/>
      <c r="S51" s="83">
        <f t="shared" si="10"/>
        <v>-0.19410169746334627</v>
      </c>
      <c r="T51" s="84">
        <f>IF((K51)=0,"",(S51/K51))</f>
        <v>-0.11547098187144118</v>
      </c>
      <c r="U51" s="81"/>
      <c r="V51" s="79">
        <v>0.13</v>
      </c>
      <c r="W51" s="82">
        <f>W50*V51</f>
        <v>1.4865920574441249</v>
      </c>
      <c r="X51" s="81"/>
      <c r="Y51" s="83">
        <f t="shared" si="11"/>
        <v>-2.6274444444429612E-4</v>
      </c>
      <c r="Z51" s="84">
        <f>IF((Q51)=0,"",(Y51/Q51))</f>
        <v>-1.7671156868213634E-4</v>
      </c>
      <c r="AA51" s="81"/>
      <c r="AB51" s="79">
        <v>0.13</v>
      </c>
      <c r="AC51" s="82">
        <f>AC50*AB51</f>
        <v>1.4942476129996802</v>
      </c>
      <c r="AD51" s="81"/>
      <c r="AE51" s="83">
        <f t="shared" si="12"/>
        <v>7.6555555555553045E-3</v>
      </c>
      <c r="AF51" s="84">
        <f>IF((W51)=0,"",(AE51/W51))</f>
        <v>5.1497352735204198E-3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15.145823011660246</v>
      </c>
      <c r="I52" s="81"/>
      <c r="J52" s="86"/>
      <c r="K52" s="82">
        <f>K50+K51</f>
        <v>14.611391109751263</v>
      </c>
      <c r="L52" s="81"/>
      <c r="M52" s="83">
        <f t="shared" si="26"/>
        <v>-0.53443190190898271</v>
      </c>
      <c r="N52" s="84">
        <f>IF((H52)=0,"",(M52/H52))</f>
        <v>-3.5285761724373914E-2</v>
      </c>
      <c r="O52" s="81"/>
      <c r="P52" s="86"/>
      <c r="Q52" s="82">
        <f>Q50+Q51</f>
        <v>12.924199431800639</v>
      </c>
      <c r="R52" s="81"/>
      <c r="S52" s="83">
        <f t="shared" si="10"/>
        <v>-1.687191677950624</v>
      </c>
      <c r="T52" s="84">
        <f>IF((K52)=0,"",(S52/K52))</f>
        <v>-0.11547098187144111</v>
      </c>
      <c r="U52" s="81"/>
      <c r="V52" s="86"/>
      <c r="W52" s="82">
        <f>W50+W51</f>
        <v>12.921915576245084</v>
      </c>
      <c r="X52" s="81"/>
      <c r="Y52" s="83">
        <f t="shared" si="11"/>
        <v>-2.2838555555555473E-3</v>
      </c>
      <c r="Z52" s="84">
        <f>IF((Q52)=0,"",(Y52/Q52))</f>
        <v>-1.7671156868223547E-4</v>
      </c>
      <c r="AA52" s="81"/>
      <c r="AB52" s="86"/>
      <c r="AC52" s="82">
        <f>AC50+AC51</f>
        <v>12.988460020689528</v>
      </c>
      <c r="AD52" s="81"/>
      <c r="AE52" s="83">
        <f t="shared" si="12"/>
        <v>6.6544444444444295E-2</v>
      </c>
      <c r="AF52" s="84">
        <f>IF((W52)=0,"",(AE52/W52))</f>
        <v>5.1497352735205776E-3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-1.51</v>
      </c>
      <c r="I53" s="81"/>
      <c r="J53" s="86"/>
      <c r="K53" s="87">
        <f>ROUND(-K52*10%,2)</f>
        <v>-1.46</v>
      </c>
      <c r="L53" s="81"/>
      <c r="M53" s="88">
        <f t="shared" si="26"/>
        <v>5.0000000000000044E-2</v>
      </c>
      <c r="N53" s="89">
        <f>IF((H53)=0,"",(M53/H53))</f>
        <v>-3.3112582781456984E-2</v>
      </c>
      <c r="O53" s="81"/>
      <c r="P53" s="86"/>
      <c r="Q53" s="87">
        <f>ROUND(-Q52*10%,2)</f>
        <v>-1.29</v>
      </c>
      <c r="R53" s="81"/>
      <c r="S53" s="88">
        <f t="shared" si="10"/>
        <v>0.16999999999999993</v>
      </c>
      <c r="T53" s="89">
        <f>IF((K53)=0,"",(S53/K53))</f>
        <v>-0.11643835616438351</v>
      </c>
      <c r="U53" s="81"/>
      <c r="V53" s="86"/>
      <c r="W53" s="87">
        <f>ROUND(-W52*10%,2)</f>
        <v>-1.29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-1.3</v>
      </c>
      <c r="AD53" s="81"/>
      <c r="AE53" s="88">
        <f t="shared" si="12"/>
        <v>-1.0000000000000009E-2</v>
      </c>
      <c r="AF53" s="89">
        <f>IF((W53)=0,"",(AE53/W53))</f>
        <v>7.7519379844961309E-3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13.635823011660246</v>
      </c>
      <c r="I54" s="92"/>
      <c r="J54" s="90"/>
      <c r="K54" s="93">
        <f>K52+K53</f>
        <v>13.151391109751263</v>
      </c>
      <c r="L54" s="92"/>
      <c r="M54" s="94">
        <f t="shared" si="26"/>
        <v>-0.48443190190898378</v>
      </c>
      <c r="N54" s="95">
        <f>IF((H54)=0,"",(M54/H54))</f>
        <v>-3.5526414613532092E-2</v>
      </c>
      <c r="O54" s="92"/>
      <c r="P54" s="90"/>
      <c r="Q54" s="93">
        <f>Q52+Q53</f>
        <v>11.634199431800639</v>
      </c>
      <c r="R54" s="92"/>
      <c r="S54" s="94">
        <f t="shared" si="10"/>
        <v>-1.517191677950624</v>
      </c>
      <c r="T54" s="95">
        <f>IF((K54)=0,"",(S54/K54))</f>
        <v>-0.11536358893818338</v>
      </c>
      <c r="U54" s="92"/>
      <c r="V54" s="90"/>
      <c r="W54" s="93">
        <f>W52+W53</f>
        <v>11.631915576245085</v>
      </c>
      <c r="X54" s="92"/>
      <c r="Y54" s="94">
        <f t="shared" si="11"/>
        <v>-2.283855555553771E-3</v>
      </c>
      <c r="Z54" s="95">
        <f>IF((Q54)=0,"",(Y54/Q54))</f>
        <v>-1.9630534691636242E-4</v>
      </c>
      <c r="AA54" s="92"/>
      <c r="AB54" s="90"/>
      <c r="AC54" s="93">
        <f>AC52+AC53</f>
        <v>11.688460020689527</v>
      </c>
      <c r="AD54" s="92"/>
      <c r="AE54" s="94">
        <f t="shared" si="12"/>
        <v>5.6544444444442732E-2</v>
      </c>
      <c r="AF54" s="95">
        <f>IF((W54)=0,"",(AE54/W54))</f>
        <v>4.8611463927677439E-3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12.826049862826178</v>
      </c>
      <c r="I56" s="106"/>
      <c r="J56" s="103"/>
      <c r="K56" s="105">
        <f>SUM(K47:K48,K39,K40:K43)</f>
        <v>12.353101277066015</v>
      </c>
      <c r="L56" s="106"/>
      <c r="M56" s="107">
        <f t="shared" si="26"/>
        <v>-0.47294858576016274</v>
      </c>
      <c r="N56" s="77">
        <f>IF((H56)=0,"",(M56/H56))</f>
        <v>-3.6874064175511485E-2</v>
      </c>
      <c r="O56" s="106"/>
      <c r="P56" s="103"/>
      <c r="Q56" s="105">
        <f>SUM(Q47:Q48,Q39,Q40:Q43)</f>
        <v>10.894677963245405</v>
      </c>
      <c r="R56" s="106"/>
      <c r="S56" s="107">
        <f t="shared" si="10"/>
        <v>-1.4584233138206102</v>
      </c>
      <c r="T56" s="77">
        <f>IF((K56)=0,"",(S56/K56))</f>
        <v>-0.11806130955375768</v>
      </c>
      <c r="U56" s="106"/>
      <c r="V56" s="103"/>
      <c r="W56" s="105">
        <f>SUM(W47:W48,W39,W40:W43)</f>
        <v>10.892656852134293</v>
      </c>
      <c r="X56" s="106"/>
      <c r="Y56" s="107">
        <f t="shared" si="11"/>
        <v>-2.0211111111123614E-3</v>
      </c>
      <c r="Z56" s="77">
        <f>IF((Q56)=0,"",(Y56/Q56))</f>
        <v>-1.8551361664207415E-4</v>
      </c>
      <c r="AA56" s="106"/>
      <c r="AB56" s="103"/>
      <c r="AC56" s="105">
        <f>SUM(AC47:AC48,AC39,AC40:AC43)</f>
        <v>10.951545741023182</v>
      </c>
      <c r="AD56" s="106"/>
      <c r="AE56" s="107">
        <f t="shared" si="12"/>
        <v>5.8888888888889213E-2</v>
      </c>
      <c r="AF56" s="77">
        <f>IF((W56)=0,"",(AE56/W56))</f>
        <v>5.4062924856896231E-3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1.6673864821674032</v>
      </c>
      <c r="I57" s="110"/>
      <c r="J57" s="109">
        <v>0.13</v>
      </c>
      <c r="K57" s="111">
        <f>K56*J57</f>
        <v>1.6059031660185821</v>
      </c>
      <c r="L57" s="110"/>
      <c r="M57" s="112">
        <f t="shared" si="26"/>
        <v>-6.1483316148821077E-2</v>
      </c>
      <c r="N57" s="84">
        <f>IF((H57)=0,"",(M57/H57))</f>
        <v>-3.6874064175511437E-2</v>
      </c>
      <c r="O57" s="110"/>
      <c r="P57" s="109">
        <v>0.13</v>
      </c>
      <c r="Q57" s="111">
        <f>Q56*P57</f>
        <v>1.4163081352219027</v>
      </c>
      <c r="R57" s="110"/>
      <c r="S57" s="112">
        <f t="shared" si="10"/>
        <v>-0.18959503079667939</v>
      </c>
      <c r="T57" s="84">
        <f>IF((K57)=0,"",(S57/K57))</f>
        <v>-0.11806130955375771</v>
      </c>
      <c r="U57" s="110"/>
      <c r="V57" s="109">
        <v>0.13</v>
      </c>
      <c r="W57" s="111">
        <f>W56*V57</f>
        <v>1.4160453907774582</v>
      </c>
      <c r="X57" s="110"/>
      <c r="Y57" s="112">
        <f t="shared" si="11"/>
        <v>-2.6274444444451817E-4</v>
      </c>
      <c r="Z57" s="84">
        <f>IF((Q57)=0,"",(Y57/Q57))</f>
        <v>-1.8551361664201146E-4</v>
      </c>
      <c r="AA57" s="110"/>
      <c r="AB57" s="109">
        <v>0.13</v>
      </c>
      <c r="AC57" s="111">
        <f>AC56*AB57</f>
        <v>1.4237009463330137</v>
      </c>
      <c r="AD57" s="110"/>
      <c r="AE57" s="112">
        <f t="shared" si="12"/>
        <v>7.6555555555555266E-3</v>
      </c>
      <c r="AF57" s="84">
        <f>IF((W57)=0,"",(AE57/W57))</f>
        <v>5.4062924856895728E-3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14.493436344993581</v>
      </c>
      <c r="I58" s="110"/>
      <c r="J58" s="114"/>
      <c r="K58" s="111">
        <f>K56+K57</f>
        <v>13.959004443084597</v>
      </c>
      <c r="L58" s="110"/>
      <c r="M58" s="112">
        <f t="shared" si="26"/>
        <v>-0.53443190190898449</v>
      </c>
      <c r="N58" s="84">
        <f>IF((H58)=0,"",(M58/H58))</f>
        <v>-3.687406417551152E-2</v>
      </c>
      <c r="O58" s="110"/>
      <c r="P58" s="114"/>
      <c r="Q58" s="111">
        <f>Q56+Q57</f>
        <v>12.310986098467307</v>
      </c>
      <c r="R58" s="110"/>
      <c r="S58" s="112">
        <f t="shared" si="10"/>
        <v>-1.6480183446172898</v>
      </c>
      <c r="T58" s="84">
        <f>IF((K58)=0,"",(S58/K58))</f>
        <v>-0.11806130955375771</v>
      </c>
      <c r="U58" s="110"/>
      <c r="V58" s="114"/>
      <c r="W58" s="111">
        <f>W56+W57</f>
        <v>12.308702242911751</v>
      </c>
      <c r="X58" s="110"/>
      <c r="Y58" s="112">
        <f t="shared" si="11"/>
        <v>-2.2838555555555473E-3</v>
      </c>
      <c r="Z58" s="84">
        <f>IF((Q58)=0,"",(Y58/Q58))</f>
        <v>-1.8551361664195874E-4</v>
      </c>
      <c r="AA58" s="110"/>
      <c r="AB58" s="114"/>
      <c r="AC58" s="111">
        <f>AC56+AC57</f>
        <v>12.375246687356196</v>
      </c>
      <c r="AD58" s="110"/>
      <c r="AE58" s="112">
        <f t="shared" si="12"/>
        <v>6.6544444444444295E-2</v>
      </c>
      <c r="AF58" s="84">
        <f>IF((W58)=0,"",(AE58/W58))</f>
        <v>5.4062924856895815E-3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-1.45</v>
      </c>
      <c r="I59" s="110"/>
      <c r="J59" s="114"/>
      <c r="K59" s="116">
        <f>ROUND(-K58*10%,2)</f>
        <v>-1.4</v>
      </c>
      <c r="L59" s="110"/>
      <c r="M59" s="117">
        <f t="shared" si="26"/>
        <v>5.0000000000000044E-2</v>
      </c>
      <c r="N59" s="89">
        <f>IF((H59)=0,"",(M59/H59))</f>
        <v>-3.4482758620689689E-2</v>
      </c>
      <c r="O59" s="110"/>
      <c r="P59" s="114"/>
      <c r="Q59" s="116">
        <f>ROUND(-Q58*10%,2)</f>
        <v>-1.23</v>
      </c>
      <c r="R59" s="110"/>
      <c r="S59" s="117">
        <f t="shared" si="10"/>
        <v>0.16999999999999993</v>
      </c>
      <c r="T59" s="89">
        <f>IF((K59)=0,"",(S59/K59))</f>
        <v>-0.12142857142857139</v>
      </c>
      <c r="U59" s="110"/>
      <c r="V59" s="114"/>
      <c r="W59" s="116">
        <f>ROUND(-W58*10%,2)</f>
        <v>-1.23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-1.24</v>
      </c>
      <c r="AD59" s="110"/>
      <c r="AE59" s="117">
        <f t="shared" si="12"/>
        <v>-1.0000000000000009E-2</v>
      </c>
      <c r="AF59" s="89">
        <f>IF((W59)=0,"",(AE59/W59))</f>
        <v>8.1300813008130159E-3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13.043436344993582</v>
      </c>
      <c r="I60" s="120"/>
      <c r="J60" s="118"/>
      <c r="K60" s="121">
        <f>SUM(K58:K59)</f>
        <v>12.559004443084596</v>
      </c>
      <c r="L60" s="120"/>
      <c r="M60" s="122">
        <f t="shared" si="26"/>
        <v>-0.48443190190898555</v>
      </c>
      <c r="N60" s="123">
        <f>IF((H60)=0,"",(M60/H60))</f>
        <v>-3.7139898497294647E-2</v>
      </c>
      <c r="O60" s="120"/>
      <c r="P60" s="118"/>
      <c r="Q60" s="121">
        <f>SUM(Q58:Q59)</f>
        <v>11.080986098467307</v>
      </c>
      <c r="R60" s="120"/>
      <c r="S60" s="122">
        <f t="shared" si="10"/>
        <v>-1.4780183446172899</v>
      </c>
      <c r="T60" s="123">
        <f>IF((K60)=0,"",(S60/K60))</f>
        <v>-0.11768594806343394</v>
      </c>
      <c r="U60" s="120"/>
      <c r="V60" s="118"/>
      <c r="W60" s="121">
        <f>SUM(W58:W59)</f>
        <v>11.078702242911751</v>
      </c>
      <c r="X60" s="120"/>
      <c r="Y60" s="122">
        <f t="shared" si="11"/>
        <v>-2.2838555555555473E-3</v>
      </c>
      <c r="Z60" s="123">
        <f>IF((Q60)=0,"",(Y60/Q60))</f>
        <v>-2.0610580459725009E-4</v>
      </c>
      <c r="AA60" s="120"/>
      <c r="AB60" s="118"/>
      <c r="AC60" s="121">
        <f>SUM(AC58:AC59)</f>
        <v>11.135246687356195</v>
      </c>
      <c r="AD60" s="120"/>
      <c r="AE60" s="122">
        <f t="shared" si="12"/>
        <v>5.6544444444444508E-2</v>
      </c>
      <c r="AF60" s="123">
        <f>IF((W60)=0,"",(AE60/W60))</f>
        <v>5.103887008121563E-3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AP79"/>
  <sheetViews>
    <sheetView showGridLines="0" topLeftCell="A40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9.8164062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9.8164062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36000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6800</v>
      </c>
      <c r="H7" s="9" t="s">
        <v>69</v>
      </c>
      <c r="J7" s="153"/>
      <c r="K7" s="153"/>
    </row>
    <row r="8" spans="2:42" ht="13" x14ac:dyDescent="0.3">
      <c r="B8" s="6"/>
      <c r="G8" s="160">
        <v>2400000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36000</v>
      </c>
      <c r="G12" s="212">
        <v>2.82</v>
      </c>
      <c r="H12" s="18">
        <f t="shared" ref="H12:H27" si="0">$F12*G12</f>
        <v>101520</v>
      </c>
      <c r="I12" s="19"/>
      <c r="J12" s="212">
        <v>2.2799999999999998</v>
      </c>
      <c r="K12" s="18">
        <f t="shared" ref="K12:K27" si="1">$F12*J12</f>
        <v>82080</v>
      </c>
      <c r="L12" s="19"/>
      <c r="M12" s="21">
        <f t="shared" ref="M12:M21" si="2">K12-H12</f>
        <v>-19440</v>
      </c>
      <c r="N12" s="22">
        <f t="shared" ref="N12:N21" si="3">IF((H12)=0,"",(M12/H12))</f>
        <v>-0.19148936170212766</v>
      </c>
      <c r="O12" s="19"/>
      <c r="P12" s="16">
        <v>1.72</v>
      </c>
      <c r="Q12" s="18">
        <f t="shared" ref="Q12:Q27" si="4">$F12*P12</f>
        <v>61920</v>
      </c>
      <c r="R12" s="19"/>
      <c r="S12" s="21">
        <f>Q12-K12</f>
        <v>-20160</v>
      </c>
      <c r="T12" s="22">
        <f t="shared" ref="T12:T34" si="5">IF((K12)=0,"",(S12/K12))</f>
        <v>-0.24561403508771928</v>
      </c>
      <c r="U12" s="19"/>
      <c r="V12" s="16">
        <v>1.72</v>
      </c>
      <c r="W12" s="18">
        <f t="shared" ref="W12:W27" si="6">$F12*V12</f>
        <v>61920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63360</v>
      </c>
      <c r="AD12" s="19"/>
      <c r="AE12" s="21">
        <f>AC12-W12</f>
        <v>1440</v>
      </c>
      <c r="AF12" s="22">
        <f t="shared" ref="AF12:AF34" si="9">IF((W12)=0,"",(AE12/W12))</f>
        <v>2.3255813953488372E-2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36000</v>
      </c>
      <c r="G13" s="212"/>
      <c r="H13" s="18">
        <f t="shared" si="0"/>
        <v>0</v>
      </c>
      <c r="I13" s="19"/>
      <c r="J13" s="212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6800</v>
      </c>
      <c r="G19" s="16">
        <v>7.4960000000000004</v>
      </c>
      <c r="H19" s="18">
        <f t="shared" si="0"/>
        <v>50972.800000000003</v>
      </c>
      <c r="I19" s="19"/>
      <c r="J19" s="16">
        <v>6.0732999999999997</v>
      </c>
      <c r="K19" s="18">
        <f t="shared" si="1"/>
        <v>41298.439999999995</v>
      </c>
      <c r="L19" s="19"/>
      <c r="M19" s="21">
        <f t="shared" si="2"/>
        <v>-9674.3600000000079</v>
      </c>
      <c r="N19" s="22">
        <f t="shared" si="3"/>
        <v>-0.18979455709711859</v>
      </c>
      <c r="O19" s="19"/>
      <c r="P19" s="16">
        <v>4.5848000000000004</v>
      </c>
      <c r="Q19" s="18">
        <f t="shared" si="4"/>
        <v>31176.640000000003</v>
      </c>
      <c r="R19" s="19"/>
      <c r="S19" s="21">
        <f t="shared" si="10"/>
        <v>-10121.799999999992</v>
      </c>
      <c r="T19" s="22">
        <f t="shared" si="5"/>
        <v>-0.2450891607528031</v>
      </c>
      <c r="U19" s="19"/>
      <c r="V19" s="16">
        <v>4.5740999999999996</v>
      </c>
      <c r="W19" s="18">
        <f t="shared" si="6"/>
        <v>31103.879999999997</v>
      </c>
      <c r="X19" s="19"/>
      <c r="Y19" s="21">
        <f t="shared" si="11"/>
        <v>-72.760000000005675</v>
      </c>
      <c r="Z19" s="22">
        <f t="shared" si="7"/>
        <v>-2.3337986389811625E-3</v>
      </c>
      <c r="AA19" s="19"/>
      <c r="AB19" s="16">
        <v>4.6741000000000001</v>
      </c>
      <c r="AC19" s="18">
        <f t="shared" si="8"/>
        <v>31783.88</v>
      </c>
      <c r="AD19" s="19"/>
      <c r="AE19" s="21">
        <f t="shared" si="12"/>
        <v>680.00000000000364</v>
      </c>
      <c r="AF19" s="22">
        <f t="shared" si="9"/>
        <v>2.1862224262696607E-2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6800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152492.79999999999</v>
      </c>
      <c r="I28" s="31"/>
      <c r="J28" s="28"/>
      <c r="K28" s="30">
        <f>SUM(K12:K27)</f>
        <v>123378.44</v>
      </c>
      <c r="L28" s="31"/>
      <c r="M28" s="32">
        <f t="shared" si="15"/>
        <v>-29114.359999999986</v>
      </c>
      <c r="N28" s="33">
        <f t="shared" si="16"/>
        <v>-0.19092285012800597</v>
      </c>
      <c r="O28" s="31"/>
      <c r="P28" s="28"/>
      <c r="Q28" s="30">
        <f>SUM(Q12:Q27)</f>
        <v>93096.639999999999</v>
      </c>
      <c r="R28" s="31"/>
      <c r="S28" s="32">
        <f t="shared" si="10"/>
        <v>-30281.800000000003</v>
      </c>
      <c r="T28" s="33">
        <f t="shared" si="5"/>
        <v>-0.24543834400888845</v>
      </c>
      <c r="U28" s="31"/>
      <c r="V28" s="28"/>
      <c r="W28" s="30">
        <f>SUM(W12:W27)</f>
        <v>93023.88</v>
      </c>
      <c r="X28" s="31"/>
      <c r="Y28" s="32">
        <f t="shared" si="11"/>
        <v>-72.759999999994761</v>
      </c>
      <c r="Z28" s="33">
        <f t="shared" si="7"/>
        <v>-7.8155344811579408E-4</v>
      </c>
      <c r="AA28" s="31"/>
      <c r="AB28" s="28"/>
      <c r="AC28" s="30">
        <f>SUM(AC12:AC27)</f>
        <v>95143.88</v>
      </c>
      <c r="AD28" s="31"/>
      <c r="AE28" s="32">
        <f t="shared" si="12"/>
        <v>2120</v>
      </c>
      <c r="AF28" s="33">
        <f t="shared" si="9"/>
        <v>2.2789847080126092E-2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6800</v>
      </c>
      <c r="G29" s="16">
        <v>-0.76480000000000004</v>
      </c>
      <c r="H29" s="18">
        <f t="shared" ref="H29:H35" si="17">$F29*G29</f>
        <v>-5200.6400000000003</v>
      </c>
      <c r="I29" s="19"/>
      <c r="J29" s="16">
        <v>0.12203002789749362</v>
      </c>
      <c r="K29" s="18">
        <f t="shared" ref="K29:K35" si="18">$F29*J29</f>
        <v>829.80418970295659</v>
      </c>
      <c r="L29" s="19"/>
      <c r="M29" s="21">
        <f t="shared" si="15"/>
        <v>6030.4441897029574</v>
      </c>
      <c r="N29" s="22">
        <f t="shared" si="16"/>
        <v>-1.1595580908701539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-829.80418970295659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6800</v>
      </c>
      <c r="G30" s="16">
        <v>0.44290000000000002</v>
      </c>
      <c r="H30" s="18">
        <f t="shared" si="17"/>
        <v>3011.7200000000003</v>
      </c>
      <c r="I30" s="19"/>
      <c r="J30" s="16">
        <v>1.3267875158586893</v>
      </c>
      <c r="K30" s="18">
        <f t="shared" si="18"/>
        <v>9022.1551078390876</v>
      </c>
      <c r="L30" s="19"/>
      <c r="M30" s="21">
        <f t="shared" si="15"/>
        <v>6010.4351078390873</v>
      </c>
      <c r="N30" s="22">
        <f t="shared" si="16"/>
        <v>1.9956819053029786</v>
      </c>
      <c r="O30" s="19"/>
      <c r="P30" s="16">
        <v>0</v>
      </c>
      <c r="Q30" s="18">
        <f t="shared" si="19"/>
        <v>0</v>
      </c>
      <c r="R30" s="19"/>
      <c r="S30" s="21">
        <f t="shared" si="10"/>
        <v>-9022.1551078390876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6800</v>
      </c>
      <c r="G31" s="16">
        <v>4.5600000000000002E-2</v>
      </c>
      <c r="H31" s="18">
        <f>$F31*G31</f>
        <v>310.08</v>
      </c>
      <c r="I31" s="19"/>
      <c r="J31" s="16">
        <v>0</v>
      </c>
      <c r="K31" s="18">
        <f t="shared" si="18"/>
        <v>0</v>
      </c>
      <c r="L31" s="19"/>
      <c r="M31" s="21">
        <f t="shared" si="15"/>
        <v>-310.08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6800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6800</v>
      </c>
      <c r="G33" s="133">
        <v>1.702E-2</v>
      </c>
      <c r="H33" s="18">
        <f t="shared" si="17"/>
        <v>115.736</v>
      </c>
      <c r="I33" s="19"/>
      <c r="J33" s="133">
        <v>1.702E-2</v>
      </c>
      <c r="K33" s="18">
        <f t="shared" si="18"/>
        <v>115.736</v>
      </c>
      <c r="L33" s="19"/>
      <c r="M33" s="21">
        <f t="shared" si="15"/>
        <v>0</v>
      </c>
      <c r="N33" s="22">
        <f t="shared" si="16"/>
        <v>0</v>
      </c>
      <c r="O33" s="19"/>
      <c r="P33" s="133">
        <v>1.702E-2</v>
      </c>
      <c r="Q33" s="18">
        <f t="shared" si="19"/>
        <v>115.736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20"/>
        <v>115.736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21"/>
        <v>115.736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73896</v>
      </c>
      <c r="G34" s="38">
        <f>IF(ISBLANK($D$5)=TRUE, 0, IF($D$5="TOU", 0.64*G44+0.18*G45+0.18*G46, IF(AND($D$5="non-TOU", $F$48&gt;0), G48,G47)))</f>
        <v>0.11600000000000001</v>
      </c>
      <c r="H34" s="18">
        <f t="shared" si="17"/>
        <v>8571.9359999999997</v>
      </c>
      <c r="I34" s="19"/>
      <c r="J34" s="38">
        <f>IF(ISBLANK($D$5)=TRUE, 0, IF($D$5="TOU", 0.64*J44+0.18*J45+0.18*J46, IF(AND($D$5="non-TOU", $F$48&gt;0), J48,J47)))</f>
        <v>0.11600000000000001</v>
      </c>
      <c r="K34" s="18">
        <f t="shared" si="18"/>
        <v>8571.9359999999997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0.64*P44+0.18*P45+0.18*P46, IF(AND($D$5="non-TOU", $F$48&gt;0), P48,P47)))</f>
        <v>0.11</v>
      </c>
      <c r="Q34" s="18">
        <f t="shared" si="19"/>
        <v>8128.56</v>
      </c>
      <c r="R34" s="19"/>
      <c r="S34" s="21">
        <f t="shared" si="10"/>
        <v>-443.37599999999929</v>
      </c>
      <c r="T34" s="22">
        <f t="shared" si="5"/>
        <v>-5.1724137931034406E-2</v>
      </c>
      <c r="U34" s="19"/>
      <c r="V34" s="38">
        <f>IF(ISBLANK($D$5)=TRUE, 0, IF($D$5="TOU", 0.64*V44+0.18*V45+0.18*V46, IF(AND($D$5="non-TOU", $F$48&gt;0), V48,V47)))</f>
        <v>0.11</v>
      </c>
      <c r="W34" s="18">
        <f t="shared" si="20"/>
        <v>8128.56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0.11</v>
      </c>
      <c r="AC34" s="18">
        <f t="shared" si="21"/>
        <v>8128.56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36000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159301.63199999998</v>
      </c>
      <c r="I36" s="31"/>
      <c r="J36" s="41"/>
      <c r="K36" s="43">
        <f>SUM(K29:K35)+K28</f>
        <v>141918.07129754205</v>
      </c>
      <c r="L36" s="31"/>
      <c r="M36" s="32">
        <f t="shared" si="15"/>
        <v>-17383.560702457937</v>
      </c>
      <c r="N36" s="33">
        <f t="shared" ref="N36:N42" si="27">IF((H36)=0,"",(M36/H36))</f>
        <v>-0.10912355689148205</v>
      </c>
      <c r="O36" s="31"/>
      <c r="P36" s="41"/>
      <c r="Q36" s="43">
        <f>SUM(Q29:Q35)+Q28</f>
        <v>101340.936</v>
      </c>
      <c r="R36" s="31"/>
      <c r="S36" s="32">
        <f t="shared" si="10"/>
        <v>-40577.135297542045</v>
      </c>
      <c r="T36" s="33">
        <f t="shared" ref="T36:T42" si="28">IF((K36)=0,"",(S36/K36))</f>
        <v>-0.2859194387758342</v>
      </c>
      <c r="U36" s="31"/>
      <c r="V36" s="41"/>
      <c r="W36" s="43">
        <f>SUM(W29:W35)+W28</f>
        <v>101268.17600000001</v>
      </c>
      <c r="X36" s="31"/>
      <c r="Y36" s="32">
        <f t="shared" si="11"/>
        <v>-72.759999999994761</v>
      </c>
      <c r="Z36" s="33">
        <f t="shared" ref="Z36:Z42" si="29">IF((Q36)=0,"",(Y36/Q36))</f>
        <v>-7.17972448961738E-4</v>
      </c>
      <c r="AA36" s="31"/>
      <c r="AB36" s="41"/>
      <c r="AC36" s="43">
        <f>SUM(AC29:AC35)+AC28</f>
        <v>103388.17600000001</v>
      </c>
      <c r="AD36" s="31"/>
      <c r="AE36" s="32">
        <f t="shared" si="12"/>
        <v>2120</v>
      </c>
      <c r="AF36" s="33">
        <f t="shared" ref="AF36:AF46" si="30">IF((W36)=0,"",(AE36/W36))</f>
        <v>2.0934513523774734E-2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6800</v>
      </c>
      <c r="G37" s="20">
        <v>2.1905722516095145</v>
      </c>
      <c r="H37" s="18">
        <f>$F37*G37</f>
        <v>14895.891310944698</v>
      </c>
      <c r="I37" s="19"/>
      <c r="J37" s="20">
        <v>2.1306406631715946</v>
      </c>
      <c r="K37" s="18">
        <f>$F37*J37</f>
        <v>14488.356509566844</v>
      </c>
      <c r="L37" s="19"/>
      <c r="M37" s="21">
        <f t="shared" si="15"/>
        <v>-407.53480137785482</v>
      </c>
      <c r="N37" s="22">
        <f t="shared" si="27"/>
        <v>-2.7358873186622959E-2</v>
      </c>
      <c r="O37" s="19"/>
      <c r="P37" s="20">
        <v>2.1306406631715946</v>
      </c>
      <c r="Q37" s="18">
        <f>$F37*P37</f>
        <v>14488.356509566844</v>
      </c>
      <c r="R37" s="19"/>
      <c r="S37" s="21">
        <f t="shared" si="10"/>
        <v>0</v>
      </c>
      <c r="T37" s="22">
        <f t="shared" si="28"/>
        <v>0</v>
      </c>
      <c r="U37" s="19"/>
      <c r="V37" s="20">
        <v>2.1306406631715946</v>
      </c>
      <c r="W37" s="18">
        <f>$F37*V37</f>
        <v>14488.356509566844</v>
      </c>
      <c r="X37" s="19"/>
      <c r="Y37" s="21">
        <f t="shared" si="11"/>
        <v>0</v>
      </c>
      <c r="Z37" s="22">
        <f t="shared" si="29"/>
        <v>0</v>
      </c>
      <c r="AA37" s="19"/>
      <c r="AB37" s="20">
        <v>2.1306406631715946</v>
      </c>
      <c r="AC37" s="18">
        <f>$F37*AB37</f>
        <v>14488.356509566844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6800</v>
      </c>
      <c r="G38" s="20">
        <v>1.6610730221761238</v>
      </c>
      <c r="H38" s="18">
        <f>$F38*G38</f>
        <v>11295.296550797642</v>
      </c>
      <c r="I38" s="19"/>
      <c r="J38" s="20">
        <v>1.6644226716570096</v>
      </c>
      <c r="K38" s="18">
        <f>$F38*J38</f>
        <v>11318.074167267665</v>
      </c>
      <c r="L38" s="19"/>
      <c r="M38" s="21">
        <f t="shared" si="15"/>
        <v>22.777616470022622</v>
      </c>
      <c r="N38" s="22">
        <f t="shared" si="27"/>
        <v>2.016557632425696E-3</v>
      </c>
      <c r="O38" s="19"/>
      <c r="P38" s="20">
        <v>1.6644226716570096</v>
      </c>
      <c r="Q38" s="18">
        <f>$F38*P38</f>
        <v>11318.074167267665</v>
      </c>
      <c r="R38" s="19"/>
      <c r="S38" s="21">
        <f t="shared" si="10"/>
        <v>0</v>
      </c>
      <c r="T38" s="22">
        <f t="shared" si="28"/>
        <v>0</v>
      </c>
      <c r="U38" s="19"/>
      <c r="V38" s="20">
        <v>1.6644226716570096</v>
      </c>
      <c r="W38" s="18">
        <f>$F38*V38</f>
        <v>11318.074167267665</v>
      </c>
      <c r="X38" s="19"/>
      <c r="Y38" s="21">
        <f t="shared" si="11"/>
        <v>0</v>
      </c>
      <c r="Z38" s="22">
        <f t="shared" si="29"/>
        <v>0</v>
      </c>
      <c r="AA38" s="19"/>
      <c r="AB38" s="20">
        <v>1.6644226716570096</v>
      </c>
      <c r="AC38" s="18">
        <f>$F38*AB38</f>
        <v>11318.074167267665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185492.81986174232</v>
      </c>
      <c r="I39" s="48"/>
      <c r="J39" s="47"/>
      <c r="K39" s="43">
        <f>SUM(K36:K38)</f>
        <v>167724.50197437653</v>
      </c>
      <c r="L39" s="48"/>
      <c r="M39" s="32">
        <f t="shared" si="15"/>
        <v>-17768.317887365789</v>
      </c>
      <c r="N39" s="33">
        <f t="shared" si="27"/>
        <v>-9.5789787985375727E-2</v>
      </c>
      <c r="O39" s="48"/>
      <c r="P39" s="47"/>
      <c r="Q39" s="43">
        <f>SUM(Q36:Q38)</f>
        <v>127147.36667683451</v>
      </c>
      <c r="R39" s="48"/>
      <c r="S39" s="32">
        <f t="shared" si="10"/>
        <v>-40577.135297542016</v>
      </c>
      <c r="T39" s="33">
        <f t="shared" si="28"/>
        <v>-0.24192729636926294</v>
      </c>
      <c r="U39" s="48"/>
      <c r="V39" s="47"/>
      <c r="W39" s="43">
        <f>SUM(W36:W38)</f>
        <v>127074.60667683452</v>
      </c>
      <c r="X39" s="48"/>
      <c r="Y39" s="32">
        <f t="shared" si="11"/>
        <v>-72.759999999994761</v>
      </c>
      <c r="Z39" s="33">
        <f t="shared" si="29"/>
        <v>-5.7224936624071824E-4</v>
      </c>
      <c r="AA39" s="48"/>
      <c r="AB39" s="47"/>
      <c r="AC39" s="43">
        <f>SUM(AC36:AC38)</f>
        <v>129194.60667683452</v>
      </c>
      <c r="AD39" s="48"/>
      <c r="AE39" s="32">
        <f t="shared" si="12"/>
        <v>2120</v>
      </c>
      <c r="AF39" s="33">
        <f t="shared" si="30"/>
        <v>1.668311282199288E-2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2473896</v>
      </c>
      <c r="G40" s="50">
        <v>4.4000000000000003E-3</v>
      </c>
      <c r="H40" s="154">
        <f t="shared" ref="H40:H42" si="31">$F40*G40</f>
        <v>10885.142400000001</v>
      </c>
      <c r="I40" s="19"/>
      <c r="J40" s="50">
        <v>4.7000000000000002E-3</v>
      </c>
      <c r="K40" s="154">
        <f t="shared" ref="K40:K42" si="32">$F40*J40</f>
        <v>11627.3112</v>
      </c>
      <c r="L40" s="19"/>
      <c r="M40" s="21">
        <f t="shared" si="15"/>
        <v>742.16879999999946</v>
      </c>
      <c r="N40" s="155">
        <f t="shared" si="27"/>
        <v>6.8181818181818135E-2</v>
      </c>
      <c r="O40" s="19"/>
      <c r="P40" s="50">
        <v>4.7000000000000002E-3</v>
      </c>
      <c r="Q40" s="154">
        <f t="shared" ref="Q40:Q42" si="33">$F40*P40</f>
        <v>11627.3112</v>
      </c>
      <c r="R40" s="19"/>
      <c r="S40" s="21">
        <f t="shared" si="10"/>
        <v>0</v>
      </c>
      <c r="T40" s="155">
        <f t="shared" si="28"/>
        <v>0</v>
      </c>
      <c r="U40" s="19"/>
      <c r="V40" s="50">
        <v>4.7000000000000002E-3</v>
      </c>
      <c r="W40" s="154">
        <f t="shared" ref="W40:W42" si="34">$F40*V40</f>
        <v>11627.3112</v>
      </c>
      <c r="X40" s="19"/>
      <c r="Y40" s="21">
        <f t="shared" si="11"/>
        <v>0</v>
      </c>
      <c r="Z40" s="155">
        <f t="shared" si="29"/>
        <v>0</v>
      </c>
      <c r="AA40" s="19"/>
      <c r="AB40" s="50">
        <v>4.7000000000000002E-3</v>
      </c>
      <c r="AC40" s="154">
        <f t="shared" ref="AC40:AC48" si="35">$F40*AB40</f>
        <v>11627.3112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2473896</v>
      </c>
      <c r="G41" s="50">
        <v>1.2999999999999999E-3</v>
      </c>
      <c r="H41" s="154">
        <f t="shared" si="31"/>
        <v>3216.0647999999997</v>
      </c>
      <c r="I41" s="19"/>
      <c r="J41" s="50">
        <v>1.2999999999999999E-3</v>
      </c>
      <c r="K41" s="154">
        <f t="shared" si="32"/>
        <v>3216.0647999999997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3216.0647999999997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3216.0647999999997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3216.0647999999997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2400000</v>
      </c>
      <c r="G43" s="50">
        <v>7.0000000000000001E-3</v>
      </c>
      <c r="H43" s="154">
        <f t="shared" ref="H43:H48" si="36">$F43*G43</f>
        <v>16800</v>
      </c>
      <c r="I43" s="19"/>
      <c r="J43" s="50">
        <v>7.0000000000000001E-3</v>
      </c>
      <c r="K43" s="154">
        <f t="shared" ref="K43:K48" si="37">$F43*J43</f>
        <v>16800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16800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16800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16800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1536000</v>
      </c>
      <c r="G44" s="54">
        <v>8.3000000000000004E-2</v>
      </c>
      <c r="H44" s="154">
        <f t="shared" si="36"/>
        <v>127488</v>
      </c>
      <c r="I44" s="19"/>
      <c r="J44" s="54">
        <v>8.3000000000000004E-2</v>
      </c>
      <c r="K44" s="154">
        <f t="shared" si="37"/>
        <v>127488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122880</v>
      </c>
      <c r="R44" s="19"/>
      <c r="S44" s="21">
        <f t="shared" si="41"/>
        <v>-4608</v>
      </c>
      <c r="T44" s="155">
        <f t="shared" si="42"/>
        <v>-3.614457831325301E-2</v>
      </c>
      <c r="U44" s="19"/>
      <c r="V44" s="54">
        <v>0.08</v>
      </c>
      <c r="W44" s="154">
        <f t="shared" si="43"/>
        <v>122880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122880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432000</v>
      </c>
      <c r="G45" s="54">
        <v>0.128</v>
      </c>
      <c r="H45" s="154">
        <f t="shared" si="36"/>
        <v>55296</v>
      </c>
      <c r="I45" s="19"/>
      <c r="J45" s="54">
        <v>0.128</v>
      </c>
      <c r="K45" s="154">
        <f t="shared" si="37"/>
        <v>55296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52704</v>
      </c>
      <c r="R45" s="19"/>
      <c r="S45" s="21">
        <f t="shared" si="41"/>
        <v>-2592</v>
      </c>
      <c r="T45" s="155">
        <f t="shared" si="42"/>
        <v>-4.6875E-2</v>
      </c>
      <c r="U45" s="19"/>
      <c r="V45" s="54">
        <v>0.122</v>
      </c>
      <c r="W45" s="154">
        <f t="shared" si="43"/>
        <v>52704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52704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432000</v>
      </c>
      <c r="G46" s="54">
        <v>0.17499999999999999</v>
      </c>
      <c r="H46" s="154">
        <f t="shared" si="36"/>
        <v>75600</v>
      </c>
      <c r="I46" s="19"/>
      <c r="J46" s="54">
        <v>0.17499999999999999</v>
      </c>
      <c r="K46" s="154">
        <f t="shared" si="37"/>
        <v>75600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69552</v>
      </c>
      <c r="R46" s="19"/>
      <c r="S46" s="21">
        <f t="shared" si="41"/>
        <v>-6048</v>
      </c>
      <c r="T46" s="155">
        <f t="shared" si="42"/>
        <v>-0.08</v>
      </c>
      <c r="U46" s="19"/>
      <c r="V46" s="54">
        <v>0.161</v>
      </c>
      <c r="W46" s="154">
        <f t="shared" si="43"/>
        <v>69552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69552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9.9000000000000005E-2</v>
      </c>
      <c r="H47" s="154">
        <f t="shared" si="36"/>
        <v>74.25</v>
      </c>
      <c r="I47" s="59"/>
      <c r="J47" s="54">
        <v>9.9000000000000005E-2</v>
      </c>
      <c r="K47" s="154">
        <f t="shared" si="37"/>
        <v>74.25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-3.75</v>
      </c>
      <c r="T47" s="155">
        <f>IF((K47)=FALSE,"",(S47/K47))</f>
        <v>-5.0505050505050504E-2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2399250</v>
      </c>
      <c r="G48" s="54">
        <v>0.11600000000000001</v>
      </c>
      <c r="H48" s="154">
        <f t="shared" si="36"/>
        <v>278313</v>
      </c>
      <c r="I48" s="59"/>
      <c r="J48" s="54">
        <v>0.11600000000000001</v>
      </c>
      <c r="K48" s="154">
        <f t="shared" si="37"/>
        <v>278313</v>
      </c>
      <c r="L48" s="59"/>
      <c r="M48" s="60">
        <f t="shared" si="38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263917.5</v>
      </c>
      <c r="R48" s="59"/>
      <c r="S48" s="60">
        <f t="shared" si="41"/>
        <v>-14395.5</v>
      </c>
      <c r="T48" s="155">
        <f>IF((K48)=FALSE,"",(S48/K48))</f>
        <v>-5.1724137931034482E-2</v>
      </c>
      <c r="U48" s="59"/>
      <c r="V48" s="54">
        <v>0.11</v>
      </c>
      <c r="W48" s="154">
        <f t="shared" si="43"/>
        <v>263917.5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263917.5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474778.27706174232</v>
      </c>
      <c r="I50" s="75"/>
      <c r="J50" s="72"/>
      <c r="K50" s="74">
        <f>SUM(K40:K46,K39)</f>
        <v>457752.12797437655</v>
      </c>
      <c r="L50" s="75"/>
      <c r="M50" s="76">
        <f t="shared" si="38"/>
        <v>-17026.149087365775</v>
      </c>
      <c r="N50" s="77">
        <f>IF((H50)=0,"",(M50/H50))</f>
        <v>-3.5861263899299285E-2</v>
      </c>
      <c r="O50" s="75"/>
      <c r="P50" s="72"/>
      <c r="Q50" s="74">
        <f>SUM(Q40:Q46,Q39)</f>
        <v>403926.99267683452</v>
      </c>
      <c r="R50" s="75"/>
      <c r="S50" s="76">
        <f t="shared" si="41"/>
        <v>-53825.13529754203</v>
      </c>
      <c r="T50" s="77">
        <f>IF((K50)=0,"",(S50/K50))</f>
        <v>-0.11758576751074107</v>
      </c>
      <c r="U50" s="75"/>
      <c r="V50" s="72"/>
      <c r="W50" s="74">
        <f>SUM(W40:W46,W39)</f>
        <v>403854.23267683451</v>
      </c>
      <c r="X50" s="75"/>
      <c r="Y50" s="76">
        <f t="shared" si="44"/>
        <v>-72.760000000009313</v>
      </c>
      <c r="Z50" s="77">
        <f>IF((Q50)=0,"",(Y50/Q50))</f>
        <v>-1.8013156169095543E-4</v>
      </c>
      <c r="AA50" s="75"/>
      <c r="AB50" s="72"/>
      <c r="AC50" s="74">
        <f>SUM(AC40:AC46,AC39)</f>
        <v>405974.23267683451</v>
      </c>
      <c r="AD50" s="75"/>
      <c r="AE50" s="76">
        <f t="shared" si="12"/>
        <v>2120</v>
      </c>
      <c r="AF50" s="77">
        <f>IF((W50)=0,"",(AE50/W50))</f>
        <v>5.2494187963517793E-3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61721.176018026505</v>
      </c>
      <c r="I51" s="81"/>
      <c r="J51" s="79">
        <v>0.13</v>
      </c>
      <c r="K51" s="82">
        <f>K50*J51</f>
        <v>59507.776636668954</v>
      </c>
      <c r="L51" s="81"/>
      <c r="M51" s="83">
        <f t="shared" si="38"/>
        <v>-2213.3993813575507</v>
      </c>
      <c r="N51" s="84">
        <f>IF((H51)=0,"",(M51/H51))</f>
        <v>-3.5861263899299285E-2</v>
      </c>
      <c r="O51" s="81"/>
      <c r="P51" s="79">
        <v>0.13</v>
      </c>
      <c r="Q51" s="82">
        <f>Q50*P51</f>
        <v>52510.509047988489</v>
      </c>
      <c r="R51" s="81"/>
      <c r="S51" s="83">
        <f t="shared" si="41"/>
        <v>-6997.2675886804645</v>
      </c>
      <c r="T51" s="84">
        <f>IF((K51)=0,"",(S51/K51))</f>
        <v>-0.11758576751074107</v>
      </c>
      <c r="U51" s="81"/>
      <c r="V51" s="79">
        <v>0.13</v>
      </c>
      <c r="W51" s="82">
        <f>W50*V51</f>
        <v>52501.050247988489</v>
      </c>
      <c r="X51" s="81"/>
      <c r="Y51" s="83">
        <f t="shared" si="44"/>
        <v>-9.4588000000003376</v>
      </c>
      <c r="Z51" s="84">
        <f>IF((Q51)=0,"",(Y51/Q51))</f>
        <v>-1.8013156169093878E-4</v>
      </c>
      <c r="AA51" s="81"/>
      <c r="AB51" s="79">
        <v>0.13</v>
      </c>
      <c r="AC51" s="82">
        <f>AC50*AB51</f>
        <v>52776.650247988488</v>
      </c>
      <c r="AD51" s="81"/>
      <c r="AE51" s="83">
        <f t="shared" si="12"/>
        <v>275.59999999999854</v>
      </c>
      <c r="AF51" s="84">
        <f>IF((W51)=0,"",(AE51/W51))</f>
        <v>5.2494187963517515E-3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536499.45307976881</v>
      </c>
      <c r="I52" s="81"/>
      <c r="J52" s="86"/>
      <c r="K52" s="82">
        <f>K50+K51</f>
        <v>517259.90461104549</v>
      </c>
      <c r="L52" s="81"/>
      <c r="M52" s="83">
        <f t="shared" si="38"/>
        <v>-19239.548468723311</v>
      </c>
      <c r="N52" s="84">
        <f>IF((H52)=0,"",(M52/H52))</f>
        <v>-3.5861263899299264E-2</v>
      </c>
      <c r="O52" s="81"/>
      <c r="P52" s="86"/>
      <c r="Q52" s="82">
        <f>Q50+Q51</f>
        <v>456437.50172482303</v>
      </c>
      <c r="R52" s="81"/>
      <c r="S52" s="83">
        <f t="shared" si="41"/>
        <v>-60822.402886222466</v>
      </c>
      <c r="T52" s="84">
        <f>IF((K52)=0,"",(S52/K52))</f>
        <v>-0.11758576751074101</v>
      </c>
      <c r="U52" s="81"/>
      <c r="V52" s="86"/>
      <c r="W52" s="82">
        <f>W50+W51</f>
        <v>456355.282924823</v>
      </c>
      <c r="X52" s="81"/>
      <c r="Y52" s="83">
        <f t="shared" si="44"/>
        <v>-82.218800000031479</v>
      </c>
      <c r="Z52" s="84">
        <f>IF((Q52)=0,"",(Y52/Q52))</f>
        <v>-1.8013156169100131E-4</v>
      </c>
      <c r="AA52" s="81"/>
      <c r="AB52" s="86"/>
      <c r="AC52" s="82">
        <f>AC50+AC51</f>
        <v>458750.88292482297</v>
      </c>
      <c r="AD52" s="81"/>
      <c r="AE52" s="83">
        <f t="shared" si="12"/>
        <v>2395.5999999999767</v>
      </c>
      <c r="AF52" s="84">
        <f>IF((W52)=0,"",(AE52/W52))</f>
        <v>5.2494187963517281E-3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-53649.95</v>
      </c>
      <c r="I53" s="81"/>
      <c r="J53" s="86"/>
      <c r="K53" s="87">
        <f>ROUND(-K52*10%,2)</f>
        <v>-51725.99</v>
      </c>
      <c r="L53" s="81"/>
      <c r="M53" s="88">
        <f t="shared" si="38"/>
        <v>1923.9599999999991</v>
      </c>
      <c r="N53" s="89">
        <f>IF((H53)=0,"",(M53/H53))</f>
        <v>-3.5861356813939232E-2</v>
      </c>
      <c r="O53" s="81"/>
      <c r="P53" s="86"/>
      <c r="Q53" s="87">
        <f>ROUND(-Q52*10%,2)</f>
        <v>-45643.75</v>
      </c>
      <c r="R53" s="81"/>
      <c r="S53" s="88">
        <f t="shared" si="41"/>
        <v>6082.239999999998</v>
      </c>
      <c r="T53" s="89">
        <f>IF((K53)=0,"",(S53/K53))</f>
        <v>-0.11758576297911356</v>
      </c>
      <c r="U53" s="81"/>
      <c r="V53" s="86"/>
      <c r="W53" s="87">
        <f>ROUND(-W52*10%,2)</f>
        <v>-45635.53</v>
      </c>
      <c r="X53" s="81"/>
      <c r="Y53" s="88">
        <f t="shared" si="44"/>
        <v>8.2200000000011642</v>
      </c>
      <c r="Z53" s="89">
        <f>IF((Q53)=0,"",(Y53/Q53))</f>
        <v>-1.8009037381900401E-4</v>
      </c>
      <c r="AA53" s="81"/>
      <c r="AB53" s="86"/>
      <c r="AC53" s="87">
        <f>ROUND(-AC52*10%,2)</f>
        <v>-45875.09</v>
      </c>
      <c r="AD53" s="81"/>
      <c r="AE53" s="88">
        <f t="shared" si="12"/>
        <v>-239.55999999999767</v>
      </c>
      <c r="AF53" s="89">
        <f>IF((W53)=0,"",(AE53/W53))</f>
        <v>5.2494185999373225E-3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482849.50307976879</v>
      </c>
      <c r="I54" s="92"/>
      <c r="J54" s="90"/>
      <c r="K54" s="93">
        <f>K52+K53</f>
        <v>465533.9146110455</v>
      </c>
      <c r="L54" s="92"/>
      <c r="M54" s="94">
        <f t="shared" si="38"/>
        <v>-17315.58846872329</v>
      </c>
      <c r="N54" s="95">
        <f>IF((H54)=0,"",(M54/H54))</f>
        <v>-3.586125357544933E-2</v>
      </c>
      <c r="O54" s="92"/>
      <c r="P54" s="90"/>
      <c r="Q54" s="93">
        <f>Q52+Q53</f>
        <v>410793.75172482303</v>
      </c>
      <c r="R54" s="92"/>
      <c r="S54" s="94">
        <f t="shared" si="41"/>
        <v>-54740.162886222475</v>
      </c>
      <c r="T54" s="95">
        <f>IF((K54)=0,"",(S54/K54))</f>
        <v>-0.11758576801425517</v>
      </c>
      <c r="U54" s="92"/>
      <c r="V54" s="90"/>
      <c r="W54" s="93">
        <f>W52+W53</f>
        <v>410719.75292482297</v>
      </c>
      <c r="X54" s="92"/>
      <c r="Y54" s="94">
        <f t="shared" si="44"/>
        <v>-73.998800000059418</v>
      </c>
      <c r="Z54" s="95">
        <f>IF((Q54)=0,"",(Y54/Q54))</f>
        <v>-1.8013613812127487E-4</v>
      </c>
      <c r="AA54" s="92"/>
      <c r="AB54" s="90"/>
      <c r="AC54" s="93">
        <f>AC52+AC53</f>
        <v>412875.79292482301</v>
      </c>
      <c r="AD54" s="92"/>
      <c r="AE54" s="94">
        <f t="shared" si="12"/>
        <v>2156.0400000000373</v>
      </c>
      <c r="AF54" s="95">
        <f>IF((W54)=0,"",(AE54/W54))</f>
        <v>5.2494188181756943E-3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494781.52706174232</v>
      </c>
      <c r="I56" s="106"/>
      <c r="J56" s="103"/>
      <c r="K56" s="105">
        <f>SUM(K47:K48,K39,K40:K43)</f>
        <v>477755.37797437649</v>
      </c>
      <c r="L56" s="106"/>
      <c r="M56" s="107">
        <f t="shared" si="38"/>
        <v>-17026.149087365833</v>
      </c>
      <c r="N56" s="77">
        <f>IF((H56)=0,"",(M56/H56))</f>
        <v>-3.4411448601316091E-2</v>
      </c>
      <c r="O56" s="106"/>
      <c r="P56" s="103"/>
      <c r="Q56" s="105">
        <f>SUM(Q47:Q48,Q39,Q40:Q43)</f>
        <v>422778.99267683452</v>
      </c>
      <c r="R56" s="106"/>
      <c r="S56" s="107">
        <f t="shared" si="41"/>
        <v>-54976.385297541972</v>
      </c>
      <c r="T56" s="77">
        <f>IF((K56)=0,"",(S56/K56))</f>
        <v>-0.1150722479161512</v>
      </c>
      <c r="U56" s="106"/>
      <c r="V56" s="103"/>
      <c r="W56" s="105">
        <f>SUM(W47:W48,W39,W40:W43)</f>
        <v>422706.23267683451</v>
      </c>
      <c r="X56" s="106"/>
      <c r="Y56" s="107">
        <f t="shared" si="44"/>
        <v>-72.760000000009313</v>
      </c>
      <c r="Z56" s="77">
        <f>IF((Q56)=0,"",(Y56/Q56))</f>
        <v>-1.7209937404724811E-4</v>
      </c>
      <c r="AA56" s="106"/>
      <c r="AB56" s="103"/>
      <c r="AC56" s="105">
        <f>SUM(AC47:AC48,AC39,AC40:AC43)</f>
        <v>424826.23267683451</v>
      </c>
      <c r="AD56" s="106"/>
      <c r="AE56" s="107">
        <f t="shared" si="12"/>
        <v>2120</v>
      </c>
      <c r="AF56" s="77">
        <f>IF((W56)=0,"",(AE56/W56))</f>
        <v>5.0153033859351038E-3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64321.598518026505</v>
      </c>
      <c r="I57" s="110"/>
      <c r="J57" s="109">
        <v>0.13</v>
      </c>
      <c r="K57" s="111">
        <f>K56*J57</f>
        <v>62108.199136668947</v>
      </c>
      <c r="L57" s="110"/>
      <c r="M57" s="112">
        <f t="shared" si="38"/>
        <v>-2213.399381357558</v>
      </c>
      <c r="N57" s="84">
        <f>IF((H57)=0,"",(M57/H57))</f>
        <v>-3.4411448601316084E-2</v>
      </c>
      <c r="O57" s="110"/>
      <c r="P57" s="109">
        <v>0.13</v>
      </c>
      <c r="Q57" s="111">
        <f>Q56*P57</f>
        <v>54961.269047988491</v>
      </c>
      <c r="R57" s="110"/>
      <c r="S57" s="112">
        <f t="shared" si="41"/>
        <v>-7146.9300886804558</v>
      </c>
      <c r="T57" s="84">
        <f>IF((K57)=0,"",(S57/K57))</f>
        <v>-0.11507224791615119</v>
      </c>
      <c r="U57" s="110"/>
      <c r="V57" s="109">
        <v>0.13</v>
      </c>
      <c r="W57" s="111">
        <f>W56*V57</f>
        <v>54951.810247988491</v>
      </c>
      <c r="X57" s="110"/>
      <c r="Y57" s="112">
        <f t="shared" si="44"/>
        <v>-9.4588000000003376</v>
      </c>
      <c r="Z57" s="84">
        <f>IF((Q57)=0,"",(Y57/Q57))</f>
        <v>-1.720993740472322E-4</v>
      </c>
      <c r="AA57" s="110"/>
      <c r="AB57" s="109">
        <v>0.13</v>
      </c>
      <c r="AC57" s="111">
        <f>AC56*AB57</f>
        <v>55227.41024798849</v>
      </c>
      <c r="AD57" s="110"/>
      <c r="AE57" s="112">
        <f t="shared" si="12"/>
        <v>275.59999999999854</v>
      </c>
      <c r="AF57" s="84">
        <f>IF((W57)=0,"",(AE57/W57))</f>
        <v>5.0153033859350769E-3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559103.12557976879</v>
      </c>
      <c r="I58" s="110"/>
      <c r="J58" s="114"/>
      <c r="K58" s="111">
        <f>K56+K57</f>
        <v>539863.57711104548</v>
      </c>
      <c r="L58" s="110"/>
      <c r="M58" s="112">
        <f t="shared" si="38"/>
        <v>-19239.548468723311</v>
      </c>
      <c r="N58" s="84">
        <f>IF((H58)=0,"",(M58/H58))</f>
        <v>-3.4411448601315953E-2</v>
      </c>
      <c r="O58" s="110"/>
      <c r="P58" s="114"/>
      <c r="Q58" s="111">
        <f>Q56+Q57</f>
        <v>477740.26172482304</v>
      </c>
      <c r="R58" s="110"/>
      <c r="S58" s="112">
        <f t="shared" si="41"/>
        <v>-62123.315386222443</v>
      </c>
      <c r="T58" s="84">
        <f>IF((K58)=0,"",(S58/K58))</f>
        <v>-0.11507224791615121</v>
      </c>
      <c r="U58" s="110"/>
      <c r="V58" s="114"/>
      <c r="W58" s="111">
        <f>W56+W57</f>
        <v>477658.04292482301</v>
      </c>
      <c r="X58" s="110"/>
      <c r="Y58" s="112">
        <f t="shared" si="44"/>
        <v>-82.218800000031479</v>
      </c>
      <c r="Z58" s="84">
        <f>IF((Q58)=0,"",(Y58/Q58))</f>
        <v>-1.7209937404729197E-4</v>
      </c>
      <c r="AA58" s="110"/>
      <c r="AB58" s="114"/>
      <c r="AC58" s="111">
        <f>AC56+AC57</f>
        <v>480053.64292482298</v>
      </c>
      <c r="AD58" s="110"/>
      <c r="AE58" s="112">
        <f t="shared" si="12"/>
        <v>2395.5999999999767</v>
      </c>
      <c r="AF58" s="84">
        <f>IF((W58)=0,"",(AE58/W58))</f>
        <v>5.0153033859350552E-3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-55910.31</v>
      </c>
      <c r="I59" s="110"/>
      <c r="J59" s="114"/>
      <c r="K59" s="116">
        <f>ROUND(-K58*10%,2)</f>
        <v>-53986.36</v>
      </c>
      <c r="L59" s="110"/>
      <c r="M59" s="117">
        <f t="shared" si="38"/>
        <v>1923.9499999999971</v>
      </c>
      <c r="N59" s="89">
        <f>IF((H59)=0,"",(M59/H59))</f>
        <v>-3.4411363485553868E-2</v>
      </c>
      <c r="O59" s="110"/>
      <c r="P59" s="114"/>
      <c r="Q59" s="116">
        <f>ROUND(-Q58*10%,2)</f>
        <v>-47774.03</v>
      </c>
      <c r="R59" s="110"/>
      <c r="S59" s="117">
        <f t="shared" si="41"/>
        <v>6212.3300000000017</v>
      </c>
      <c r="T59" s="89">
        <f>IF((K59)=0,"",(S59/K59))</f>
        <v>-0.11507221453715349</v>
      </c>
      <c r="U59" s="110"/>
      <c r="V59" s="114"/>
      <c r="W59" s="116">
        <f>ROUND(-W58*10%,2)</f>
        <v>-47765.8</v>
      </c>
      <c r="X59" s="110"/>
      <c r="Y59" s="117">
        <f t="shared" si="44"/>
        <v>8.2299999999959255</v>
      </c>
      <c r="Z59" s="89">
        <f>IF((Q59)=0,"",(Y59/Q59))</f>
        <v>-1.7226932707992032E-4</v>
      </c>
      <c r="AA59" s="110"/>
      <c r="AB59" s="114"/>
      <c r="AC59" s="116">
        <f>ROUND(-AC58*10%,2)</f>
        <v>-48005.36</v>
      </c>
      <c r="AD59" s="110"/>
      <c r="AE59" s="117">
        <f t="shared" si="12"/>
        <v>-239.55999999999767</v>
      </c>
      <c r="AF59" s="89">
        <f>IF((W59)=0,"",(AE59/W59))</f>
        <v>5.0153038366362052E-3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503192.81557976879</v>
      </c>
      <c r="I60" s="120"/>
      <c r="J60" s="118"/>
      <c r="K60" s="121">
        <f>SUM(K58:K59)</f>
        <v>485877.21711104549</v>
      </c>
      <c r="L60" s="120"/>
      <c r="M60" s="122">
        <f t="shared" si="38"/>
        <v>-17315.598468723299</v>
      </c>
      <c r="N60" s="123">
        <f>IF((H60)=0,"",(M60/H60))</f>
        <v>-3.4411458058622342E-2</v>
      </c>
      <c r="O60" s="120"/>
      <c r="P60" s="118"/>
      <c r="Q60" s="121">
        <f>SUM(Q58:Q59)</f>
        <v>429966.23172482301</v>
      </c>
      <c r="R60" s="120"/>
      <c r="S60" s="122">
        <f t="shared" si="41"/>
        <v>-55910.985386222485</v>
      </c>
      <c r="T60" s="123">
        <f>IF((K60)=0,"",(S60/K60))</f>
        <v>-0.115072251624929</v>
      </c>
      <c r="U60" s="120"/>
      <c r="V60" s="118"/>
      <c r="W60" s="121">
        <f>SUM(W58:W59)</f>
        <v>429892.24292482302</v>
      </c>
      <c r="X60" s="120"/>
      <c r="Y60" s="122">
        <f t="shared" si="44"/>
        <v>-73.988799999991897</v>
      </c>
      <c r="Z60" s="123">
        <f>IF((Q60)=0,"",(Y60/Q60))</f>
        <v>-1.7208049037521739E-4</v>
      </c>
      <c r="AA60" s="120"/>
      <c r="AB60" s="118"/>
      <c r="AC60" s="121">
        <f>SUM(AC58:AC59)</f>
        <v>432048.282924823</v>
      </c>
      <c r="AD60" s="120"/>
      <c r="AE60" s="122">
        <f t="shared" si="12"/>
        <v>2156.039999999979</v>
      </c>
      <c r="AF60" s="123">
        <f>IF((W60)=0,"",(AE60/W60))</f>
        <v>5.0153033358571542E-3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AM79"/>
  <sheetViews>
    <sheetView showGridLines="0" topLeftCell="A24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12.1796875" style="1" bestFit="1" customWidth="1"/>
    <col min="12" max="12" width="1.7265625" style="1" customWidth="1"/>
    <col min="13" max="13" width="9.81640625" style="1" bestFit="1" customWidth="1"/>
    <col min="14" max="14" width="10.54296875" style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19" width="9.81640625" style="1" hidden="1" customWidth="1"/>
    <col min="20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5" width="9.81640625" style="1" hidden="1" customWidth="1"/>
    <col min="26" max="26" width="0" style="1" hidden="1" customWidth="1"/>
    <col min="27" max="27" width="1.7265625" style="1" hidden="1" customWidth="1"/>
    <col min="28" max="29" width="0" style="1" hidden="1" customWidth="1"/>
    <col min="30" max="30" width="1.7265625" style="1" hidden="1" customWidth="1"/>
    <col min="31" max="31" width="9.81640625" style="1" hidden="1" customWidth="1"/>
    <col min="32" max="32" width="0" style="1" hidden="1" customWidth="1"/>
    <col min="33" max="33" width="1.7265625" style="1" customWidth="1"/>
    <col min="34" max="16384" width="9.1796875" style="1"/>
  </cols>
  <sheetData>
    <row r="1" spans="2:39" ht="7.5" customHeight="1" x14ac:dyDescent="0.25">
      <c r="J1"/>
      <c r="K1"/>
    </row>
    <row r="2" spans="2:39" ht="7.5" customHeight="1" x14ac:dyDescent="0.25">
      <c r="J2"/>
      <c r="K2"/>
    </row>
    <row r="3" spans="2:39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51">
        <v>1</v>
      </c>
      <c r="L3" s="136"/>
      <c r="N3" s="34"/>
      <c r="O3" s="152"/>
      <c r="P3" s="34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34"/>
      <c r="AK3" s="34"/>
      <c r="AL3" s="34"/>
      <c r="AM3" s="34"/>
    </row>
    <row r="4" spans="2:39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O4" s="4"/>
      <c r="R4" s="4"/>
      <c r="U4" s="4"/>
      <c r="X4" s="4"/>
      <c r="AA4" s="4"/>
      <c r="AD4" s="4"/>
      <c r="AG4" s="4"/>
    </row>
    <row r="5" spans="2:39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39" ht="15.5" x14ac:dyDescent="0.35">
      <c r="B6" s="3"/>
      <c r="D6" s="4"/>
      <c r="E6" s="4"/>
      <c r="F6" s="4"/>
      <c r="G6" s="4"/>
      <c r="H6" s="4"/>
    </row>
    <row r="7" spans="2:39" ht="13" x14ac:dyDescent="0.3">
      <c r="B7" s="6"/>
      <c r="D7" s="7" t="s">
        <v>3</v>
      </c>
      <c r="E7" s="7"/>
      <c r="F7" s="7"/>
      <c r="G7" s="8">
        <v>100</v>
      </c>
      <c r="H7" s="9" t="s">
        <v>4</v>
      </c>
    </row>
    <row r="8" spans="2:39" x14ac:dyDescent="0.25">
      <c r="B8" s="6"/>
    </row>
    <row r="9" spans="2:39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39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39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39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39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39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39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39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1.55E-2</v>
      </c>
      <c r="H19" s="18">
        <f t="shared" si="0"/>
        <v>1.55</v>
      </c>
      <c r="I19" s="19"/>
      <c r="J19" s="16">
        <v>1.21E-2</v>
      </c>
      <c r="K19" s="18">
        <f t="shared" si="1"/>
        <v>1.21</v>
      </c>
      <c r="L19" s="19"/>
      <c r="M19" s="21">
        <f t="shared" si="2"/>
        <v>-0.34000000000000008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0.80999999999999994</v>
      </c>
      <c r="R19" s="19"/>
      <c r="S19" s="21">
        <f t="shared" si="10"/>
        <v>-0.4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0.4</v>
      </c>
      <c r="X19" s="19"/>
      <c r="Y19" s="21">
        <f t="shared" si="11"/>
        <v>-0.40999999999999992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>
        <v>-1E-4</v>
      </c>
      <c r="H21" s="18">
        <f t="shared" si="0"/>
        <v>-0.01</v>
      </c>
      <c r="I21" s="19"/>
      <c r="J21" s="16"/>
      <c r="K21" s="18">
        <f t="shared" si="1"/>
        <v>0</v>
      </c>
      <c r="L21" s="19"/>
      <c r="M21" s="21">
        <f t="shared" si="2"/>
        <v>0.01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8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>$G$7</f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>$G$7</f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>$G$7</f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18.07</v>
      </c>
      <c r="I28" s="31"/>
      <c r="J28" s="28"/>
      <c r="K28" s="30">
        <f>SUM(K12:K27)</f>
        <v>20.8</v>
      </c>
      <c r="L28" s="31"/>
      <c r="M28" s="32">
        <f t="shared" si="24"/>
        <v>2.7300000000000004</v>
      </c>
      <c r="N28" s="33">
        <f t="shared" si="25"/>
        <v>0.15107913669064751</v>
      </c>
      <c r="O28" s="31"/>
      <c r="P28" s="28"/>
      <c r="Q28" s="30">
        <f>SUM(Q12:Q27)</f>
        <v>23.049999999999997</v>
      </c>
      <c r="R28" s="31"/>
      <c r="S28" s="32">
        <f t="shared" si="10"/>
        <v>2.2499999999999964</v>
      </c>
      <c r="T28" s="33">
        <f t="shared" si="5"/>
        <v>0.10817307692307675</v>
      </c>
      <c r="U28" s="31"/>
      <c r="V28" s="28"/>
      <c r="W28" s="30">
        <f>SUM(W12:W27)</f>
        <v>24.27</v>
      </c>
      <c r="X28" s="31"/>
      <c r="Y28" s="32">
        <f t="shared" si="11"/>
        <v>1.2200000000000024</v>
      </c>
      <c r="Z28" s="33">
        <f t="shared" si="7"/>
        <v>5.2928416485900326E-2</v>
      </c>
      <c r="AA28" s="31"/>
      <c r="AB28" s="28"/>
      <c r="AC28" s="30">
        <f>SUM(AC12:AC27)</f>
        <v>26.88</v>
      </c>
      <c r="AD28" s="31"/>
      <c r="AE28" s="32">
        <f t="shared" si="12"/>
        <v>2.6099999999999994</v>
      </c>
      <c r="AF28" s="33">
        <f t="shared" si="9"/>
        <v>0.10754017305315201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100</v>
      </c>
      <c r="G29" s="16">
        <v>-6.9999999999999999E-4</v>
      </c>
      <c r="H29" s="18">
        <f t="shared" ref="H29:H35" si="26">$F29*G29</f>
        <v>-6.9999999999999993E-2</v>
      </c>
      <c r="I29" s="19"/>
      <c r="J29" s="16">
        <v>3.3021965494891908E-4</v>
      </c>
      <c r="K29" s="18">
        <f t="shared" ref="K29:K35" si="27">$F29*J29</f>
        <v>3.3021965494891906E-2</v>
      </c>
      <c r="L29" s="19"/>
      <c r="M29" s="21">
        <f>K29-H29</f>
        <v>0.1030219654948919</v>
      </c>
      <c r="N29" s="22">
        <f t="shared" si="25"/>
        <v>-1.4717423642127416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-3.3021965494891906E-2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</v>
      </c>
      <c r="G30" s="16"/>
      <c r="H30" s="18"/>
      <c r="I30" s="19"/>
      <c r="J30" s="16"/>
      <c r="K30" s="18">
        <f t="shared" si="27"/>
        <v>0</v>
      </c>
      <c r="L30" s="19"/>
      <c r="M30" s="21">
        <f t="shared" ref="M30" si="31">K30-H30</f>
        <v>0</v>
      </c>
      <c r="N30" s="22" t="str">
        <f t="shared" ref="N30" si="32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>$G$7</f>
        <v>100</v>
      </c>
      <c r="G31" s="16">
        <v>1E-4</v>
      </c>
      <c r="H31" s="18">
        <f t="shared" si="26"/>
        <v>0.01</v>
      </c>
      <c r="I31" s="19"/>
      <c r="J31" s="16">
        <v>0</v>
      </c>
      <c r="K31" s="18">
        <f t="shared" si="27"/>
        <v>0</v>
      </c>
      <c r="L31" s="19"/>
      <c r="M31" s="21">
        <f t="shared" ref="M31:M60" si="33">K31-H31</f>
        <v>-0.01</v>
      </c>
      <c r="N31" s="22">
        <f>IF((H31)=0,"",(M31/H31))</f>
        <v>-1</v>
      </c>
      <c r="O31" s="19"/>
      <c r="P31" s="16">
        <v>0</v>
      </c>
      <c r="Q31" s="18">
        <f t="shared" si="28"/>
        <v>0</v>
      </c>
      <c r="R31" s="19"/>
      <c r="S31" s="21">
        <f t="shared" ref="S31" si="34">Q31-K31</f>
        <v>0</v>
      </c>
      <c r="T31" s="22" t="str">
        <f t="shared" ref="T31" si="35">IF((K31)=0,"",(S31/K31))</f>
        <v/>
      </c>
      <c r="U31" s="19"/>
      <c r="V31" s="16">
        <v>0</v>
      </c>
      <c r="W31" s="18">
        <f t="shared" si="29"/>
        <v>0</v>
      </c>
      <c r="X31" s="19"/>
      <c r="Y31" s="21">
        <f t="shared" ref="Y31" si="36">W31-Q31</f>
        <v>0</v>
      </c>
      <c r="Z31" s="22" t="str">
        <f t="shared" ref="Z31" si="37">IF((Q31)=0,"",(Y31/Q31))</f>
        <v/>
      </c>
      <c r="AA31" s="19"/>
      <c r="AB31" s="16">
        <v>0</v>
      </c>
      <c r="AC31" s="18">
        <f t="shared" si="30"/>
        <v>0</v>
      </c>
      <c r="AD31" s="19"/>
      <c r="AE31" s="21">
        <f t="shared" ref="AE31" si="38">AC31-W31</f>
        <v>0</v>
      </c>
      <c r="AF31" s="22" t="str">
        <f t="shared" ref="AF31" si="39">IF((W31)=0,"",(AE31/W31))</f>
        <v/>
      </c>
    </row>
    <row r="32" spans="2:32" hidden="1" x14ac:dyDescent="0.25">
      <c r="B32" s="35"/>
      <c r="C32" s="14"/>
      <c r="D32" s="15"/>
      <c r="E32" s="15"/>
      <c r="F32" s="17">
        <f>$G$7</f>
        <v>100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3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>$G$7</f>
        <v>100</v>
      </c>
      <c r="G33" s="133">
        <v>5.9999999024318931E-5</v>
      </c>
      <c r="H33" s="18">
        <f t="shared" si="26"/>
        <v>5.9999999024318929E-3</v>
      </c>
      <c r="I33" s="19"/>
      <c r="J33" s="133">
        <v>6.0000002460806063E-5</v>
      </c>
      <c r="K33" s="18">
        <f t="shared" si="27"/>
        <v>6.0000002460806065E-3</v>
      </c>
      <c r="L33" s="19"/>
      <c r="M33" s="21">
        <f t="shared" si="33"/>
        <v>3.4364871365211158E-10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8"/>
        <v>6.0000001057066137E-3</v>
      </c>
      <c r="R33" s="19"/>
      <c r="S33" s="21">
        <f t="shared" si="10"/>
        <v>-1.4037399281158214E-10</v>
      </c>
      <c r="T33" s="22">
        <f t="shared" si="5"/>
        <v>-2.339566450906047E-8</v>
      </c>
      <c r="U33" s="19"/>
      <c r="V33" s="133">
        <v>6.000000141885779E-5</v>
      </c>
      <c r="W33" s="18">
        <f t="shared" si="29"/>
        <v>6.0000001418857793E-3</v>
      </c>
      <c r="X33" s="19"/>
      <c r="Y33" s="21">
        <f t="shared" si="11"/>
        <v>3.6179165566196936E-11</v>
      </c>
      <c r="Z33" s="22">
        <f t="shared" si="7"/>
        <v>6.0298608214667947E-9</v>
      </c>
      <c r="AA33" s="19"/>
      <c r="AB33" s="133">
        <v>5.9748076265468277E-5</v>
      </c>
      <c r="AC33" s="18">
        <f t="shared" si="30"/>
        <v>5.9748076265468278E-3</v>
      </c>
      <c r="AD33" s="19"/>
      <c r="AE33" s="21">
        <f t="shared" si="12"/>
        <v>-2.519251533895147E-5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3.7900000000000063</v>
      </c>
      <c r="G34" s="38">
        <f>0.64*$G$44+0.18*$G$45+0.18*$G$46</f>
        <v>0.10766000000000001</v>
      </c>
      <c r="H34" s="18">
        <f t="shared" si="26"/>
        <v>0.40803140000000071</v>
      </c>
      <c r="I34" s="19"/>
      <c r="J34" s="38">
        <f>0.64*$G$44+0.18*$G$45+0.18*$G$46</f>
        <v>0.10766000000000001</v>
      </c>
      <c r="K34" s="18">
        <f t="shared" si="27"/>
        <v>0.40803140000000071</v>
      </c>
      <c r="L34" s="19"/>
      <c r="M34" s="21">
        <f t="shared" si="33"/>
        <v>0</v>
      </c>
      <c r="N34" s="22">
        <f>IF((H34)=0,"",(M34/H34))</f>
        <v>0</v>
      </c>
      <c r="O34" s="19"/>
      <c r="P34" s="38">
        <f>0.64*$G$44+0.18*$G$45+0.18*$G$46</f>
        <v>0.10766000000000001</v>
      </c>
      <c r="Q34" s="18">
        <f t="shared" si="28"/>
        <v>0.40803140000000071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29"/>
        <v>0.40803140000000071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30"/>
        <v>0.40803140000000071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26"/>
        <v>0.79</v>
      </c>
      <c r="I35" s="19"/>
      <c r="J35" s="213">
        <v>0.79</v>
      </c>
      <c r="K35" s="18">
        <f t="shared" si="27"/>
        <v>0.79</v>
      </c>
      <c r="L35" s="19"/>
      <c r="M35" s="21">
        <f t="shared" si="33"/>
        <v>0</v>
      </c>
      <c r="N35" s="22"/>
      <c r="O35" s="19"/>
      <c r="P35" s="38">
        <v>0.79</v>
      </c>
      <c r="Q35" s="18">
        <f t="shared" si="2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2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19.214031399902431</v>
      </c>
      <c r="I36" s="31"/>
      <c r="J36" s="41"/>
      <c r="K36" s="43">
        <f>SUM(K29:K35)+K28</f>
        <v>22.037053365740974</v>
      </c>
      <c r="L36" s="31"/>
      <c r="M36" s="32">
        <f t="shared" si="33"/>
        <v>2.8230219658385423</v>
      </c>
      <c r="N36" s="33">
        <f t="shared" ref="N36:N46" si="40">IF((H36)=0,"",(M36/H36))</f>
        <v>0.14692502094343812</v>
      </c>
      <c r="O36" s="31"/>
      <c r="P36" s="41"/>
      <c r="Q36" s="43">
        <f>SUM(Q29:Q35)+Q28</f>
        <v>24.254031400105703</v>
      </c>
      <c r="R36" s="31"/>
      <c r="S36" s="32">
        <f t="shared" si="10"/>
        <v>2.216978034364729</v>
      </c>
      <c r="T36" s="33">
        <f t="shared" ref="T36:T46" si="41">IF((K36)=0,"",(S36/K36))</f>
        <v>0.10060229004170156</v>
      </c>
      <c r="U36" s="31"/>
      <c r="V36" s="41"/>
      <c r="W36" s="43">
        <f>SUM(W29:W35)+W28</f>
        <v>25.474031400141886</v>
      </c>
      <c r="X36" s="31"/>
      <c r="Y36" s="32">
        <f t="shared" si="11"/>
        <v>1.2200000000361833</v>
      </c>
      <c r="Z36" s="33">
        <f t="shared" ref="Z36:Z46" si="42">IF((Q36)=0,"",(Y36/Q36))</f>
        <v>5.0300916161544439E-2</v>
      </c>
      <c r="AA36" s="31"/>
      <c r="AB36" s="41"/>
      <c r="AC36" s="43">
        <f>SUM(AC29:AC35)+AC28</f>
        <v>27.294006207626545</v>
      </c>
      <c r="AD36" s="31"/>
      <c r="AE36" s="32">
        <f t="shared" si="12"/>
        <v>1.8199748074846589</v>
      </c>
      <c r="AF36" s="33">
        <f t="shared" ref="AF36:AF46" si="43">IF((W36)=0,"",(AE36/W36))</f>
        <v>7.144431829013613E-2</v>
      </c>
    </row>
    <row r="37" spans="2:32" x14ac:dyDescent="0.25">
      <c r="B37" s="19" t="s">
        <v>23</v>
      </c>
      <c r="C37" s="19"/>
      <c r="D37" s="44" t="s">
        <v>58</v>
      </c>
      <c r="E37" s="44"/>
      <c r="F37" s="208">
        <f>G7*(1+G63)</f>
        <v>103.79</v>
      </c>
      <c r="G37" s="20">
        <v>7.9911436447223493E-3</v>
      </c>
      <c r="H37" s="18">
        <f>$F37*G37</f>
        <v>0.8294007988857327</v>
      </c>
      <c r="I37" s="19"/>
      <c r="J37" s="20">
        <v>7.7725149591303024E-3</v>
      </c>
      <c r="K37" s="18">
        <f>$F37*J37</f>
        <v>0.80670932760813419</v>
      </c>
      <c r="L37" s="19"/>
      <c r="M37" s="21">
        <f t="shared" si="33"/>
        <v>-2.2691471277598518E-2</v>
      </c>
      <c r="N37" s="22">
        <f t="shared" si="40"/>
        <v>-2.7358873186622942E-2</v>
      </c>
      <c r="O37" s="19"/>
      <c r="P37" s="20">
        <v>7.7725149591303024E-3</v>
      </c>
      <c r="Q37" s="18">
        <f>$F37*P37</f>
        <v>0.80670932760813419</v>
      </c>
      <c r="R37" s="19"/>
      <c r="S37" s="21">
        <f t="shared" si="10"/>
        <v>0</v>
      </c>
      <c r="T37" s="22">
        <f t="shared" si="41"/>
        <v>0</v>
      </c>
      <c r="U37" s="19"/>
      <c r="V37" s="20">
        <v>7.7725149591303024E-3</v>
      </c>
      <c r="W37" s="18">
        <f>$F37*V37</f>
        <v>0.80670932760813419</v>
      </c>
      <c r="X37" s="19"/>
      <c r="Y37" s="21">
        <f t="shared" si="11"/>
        <v>0</v>
      </c>
      <c r="Z37" s="22">
        <f t="shared" si="42"/>
        <v>0</v>
      </c>
      <c r="AA37" s="19"/>
      <c r="AB37" s="20">
        <v>7.7725149591303024E-3</v>
      </c>
      <c r="AC37" s="18">
        <f>$F37*AB37</f>
        <v>0.80670932760813419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208">
        <f>F37</f>
        <v>103.79</v>
      </c>
      <c r="G38" s="20">
        <v>5.8767041198229978E-3</v>
      </c>
      <c r="H38" s="18">
        <f>$F38*G38</f>
        <v>0.60994312059642897</v>
      </c>
      <c r="I38" s="19"/>
      <c r="J38" s="20">
        <v>5.8885548323693356E-3</v>
      </c>
      <c r="K38" s="18">
        <f>$F38*J38</f>
        <v>0.61117310605161335</v>
      </c>
      <c r="L38" s="19"/>
      <c r="M38" s="21">
        <f t="shared" si="33"/>
        <v>1.2299854551843792E-3</v>
      </c>
      <c r="N38" s="22">
        <f t="shared" si="40"/>
        <v>2.016557632425866E-3</v>
      </c>
      <c r="O38" s="19"/>
      <c r="P38" s="20">
        <v>5.8885548323693356E-3</v>
      </c>
      <c r="Q38" s="18">
        <f>$F38*P38</f>
        <v>0.61117310605161335</v>
      </c>
      <c r="R38" s="19"/>
      <c r="S38" s="21">
        <f t="shared" si="10"/>
        <v>0</v>
      </c>
      <c r="T38" s="22">
        <f t="shared" si="41"/>
        <v>0</v>
      </c>
      <c r="U38" s="19"/>
      <c r="V38" s="20">
        <v>5.8885548323693356E-3</v>
      </c>
      <c r="W38" s="18">
        <f>$F38*V38</f>
        <v>0.61117310605161335</v>
      </c>
      <c r="X38" s="19"/>
      <c r="Y38" s="21">
        <f t="shared" si="11"/>
        <v>0</v>
      </c>
      <c r="Z38" s="22">
        <f t="shared" si="42"/>
        <v>0</v>
      </c>
      <c r="AA38" s="19"/>
      <c r="AB38" s="20">
        <v>5.8885548323693356E-3</v>
      </c>
      <c r="AC38" s="18">
        <f>$F38*AB38</f>
        <v>0.61117310605161335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20.653375319384594</v>
      </c>
      <c r="I39" s="48"/>
      <c r="J39" s="47"/>
      <c r="K39" s="43">
        <f>SUM(K36:K38)</f>
        <v>23.454935799400722</v>
      </c>
      <c r="L39" s="48"/>
      <c r="M39" s="32">
        <f t="shared" si="33"/>
        <v>2.8015604800161285</v>
      </c>
      <c r="N39" s="33">
        <f t="shared" si="40"/>
        <v>0.13564661643400602</v>
      </c>
      <c r="O39" s="48"/>
      <c r="P39" s="47"/>
      <c r="Q39" s="43">
        <f>SUM(Q36:Q38)</f>
        <v>25.671913833765451</v>
      </c>
      <c r="R39" s="48"/>
      <c r="S39" s="32">
        <f t="shared" si="10"/>
        <v>2.216978034364729</v>
      </c>
      <c r="T39" s="33">
        <f t="shared" si="41"/>
        <v>9.45207462226937E-2</v>
      </c>
      <c r="U39" s="48"/>
      <c r="V39" s="47"/>
      <c r="W39" s="43">
        <f>SUM(W36:W38)</f>
        <v>26.891913833801635</v>
      </c>
      <c r="X39" s="48"/>
      <c r="Y39" s="32">
        <f t="shared" si="11"/>
        <v>1.2200000000361833</v>
      </c>
      <c r="Z39" s="33">
        <f t="shared" si="42"/>
        <v>4.7522752216141988E-2</v>
      </c>
      <c r="AA39" s="48"/>
      <c r="AB39" s="47"/>
      <c r="AC39" s="43">
        <f>SUM(AC36:AC38)</f>
        <v>28.711888641286293</v>
      </c>
      <c r="AD39" s="48"/>
      <c r="AE39" s="32">
        <f t="shared" si="12"/>
        <v>1.8199748074846589</v>
      </c>
      <c r="AF39" s="33">
        <f t="shared" si="43"/>
        <v>6.7677399932653814E-2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103.79</v>
      </c>
      <c r="G40" s="50">
        <v>4.4000000000000003E-3</v>
      </c>
      <c r="H40" s="51">
        <f t="shared" ref="H40:H48" si="44">$F40*G40</f>
        <v>0.45667600000000008</v>
      </c>
      <c r="I40" s="19"/>
      <c r="J40" s="50">
        <v>4.7000000000000002E-3</v>
      </c>
      <c r="K40" s="154">
        <f t="shared" ref="K40:K42" si="45">$F40*J40</f>
        <v>0.48781300000000005</v>
      </c>
      <c r="L40" s="19"/>
      <c r="M40" s="21">
        <f t="shared" si="33"/>
        <v>3.113699999999997E-2</v>
      </c>
      <c r="N40" s="155">
        <f t="shared" si="40"/>
        <v>6.8181818181818107E-2</v>
      </c>
      <c r="O40" s="19"/>
      <c r="P40" s="50">
        <v>4.7000000000000002E-3</v>
      </c>
      <c r="Q40" s="154">
        <f t="shared" ref="Q40:Q42" si="46">$F40*P40</f>
        <v>0.48781300000000005</v>
      </c>
      <c r="R40" s="19"/>
      <c r="S40" s="21">
        <f t="shared" si="10"/>
        <v>0</v>
      </c>
      <c r="T40" s="155">
        <f t="shared" si="41"/>
        <v>0</v>
      </c>
      <c r="U40" s="19"/>
      <c r="V40" s="50">
        <v>4.7000000000000002E-3</v>
      </c>
      <c r="W40" s="154">
        <f t="shared" ref="W40:W42" si="47">$F40*V40</f>
        <v>0.48781300000000005</v>
      </c>
      <c r="X40" s="19"/>
      <c r="Y40" s="21">
        <f t="shared" si="11"/>
        <v>0</v>
      </c>
      <c r="Z40" s="155">
        <f t="shared" si="42"/>
        <v>0</v>
      </c>
      <c r="AA40" s="19"/>
      <c r="AB40" s="50">
        <v>4.7000000000000002E-3</v>
      </c>
      <c r="AC40" s="51">
        <f t="shared" ref="AC40:AC48" si="48">$F40*AB40</f>
        <v>0.48781300000000005</v>
      </c>
      <c r="AD40" s="19"/>
      <c r="AE40" s="21">
        <f t="shared" si="12"/>
        <v>0</v>
      </c>
      <c r="AF40" s="52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103.79</v>
      </c>
      <c r="G41" s="50">
        <v>1.2999999999999999E-3</v>
      </c>
      <c r="H41" s="51">
        <f t="shared" si="44"/>
        <v>0.13492699999999999</v>
      </c>
      <c r="I41" s="19"/>
      <c r="J41" s="50">
        <v>1.2999999999999999E-3</v>
      </c>
      <c r="K41" s="154">
        <f t="shared" si="45"/>
        <v>0.13492699999999999</v>
      </c>
      <c r="L41" s="19"/>
      <c r="M41" s="21">
        <f t="shared" si="33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0.13492699999999999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0.13492699999999999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51">
        <f t="shared" si="48"/>
        <v>0.13492699999999999</v>
      </c>
      <c r="AD41" s="19"/>
      <c r="AE41" s="21">
        <f t="shared" si="12"/>
        <v>0</v>
      </c>
      <c r="AF41" s="52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51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33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51">
        <f t="shared" si="48"/>
        <v>0.25</v>
      </c>
      <c r="AD42" s="19"/>
      <c r="AE42" s="21">
        <f t="shared" si="12"/>
        <v>0</v>
      </c>
      <c r="AF42" s="52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</v>
      </c>
      <c r="G43" s="50">
        <v>7.0000000000000001E-3</v>
      </c>
      <c r="H43" s="51">
        <f t="shared" si="44"/>
        <v>0.70000000000000007</v>
      </c>
      <c r="I43" s="19"/>
      <c r="J43" s="50">
        <v>7.0000000000000001E-3</v>
      </c>
      <c r="K43" s="51">
        <f t="shared" ref="K43:K48" si="49">$F43*J43</f>
        <v>0.70000000000000007</v>
      </c>
      <c r="L43" s="19"/>
      <c r="M43" s="21">
        <f t="shared" si="33"/>
        <v>0</v>
      </c>
      <c r="N43" s="52">
        <f t="shared" si="40"/>
        <v>0</v>
      </c>
      <c r="O43" s="19"/>
      <c r="P43" s="50"/>
      <c r="Q43" s="51">
        <f t="shared" ref="Q43:Q48" si="50">$F43*P43</f>
        <v>0</v>
      </c>
      <c r="R43" s="19"/>
      <c r="S43" s="21">
        <f t="shared" si="10"/>
        <v>-0.70000000000000007</v>
      </c>
      <c r="T43" s="52">
        <f t="shared" si="41"/>
        <v>-1</v>
      </c>
      <c r="U43" s="19"/>
      <c r="V43" s="50"/>
      <c r="W43" s="51">
        <f t="shared" ref="W43:W48" si="51">$F43*V43</f>
        <v>0</v>
      </c>
      <c r="X43" s="19"/>
      <c r="Y43" s="21">
        <f t="shared" si="11"/>
        <v>0</v>
      </c>
      <c r="Z43" s="52" t="str">
        <f t="shared" si="42"/>
        <v/>
      </c>
      <c r="AA43" s="19"/>
      <c r="AB43" s="50"/>
      <c r="AC43" s="51">
        <f t="shared" si="48"/>
        <v>0</v>
      </c>
      <c r="AD43" s="19"/>
      <c r="AE43" s="21">
        <f t="shared" si="12"/>
        <v>0</v>
      </c>
      <c r="AF43" s="52" t="str">
        <f t="shared" si="4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</v>
      </c>
      <c r="G44" s="54">
        <v>8.3000000000000004E-2</v>
      </c>
      <c r="H44" s="51">
        <f t="shared" si="44"/>
        <v>5.3120000000000003</v>
      </c>
      <c r="I44" s="19"/>
      <c r="J44" s="54">
        <v>8.3000000000000004E-2</v>
      </c>
      <c r="K44" s="51">
        <f t="shared" si="49"/>
        <v>5.3120000000000003</v>
      </c>
      <c r="L44" s="19"/>
      <c r="M44" s="21">
        <f t="shared" si="33"/>
        <v>0</v>
      </c>
      <c r="N44" s="52">
        <f t="shared" si="40"/>
        <v>0</v>
      </c>
      <c r="O44" s="19"/>
      <c r="P44" s="54">
        <v>0.08</v>
      </c>
      <c r="Q44" s="51">
        <f t="shared" si="50"/>
        <v>5.12</v>
      </c>
      <c r="R44" s="19"/>
      <c r="S44" s="21">
        <f t="shared" si="10"/>
        <v>-0.19200000000000017</v>
      </c>
      <c r="T44" s="52">
        <f t="shared" si="41"/>
        <v>-3.6144578313253045E-2</v>
      </c>
      <c r="U44" s="19"/>
      <c r="V44" s="54">
        <v>0.08</v>
      </c>
      <c r="W44" s="51">
        <f t="shared" si="51"/>
        <v>5.12</v>
      </c>
      <c r="X44" s="19"/>
      <c r="Y44" s="21">
        <f t="shared" si="11"/>
        <v>0</v>
      </c>
      <c r="Z44" s="52">
        <f t="shared" si="42"/>
        <v>0</v>
      </c>
      <c r="AA44" s="19"/>
      <c r="AB44" s="54">
        <v>0.08</v>
      </c>
      <c r="AC44" s="51">
        <f t="shared" si="48"/>
        <v>5.12</v>
      </c>
      <c r="AD44" s="19"/>
      <c r="AE44" s="21">
        <f t="shared" si="12"/>
        <v>0</v>
      </c>
      <c r="AF44" s="52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</v>
      </c>
      <c r="G45" s="54">
        <v>0.128</v>
      </c>
      <c r="H45" s="51">
        <f t="shared" si="44"/>
        <v>2.3040000000000003</v>
      </c>
      <c r="I45" s="19"/>
      <c r="J45" s="54">
        <v>0.128</v>
      </c>
      <c r="K45" s="51">
        <f t="shared" si="49"/>
        <v>2.3040000000000003</v>
      </c>
      <c r="L45" s="19"/>
      <c r="M45" s="21">
        <f t="shared" si="33"/>
        <v>0</v>
      </c>
      <c r="N45" s="52">
        <f t="shared" si="40"/>
        <v>0</v>
      </c>
      <c r="O45" s="19"/>
      <c r="P45" s="54">
        <v>0.122</v>
      </c>
      <c r="Q45" s="51">
        <f t="shared" si="50"/>
        <v>2.1959999999999997</v>
      </c>
      <c r="R45" s="19"/>
      <c r="S45" s="21">
        <f t="shared" si="10"/>
        <v>-0.10800000000000054</v>
      </c>
      <c r="T45" s="52">
        <f t="shared" si="41"/>
        <v>-4.6875000000000229E-2</v>
      </c>
      <c r="U45" s="19"/>
      <c r="V45" s="54">
        <v>0.122</v>
      </c>
      <c r="W45" s="51">
        <f t="shared" si="51"/>
        <v>2.1959999999999997</v>
      </c>
      <c r="X45" s="19"/>
      <c r="Y45" s="21">
        <f t="shared" si="11"/>
        <v>0</v>
      </c>
      <c r="Z45" s="52">
        <f t="shared" si="42"/>
        <v>0</v>
      </c>
      <c r="AA45" s="19"/>
      <c r="AB45" s="54">
        <v>0.122</v>
      </c>
      <c r="AC45" s="51">
        <f t="shared" si="48"/>
        <v>2.1959999999999997</v>
      </c>
      <c r="AD45" s="19"/>
      <c r="AE45" s="21">
        <f t="shared" si="12"/>
        <v>0</v>
      </c>
      <c r="AF45" s="52">
        <f t="shared" si="4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</v>
      </c>
      <c r="G46" s="54">
        <v>0.17499999999999999</v>
      </c>
      <c r="H46" s="51">
        <f t="shared" si="44"/>
        <v>3.15</v>
      </c>
      <c r="I46" s="19"/>
      <c r="J46" s="54">
        <v>0.17499999999999999</v>
      </c>
      <c r="K46" s="51">
        <f t="shared" si="49"/>
        <v>3.15</v>
      </c>
      <c r="L46" s="19"/>
      <c r="M46" s="21">
        <f t="shared" si="33"/>
        <v>0</v>
      </c>
      <c r="N46" s="52">
        <f t="shared" si="40"/>
        <v>0</v>
      </c>
      <c r="O46" s="19"/>
      <c r="P46" s="54">
        <v>0.161</v>
      </c>
      <c r="Q46" s="51">
        <f t="shared" si="50"/>
        <v>2.8980000000000001</v>
      </c>
      <c r="R46" s="19"/>
      <c r="S46" s="21">
        <f t="shared" si="10"/>
        <v>-0.25199999999999978</v>
      </c>
      <c r="T46" s="52">
        <f t="shared" si="41"/>
        <v>-7.9999999999999932E-2</v>
      </c>
      <c r="U46" s="19"/>
      <c r="V46" s="54">
        <v>0.161</v>
      </c>
      <c r="W46" s="51">
        <f t="shared" si="51"/>
        <v>2.8980000000000001</v>
      </c>
      <c r="X46" s="19"/>
      <c r="Y46" s="21">
        <f t="shared" si="11"/>
        <v>0</v>
      </c>
      <c r="Z46" s="52">
        <f t="shared" si="42"/>
        <v>0</v>
      </c>
      <c r="AA46" s="19"/>
      <c r="AB46" s="54">
        <v>0.161</v>
      </c>
      <c r="AC46" s="51">
        <f t="shared" si="48"/>
        <v>2.8980000000000001</v>
      </c>
      <c r="AD46" s="19"/>
      <c r="AE46" s="21">
        <f t="shared" si="12"/>
        <v>0</v>
      </c>
      <c r="AF46" s="52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IF(AND(K3=1, G7&gt;=600), 600, IF(AND(K3=1, AND(G7&lt;600, G7&gt;=0)), G7, IF(AND(K3=2, G7&gt;=1000), 1000, IF(AND(K3=2, AND(G7&lt;1000, G7&gt;=0)), G7))))</f>
        <v>100</v>
      </c>
      <c r="G47" s="54">
        <v>9.9000000000000005E-2</v>
      </c>
      <c r="H47" s="154">
        <f t="shared" si="44"/>
        <v>9.9</v>
      </c>
      <c r="I47" s="59"/>
      <c r="J47" s="54">
        <v>9.9000000000000005E-2</v>
      </c>
      <c r="K47" s="154">
        <f t="shared" si="49"/>
        <v>9.9</v>
      </c>
      <c r="L47" s="59"/>
      <c r="M47" s="60">
        <f t="shared" si="33"/>
        <v>0</v>
      </c>
      <c r="N47" s="52">
        <f>IF((H47)=FALSE,"",(M47/H47))</f>
        <v>0</v>
      </c>
      <c r="O47" s="59"/>
      <c r="P47" s="54">
        <v>9.4E-2</v>
      </c>
      <c r="Q47" s="154">
        <f t="shared" si="50"/>
        <v>9.4</v>
      </c>
      <c r="R47" s="59"/>
      <c r="S47" s="60">
        <f t="shared" si="10"/>
        <v>-0.5</v>
      </c>
      <c r="T47" s="52">
        <f>IF((K47)=FALSE,"",(S47/K47))</f>
        <v>-5.0505050505050504E-2</v>
      </c>
      <c r="U47" s="59"/>
      <c r="V47" s="54">
        <v>9.4E-2</v>
      </c>
      <c r="W47" s="154">
        <f t="shared" si="51"/>
        <v>9.4</v>
      </c>
      <c r="X47" s="59"/>
      <c r="Y47" s="60">
        <f t="shared" si="11"/>
        <v>0</v>
      </c>
      <c r="Z47" s="52">
        <f>IF((Q47)=FALSE,"",(Y47/Q47))</f>
        <v>0</v>
      </c>
      <c r="AA47" s="59"/>
      <c r="AB47" s="54">
        <v>9.4E-2</v>
      </c>
      <c r="AC47" s="154">
        <f t="shared" si="48"/>
        <v>9.4</v>
      </c>
      <c r="AD47" s="59"/>
      <c r="AE47" s="60">
        <f>AC47-W47</f>
        <v>0</v>
      </c>
      <c r="AF47" s="52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IF(AND(K3=1, G7&gt;=600), G7-600, IF(AND(K3=1, AND(G7&lt;600, G7&gt;=0)), 0, IF(AND(K3=2, G7&gt;=1000), G7-1000, IF(AND(K3=2, AND(G7&lt;1000, G7&gt;=0)), 0))))</f>
        <v>0</v>
      </c>
      <c r="G48" s="54">
        <v>0.11600000000000001</v>
      </c>
      <c r="H48" s="154">
        <f t="shared" si="44"/>
        <v>0</v>
      </c>
      <c r="I48" s="59"/>
      <c r="J48" s="54">
        <v>0.11600000000000001</v>
      </c>
      <c r="K48" s="154">
        <f t="shared" si="49"/>
        <v>0</v>
      </c>
      <c r="L48" s="59"/>
      <c r="M48" s="60">
        <f t="shared" si="33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50"/>
        <v>0</v>
      </c>
      <c r="R48" s="59"/>
      <c r="S48" s="60">
        <f t="shared" si="10"/>
        <v>0</v>
      </c>
      <c r="T48" s="52" t="e">
        <f>IF((K48)=FALSE,"",(S48/K48))</f>
        <v>#DIV/0!</v>
      </c>
      <c r="U48" s="59"/>
      <c r="V48" s="54">
        <v>0.11</v>
      </c>
      <c r="W48" s="154">
        <f t="shared" si="51"/>
        <v>0</v>
      </c>
      <c r="X48" s="59"/>
      <c r="Y48" s="60">
        <f t="shared" si="11"/>
        <v>0</v>
      </c>
      <c r="Z48" s="52" t="e">
        <f>IF((Q48)=FALSE,"",(Y48/Q48))</f>
        <v>#DIV/0!</v>
      </c>
      <c r="AA48" s="59"/>
      <c r="AB48" s="54">
        <v>0.11</v>
      </c>
      <c r="AC48" s="154">
        <f t="shared" si="48"/>
        <v>0</v>
      </c>
      <c r="AD48" s="59"/>
      <c r="AE48" s="60">
        <f t="shared" si="12"/>
        <v>0</v>
      </c>
      <c r="AF48" s="52" t="e">
        <f>IF((W48)=FALSE,"",(AE48/W48))</f>
        <v>#DIV/0!</v>
      </c>
    </row>
    <row r="49" spans="2:33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3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3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32.960978319384594</v>
      </c>
      <c r="I50" s="75"/>
      <c r="J50" s="72"/>
      <c r="K50" s="74">
        <f>SUM(K40:K46,K39)</f>
        <v>35.793675799400724</v>
      </c>
      <c r="L50" s="75"/>
      <c r="M50" s="76">
        <f t="shared" si="33"/>
        <v>2.8326974800161295</v>
      </c>
      <c r="N50" s="77">
        <f>IF((H50)=0,"",(M50/H50))</f>
        <v>8.5940940604611826E-2</v>
      </c>
      <c r="O50" s="75"/>
      <c r="P50" s="72"/>
      <c r="Q50" s="74">
        <f>SUM(Q40:Q46,Q39)</f>
        <v>36.75865383376545</v>
      </c>
      <c r="R50" s="75"/>
      <c r="S50" s="76">
        <f t="shared" si="10"/>
        <v>0.96497803436472651</v>
      </c>
      <c r="T50" s="77">
        <f>IF((K50)=0,"",(S50/K50))</f>
        <v>2.6959456183622322E-2</v>
      </c>
      <c r="U50" s="75"/>
      <c r="V50" s="72"/>
      <c r="W50" s="74">
        <f>SUM(W40:W46,W39)</f>
        <v>37.97865383380163</v>
      </c>
      <c r="X50" s="75"/>
      <c r="Y50" s="76">
        <f t="shared" si="11"/>
        <v>1.2200000000361797</v>
      </c>
      <c r="Z50" s="77">
        <f>IF((Q50)=0,"",(Y50/Q50))</f>
        <v>3.3189463508468381E-2</v>
      </c>
      <c r="AA50" s="75"/>
      <c r="AB50" s="72"/>
      <c r="AC50" s="74">
        <f>SUM(AC40:AC46,AC39)</f>
        <v>39.798628641286292</v>
      </c>
      <c r="AD50" s="75"/>
      <c r="AE50" s="76">
        <f t="shared" si="12"/>
        <v>1.8199748074846624</v>
      </c>
      <c r="AF50" s="77">
        <f>IF((W50)=0,"",(AE50/W50))</f>
        <v>4.7920993078086796E-2</v>
      </c>
    </row>
    <row r="51" spans="2:33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4.284927181519997</v>
      </c>
      <c r="I51" s="81"/>
      <c r="J51" s="79">
        <v>0.13</v>
      </c>
      <c r="K51" s="82">
        <f>K50*J51</f>
        <v>4.6531778539220943</v>
      </c>
      <c r="L51" s="81"/>
      <c r="M51" s="83">
        <f t="shared" si="33"/>
        <v>0.3682506724020973</v>
      </c>
      <c r="N51" s="84">
        <f>IF((H51)=0,"",(M51/H51))</f>
        <v>8.5940940604611937E-2</v>
      </c>
      <c r="O51" s="81"/>
      <c r="P51" s="79">
        <v>0.13</v>
      </c>
      <c r="Q51" s="82">
        <f>Q50*P51</f>
        <v>4.7786249983895086</v>
      </c>
      <c r="R51" s="81"/>
      <c r="S51" s="83">
        <f t="shared" si="10"/>
        <v>0.12544714446741434</v>
      </c>
      <c r="T51" s="84">
        <f>IF((K51)=0,"",(S51/K51))</f>
        <v>2.6959456183622298E-2</v>
      </c>
      <c r="U51" s="81"/>
      <c r="V51" s="79">
        <v>0.13</v>
      </c>
      <c r="W51" s="82">
        <f>W50*V51</f>
        <v>4.9372249983942122</v>
      </c>
      <c r="X51" s="81"/>
      <c r="Y51" s="83">
        <f t="shared" si="11"/>
        <v>0.15860000000470365</v>
      </c>
      <c r="Z51" s="84">
        <f>IF((Q51)=0,"",(Y51/Q51))</f>
        <v>3.3189463508468436E-2</v>
      </c>
      <c r="AA51" s="81"/>
      <c r="AB51" s="79">
        <v>0.13</v>
      </c>
      <c r="AC51" s="82">
        <f>AC50*AB51</f>
        <v>5.1738217233672179</v>
      </c>
      <c r="AD51" s="81"/>
      <c r="AE51" s="83">
        <f t="shared" si="12"/>
        <v>0.23659672497300566</v>
      </c>
      <c r="AF51" s="84">
        <f>IF((W51)=0,"",(AE51/W51))</f>
        <v>4.7920993078086699E-2</v>
      </c>
    </row>
    <row r="52" spans="2:33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37.245905500904591</v>
      </c>
      <c r="I52" s="81"/>
      <c r="J52" s="86"/>
      <c r="K52" s="82">
        <f>K50+K51</f>
        <v>40.446853653322819</v>
      </c>
      <c r="L52" s="81"/>
      <c r="M52" s="83">
        <f t="shared" si="33"/>
        <v>3.2009481524182277</v>
      </c>
      <c r="N52" s="84">
        <f>IF((H52)=0,"",(M52/H52))</f>
        <v>8.5940940604611868E-2</v>
      </c>
      <c r="O52" s="81"/>
      <c r="P52" s="86"/>
      <c r="Q52" s="82">
        <f>Q50+Q51</f>
        <v>41.537278832154961</v>
      </c>
      <c r="R52" s="81"/>
      <c r="S52" s="83">
        <f t="shared" si="10"/>
        <v>1.0904251788321417</v>
      </c>
      <c r="T52" s="84">
        <f>IF((K52)=0,"",(S52/K52))</f>
        <v>2.6959456183622339E-2</v>
      </c>
      <c r="U52" s="81"/>
      <c r="V52" s="86"/>
      <c r="W52" s="82">
        <f>W50+W51</f>
        <v>42.915878832195844</v>
      </c>
      <c r="X52" s="81"/>
      <c r="Y52" s="83">
        <f t="shared" si="11"/>
        <v>1.3786000000408833</v>
      </c>
      <c r="Z52" s="84">
        <f>IF((Q52)=0,"",(Y52/Q52))</f>
        <v>3.3189463508468388E-2</v>
      </c>
      <c r="AA52" s="81"/>
      <c r="AB52" s="86"/>
      <c r="AC52" s="82">
        <f>AC50+AC51</f>
        <v>44.972450364653511</v>
      </c>
      <c r="AD52" s="81"/>
      <c r="AE52" s="83">
        <f t="shared" si="12"/>
        <v>2.0565715324576672</v>
      </c>
      <c r="AF52" s="84">
        <f>IF((W52)=0,"",(AE52/W52))</f>
        <v>4.7920993078086761E-2</v>
      </c>
    </row>
    <row r="53" spans="2:33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-3.72</v>
      </c>
      <c r="I53" s="81"/>
      <c r="J53" s="86"/>
      <c r="K53" s="87">
        <f>ROUND(-K52*10%,2)</f>
        <v>-4.04</v>
      </c>
      <c r="L53" s="81"/>
      <c r="M53" s="88">
        <f t="shared" si="33"/>
        <v>-0.31999999999999984</v>
      </c>
      <c r="N53" s="89">
        <f>IF((H53)=0,"",(M53/H53))</f>
        <v>8.6021505376344037E-2</v>
      </c>
      <c r="O53" s="81"/>
      <c r="P53" s="86"/>
      <c r="Q53" s="87">
        <f>ROUND(-Q52*10%,2)</f>
        <v>-4.1500000000000004</v>
      </c>
      <c r="R53" s="81"/>
      <c r="S53" s="88">
        <f t="shared" si="10"/>
        <v>-0.11000000000000032</v>
      </c>
      <c r="T53" s="89">
        <f>IF((K53)=0,"",(S53/K53))</f>
        <v>2.7227722772277307E-2</v>
      </c>
      <c r="U53" s="81"/>
      <c r="V53" s="86"/>
      <c r="W53" s="87">
        <f>ROUND(-W52*10%,2)</f>
        <v>-4.29</v>
      </c>
      <c r="X53" s="81"/>
      <c r="Y53" s="88">
        <f t="shared" si="11"/>
        <v>-0.13999999999999968</v>
      </c>
      <c r="Z53" s="89">
        <f>IF((Q53)=0,"",(Y53/Q53))</f>
        <v>3.3734939759036062E-2</v>
      </c>
      <c r="AA53" s="81"/>
      <c r="AB53" s="86"/>
      <c r="AC53" s="87">
        <f>ROUND(-AC52*10%,2)</f>
        <v>-4.5</v>
      </c>
      <c r="AD53" s="81"/>
      <c r="AE53" s="88">
        <f t="shared" si="12"/>
        <v>-0.20999999999999996</v>
      </c>
      <c r="AF53" s="89">
        <f>IF((W53)=0,"",(AE53/W53))</f>
        <v>4.8951048951048945E-2</v>
      </c>
    </row>
    <row r="54" spans="2:33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33.525905500904592</v>
      </c>
      <c r="I54" s="92"/>
      <c r="J54" s="90"/>
      <c r="K54" s="93">
        <f>K52+K53</f>
        <v>36.40685365332282</v>
      </c>
      <c r="L54" s="92"/>
      <c r="M54" s="94">
        <f t="shared" si="33"/>
        <v>2.8809481524182274</v>
      </c>
      <c r="N54" s="95">
        <f>IF((H54)=0,"",(M54/H54))</f>
        <v>8.5932001220384455E-2</v>
      </c>
      <c r="O54" s="92"/>
      <c r="P54" s="90"/>
      <c r="Q54" s="93">
        <f>Q52+Q53</f>
        <v>37.387278832154962</v>
      </c>
      <c r="R54" s="92"/>
      <c r="S54" s="94">
        <f t="shared" si="10"/>
        <v>0.98042517883214231</v>
      </c>
      <c r="T54" s="95">
        <f>IF((K54)=0,"",(S54/K54))</f>
        <v>2.6929687145394388E-2</v>
      </c>
      <c r="U54" s="92"/>
      <c r="V54" s="90"/>
      <c r="W54" s="93">
        <f>W52+W53</f>
        <v>38.625878832195845</v>
      </c>
      <c r="X54" s="92"/>
      <c r="Y54" s="94">
        <f t="shared" si="11"/>
        <v>1.2386000000408828</v>
      </c>
      <c r="Z54" s="95">
        <f>IF((Q54)=0,"",(Y54/Q54))</f>
        <v>3.312891546885257E-2</v>
      </c>
      <c r="AA54" s="92"/>
      <c r="AB54" s="90"/>
      <c r="AC54" s="93">
        <f>AC52+AC53</f>
        <v>40.472450364653511</v>
      </c>
      <c r="AD54" s="92"/>
      <c r="AE54" s="94">
        <f t="shared" si="12"/>
        <v>1.8465715324576664</v>
      </c>
      <c r="AF54" s="95">
        <f>IF((W54)=0,"",(AE54/W54))</f>
        <v>4.7806589475408723E-2</v>
      </c>
    </row>
    <row r="55" spans="2:33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3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3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32.094978319384595</v>
      </c>
      <c r="I56" s="106"/>
      <c r="J56" s="103"/>
      <c r="K56" s="105">
        <f>SUM(K47:K48,K39,K40:K43)</f>
        <v>34.927675799400724</v>
      </c>
      <c r="L56" s="106"/>
      <c r="M56" s="107">
        <f t="shared" si="33"/>
        <v>2.8326974800161295</v>
      </c>
      <c r="N56" s="77">
        <f>IF((H56)=0,"",(M56/H56))</f>
        <v>8.8259834664080411E-2</v>
      </c>
      <c r="O56" s="106"/>
      <c r="P56" s="103"/>
      <c r="Q56" s="105">
        <f>SUM(Q47:Q48,Q39,Q40:Q43)</f>
        <v>35.94465383376545</v>
      </c>
      <c r="R56" s="106"/>
      <c r="S56" s="107">
        <f t="shared" si="10"/>
        <v>1.0169780343647261</v>
      </c>
      <c r="T56" s="77">
        <f>IF((K56)=0,"",(S56/K56))</f>
        <v>2.911668214643057E-2</v>
      </c>
      <c r="U56" s="106"/>
      <c r="V56" s="103"/>
      <c r="W56" s="105">
        <f>SUM(W47:W48,W39,W40:W43)</f>
        <v>37.164653833801637</v>
      </c>
      <c r="X56" s="106"/>
      <c r="Y56" s="107">
        <f t="shared" si="11"/>
        <v>1.2200000000361868</v>
      </c>
      <c r="Z56" s="77">
        <f>IF((Q56)=0,"",(Y56/Q56))</f>
        <v>3.3941069670008935E-2</v>
      </c>
      <c r="AA56" s="106"/>
      <c r="AB56" s="103"/>
      <c r="AC56" s="105">
        <f>SUM(AC47:AC48,AC39,AC40:AC43)</f>
        <v>38.984628641286292</v>
      </c>
      <c r="AD56" s="106"/>
      <c r="AE56" s="107">
        <f t="shared" si="12"/>
        <v>1.8199748074846553</v>
      </c>
      <c r="AF56" s="77">
        <f>IF((W56)=0,"",(AE56/W56))</f>
        <v>4.8970584136838358E-2</v>
      </c>
    </row>
    <row r="57" spans="2:33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4.1723471815199975</v>
      </c>
      <c r="I57" s="110"/>
      <c r="J57" s="109">
        <v>0.13</v>
      </c>
      <c r="K57" s="111">
        <f>K56*J57</f>
        <v>4.5405978539220939</v>
      </c>
      <c r="L57" s="110"/>
      <c r="M57" s="112">
        <f t="shared" si="33"/>
        <v>0.36825067240209641</v>
      </c>
      <c r="N57" s="84">
        <f>IF((H57)=0,"",(M57/H57))</f>
        <v>8.82598346640803E-2</v>
      </c>
      <c r="O57" s="110"/>
      <c r="P57" s="109">
        <v>0.13</v>
      </c>
      <c r="Q57" s="111">
        <f>Q56*P57</f>
        <v>4.672804998389509</v>
      </c>
      <c r="R57" s="110"/>
      <c r="S57" s="112">
        <f t="shared" si="10"/>
        <v>0.13220714446741511</v>
      </c>
      <c r="T57" s="84">
        <f>IF((K57)=0,"",(S57/K57))</f>
        <v>2.9116682146430727E-2</v>
      </c>
      <c r="U57" s="110"/>
      <c r="V57" s="109">
        <v>0.13</v>
      </c>
      <c r="W57" s="111">
        <f>W56*V57</f>
        <v>4.8314049983942127</v>
      </c>
      <c r="X57" s="110"/>
      <c r="Y57" s="112">
        <f t="shared" si="11"/>
        <v>0.15860000000470365</v>
      </c>
      <c r="Z57" s="84">
        <f>IF((Q57)=0,"",(Y57/Q57))</f>
        <v>3.3941069670008789E-2</v>
      </c>
      <c r="AA57" s="110"/>
      <c r="AB57" s="109">
        <v>0.13</v>
      </c>
      <c r="AC57" s="111">
        <f>AC56*AB57</f>
        <v>5.0680017233672183</v>
      </c>
      <c r="AD57" s="110"/>
      <c r="AE57" s="112">
        <f t="shared" si="12"/>
        <v>0.23659672497300566</v>
      </c>
      <c r="AF57" s="84">
        <f>IF((W57)=0,"",(AE57/W57))</f>
        <v>4.8970584136838455E-2</v>
      </c>
    </row>
    <row r="58" spans="2:33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36.26732550090459</v>
      </c>
      <c r="I58" s="110"/>
      <c r="J58" s="114"/>
      <c r="K58" s="111">
        <f>K56+K57</f>
        <v>39.468273653322818</v>
      </c>
      <c r="L58" s="110"/>
      <c r="M58" s="112">
        <f t="shared" si="33"/>
        <v>3.2009481524182277</v>
      </c>
      <c r="N58" s="84">
        <f>IF((H58)=0,"",(M58/H58))</f>
        <v>8.8259834664080453E-2</v>
      </c>
      <c r="O58" s="110"/>
      <c r="P58" s="114"/>
      <c r="Q58" s="111">
        <f>Q56+Q57</f>
        <v>40.617458832154959</v>
      </c>
      <c r="R58" s="110"/>
      <c r="S58" s="112">
        <f t="shared" si="10"/>
        <v>1.1491851788321412</v>
      </c>
      <c r="T58" s="84">
        <f>IF((K58)=0,"",(S58/K58))</f>
        <v>2.9116682146430588E-2</v>
      </c>
      <c r="U58" s="110"/>
      <c r="V58" s="114"/>
      <c r="W58" s="111">
        <f>W56+W57</f>
        <v>41.99605883219585</v>
      </c>
      <c r="X58" s="110"/>
      <c r="Y58" s="112">
        <f t="shared" si="11"/>
        <v>1.3786000000408904</v>
      </c>
      <c r="Z58" s="84">
        <f>IF((Q58)=0,"",(Y58/Q58))</f>
        <v>3.3941069670008914E-2</v>
      </c>
      <c r="AA58" s="110"/>
      <c r="AB58" s="114"/>
      <c r="AC58" s="111">
        <f>AC56+AC57</f>
        <v>44.05263036465351</v>
      </c>
      <c r="AD58" s="110"/>
      <c r="AE58" s="112">
        <f t="shared" si="12"/>
        <v>2.0565715324576601</v>
      </c>
      <c r="AF58" s="84">
        <f>IF((W58)=0,"",(AE58/W58))</f>
        <v>4.8970584136838351E-2</v>
      </c>
    </row>
    <row r="59" spans="2:33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-3.63</v>
      </c>
      <c r="I59" s="110"/>
      <c r="J59" s="114"/>
      <c r="K59" s="116">
        <f>ROUND(-K58*10%,2)</f>
        <v>-3.95</v>
      </c>
      <c r="L59" s="110"/>
      <c r="M59" s="117">
        <f t="shared" si="33"/>
        <v>-0.32000000000000028</v>
      </c>
      <c r="N59" s="89">
        <f>IF((H59)=0,"",(M59/H59))</f>
        <v>8.8154269972451876E-2</v>
      </c>
      <c r="O59" s="110"/>
      <c r="P59" s="114"/>
      <c r="Q59" s="116">
        <f>ROUND(-Q58*10%,2)</f>
        <v>-4.0599999999999996</v>
      </c>
      <c r="R59" s="110"/>
      <c r="S59" s="117">
        <f t="shared" si="10"/>
        <v>-0.10999999999999943</v>
      </c>
      <c r="T59" s="89">
        <f>IF((K59)=0,"",(S59/K59))</f>
        <v>2.7848101265822638E-2</v>
      </c>
      <c r="U59" s="110"/>
      <c r="V59" s="114"/>
      <c r="W59" s="116">
        <f>ROUND(-W58*10%,2)</f>
        <v>-4.2</v>
      </c>
      <c r="X59" s="110"/>
      <c r="Y59" s="117">
        <f t="shared" si="11"/>
        <v>-0.14000000000000057</v>
      </c>
      <c r="Z59" s="89">
        <f>IF((Q59)=0,"",(Y59/Q59))</f>
        <v>3.44827586206898E-2</v>
      </c>
      <c r="AA59" s="110"/>
      <c r="AB59" s="114"/>
      <c r="AC59" s="116">
        <f>ROUND(-AC58*10%,2)</f>
        <v>-4.41</v>
      </c>
      <c r="AD59" s="110"/>
      <c r="AE59" s="117">
        <f t="shared" si="12"/>
        <v>-0.20999999999999996</v>
      </c>
      <c r="AF59" s="89">
        <f>IF((W59)=0,"",(AE59/W59))</f>
        <v>4.9999999999999989E-2</v>
      </c>
    </row>
    <row r="60" spans="2:33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32.637325500904588</v>
      </c>
      <c r="I60" s="120"/>
      <c r="J60" s="118"/>
      <c r="K60" s="121">
        <f>SUM(K58:K59)</f>
        <v>35.518273653322815</v>
      </c>
      <c r="L60" s="120"/>
      <c r="M60" s="122">
        <f t="shared" si="33"/>
        <v>2.8809481524182274</v>
      </c>
      <c r="N60" s="123">
        <f>IF((H60)=0,"",(M60/H60))</f>
        <v>8.8271575817031267E-2</v>
      </c>
      <c r="O60" s="120"/>
      <c r="P60" s="118"/>
      <c r="Q60" s="121">
        <f>SUM(Q58:Q59)</f>
        <v>36.557458832154957</v>
      </c>
      <c r="R60" s="120"/>
      <c r="S60" s="122">
        <f t="shared" si="10"/>
        <v>1.0391851788321418</v>
      </c>
      <c r="T60" s="123">
        <f>IF((K60)=0,"",(S60/K60))</f>
        <v>2.925776148286767E-2</v>
      </c>
      <c r="U60" s="120"/>
      <c r="V60" s="118"/>
      <c r="W60" s="121">
        <f>SUM(W58:W59)</f>
        <v>37.796058832195847</v>
      </c>
      <c r="X60" s="120"/>
      <c r="Y60" s="122">
        <f t="shared" si="11"/>
        <v>1.2386000000408899</v>
      </c>
      <c r="Z60" s="123">
        <f>IF((Q60)=0,"",(Y60/Q60))</f>
        <v>3.3880910752785987E-2</v>
      </c>
      <c r="AA60" s="120"/>
      <c r="AB60" s="118"/>
      <c r="AC60" s="121">
        <f>SUM(AC58:AC59)</f>
        <v>39.642630364653513</v>
      </c>
      <c r="AD60" s="120"/>
      <c r="AE60" s="122">
        <f t="shared" si="12"/>
        <v>1.8465715324576664</v>
      </c>
      <c r="AF60" s="123">
        <f>IF((W60)=0,"",(AE60/W60))</f>
        <v>4.885619266960977E-2</v>
      </c>
    </row>
    <row r="61" spans="2:33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3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3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3" ht="10.5" customHeight="1" x14ac:dyDescent="0.25">
      <c r="I64" s="144"/>
      <c r="J64" s="144"/>
      <c r="K64" s="144"/>
      <c r="L64" s="144"/>
      <c r="O64" s="144"/>
      <c r="R64" s="144"/>
      <c r="U64" s="144"/>
      <c r="X64" s="144"/>
      <c r="AA64" s="144"/>
      <c r="AD64" s="144"/>
      <c r="AG64" s="144"/>
    </row>
    <row r="65" spans="1:33" ht="10.5" customHeight="1" x14ac:dyDescent="0.3">
      <c r="A65" s="130" t="s">
        <v>43</v>
      </c>
      <c r="I65" s="144"/>
      <c r="J65" s="144"/>
      <c r="K65" s="144"/>
      <c r="L65" s="144"/>
      <c r="O65" s="144"/>
      <c r="R65" s="144"/>
      <c r="U65" s="144"/>
      <c r="X65" s="144"/>
      <c r="AA65" s="144"/>
      <c r="AD65" s="144"/>
      <c r="AG65" s="144"/>
    </row>
    <row r="66" spans="1:33" ht="10.5" customHeight="1" x14ac:dyDescent="0.25">
      <c r="I66" s="144"/>
      <c r="J66" s="144"/>
      <c r="K66" s="144"/>
      <c r="L66" s="144"/>
      <c r="O66" s="144"/>
      <c r="R66" s="144"/>
      <c r="U66" s="144"/>
      <c r="X66" s="144"/>
      <c r="AA66" s="144"/>
      <c r="AD66" s="144"/>
      <c r="AG66" s="144"/>
    </row>
    <row r="67" spans="1:33" x14ac:dyDescent="0.25">
      <c r="A67" s="1" t="s">
        <v>44</v>
      </c>
      <c r="I67" s="144"/>
      <c r="J67" s="144"/>
      <c r="K67" s="144"/>
      <c r="L67" s="144"/>
      <c r="O67" s="144"/>
      <c r="R67" s="144"/>
      <c r="U67" s="144"/>
      <c r="X67" s="144"/>
      <c r="AA67" s="144"/>
      <c r="AD67" s="144"/>
      <c r="AG67" s="144"/>
    </row>
    <row r="68" spans="1:33" x14ac:dyDescent="0.25">
      <c r="A68" s="1" t="s">
        <v>45</v>
      </c>
      <c r="I68" s="144"/>
      <c r="J68" s="144"/>
      <c r="K68" s="144"/>
      <c r="L68" s="144"/>
      <c r="O68" s="144"/>
      <c r="R68" s="144"/>
      <c r="U68" s="144"/>
      <c r="X68" s="144"/>
      <c r="AA68" s="144"/>
      <c r="AD68" s="144"/>
      <c r="AG68" s="144"/>
    </row>
    <row r="69" spans="1:33" x14ac:dyDescent="0.25">
      <c r="I69" s="144"/>
      <c r="J69" s="144"/>
      <c r="K69" s="144"/>
      <c r="L69" s="144"/>
      <c r="O69" s="144"/>
      <c r="R69" s="144"/>
      <c r="U69" s="144"/>
      <c r="X69" s="144"/>
      <c r="AA69" s="144"/>
      <c r="AD69" s="144"/>
      <c r="AG69" s="144"/>
    </row>
    <row r="70" spans="1:33" x14ac:dyDescent="0.25">
      <c r="A70" s="6" t="s">
        <v>46</v>
      </c>
      <c r="I70" s="144"/>
      <c r="J70" s="144"/>
      <c r="K70" s="144"/>
      <c r="L70" s="144"/>
      <c r="O70" s="144"/>
      <c r="R70" s="144"/>
      <c r="U70" s="144"/>
      <c r="X70" s="144"/>
      <c r="AA70" s="144"/>
      <c r="AD70" s="144"/>
      <c r="AG70" s="144"/>
    </row>
    <row r="71" spans="1:33" x14ac:dyDescent="0.25">
      <c r="A71" s="6" t="s">
        <v>47</v>
      </c>
      <c r="I71" s="144"/>
      <c r="J71" s="144"/>
      <c r="K71" s="144"/>
      <c r="L71" s="144"/>
      <c r="O71" s="144"/>
      <c r="R71" s="144"/>
      <c r="U71" s="144"/>
      <c r="X71" s="144"/>
      <c r="AA71" s="144"/>
      <c r="AD71" s="144"/>
      <c r="AG71" s="144"/>
    </row>
    <row r="72" spans="1:33" x14ac:dyDescent="0.25">
      <c r="I72" s="144"/>
      <c r="J72" s="144"/>
      <c r="K72" s="144"/>
      <c r="L72" s="144"/>
      <c r="O72" s="144"/>
      <c r="R72" s="144"/>
      <c r="U72" s="144"/>
      <c r="X72" s="144"/>
      <c r="AA72" s="144"/>
      <c r="AD72" s="144"/>
      <c r="AG72" s="144"/>
    </row>
    <row r="73" spans="1:33" x14ac:dyDescent="0.25">
      <c r="A73" s="1" t="s">
        <v>48</v>
      </c>
      <c r="I73" s="144"/>
      <c r="J73" s="144"/>
      <c r="K73" s="144"/>
      <c r="L73" s="144"/>
      <c r="O73" s="144"/>
      <c r="R73" s="144"/>
      <c r="U73" s="144"/>
      <c r="X73" s="144"/>
      <c r="AA73" s="144"/>
      <c r="AD73" s="144"/>
      <c r="AG73" s="144"/>
    </row>
    <row r="74" spans="1:33" x14ac:dyDescent="0.25">
      <c r="A74" s="1" t="s">
        <v>49</v>
      </c>
      <c r="I74" s="144"/>
      <c r="J74" s="144"/>
      <c r="K74" s="144"/>
      <c r="L74" s="144"/>
      <c r="O74" s="144"/>
      <c r="R74" s="144"/>
      <c r="U74" s="144"/>
      <c r="X74" s="144"/>
      <c r="AA74" s="144"/>
      <c r="AD74" s="144"/>
      <c r="AG74" s="144"/>
    </row>
    <row r="75" spans="1:33" x14ac:dyDescent="0.25">
      <c r="A75" s="1" t="s">
        <v>50</v>
      </c>
      <c r="I75" s="144"/>
      <c r="J75" s="144"/>
      <c r="K75" s="144"/>
      <c r="L75" s="144"/>
      <c r="O75" s="144"/>
      <c r="R75" s="144"/>
      <c r="U75" s="144"/>
      <c r="X75" s="144"/>
      <c r="AA75" s="144"/>
      <c r="AD75" s="144"/>
      <c r="AG75" s="144"/>
    </row>
    <row r="76" spans="1:33" x14ac:dyDescent="0.25">
      <c r="A76" s="1" t="s">
        <v>51</v>
      </c>
      <c r="I76" s="144"/>
      <c r="J76" s="144"/>
      <c r="K76" s="144"/>
      <c r="L76" s="144"/>
      <c r="O76" s="144"/>
      <c r="R76" s="144"/>
      <c r="U76" s="144"/>
      <c r="X76" s="144"/>
      <c r="AA76" s="144"/>
      <c r="AD76" s="144"/>
      <c r="AG76" s="144"/>
    </row>
    <row r="77" spans="1:33" x14ac:dyDescent="0.25">
      <c r="A77" s="1" t="s">
        <v>52</v>
      </c>
      <c r="I77" s="144"/>
      <c r="J77" s="144"/>
      <c r="K77" s="144"/>
      <c r="L77" s="144"/>
      <c r="O77" s="144"/>
      <c r="R77" s="144"/>
      <c r="U77" s="144"/>
      <c r="X77" s="144"/>
      <c r="AA77" s="144"/>
      <c r="AD77" s="144"/>
      <c r="AG77" s="144"/>
    </row>
    <row r="78" spans="1:33" x14ac:dyDescent="0.25">
      <c r="I78" s="144"/>
      <c r="J78" s="144"/>
      <c r="K78" s="144"/>
      <c r="L78" s="144"/>
      <c r="O78" s="144"/>
      <c r="R78" s="144"/>
      <c r="U78" s="144"/>
      <c r="X78" s="144"/>
      <c r="AA78" s="144"/>
      <c r="AD78" s="144"/>
      <c r="AG78" s="144"/>
    </row>
    <row r="79" spans="1:33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G9:H9"/>
    <mergeCell ref="J9:K9"/>
    <mergeCell ref="M9:N9"/>
    <mergeCell ref="AB9:AC9"/>
    <mergeCell ref="AE9:AF9"/>
    <mergeCell ref="P9:Q9"/>
    <mergeCell ref="S9:T9"/>
    <mergeCell ref="V9:W9"/>
    <mergeCell ref="Y9:Z9"/>
  </mergeCells>
  <dataValidations disablePrompts="1" xWindow="288" yWindow="601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P79"/>
  <sheetViews>
    <sheetView showGridLines="0" topLeftCell="A39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1.55E-2</v>
      </c>
      <c r="H19" s="18">
        <f t="shared" si="0"/>
        <v>3.1</v>
      </c>
      <c r="I19" s="19"/>
      <c r="J19" s="16">
        <v>1.21E-2</v>
      </c>
      <c r="K19" s="18">
        <f t="shared" si="1"/>
        <v>2.42</v>
      </c>
      <c r="L19" s="19"/>
      <c r="M19" s="21">
        <f t="shared" si="2"/>
        <v>-0.68000000000000016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1.6199999999999999</v>
      </c>
      <c r="R19" s="19"/>
      <c r="S19" s="21">
        <f t="shared" si="13"/>
        <v>-0.8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0.8</v>
      </c>
      <c r="X19" s="19"/>
      <c r="Y19" s="21">
        <f t="shared" si="14"/>
        <v>-0.81999999999999984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-0.8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>
        <v>-1E-4</v>
      </c>
      <c r="H21" s="18">
        <f t="shared" si="0"/>
        <v>-0.02</v>
      </c>
      <c r="I21" s="19"/>
      <c r="J21" s="16"/>
      <c r="K21" s="18">
        <f t="shared" si="1"/>
        <v>0</v>
      </c>
      <c r="L21" s="19"/>
      <c r="M21" s="21">
        <f t="shared" si="2"/>
        <v>0.02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19.610000000000003</v>
      </c>
      <c r="I28" s="31"/>
      <c r="J28" s="28"/>
      <c r="K28" s="30">
        <f>SUM(K12:K27)</f>
        <v>22.009999999999998</v>
      </c>
      <c r="L28" s="31"/>
      <c r="M28" s="32">
        <f t="shared" si="17"/>
        <v>2.399999999999995</v>
      </c>
      <c r="N28" s="33">
        <f t="shared" si="18"/>
        <v>0.12238653748087683</v>
      </c>
      <c r="O28" s="31"/>
      <c r="P28" s="28"/>
      <c r="Q28" s="30">
        <f>SUM(Q12:Q27)</f>
        <v>23.86</v>
      </c>
      <c r="R28" s="31"/>
      <c r="S28" s="32">
        <f t="shared" si="13"/>
        <v>1.8500000000000014</v>
      </c>
      <c r="T28" s="33">
        <f t="shared" si="5"/>
        <v>8.4052703316674304E-2</v>
      </c>
      <c r="U28" s="31"/>
      <c r="V28" s="28"/>
      <c r="W28" s="30">
        <f>SUM(W12:W27)</f>
        <v>24.67</v>
      </c>
      <c r="X28" s="31"/>
      <c r="Y28" s="32">
        <f t="shared" si="14"/>
        <v>0.81000000000000227</v>
      </c>
      <c r="Z28" s="33">
        <f t="shared" si="7"/>
        <v>3.3948030176026919E-2</v>
      </c>
      <c r="AA28" s="31"/>
      <c r="AB28" s="28"/>
      <c r="AC28" s="30">
        <f>SUM(AC12:AC27)</f>
        <v>26.88</v>
      </c>
      <c r="AD28" s="31"/>
      <c r="AE28" s="32">
        <f t="shared" si="15"/>
        <v>2.2099999999999973</v>
      </c>
      <c r="AF28" s="33">
        <f t="shared" si="9"/>
        <v>8.9582488852857606E-2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200</v>
      </c>
      <c r="G29" s="16">
        <v>-6.9999999999999999E-4</v>
      </c>
      <c r="H29" s="18">
        <f t="shared" ref="H29:H35" si="19">$F29*G29</f>
        <v>-0.13999999999999999</v>
      </c>
      <c r="I29" s="19"/>
      <c r="J29" s="16">
        <v>3.3021965494891908E-4</v>
      </c>
      <c r="K29" s="18">
        <f t="shared" ref="K29:K35" si="20">$F29*J29</f>
        <v>6.6043930989783811E-2</v>
      </c>
      <c r="L29" s="19"/>
      <c r="M29" s="21">
        <f t="shared" si="17"/>
        <v>0.2060439309897838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-6.6043930989783811E-2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</v>
      </c>
      <c r="G31" s="16">
        <v>1E-4</v>
      </c>
      <c r="H31" s="18">
        <f t="shared" si="19"/>
        <v>0.02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</v>
      </c>
      <c r="G33" s="133">
        <v>5.9999999024318931E-5</v>
      </c>
      <c r="H33" s="18">
        <f t="shared" si="19"/>
        <v>1.1999999804863786E-2</v>
      </c>
      <c r="I33" s="19"/>
      <c r="J33" s="133">
        <v>6.0000002460806063E-5</v>
      </c>
      <c r="K33" s="18">
        <f t="shared" si="20"/>
        <v>1.2000000492161213E-2</v>
      </c>
      <c r="L33" s="19"/>
      <c r="M33" s="21">
        <f t="shared" si="29"/>
        <v>6.8729742730422316E-10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1.2000000211413227E-2</v>
      </c>
      <c r="R33" s="19"/>
      <c r="S33" s="21">
        <f t="shared" si="13"/>
        <v>-2.8074798562316428E-10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1.2000000283771559E-2</v>
      </c>
      <c r="X33" s="19"/>
      <c r="Y33" s="21">
        <f t="shared" si="14"/>
        <v>7.2358331132393872E-11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1.1949615253093656E-2</v>
      </c>
      <c r="AD33" s="19"/>
      <c r="AE33" s="21">
        <f t="shared" si="15"/>
        <v>-5.0385030677902939E-5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7.5800000000000125</v>
      </c>
      <c r="G34" s="38">
        <f>0.64*$G$44+0.18*$G$45+0.18*$G$46</f>
        <v>0.10766000000000001</v>
      </c>
      <c r="H34" s="18">
        <f t="shared" si="19"/>
        <v>0.81606280000000142</v>
      </c>
      <c r="I34" s="19"/>
      <c r="J34" s="38">
        <f>0.64*$G$44+0.18*$G$45+0.18*$G$46</f>
        <v>0.10766000000000001</v>
      </c>
      <c r="K34" s="18">
        <f t="shared" si="20"/>
        <v>0.81606280000000142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0.64*$G$44+0.18*$G$45+0.18*$G$46</f>
        <v>0.10766000000000001</v>
      </c>
      <c r="Q34" s="18">
        <f t="shared" si="21"/>
        <v>0.81606280000000142</v>
      </c>
      <c r="R34" s="19"/>
      <c r="S34" s="21">
        <f t="shared" si="13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22"/>
        <v>0.81606280000000142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23"/>
        <v>0.81606280000000142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21.10806279980487</v>
      </c>
      <c r="I36" s="31"/>
      <c r="J36" s="41"/>
      <c r="K36" s="43">
        <f>SUM(K29:K35)+K28</f>
        <v>23.694106731481945</v>
      </c>
      <c r="L36" s="31"/>
      <c r="M36" s="32">
        <f t="shared" si="29"/>
        <v>2.5860439316770751</v>
      </c>
      <c r="N36" s="33">
        <f t="shared" ref="N36:N46" si="30">IF((H36)=0,"",(M36/H36))</f>
        <v>0.12251450813861428</v>
      </c>
      <c r="O36" s="31"/>
      <c r="P36" s="41"/>
      <c r="Q36" s="43">
        <f>SUM(Q29:Q35)+Q28</f>
        <v>25.478062800211415</v>
      </c>
      <c r="R36" s="31"/>
      <c r="S36" s="32">
        <f t="shared" si="13"/>
        <v>1.78395606872947</v>
      </c>
      <c r="T36" s="33">
        <f t="shared" ref="T36:T46" si="31">IF((K36)=0,"",(S36/K36))</f>
        <v>7.5291129939883267E-2</v>
      </c>
      <c r="U36" s="31"/>
      <c r="V36" s="41"/>
      <c r="W36" s="43">
        <f>SUM(W29:W35)+W28</f>
        <v>26.288062800283775</v>
      </c>
      <c r="X36" s="31"/>
      <c r="Y36" s="32">
        <f t="shared" si="14"/>
        <v>0.81000000007236039</v>
      </c>
      <c r="Z36" s="33">
        <f t="shared" ref="Z36:Z46" si="32">IF((Q36)=0,"",(Y36/Q36))</f>
        <v>3.1792056029693087E-2</v>
      </c>
      <c r="AA36" s="31"/>
      <c r="AB36" s="41"/>
      <c r="AC36" s="43">
        <f>SUM(AC29:AC35)+AC28</f>
        <v>27.708012415253094</v>
      </c>
      <c r="AD36" s="31"/>
      <c r="AE36" s="32">
        <f t="shared" si="15"/>
        <v>1.4199496149693189</v>
      </c>
      <c r="AF36" s="33">
        <f t="shared" ref="AF36:AF46" si="33">IF((W36)=0,"",(AE36/W36))</f>
        <v>5.4014996302960402E-2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207.58</v>
      </c>
      <c r="G37" s="20">
        <v>7.9911436447223493E-3</v>
      </c>
      <c r="H37" s="18">
        <f>$F37*G37</f>
        <v>1.6588015977714654</v>
      </c>
      <c r="I37" s="19"/>
      <c r="J37" s="20">
        <v>7.7725149591303024E-3</v>
      </c>
      <c r="K37" s="18">
        <f>$F37*J37</f>
        <v>1.6134186552162684</v>
      </c>
      <c r="L37" s="19"/>
      <c r="M37" s="21">
        <f t="shared" si="29"/>
        <v>-4.5382942555197037E-2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1.6134186552162684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1.6134186552162684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1.6134186552162684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207.58</v>
      </c>
      <c r="G38" s="20">
        <v>5.8767041198229978E-3</v>
      </c>
      <c r="H38" s="18">
        <f>$F38*G38</f>
        <v>1.2198862411928579</v>
      </c>
      <c r="I38" s="19"/>
      <c r="J38" s="20">
        <v>5.8885548323693356E-3</v>
      </c>
      <c r="K38" s="18">
        <f>$F38*J38</f>
        <v>1.2223462121032267</v>
      </c>
      <c r="L38" s="19"/>
      <c r="M38" s="21">
        <f t="shared" si="29"/>
        <v>2.4599709103687584E-3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1.2223462121032267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1.2223462121032267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1.2223462121032267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23.986750638769191</v>
      </c>
      <c r="I39" s="48"/>
      <c r="J39" s="47"/>
      <c r="K39" s="43">
        <f>SUM(K36:K38)</f>
        <v>26.529871598801439</v>
      </c>
      <c r="L39" s="48"/>
      <c r="M39" s="32">
        <f t="shared" si="29"/>
        <v>2.5431209600322475</v>
      </c>
      <c r="N39" s="33">
        <f t="shared" si="30"/>
        <v>0.10602190343872021</v>
      </c>
      <c r="O39" s="48"/>
      <c r="P39" s="47"/>
      <c r="Q39" s="43">
        <f>SUM(Q36:Q38)</f>
        <v>28.313827667530909</v>
      </c>
      <c r="R39" s="48"/>
      <c r="S39" s="32">
        <f t="shared" si="13"/>
        <v>1.78395606872947</v>
      </c>
      <c r="T39" s="33">
        <f t="shared" si="31"/>
        <v>6.724329826044334E-2</v>
      </c>
      <c r="U39" s="48"/>
      <c r="V39" s="47"/>
      <c r="W39" s="43">
        <f>SUM(W36:W38)</f>
        <v>29.123827667603269</v>
      </c>
      <c r="X39" s="48"/>
      <c r="Y39" s="32">
        <f t="shared" si="14"/>
        <v>0.81000000007236039</v>
      </c>
      <c r="Z39" s="33">
        <f t="shared" si="32"/>
        <v>2.8607930004505674E-2</v>
      </c>
      <c r="AA39" s="48"/>
      <c r="AB39" s="47"/>
      <c r="AC39" s="43">
        <f>SUM(AC36:AC38)</f>
        <v>30.543777282572588</v>
      </c>
      <c r="AD39" s="48"/>
      <c r="AE39" s="32">
        <f t="shared" si="15"/>
        <v>1.4199496149693189</v>
      </c>
      <c r="AF39" s="33">
        <f t="shared" si="33"/>
        <v>4.8755597347145442E-2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207.58</v>
      </c>
      <c r="G40" s="50">
        <v>4.4000000000000003E-3</v>
      </c>
      <c r="H40" s="154">
        <f t="shared" ref="H40:H48" si="34">$F40*G40</f>
        <v>0.91335200000000016</v>
      </c>
      <c r="I40" s="19"/>
      <c r="J40" s="50">
        <v>4.7000000000000002E-3</v>
      </c>
      <c r="K40" s="154">
        <f t="shared" ref="K40:K42" si="35">$F40*J40</f>
        <v>0.9756260000000001</v>
      </c>
      <c r="L40" s="19"/>
      <c r="M40" s="21">
        <f t="shared" si="29"/>
        <v>6.2273999999999941E-2</v>
      </c>
      <c r="N40" s="155">
        <f t="shared" si="30"/>
        <v>6.8181818181818107E-2</v>
      </c>
      <c r="O40" s="19"/>
      <c r="P40" s="50">
        <v>4.7000000000000002E-3</v>
      </c>
      <c r="Q40" s="154">
        <f t="shared" ref="Q40:Q42" si="36">$F40*P40</f>
        <v>0.9756260000000001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2" si="37">$F40*V40</f>
        <v>0.9756260000000001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0.9756260000000001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207.58</v>
      </c>
      <c r="G41" s="50">
        <v>1.2999999999999999E-3</v>
      </c>
      <c r="H41" s="154">
        <f t="shared" si="34"/>
        <v>0.26985399999999998</v>
      </c>
      <c r="I41" s="19"/>
      <c r="J41" s="50">
        <v>1.2999999999999999E-3</v>
      </c>
      <c r="K41" s="154">
        <f t="shared" si="35"/>
        <v>0.26985399999999998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0.26985399999999998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0.26985399999999998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0.26985399999999998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</v>
      </c>
      <c r="G43" s="50">
        <v>7.0000000000000001E-3</v>
      </c>
      <c r="H43" s="154">
        <f t="shared" si="34"/>
        <v>1.4000000000000001</v>
      </c>
      <c r="I43" s="19"/>
      <c r="J43" s="50">
        <v>7.0000000000000001E-3</v>
      </c>
      <c r="K43" s="154">
        <f t="shared" ref="K43:K48" si="39">$F43*J43</f>
        <v>1.4000000000000001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-1.4000000000000001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</v>
      </c>
      <c r="G44" s="54">
        <v>8.3000000000000004E-2</v>
      </c>
      <c r="H44" s="154">
        <f t="shared" si="34"/>
        <v>10.624000000000001</v>
      </c>
      <c r="I44" s="19"/>
      <c r="J44" s="54">
        <v>8.3000000000000004E-2</v>
      </c>
      <c r="K44" s="154">
        <f t="shared" si="39"/>
        <v>10.624000000000001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10.24</v>
      </c>
      <c r="R44" s="19"/>
      <c r="S44" s="21">
        <f t="shared" si="13"/>
        <v>-0.38400000000000034</v>
      </c>
      <c r="T44" s="155">
        <f t="shared" si="31"/>
        <v>-3.6144578313253045E-2</v>
      </c>
      <c r="U44" s="19"/>
      <c r="V44" s="54">
        <v>0.08</v>
      </c>
      <c r="W44" s="154">
        <f t="shared" si="41"/>
        <v>10.24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10.24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</v>
      </c>
      <c r="G45" s="54">
        <v>0.128</v>
      </c>
      <c r="H45" s="154">
        <f t="shared" si="34"/>
        <v>4.6080000000000005</v>
      </c>
      <c r="I45" s="19"/>
      <c r="J45" s="54">
        <v>0.128</v>
      </c>
      <c r="K45" s="154">
        <f t="shared" si="39"/>
        <v>4.6080000000000005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4.3919999999999995</v>
      </c>
      <c r="R45" s="19"/>
      <c r="S45" s="21">
        <f t="shared" si="13"/>
        <v>-0.21600000000000108</v>
      </c>
      <c r="T45" s="155">
        <f t="shared" si="31"/>
        <v>-4.6875000000000229E-2</v>
      </c>
      <c r="U45" s="19"/>
      <c r="V45" s="54">
        <v>0.122</v>
      </c>
      <c r="W45" s="154">
        <f t="shared" si="41"/>
        <v>4.3919999999999995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4.3919999999999995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</v>
      </c>
      <c r="G46" s="54">
        <v>0.17499999999999999</v>
      </c>
      <c r="H46" s="154">
        <f t="shared" si="34"/>
        <v>6.3</v>
      </c>
      <c r="I46" s="19"/>
      <c r="J46" s="54">
        <v>0.17499999999999999</v>
      </c>
      <c r="K46" s="154">
        <f t="shared" si="39"/>
        <v>6.3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5.7960000000000003</v>
      </c>
      <c r="R46" s="19"/>
      <c r="S46" s="21">
        <f t="shared" si="13"/>
        <v>-0.50399999999999956</v>
      </c>
      <c r="T46" s="155">
        <f t="shared" si="31"/>
        <v>-7.9999999999999932E-2</v>
      </c>
      <c r="U46" s="19"/>
      <c r="V46" s="54">
        <v>0.161</v>
      </c>
      <c r="W46" s="154">
        <f t="shared" si="41"/>
        <v>5.7960000000000003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5.7960000000000003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200</v>
      </c>
      <c r="G47" s="54">
        <v>9.9000000000000005E-2</v>
      </c>
      <c r="H47" s="154">
        <f t="shared" si="34"/>
        <v>19.8</v>
      </c>
      <c r="I47" s="59"/>
      <c r="J47" s="54">
        <v>9.9000000000000005E-2</v>
      </c>
      <c r="K47" s="154">
        <f t="shared" si="39"/>
        <v>19.8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18.8</v>
      </c>
      <c r="R47" s="59"/>
      <c r="S47" s="60">
        <f t="shared" si="13"/>
        <v>-1</v>
      </c>
      <c r="T47" s="155">
        <f>IF((K47)=FALSE,"",(S47/K47))</f>
        <v>-5.0505050505050504E-2</v>
      </c>
      <c r="U47" s="59"/>
      <c r="V47" s="54">
        <v>9.4E-2</v>
      </c>
      <c r="W47" s="154">
        <f t="shared" si="41"/>
        <v>18.8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18.8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0.11600000000000001</v>
      </c>
      <c r="H48" s="154">
        <f t="shared" si="34"/>
        <v>0</v>
      </c>
      <c r="I48" s="59"/>
      <c r="J48" s="54">
        <v>0.11600000000000001</v>
      </c>
      <c r="K48" s="154">
        <f t="shared" si="39"/>
        <v>0</v>
      </c>
      <c r="L48" s="59"/>
      <c r="M48" s="60">
        <f t="shared" si="29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48.351956638769195</v>
      </c>
      <c r="I50" s="75"/>
      <c r="J50" s="72"/>
      <c r="K50" s="74">
        <f>SUM(K40:K46,K39)</f>
        <v>50.957351598801438</v>
      </c>
      <c r="L50" s="75"/>
      <c r="M50" s="76">
        <f t="shared" si="29"/>
        <v>2.6053949600322426</v>
      </c>
      <c r="N50" s="77">
        <f>IF((H50)=0,"",(M50/H50))</f>
        <v>5.3883961294406126E-2</v>
      </c>
      <c r="O50" s="75"/>
      <c r="P50" s="72"/>
      <c r="Q50" s="74">
        <f>SUM(Q40:Q46,Q39)</f>
        <v>50.237307667530906</v>
      </c>
      <c r="R50" s="75"/>
      <c r="S50" s="76">
        <f t="shared" si="13"/>
        <v>-0.72004393127053135</v>
      </c>
      <c r="T50" s="77">
        <f>IF((K50)=0,"",(S50/K50))</f>
        <v>-1.4130324843794813E-2</v>
      </c>
      <c r="U50" s="75"/>
      <c r="V50" s="72"/>
      <c r="W50" s="74">
        <f>SUM(W40:W46,W39)</f>
        <v>51.047307667603263</v>
      </c>
      <c r="X50" s="75"/>
      <c r="Y50" s="76">
        <f t="shared" si="14"/>
        <v>0.81000000007235684</v>
      </c>
      <c r="Z50" s="77">
        <f>IF((Q50)=0,"",(Y50/Q50))</f>
        <v>1.6123475514112223E-2</v>
      </c>
      <c r="AA50" s="75"/>
      <c r="AB50" s="72"/>
      <c r="AC50" s="74">
        <f>SUM(AC40:AC46,AC39)</f>
        <v>52.467257282572589</v>
      </c>
      <c r="AD50" s="75"/>
      <c r="AE50" s="76">
        <f t="shared" si="15"/>
        <v>1.419949614969326</v>
      </c>
      <c r="AF50" s="77">
        <f>IF((W50)=0,"",(AE50/W50))</f>
        <v>2.7816346832929738E-2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6.2857543630399952</v>
      </c>
      <c r="I51" s="81"/>
      <c r="J51" s="79">
        <v>0.13</v>
      </c>
      <c r="K51" s="82">
        <f>K50*J51</f>
        <v>6.624455707844187</v>
      </c>
      <c r="L51" s="81"/>
      <c r="M51" s="83">
        <f t="shared" si="29"/>
        <v>0.33870134480419178</v>
      </c>
      <c r="N51" s="84">
        <f>IF((H51)=0,"",(M51/H51))</f>
        <v>5.3883961294406167E-2</v>
      </c>
      <c r="O51" s="81"/>
      <c r="P51" s="79">
        <v>0.13</v>
      </c>
      <c r="Q51" s="82">
        <f>Q50*P51</f>
        <v>6.5308499967790183</v>
      </c>
      <c r="R51" s="81"/>
      <c r="S51" s="83">
        <f t="shared" si="13"/>
        <v>-9.3605711065168684E-2</v>
      </c>
      <c r="T51" s="84">
        <f>IF((K51)=0,"",(S51/K51))</f>
        <v>-1.4130324843794754E-2</v>
      </c>
      <c r="U51" s="81"/>
      <c r="V51" s="79">
        <v>0.13</v>
      </c>
      <c r="W51" s="82">
        <f>W50*V51</f>
        <v>6.6361499967884248</v>
      </c>
      <c r="X51" s="81"/>
      <c r="Y51" s="83">
        <f t="shared" si="14"/>
        <v>0.10530000000940642</v>
      </c>
      <c r="Z51" s="84">
        <f>IF((Q51)=0,"",(Y51/Q51))</f>
        <v>1.6123475514112227E-2</v>
      </c>
      <c r="AA51" s="81"/>
      <c r="AB51" s="79">
        <v>0.13</v>
      </c>
      <c r="AC51" s="82">
        <f>AC50*AB51</f>
        <v>6.8207434467344372</v>
      </c>
      <c r="AD51" s="81"/>
      <c r="AE51" s="83">
        <f t="shared" si="15"/>
        <v>0.18459344994601246</v>
      </c>
      <c r="AF51" s="84">
        <f>IF((W51)=0,"",(AE51/W51))</f>
        <v>2.7816346832929748E-2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54.637711001809194</v>
      </c>
      <c r="I52" s="81"/>
      <c r="J52" s="86"/>
      <c r="K52" s="82">
        <f>K50+K51</f>
        <v>57.581807306645622</v>
      </c>
      <c r="L52" s="81"/>
      <c r="M52" s="83">
        <f t="shared" si="29"/>
        <v>2.9440963048364281</v>
      </c>
      <c r="N52" s="84">
        <f>IF((H52)=0,"",(M52/H52))</f>
        <v>5.3883961294406015E-2</v>
      </c>
      <c r="O52" s="81"/>
      <c r="P52" s="86"/>
      <c r="Q52" s="82">
        <f>Q50+Q51</f>
        <v>56.768157664309925</v>
      </c>
      <c r="R52" s="81"/>
      <c r="S52" s="83">
        <f t="shared" si="13"/>
        <v>-0.81364964233569737</v>
      </c>
      <c r="T52" s="84">
        <f>IF((K52)=0,"",(S52/K52))</f>
        <v>-1.4130324843794761E-2</v>
      </c>
      <c r="U52" s="81"/>
      <c r="V52" s="86"/>
      <c r="W52" s="82">
        <f>W50+W51</f>
        <v>57.683457664391689</v>
      </c>
      <c r="X52" s="81"/>
      <c r="Y52" s="83">
        <f t="shared" si="14"/>
        <v>0.91530000008176415</v>
      </c>
      <c r="Z52" s="84">
        <f>IF((Q52)=0,"",(Y52/Q52))</f>
        <v>1.6123475514112241E-2</v>
      </c>
      <c r="AA52" s="81"/>
      <c r="AB52" s="86"/>
      <c r="AC52" s="82">
        <f>AC50+AC51</f>
        <v>59.288000729307029</v>
      </c>
      <c r="AD52" s="81"/>
      <c r="AE52" s="83">
        <f t="shared" si="15"/>
        <v>1.6045430649153403</v>
      </c>
      <c r="AF52" s="84">
        <f>IF((W52)=0,"",(AE52/W52))</f>
        <v>2.7816346832929769E-2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-5.46</v>
      </c>
      <c r="I53" s="81"/>
      <c r="J53" s="86"/>
      <c r="K53" s="87">
        <f>ROUND(-K52*10%,2)</f>
        <v>-5.76</v>
      </c>
      <c r="L53" s="81"/>
      <c r="M53" s="88">
        <f t="shared" si="29"/>
        <v>-0.29999999999999982</v>
      </c>
      <c r="N53" s="89">
        <f>IF((H53)=0,"",(M53/H53))</f>
        <v>5.4945054945054909E-2</v>
      </c>
      <c r="O53" s="81"/>
      <c r="P53" s="86"/>
      <c r="Q53" s="87">
        <f>ROUND(-Q52*10%,2)</f>
        <v>-5.68</v>
      </c>
      <c r="R53" s="81"/>
      <c r="S53" s="88">
        <f t="shared" si="13"/>
        <v>8.0000000000000071E-2</v>
      </c>
      <c r="T53" s="89">
        <f>IF((K53)=0,"",(S53/K53))</f>
        <v>-1.3888888888888902E-2</v>
      </c>
      <c r="U53" s="81"/>
      <c r="V53" s="86"/>
      <c r="W53" s="87">
        <f>ROUND(-W52*10%,2)</f>
        <v>-5.77</v>
      </c>
      <c r="X53" s="81"/>
      <c r="Y53" s="88">
        <f t="shared" si="14"/>
        <v>-8.9999999999999858E-2</v>
      </c>
      <c r="Z53" s="89">
        <f>IF((Q53)=0,"",(Y53/Q53))</f>
        <v>1.5845070422535187E-2</v>
      </c>
      <c r="AA53" s="81"/>
      <c r="AB53" s="86"/>
      <c r="AC53" s="87">
        <f>ROUND(-AC52*10%,2)</f>
        <v>-5.93</v>
      </c>
      <c r="AD53" s="81"/>
      <c r="AE53" s="88">
        <f t="shared" si="15"/>
        <v>-0.16000000000000014</v>
      </c>
      <c r="AF53" s="89">
        <f>IF((W53)=0,"",(AE53/W53))</f>
        <v>2.7729636048526889E-2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49.177711001809193</v>
      </c>
      <c r="I54" s="92"/>
      <c r="J54" s="90"/>
      <c r="K54" s="93">
        <f>K52+K53</f>
        <v>51.821807306645624</v>
      </c>
      <c r="L54" s="92"/>
      <c r="M54" s="94">
        <f t="shared" si="29"/>
        <v>2.644096304836431</v>
      </c>
      <c r="N54" s="95">
        <f>IF((H54)=0,"",(M54/H54))</f>
        <v>5.3766152408743821E-2</v>
      </c>
      <c r="O54" s="92"/>
      <c r="P54" s="90"/>
      <c r="Q54" s="93">
        <f>Q52+Q53</f>
        <v>51.088157664309925</v>
      </c>
      <c r="R54" s="92"/>
      <c r="S54" s="94">
        <f t="shared" si="13"/>
        <v>-0.73364964233569907</v>
      </c>
      <c r="T54" s="95">
        <f>IF((K54)=0,"",(S54/K54))</f>
        <v>-1.4157160478685503E-2</v>
      </c>
      <c r="U54" s="92"/>
      <c r="V54" s="90"/>
      <c r="W54" s="93">
        <f>W52+W53</f>
        <v>51.913457664391686</v>
      </c>
      <c r="X54" s="92"/>
      <c r="Y54" s="94">
        <f t="shared" si="14"/>
        <v>0.82530000008176074</v>
      </c>
      <c r="Z54" s="95">
        <f>IF((Q54)=0,"",(Y54/Q54))</f>
        <v>1.6154428693722762E-2</v>
      </c>
      <c r="AA54" s="92"/>
      <c r="AB54" s="90"/>
      <c r="AC54" s="93">
        <f>AC52+AC53</f>
        <v>53.35800072930703</v>
      </c>
      <c r="AD54" s="92"/>
      <c r="AE54" s="94">
        <f t="shared" si="15"/>
        <v>1.4445430649153437</v>
      </c>
      <c r="AF54" s="95">
        <f>IF((W54)=0,"",(AE54/W54))</f>
        <v>2.7825984434594501E-2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46.619956638769196</v>
      </c>
      <c r="I56" s="106"/>
      <c r="J56" s="103"/>
      <c r="K56" s="105">
        <f>SUM(K47:K48,K39,K40:K43)</f>
        <v>49.225351598801439</v>
      </c>
      <c r="L56" s="106"/>
      <c r="M56" s="107">
        <f t="shared" si="29"/>
        <v>2.6053949600322426</v>
      </c>
      <c r="N56" s="77">
        <f>IF((H56)=0,"",(M56/H56))</f>
        <v>5.5885829757842245E-2</v>
      </c>
      <c r="O56" s="106"/>
      <c r="P56" s="103"/>
      <c r="Q56" s="105">
        <f>SUM(Q47:Q48,Q39,Q40:Q43)</f>
        <v>48.609307667530913</v>
      </c>
      <c r="R56" s="106"/>
      <c r="S56" s="107">
        <f t="shared" si="13"/>
        <v>-0.61604393127052504</v>
      </c>
      <c r="T56" s="77">
        <f>IF((K56)=0,"",(S56/K56))</f>
        <v>-1.2514769549874068E-2</v>
      </c>
      <c r="U56" s="106"/>
      <c r="V56" s="103"/>
      <c r="W56" s="105">
        <f>SUM(W47:W48,W39,W40:W43)</f>
        <v>49.41930766760327</v>
      </c>
      <c r="X56" s="106"/>
      <c r="Y56" s="107">
        <f t="shared" si="14"/>
        <v>0.81000000007235684</v>
      </c>
      <c r="Z56" s="77">
        <f>IF((Q56)=0,"",(Y56/Q56))</f>
        <v>1.6663475349462848E-2</v>
      </c>
      <c r="AA56" s="106"/>
      <c r="AB56" s="103"/>
      <c r="AC56" s="105">
        <f>SUM(AC47:AC48,AC39,AC40:AC43)</f>
        <v>50.839257282572589</v>
      </c>
      <c r="AD56" s="106"/>
      <c r="AE56" s="107">
        <f t="shared" si="15"/>
        <v>1.4199496149693189</v>
      </c>
      <c r="AF56" s="77">
        <f>IF((W56)=0,"",(AE56/W56))</f>
        <v>2.8732689347248062E-2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6.0605943630399954</v>
      </c>
      <c r="I57" s="110"/>
      <c r="J57" s="109">
        <v>0.13</v>
      </c>
      <c r="K57" s="111">
        <f>K56*J57</f>
        <v>6.3992957078441872</v>
      </c>
      <c r="L57" s="110"/>
      <c r="M57" s="112">
        <f t="shared" si="29"/>
        <v>0.33870134480419178</v>
      </c>
      <c r="N57" s="84">
        <f>IF((H57)=0,"",(M57/H57))</f>
        <v>5.5885829757842287E-2</v>
      </c>
      <c r="O57" s="110"/>
      <c r="P57" s="109">
        <v>0.13</v>
      </c>
      <c r="Q57" s="111">
        <f>Q56*P57</f>
        <v>6.3192099967790192</v>
      </c>
      <c r="R57" s="110"/>
      <c r="S57" s="112">
        <f t="shared" si="13"/>
        <v>-8.0085711065168042E-2</v>
      </c>
      <c r="T57" s="84">
        <f>IF((K57)=0,"",(S57/K57))</f>
        <v>-1.2514769549874035E-2</v>
      </c>
      <c r="U57" s="110"/>
      <c r="V57" s="109">
        <v>0.13</v>
      </c>
      <c r="W57" s="111">
        <f>W56*V57</f>
        <v>6.4245099967884256</v>
      </c>
      <c r="X57" s="110"/>
      <c r="Y57" s="112">
        <f t="shared" si="14"/>
        <v>0.10530000000940642</v>
      </c>
      <c r="Z57" s="84">
        <f>IF((Q57)=0,"",(Y57/Q57))</f>
        <v>1.6663475349462855E-2</v>
      </c>
      <c r="AA57" s="110"/>
      <c r="AB57" s="109">
        <v>0.13</v>
      </c>
      <c r="AC57" s="111">
        <f>AC56*AB57</f>
        <v>6.6091034467344372</v>
      </c>
      <c r="AD57" s="110"/>
      <c r="AE57" s="112">
        <f t="shared" si="15"/>
        <v>0.18459344994601157</v>
      </c>
      <c r="AF57" s="84">
        <f>IF((W57)=0,"",(AE57/W57))</f>
        <v>2.8732689347248076E-2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52.680551001809192</v>
      </c>
      <c r="I58" s="110"/>
      <c r="J58" s="114"/>
      <c r="K58" s="111">
        <f>K56+K57</f>
        <v>55.624647306645628</v>
      </c>
      <c r="L58" s="110"/>
      <c r="M58" s="112">
        <f t="shared" si="29"/>
        <v>2.9440963048364353</v>
      </c>
      <c r="N58" s="84">
        <f>IF((H58)=0,"",(M58/H58))</f>
        <v>5.5885829757842266E-2</v>
      </c>
      <c r="O58" s="110"/>
      <c r="P58" s="114"/>
      <c r="Q58" s="111">
        <f>Q56+Q57</f>
        <v>54.928517664309936</v>
      </c>
      <c r="R58" s="110"/>
      <c r="S58" s="112">
        <f t="shared" si="13"/>
        <v>-0.6961296423356913</v>
      </c>
      <c r="T58" s="84">
        <f>IF((K58)=0,"",(S58/K58))</f>
        <v>-1.2514769549874032E-2</v>
      </c>
      <c r="U58" s="110"/>
      <c r="V58" s="114"/>
      <c r="W58" s="111">
        <f>W56+W57</f>
        <v>55.843817664391693</v>
      </c>
      <c r="X58" s="110"/>
      <c r="Y58" s="112">
        <f t="shared" si="14"/>
        <v>0.91530000008175705</v>
      </c>
      <c r="Z58" s="84">
        <f>IF((Q58)=0,"",(Y58/Q58))</f>
        <v>1.6663475349462737E-2</v>
      </c>
      <c r="AA58" s="110"/>
      <c r="AB58" s="114"/>
      <c r="AC58" s="111">
        <f>AC56+AC57</f>
        <v>57.448360729307026</v>
      </c>
      <c r="AD58" s="110"/>
      <c r="AE58" s="112">
        <f t="shared" si="15"/>
        <v>1.6045430649153332</v>
      </c>
      <c r="AF58" s="84">
        <f>IF((W58)=0,"",(AE58/W58))</f>
        <v>2.8732689347248111E-2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-5.27</v>
      </c>
      <c r="I59" s="110"/>
      <c r="J59" s="114"/>
      <c r="K59" s="116">
        <f>ROUND(-K58*10%,2)</f>
        <v>-5.56</v>
      </c>
      <c r="L59" s="110"/>
      <c r="M59" s="117">
        <f t="shared" si="29"/>
        <v>-0.29000000000000004</v>
      </c>
      <c r="N59" s="89">
        <f>IF((H59)=0,"",(M59/H59))</f>
        <v>5.5028462998102476E-2</v>
      </c>
      <c r="O59" s="110"/>
      <c r="P59" s="114"/>
      <c r="Q59" s="116">
        <f>ROUND(-Q58*10%,2)</f>
        <v>-5.49</v>
      </c>
      <c r="R59" s="110"/>
      <c r="S59" s="117">
        <f t="shared" si="13"/>
        <v>6.9999999999999396E-2</v>
      </c>
      <c r="T59" s="89">
        <f>IF((K59)=0,"",(S59/K59))</f>
        <v>-1.2589928057553849E-2</v>
      </c>
      <c r="U59" s="110"/>
      <c r="V59" s="114"/>
      <c r="W59" s="116">
        <f>ROUND(-W58*10%,2)</f>
        <v>-5.58</v>
      </c>
      <c r="X59" s="110"/>
      <c r="Y59" s="117">
        <f t="shared" si="14"/>
        <v>-8.9999999999999858E-2</v>
      </c>
      <c r="Z59" s="89">
        <f>IF((Q59)=0,"",(Y59/Q59))</f>
        <v>1.6393442622950793E-2</v>
      </c>
      <c r="AA59" s="110"/>
      <c r="AB59" s="114"/>
      <c r="AC59" s="116">
        <f>ROUND(-AC58*10%,2)</f>
        <v>-5.74</v>
      </c>
      <c r="AD59" s="110"/>
      <c r="AE59" s="117">
        <f t="shared" si="15"/>
        <v>-0.16000000000000014</v>
      </c>
      <c r="AF59" s="89">
        <f>IF((W59)=0,"",(AE59/W59))</f>
        <v>2.8673835125448053E-2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47.410551001809196</v>
      </c>
      <c r="I60" s="120"/>
      <c r="J60" s="118"/>
      <c r="K60" s="121">
        <f>SUM(K58:K59)</f>
        <v>50.064647306645625</v>
      </c>
      <c r="L60" s="120"/>
      <c r="M60" s="122">
        <f t="shared" si="29"/>
        <v>2.654096304836429</v>
      </c>
      <c r="N60" s="123">
        <f>IF((H60)=0,"",(M60/H60))</f>
        <v>5.5981131810409632E-2</v>
      </c>
      <c r="O60" s="120"/>
      <c r="P60" s="118"/>
      <c r="Q60" s="121">
        <f>SUM(Q58:Q59)</f>
        <v>49.438517664309934</v>
      </c>
      <c r="R60" s="120"/>
      <c r="S60" s="122">
        <f t="shared" si="13"/>
        <v>-0.62612964233569102</v>
      </c>
      <c r="T60" s="123">
        <f>IF((K60)=0,"",(S60/K60))</f>
        <v>-1.2506422715826823E-2</v>
      </c>
      <c r="U60" s="120"/>
      <c r="V60" s="118"/>
      <c r="W60" s="121">
        <f>SUM(W58:W59)</f>
        <v>50.263817664391695</v>
      </c>
      <c r="X60" s="120"/>
      <c r="Y60" s="122">
        <f t="shared" si="14"/>
        <v>0.82530000008176074</v>
      </c>
      <c r="Z60" s="123">
        <f>IF((Q60)=0,"",(Y60/Q60))</f>
        <v>1.6693461678717596E-2</v>
      </c>
      <c r="AA60" s="120"/>
      <c r="AB60" s="118"/>
      <c r="AC60" s="121">
        <f>SUM(AC58:AC59)</f>
        <v>51.708360729307024</v>
      </c>
      <c r="AD60" s="120"/>
      <c r="AE60" s="122">
        <f t="shared" si="15"/>
        <v>1.4445430649153295</v>
      </c>
      <c r="AF60" s="123">
        <f>IF((W60)=0,"",(AE60/W60))</f>
        <v>2.8739223004516916E-2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144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144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B3" sqref="B3:N50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221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221</v>
      </c>
      <c r="G19" s="16">
        <v>1.55E-2</v>
      </c>
      <c r="H19" s="18">
        <f t="shared" si="0"/>
        <v>3.4255</v>
      </c>
      <c r="I19" s="19"/>
      <c r="J19" s="16">
        <v>1.21E-2</v>
      </c>
      <c r="K19" s="18">
        <f t="shared" si="1"/>
        <v>2.6741000000000001</v>
      </c>
      <c r="L19" s="19"/>
      <c r="M19" s="21">
        <f t="shared" si="2"/>
        <v>-0.75139999999999985</v>
      </c>
      <c r="N19" s="22">
        <f t="shared" si="3"/>
        <v>-0.21935483870967737</v>
      </c>
      <c r="O19" s="19"/>
      <c r="P19" s="16">
        <v>8.0999999999999996E-3</v>
      </c>
      <c r="Q19" s="18">
        <f t="shared" si="4"/>
        <v>1.7900999999999998</v>
      </c>
      <c r="R19" s="19"/>
      <c r="S19" s="21">
        <f t="shared" si="10"/>
        <v>-0.88400000000000034</v>
      </c>
      <c r="T19" s="22">
        <f t="shared" si="5"/>
        <v>-0.33057851239669434</v>
      </c>
      <c r="U19" s="19"/>
      <c r="V19" s="16">
        <v>4.0000000000000001E-3</v>
      </c>
      <c r="W19" s="18">
        <f t="shared" si="6"/>
        <v>0.88400000000000001</v>
      </c>
      <c r="X19" s="19"/>
      <c r="Y19" s="21">
        <f t="shared" si="11"/>
        <v>-0.90609999999999979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-0.88400000000000001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221</v>
      </c>
      <c r="G21" s="16">
        <v>-1E-4</v>
      </c>
      <c r="H21" s="18">
        <f t="shared" si="0"/>
        <v>-2.2100000000000002E-2</v>
      </c>
      <c r="I21" s="19"/>
      <c r="J21" s="16"/>
      <c r="K21" s="18">
        <f t="shared" si="1"/>
        <v>0</v>
      </c>
      <c r="L21" s="19"/>
      <c r="M21" s="21">
        <f t="shared" si="2"/>
        <v>2.2100000000000002E-2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3">$G$7</f>
        <v>221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14">K24-H24</f>
        <v>0</v>
      </c>
      <c r="N24" s="22" t="str">
        <f t="shared" ref="N24:N30" si="1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3"/>
        <v>221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4"/>
        <v>0</v>
      </c>
      <c r="N25" s="22" t="str">
        <f t="shared" si="1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3"/>
        <v>221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4"/>
        <v>0</v>
      </c>
      <c r="N26" s="22" t="str">
        <f t="shared" si="1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3"/>
        <v>221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4"/>
        <v>0</v>
      </c>
      <c r="N27" s="22" t="str">
        <f t="shared" si="1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19.933400000000002</v>
      </c>
      <c r="I28" s="31"/>
      <c r="J28" s="28"/>
      <c r="K28" s="30">
        <f>SUM(K12:K27)</f>
        <v>22.264099999999999</v>
      </c>
      <c r="L28" s="31"/>
      <c r="M28" s="32">
        <f t="shared" si="14"/>
        <v>2.3306999999999967</v>
      </c>
      <c r="N28" s="33">
        <f t="shared" si="15"/>
        <v>0.11692435811251449</v>
      </c>
      <c r="O28" s="31"/>
      <c r="P28" s="28"/>
      <c r="Q28" s="30">
        <f>SUM(Q12:Q27)</f>
        <v>24.030099999999997</v>
      </c>
      <c r="R28" s="31"/>
      <c r="S28" s="32">
        <f t="shared" si="10"/>
        <v>1.7659999999999982</v>
      </c>
      <c r="T28" s="33">
        <f t="shared" si="5"/>
        <v>7.9320520479156956E-2</v>
      </c>
      <c r="U28" s="31"/>
      <c r="V28" s="28"/>
      <c r="W28" s="30">
        <f>SUM(W12:W27)</f>
        <v>24.754000000000001</v>
      </c>
      <c r="X28" s="31"/>
      <c r="Y28" s="32">
        <f t="shared" si="11"/>
        <v>0.72390000000000398</v>
      </c>
      <c r="Z28" s="33">
        <f t="shared" si="7"/>
        <v>3.012471858211177E-2</v>
      </c>
      <c r="AA28" s="31"/>
      <c r="AB28" s="28"/>
      <c r="AC28" s="30">
        <f>SUM(AC12:AC27)</f>
        <v>26.88</v>
      </c>
      <c r="AD28" s="31"/>
      <c r="AE28" s="32">
        <f t="shared" si="12"/>
        <v>2.1259999999999977</v>
      </c>
      <c r="AF28" s="33">
        <f t="shared" si="9"/>
        <v>8.5885109477256097E-2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221</v>
      </c>
      <c r="G29" s="16">
        <v>-6.9999999999999999E-4</v>
      </c>
      <c r="H29" s="18">
        <f t="shared" ref="H29:H35" si="16">$F29*G29</f>
        <v>-0.1547</v>
      </c>
      <c r="I29" s="19"/>
      <c r="J29" s="16">
        <v>3.3021965494891908E-4</v>
      </c>
      <c r="K29" s="18">
        <f t="shared" ref="K29:K35" si="17">$F29*J29</f>
        <v>7.2978543743711113E-2</v>
      </c>
      <c r="L29" s="19"/>
      <c r="M29" s="21">
        <f t="shared" si="14"/>
        <v>0.2276785437437111</v>
      </c>
      <c r="N29" s="22">
        <f t="shared" si="15"/>
        <v>-1.4717423642127414</v>
      </c>
      <c r="O29" s="19"/>
      <c r="P29" s="16">
        <v>0</v>
      </c>
      <c r="Q29" s="18">
        <f t="shared" ref="Q29:Q35" si="18">$F29*P29</f>
        <v>0</v>
      </c>
      <c r="R29" s="19"/>
      <c r="S29" s="21">
        <f t="shared" si="10"/>
        <v>-7.2978543743711113E-2</v>
      </c>
      <c r="T29" s="22">
        <f t="shared" si="5"/>
        <v>-1</v>
      </c>
      <c r="U29" s="19"/>
      <c r="V29" s="16">
        <v>0</v>
      </c>
      <c r="W29" s="18">
        <f t="shared" ref="W29:W35" si="1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221</v>
      </c>
      <c r="G30" s="16"/>
      <c r="H30" s="18">
        <f t="shared" si="16"/>
        <v>0</v>
      </c>
      <c r="I30" s="19"/>
      <c r="J30" s="16"/>
      <c r="K30" s="18">
        <f t="shared" si="17"/>
        <v>0</v>
      </c>
      <c r="L30" s="19"/>
      <c r="M30" s="21">
        <f t="shared" si="14"/>
        <v>0</v>
      </c>
      <c r="N30" s="22" t="str">
        <f t="shared" si="15"/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1">$G$7</f>
        <v>221</v>
      </c>
      <c r="G31" s="16">
        <v>1E-4</v>
      </c>
      <c r="H31" s="18">
        <f t="shared" si="16"/>
        <v>2.2100000000000002E-2</v>
      </c>
      <c r="I31" s="19"/>
      <c r="J31" s="16">
        <v>0</v>
      </c>
      <c r="K31" s="18">
        <f t="shared" si="17"/>
        <v>0</v>
      </c>
      <c r="L31" s="19"/>
      <c r="M31" s="21">
        <f t="shared" si="14"/>
        <v>-2.2100000000000002E-2</v>
      </c>
      <c r="N31" s="22">
        <f>IF((H31)=0,"",(M31/H31))</f>
        <v>-1</v>
      </c>
      <c r="O31" s="19"/>
      <c r="P31" s="16">
        <v>0</v>
      </c>
      <c r="Q31" s="18">
        <f t="shared" si="18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19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0"/>
        <v>0</v>
      </c>
      <c r="AD31" s="19"/>
      <c r="AE31" s="21">
        <f t="shared" si="12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1"/>
        <v>221</v>
      </c>
      <c r="G32" s="16"/>
      <c r="H32" s="18">
        <f t="shared" si="16"/>
        <v>0</v>
      </c>
      <c r="I32" s="36"/>
      <c r="J32" s="16"/>
      <c r="K32" s="18">
        <f t="shared" si="17"/>
        <v>0</v>
      </c>
      <c r="L32" s="36"/>
      <c r="M32" s="21">
        <f t="shared" si="14"/>
        <v>0</v>
      </c>
      <c r="N32" s="22" t="str">
        <f>IF((H32)=0,"",(M32/H32))</f>
        <v/>
      </c>
      <c r="O32" s="36"/>
      <c r="P32" s="16"/>
      <c r="Q32" s="18">
        <f t="shared" si="1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1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1"/>
        <v>221</v>
      </c>
      <c r="G33" s="133">
        <v>5.9999999024318931E-5</v>
      </c>
      <c r="H33" s="18">
        <f t="shared" si="16"/>
        <v>1.3259999784374484E-2</v>
      </c>
      <c r="I33" s="19"/>
      <c r="J33" s="133">
        <v>6.0000002460806063E-5</v>
      </c>
      <c r="K33" s="18">
        <f t="shared" si="17"/>
        <v>1.326000054383814E-2</v>
      </c>
      <c r="L33" s="19"/>
      <c r="M33" s="21">
        <f t="shared" si="14"/>
        <v>7.5946365689361084E-10</v>
      </c>
      <c r="N33" s="22">
        <f>IF((H33)=0,"",(M33/H33))</f>
        <v>5.7274786519118872E-8</v>
      </c>
      <c r="O33" s="19"/>
      <c r="P33" s="133">
        <v>6.0000001057066139E-5</v>
      </c>
      <c r="Q33" s="18">
        <f t="shared" si="18"/>
        <v>1.3260000233611617E-2</v>
      </c>
      <c r="R33" s="19"/>
      <c r="S33" s="21">
        <f t="shared" si="10"/>
        <v>-3.1022652328960287E-10</v>
      </c>
      <c r="T33" s="22">
        <f t="shared" si="5"/>
        <v>-2.3395664446919172E-8</v>
      </c>
      <c r="U33" s="19"/>
      <c r="V33" s="133">
        <v>6.000000141885779E-5</v>
      </c>
      <c r="W33" s="18">
        <f t="shared" si="19"/>
        <v>1.3260000313567572E-2</v>
      </c>
      <c r="X33" s="19"/>
      <c r="Y33" s="21">
        <f t="shared" si="11"/>
        <v>7.9955955051280725E-11</v>
      </c>
      <c r="Z33" s="22">
        <f t="shared" si="7"/>
        <v>6.0298607573631378E-9</v>
      </c>
      <c r="AA33" s="19"/>
      <c r="AB33" s="133">
        <v>5.9748076265468277E-5</v>
      </c>
      <c r="AC33" s="18">
        <f t="shared" si="20"/>
        <v>1.3204324854668489E-2</v>
      </c>
      <c r="AD33" s="19"/>
      <c r="AE33" s="21">
        <f t="shared" si="12"/>
        <v>-5.5675458899083485E-5</v>
      </c>
      <c r="AF33" s="22">
        <f t="shared" si="9"/>
        <v>-4.1987524572014235E-3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8.3759000000000015</v>
      </c>
      <c r="G34" s="38">
        <f>0.64*$G$44+0.18*$G$45+0.18*$G$46</f>
        <v>0.10766000000000001</v>
      </c>
      <c r="H34" s="18">
        <f t="shared" si="16"/>
        <v>0.9017493940000002</v>
      </c>
      <c r="I34" s="19"/>
      <c r="J34" s="38">
        <f>0.64*$G$44+0.18*$G$45+0.18*$G$46</f>
        <v>0.10766000000000001</v>
      </c>
      <c r="K34" s="18">
        <f t="shared" si="17"/>
        <v>0.9017493940000002</v>
      </c>
      <c r="L34" s="19"/>
      <c r="M34" s="21">
        <f t="shared" si="14"/>
        <v>0</v>
      </c>
      <c r="N34" s="22">
        <f>IF((H34)=0,"",(M34/H34))</f>
        <v>0</v>
      </c>
      <c r="O34" s="19"/>
      <c r="P34" s="38">
        <f>0.64*$G$44+0.18*$G$45+0.18*$G$46</f>
        <v>0.10766000000000001</v>
      </c>
      <c r="Q34" s="18">
        <f t="shared" si="18"/>
        <v>0.9017493940000002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0.10766000000000001</v>
      </c>
      <c r="W34" s="18">
        <f t="shared" si="19"/>
        <v>0.9017493940000002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0.10766000000000001</v>
      </c>
      <c r="AC34" s="18">
        <f t="shared" si="20"/>
        <v>0.9017493940000002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6"/>
        <v>0.79</v>
      </c>
      <c r="I35" s="19"/>
      <c r="J35" s="213">
        <v>0.79</v>
      </c>
      <c r="K35" s="18">
        <f t="shared" si="17"/>
        <v>0.79</v>
      </c>
      <c r="L35" s="19"/>
      <c r="M35" s="21">
        <f t="shared" si="14"/>
        <v>0</v>
      </c>
      <c r="N35" s="22"/>
      <c r="O35" s="19"/>
      <c r="P35" s="38">
        <v>0.79</v>
      </c>
      <c r="Q35" s="18">
        <f t="shared" si="1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1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21.505809393784379</v>
      </c>
      <c r="I36" s="31"/>
      <c r="J36" s="41"/>
      <c r="K36" s="43">
        <f>SUM(K29:K35)+K28</f>
        <v>24.042087938287548</v>
      </c>
      <c r="L36" s="31"/>
      <c r="M36" s="32">
        <f t="shared" si="14"/>
        <v>2.536278544503169</v>
      </c>
      <c r="N36" s="33">
        <f t="shared" ref="N36:N46" si="22">IF((H36)=0,"",(M36/H36))</f>
        <v>0.11793457749310313</v>
      </c>
      <c r="O36" s="31"/>
      <c r="P36" s="41"/>
      <c r="Q36" s="43">
        <f>SUM(Q29:Q35)+Q28</f>
        <v>25.735109394233611</v>
      </c>
      <c r="R36" s="31"/>
      <c r="S36" s="32">
        <f t="shared" si="10"/>
        <v>1.693021455946063</v>
      </c>
      <c r="T36" s="33">
        <f t="shared" ref="T36:T46" si="23">IF((K36)=0,"",(S36/K36))</f>
        <v>7.0419069271013254E-2</v>
      </c>
      <c r="U36" s="31"/>
      <c r="V36" s="41"/>
      <c r="W36" s="43">
        <f>SUM(W29:W35)+W28</f>
        <v>26.459009394313568</v>
      </c>
      <c r="X36" s="31"/>
      <c r="Y36" s="32">
        <f t="shared" si="11"/>
        <v>0.72390000007995781</v>
      </c>
      <c r="Z36" s="33">
        <f t="shared" ref="Z36:Z46" si="24">IF((Q36)=0,"",(Y36/Q36))</f>
        <v>2.8128887621599149E-2</v>
      </c>
      <c r="AA36" s="31"/>
      <c r="AB36" s="41"/>
      <c r="AC36" s="43">
        <f>SUM(AC29:AC35)+AC28</f>
        <v>27.794953718854668</v>
      </c>
      <c r="AD36" s="31"/>
      <c r="AE36" s="32">
        <f t="shared" si="12"/>
        <v>1.3359443245410993</v>
      </c>
      <c r="AF36" s="33">
        <f t="shared" ref="AF36:AF46" si="25">IF((W36)=0,"",(AE36/W36))</f>
        <v>5.0491093775725915E-2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229.3759</v>
      </c>
      <c r="G37" s="20">
        <v>7.9911436447223493E-3</v>
      </c>
      <c r="H37" s="18">
        <f>$F37*G37</f>
        <v>1.8329757655374692</v>
      </c>
      <c r="I37" s="19"/>
      <c r="J37" s="20">
        <v>7.7725149591303024E-3</v>
      </c>
      <c r="K37" s="18">
        <f>$F37*J37</f>
        <v>1.7828276140139763</v>
      </c>
      <c r="L37" s="19"/>
      <c r="M37" s="21">
        <f t="shared" si="14"/>
        <v>-5.0148151523492945E-2</v>
      </c>
      <c r="N37" s="22">
        <f t="shared" si="22"/>
        <v>-2.735887318662306E-2</v>
      </c>
      <c r="O37" s="19"/>
      <c r="P37" s="20">
        <v>7.7725149591303024E-3</v>
      </c>
      <c r="Q37" s="18">
        <f>$F37*P37</f>
        <v>1.7828276140139763</v>
      </c>
      <c r="R37" s="19"/>
      <c r="S37" s="21">
        <f t="shared" si="10"/>
        <v>0</v>
      </c>
      <c r="T37" s="22">
        <f t="shared" si="23"/>
        <v>0</v>
      </c>
      <c r="U37" s="19"/>
      <c r="V37" s="20">
        <v>7.7725149591303024E-3</v>
      </c>
      <c r="W37" s="18">
        <f>$F37*V37</f>
        <v>1.7828276140139763</v>
      </c>
      <c r="X37" s="19"/>
      <c r="Y37" s="21">
        <f t="shared" si="11"/>
        <v>0</v>
      </c>
      <c r="Z37" s="22">
        <f t="shared" si="24"/>
        <v>0</v>
      </c>
      <c r="AA37" s="19"/>
      <c r="AB37" s="20">
        <v>7.7725149591303024E-3</v>
      </c>
      <c r="AC37" s="18">
        <f>$F37*AB37</f>
        <v>1.7828276140139763</v>
      </c>
      <c r="AD37" s="19"/>
      <c r="AE37" s="21">
        <f t="shared" si="12"/>
        <v>0</v>
      </c>
      <c r="AF37" s="22">
        <f t="shared" si="25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229.3759</v>
      </c>
      <c r="G38" s="20">
        <v>5.8767041198229978E-3</v>
      </c>
      <c r="H38" s="18">
        <f>$F38*G38</f>
        <v>1.3479742965181081</v>
      </c>
      <c r="I38" s="19"/>
      <c r="J38" s="20">
        <v>5.8885548323693356E-3</v>
      </c>
      <c r="K38" s="18">
        <f>$F38*J38</f>
        <v>1.3506925643740655</v>
      </c>
      <c r="L38" s="19"/>
      <c r="M38" s="21">
        <f t="shared" si="14"/>
        <v>2.7182678559574125E-3</v>
      </c>
      <c r="N38" s="22">
        <f t="shared" si="22"/>
        <v>2.016557632425817E-3</v>
      </c>
      <c r="O38" s="19"/>
      <c r="P38" s="20">
        <v>5.8885548323693356E-3</v>
      </c>
      <c r="Q38" s="18">
        <f>$F38*P38</f>
        <v>1.3506925643740655</v>
      </c>
      <c r="R38" s="19"/>
      <c r="S38" s="21">
        <f t="shared" si="10"/>
        <v>0</v>
      </c>
      <c r="T38" s="22">
        <f t="shared" si="23"/>
        <v>0</v>
      </c>
      <c r="U38" s="19"/>
      <c r="V38" s="20">
        <v>5.8885548323693356E-3</v>
      </c>
      <c r="W38" s="18">
        <f>$F38*V38</f>
        <v>1.3506925643740655</v>
      </c>
      <c r="X38" s="19"/>
      <c r="Y38" s="21">
        <f t="shared" si="11"/>
        <v>0</v>
      </c>
      <c r="Z38" s="22">
        <f t="shared" si="24"/>
        <v>0</v>
      </c>
      <c r="AA38" s="19"/>
      <c r="AB38" s="20">
        <v>5.8885548323693356E-3</v>
      </c>
      <c r="AC38" s="18">
        <f>$F38*AB38</f>
        <v>1.3506925643740655</v>
      </c>
      <c r="AD38" s="19"/>
      <c r="AE38" s="21">
        <f t="shared" si="12"/>
        <v>0</v>
      </c>
      <c r="AF38" s="22">
        <f t="shared" si="25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24.686759455839955</v>
      </c>
      <c r="I39" s="48"/>
      <c r="J39" s="47"/>
      <c r="K39" s="43">
        <f>SUM(K36:K38)</f>
        <v>27.175608116675587</v>
      </c>
      <c r="L39" s="48"/>
      <c r="M39" s="32">
        <f t="shared" si="14"/>
        <v>2.4888486608356324</v>
      </c>
      <c r="N39" s="33">
        <f t="shared" si="22"/>
        <v>0.10081714715484315</v>
      </c>
      <c r="O39" s="48"/>
      <c r="P39" s="47"/>
      <c r="Q39" s="43">
        <f>SUM(Q36:Q38)</f>
        <v>28.86862957262165</v>
      </c>
      <c r="R39" s="48"/>
      <c r="S39" s="32">
        <f t="shared" si="10"/>
        <v>1.693021455946063</v>
      </c>
      <c r="T39" s="33">
        <f t="shared" si="23"/>
        <v>6.2299303429651148E-2</v>
      </c>
      <c r="U39" s="48"/>
      <c r="V39" s="47"/>
      <c r="W39" s="43">
        <f>SUM(W36:W38)</f>
        <v>29.592529572701608</v>
      </c>
      <c r="X39" s="48"/>
      <c r="Y39" s="32">
        <f t="shared" si="11"/>
        <v>0.72390000007995781</v>
      </c>
      <c r="Z39" s="33">
        <f t="shared" si="24"/>
        <v>2.5075662087073507E-2</v>
      </c>
      <c r="AA39" s="48"/>
      <c r="AB39" s="47"/>
      <c r="AC39" s="43">
        <f>SUM(AC36:AC38)</f>
        <v>30.928473897242707</v>
      </c>
      <c r="AD39" s="48"/>
      <c r="AE39" s="32">
        <f t="shared" si="12"/>
        <v>1.3359443245410993</v>
      </c>
      <c r="AF39" s="33">
        <f t="shared" si="25"/>
        <v>4.5144647782103614E-2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229.3759</v>
      </c>
      <c r="G40" s="50">
        <v>4.4000000000000003E-3</v>
      </c>
      <c r="H40" s="154">
        <f t="shared" ref="H40:H48" si="26">$F40*G40</f>
        <v>1.0092539600000001</v>
      </c>
      <c r="I40" s="19"/>
      <c r="J40" s="50">
        <v>4.7000000000000002E-3</v>
      </c>
      <c r="K40" s="154">
        <f t="shared" ref="K40:K48" si="27">$F40*J40</f>
        <v>1.07806673</v>
      </c>
      <c r="L40" s="19"/>
      <c r="M40" s="21">
        <f t="shared" si="14"/>
        <v>6.8812769999999857E-2</v>
      </c>
      <c r="N40" s="155">
        <f t="shared" si="22"/>
        <v>6.8181818181818038E-2</v>
      </c>
      <c r="O40" s="19"/>
      <c r="P40" s="50">
        <v>4.7000000000000002E-3</v>
      </c>
      <c r="Q40" s="154">
        <f t="shared" ref="Q40:Q48" si="28">$F40*P40</f>
        <v>1.07806673</v>
      </c>
      <c r="R40" s="19"/>
      <c r="S40" s="21">
        <f t="shared" si="10"/>
        <v>0</v>
      </c>
      <c r="T40" s="155">
        <f t="shared" si="23"/>
        <v>0</v>
      </c>
      <c r="U40" s="19"/>
      <c r="V40" s="50">
        <v>4.7000000000000002E-3</v>
      </c>
      <c r="W40" s="154">
        <f t="shared" ref="W40:W48" si="29">$F40*V40</f>
        <v>1.07806673</v>
      </c>
      <c r="X40" s="19"/>
      <c r="Y40" s="21">
        <f t="shared" si="11"/>
        <v>0</v>
      </c>
      <c r="Z40" s="155">
        <f t="shared" si="24"/>
        <v>0</v>
      </c>
      <c r="AA40" s="19"/>
      <c r="AB40" s="50">
        <v>4.7000000000000002E-3</v>
      </c>
      <c r="AC40" s="154">
        <f t="shared" ref="AC40:AC48" si="30">$F40*AB40</f>
        <v>1.07806673</v>
      </c>
      <c r="AD40" s="19"/>
      <c r="AE40" s="21">
        <f t="shared" si="12"/>
        <v>0</v>
      </c>
      <c r="AF40" s="155">
        <f t="shared" si="25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229.3759</v>
      </c>
      <c r="G41" s="50">
        <v>1.2999999999999999E-3</v>
      </c>
      <c r="H41" s="154">
        <f t="shared" si="26"/>
        <v>0.29818866999999999</v>
      </c>
      <c r="I41" s="19"/>
      <c r="J41" s="50">
        <v>1.2999999999999999E-3</v>
      </c>
      <c r="K41" s="154">
        <f t="shared" si="27"/>
        <v>0.29818866999999999</v>
      </c>
      <c r="L41" s="19"/>
      <c r="M41" s="21">
        <f t="shared" si="14"/>
        <v>0</v>
      </c>
      <c r="N41" s="155">
        <f t="shared" si="22"/>
        <v>0</v>
      </c>
      <c r="O41" s="19"/>
      <c r="P41" s="50">
        <v>1.2999999999999999E-3</v>
      </c>
      <c r="Q41" s="154">
        <f t="shared" si="28"/>
        <v>0.29818866999999999</v>
      </c>
      <c r="R41" s="19"/>
      <c r="S41" s="21">
        <f t="shared" si="10"/>
        <v>0</v>
      </c>
      <c r="T41" s="155">
        <f t="shared" si="23"/>
        <v>0</v>
      </c>
      <c r="U41" s="19"/>
      <c r="V41" s="50">
        <v>1.2999999999999999E-3</v>
      </c>
      <c r="W41" s="154">
        <f t="shared" si="29"/>
        <v>0.29818866999999999</v>
      </c>
      <c r="X41" s="19"/>
      <c r="Y41" s="21">
        <f t="shared" si="11"/>
        <v>0</v>
      </c>
      <c r="Z41" s="155">
        <f t="shared" si="24"/>
        <v>0</v>
      </c>
      <c r="AA41" s="19"/>
      <c r="AB41" s="50">
        <v>1.2999999999999999E-3</v>
      </c>
      <c r="AC41" s="154">
        <f t="shared" si="30"/>
        <v>0.29818866999999999</v>
      </c>
      <c r="AD41" s="19"/>
      <c r="AE41" s="21">
        <f t="shared" si="12"/>
        <v>0</v>
      </c>
      <c r="AF41" s="155">
        <f t="shared" si="25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26"/>
        <v>0.25</v>
      </c>
      <c r="I42" s="19"/>
      <c r="J42" s="50">
        <v>0.25</v>
      </c>
      <c r="K42" s="154">
        <f t="shared" si="27"/>
        <v>0.25</v>
      </c>
      <c r="L42" s="19"/>
      <c r="M42" s="21">
        <f t="shared" si="14"/>
        <v>0</v>
      </c>
      <c r="N42" s="155">
        <f t="shared" si="22"/>
        <v>0</v>
      </c>
      <c r="O42" s="19"/>
      <c r="P42" s="50">
        <v>0.25</v>
      </c>
      <c r="Q42" s="154">
        <f t="shared" si="28"/>
        <v>0.25</v>
      </c>
      <c r="R42" s="19"/>
      <c r="S42" s="21">
        <f t="shared" si="10"/>
        <v>0</v>
      </c>
      <c r="T42" s="155">
        <f t="shared" si="23"/>
        <v>0</v>
      </c>
      <c r="U42" s="19"/>
      <c r="V42" s="50">
        <v>0.25</v>
      </c>
      <c r="W42" s="154">
        <f t="shared" si="29"/>
        <v>0.25</v>
      </c>
      <c r="X42" s="19"/>
      <c r="Y42" s="21">
        <f t="shared" si="11"/>
        <v>0</v>
      </c>
      <c r="Z42" s="155">
        <f t="shared" si="24"/>
        <v>0</v>
      </c>
      <c r="AA42" s="19"/>
      <c r="AB42" s="50">
        <v>0.25</v>
      </c>
      <c r="AC42" s="154">
        <f t="shared" si="30"/>
        <v>0.25</v>
      </c>
      <c r="AD42" s="19"/>
      <c r="AE42" s="21">
        <f t="shared" si="12"/>
        <v>0</v>
      </c>
      <c r="AF42" s="155">
        <f t="shared" si="25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221</v>
      </c>
      <c r="G43" s="50">
        <v>7.0000000000000001E-3</v>
      </c>
      <c r="H43" s="154">
        <f t="shared" si="26"/>
        <v>1.5469999999999999</v>
      </c>
      <c r="I43" s="19"/>
      <c r="J43" s="50">
        <v>7.0000000000000001E-3</v>
      </c>
      <c r="K43" s="154">
        <f t="shared" si="27"/>
        <v>1.5469999999999999</v>
      </c>
      <c r="L43" s="19"/>
      <c r="M43" s="21">
        <f t="shared" si="14"/>
        <v>0</v>
      </c>
      <c r="N43" s="155">
        <f t="shared" si="22"/>
        <v>0</v>
      </c>
      <c r="O43" s="19"/>
      <c r="P43" s="50"/>
      <c r="Q43" s="154">
        <f t="shared" si="28"/>
        <v>0</v>
      </c>
      <c r="R43" s="19"/>
      <c r="S43" s="21">
        <f t="shared" si="10"/>
        <v>-1.5469999999999999</v>
      </c>
      <c r="T43" s="155">
        <f t="shared" si="23"/>
        <v>-1</v>
      </c>
      <c r="U43" s="19"/>
      <c r="V43" s="50"/>
      <c r="W43" s="154">
        <f t="shared" si="29"/>
        <v>0</v>
      </c>
      <c r="X43" s="19"/>
      <c r="Y43" s="21">
        <f t="shared" si="11"/>
        <v>0</v>
      </c>
      <c r="Z43" s="155" t="str">
        <f t="shared" si="24"/>
        <v/>
      </c>
      <c r="AA43" s="19"/>
      <c r="AB43" s="50"/>
      <c r="AC43" s="154">
        <f t="shared" si="30"/>
        <v>0</v>
      </c>
      <c r="AD43" s="19"/>
      <c r="AE43" s="21">
        <f t="shared" si="12"/>
        <v>0</v>
      </c>
      <c r="AF43" s="155" t="str">
        <f t="shared" si="25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141.44</v>
      </c>
      <c r="G44" s="54">
        <v>8.3000000000000004E-2</v>
      </c>
      <c r="H44" s="154">
        <f t="shared" si="26"/>
        <v>11.739520000000001</v>
      </c>
      <c r="I44" s="19"/>
      <c r="J44" s="54">
        <v>8.3000000000000004E-2</v>
      </c>
      <c r="K44" s="154">
        <f t="shared" si="27"/>
        <v>11.739520000000001</v>
      </c>
      <c r="L44" s="19"/>
      <c r="M44" s="21">
        <f t="shared" si="14"/>
        <v>0</v>
      </c>
      <c r="N44" s="155">
        <f t="shared" si="22"/>
        <v>0</v>
      </c>
      <c r="O44" s="19"/>
      <c r="P44" s="54">
        <v>0.08</v>
      </c>
      <c r="Q44" s="154">
        <f t="shared" si="28"/>
        <v>11.315200000000001</v>
      </c>
      <c r="R44" s="19"/>
      <c r="S44" s="21">
        <f t="shared" si="10"/>
        <v>-0.42431999999999981</v>
      </c>
      <c r="T44" s="155">
        <f t="shared" si="23"/>
        <v>-3.6144578313252997E-2</v>
      </c>
      <c r="U44" s="19"/>
      <c r="V44" s="54">
        <v>0.08</v>
      </c>
      <c r="W44" s="154">
        <f t="shared" si="29"/>
        <v>11.315200000000001</v>
      </c>
      <c r="X44" s="19"/>
      <c r="Y44" s="21">
        <f t="shared" si="11"/>
        <v>0</v>
      </c>
      <c r="Z44" s="155">
        <f t="shared" si="24"/>
        <v>0</v>
      </c>
      <c r="AA44" s="19"/>
      <c r="AB44" s="54">
        <v>0.08</v>
      </c>
      <c r="AC44" s="154">
        <f t="shared" si="30"/>
        <v>11.315200000000001</v>
      </c>
      <c r="AD44" s="19"/>
      <c r="AE44" s="21">
        <f t="shared" si="12"/>
        <v>0</v>
      </c>
      <c r="AF44" s="155">
        <f t="shared" si="25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39.78</v>
      </c>
      <c r="G45" s="54">
        <v>0.128</v>
      </c>
      <c r="H45" s="154">
        <f t="shared" si="26"/>
        <v>5.0918400000000004</v>
      </c>
      <c r="I45" s="19"/>
      <c r="J45" s="54">
        <v>0.128</v>
      </c>
      <c r="K45" s="154">
        <f t="shared" si="27"/>
        <v>5.0918400000000004</v>
      </c>
      <c r="L45" s="19"/>
      <c r="M45" s="21">
        <f t="shared" si="14"/>
        <v>0</v>
      </c>
      <c r="N45" s="155">
        <f t="shared" si="22"/>
        <v>0</v>
      </c>
      <c r="O45" s="19"/>
      <c r="P45" s="54">
        <v>0.122</v>
      </c>
      <c r="Q45" s="154">
        <f t="shared" si="28"/>
        <v>4.8531599999999999</v>
      </c>
      <c r="R45" s="19"/>
      <c r="S45" s="21">
        <f t="shared" si="10"/>
        <v>-0.23868000000000045</v>
      </c>
      <c r="T45" s="155">
        <f t="shared" si="23"/>
        <v>-4.6875000000000083E-2</v>
      </c>
      <c r="U45" s="19"/>
      <c r="V45" s="54">
        <v>0.122</v>
      </c>
      <c r="W45" s="154">
        <f t="shared" si="29"/>
        <v>4.8531599999999999</v>
      </c>
      <c r="X45" s="19"/>
      <c r="Y45" s="21">
        <f t="shared" si="11"/>
        <v>0</v>
      </c>
      <c r="Z45" s="155">
        <f t="shared" si="24"/>
        <v>0</v>
      </c>
      <c r="AA45" s="19"/>
      <c r="AB45" s="54">
        <v>0.122</v>
      </c>
      <c r="AC45" s="154">
        <f t="shared" si="30"/>
        <v>4.8531599999999999</v>
      </c>
      <c r="AD45" s="19"/>
      <c r="AE45" s="21">
        <f t="shared" si="12"/>
        <v>0</v>
      </c>
      <c r="AF45" s="155">
        <f t="shared" si="25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39.78</v>
      </c>
      <c r="G46" s="54">
        <v>0.17499999999999999</v>
      </c>
      <c r="H46" s="154">
        <f t="shared" si="26"/>
        <v>6.9615</v>
      </c>
      <c r="I46" s="19"/>
      <c r="J46" s="54">
        <v>0.17499999999999999</v>
      </c>
      <c r="K46" s="154">
        <f t="shared" si="27"/>
        <v>6.9615</v>
      </c>
      <c r="L46" s="19"/>
      <c r="M46" s="21">
        <f t="shared" si="14"/>
        <v>0</v>
      </c>
      <c r="N46" s="155">
        <f t="shared" si="22"/>
        <v>0</v>
      </c>
      <c r="O46" s="19"/>
      <c r="P46" s="54">
        <v>0.161</v>
      </c>
      <c r="Q46" s="154">
        <f t="shared" si="28"/>
        <v>6.4045800000000002</v>
      </c>
      <c r="R46" s="19"/>
      <c r="S46" s="21">
        <f t="shared" si="10"/>
        <v>-0.55691999999999986</v>
      </c>
      <c r="T46" s="155">
        <f t="shared" si="23"/>
        <v>-7.9999999999999974E-2</v>
      </c>
      <c r="U46" s="19"/>
      <c r="V46" s="54">
        <v>0.161</v>
      </c>
      <c r="W46" s="154">
        <f t="shared" si="29"/>
        <v>6.4045800000000002</v>
      </c>
      <c r="X46" s="19"/>
      <c r="Y46" s="21">
        <f t="shared" si="11"/>
        <v>0</v>
      </c>
      <c r="Z46" s="155">
        <f t="shared" si="24"/>
        <v>0</v>
      </c>
      <c r="AA46" s="19"/>
      <c r="AB46" s="54">
        <v>0.161</v>
      </c>
      <c r="AC46" s="154">
        <f t="shared" si="30"/>
        <v>6.4045800000000002</v>
      </c>
      <c r="AD46" s="19"/>
      <c r="AE46" s="21">
        <f t="shared" si="12"/>
        <v>0</v>
      </c>
      <c r="AF46" s="155">
        <f t="shared" si="25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221</v>
      </c>
      <c r="G47" s="54">
        <v>9.9000000000000005E-2</v>
      </c>
      <c r="H47" s="154">
        <f t="shared" si="26"/>
        <v>21.879000000000001</v>
      </c>
      <c r="I47" s="59"/>
      <c r="J47" s="54">
        <v>9.9000000000000005E-2</v>
      </c>
      <c r="K47" s="154">
        <f t="shared" si="27"/>
        <v>21.879000000000001</v>
      </c>
      <c r="L47" s="59"/>
      <c r="M47" s="60">
        <f t="shared" si="14"/>
        <v>0</v>
      </c>
      <c r="N47" s="210">
        <f>IF((H47)=FALSE,"",(M47/H47))</f>
        <v>0</v>
      </c>
      <c r="O47" s="59"/>
      <c r="P47" s="54">
        <v>9.4E-2</v>
      </c>
      <c r="Q47" s="154">
        <f t="shared" si="28"/>
        <v>20.774000000000001</v>
      </c>
      <c r="R47" s="59"/>
      <c r="S47" s="60">
        <f t="shared" si="10"/>
        <v>-1.1050000000000004</v>
      </c>
      <c r="T47" s="155">
        <f>IF((K47)=FALSE,"",(S47/K47))</f>
        <v>-5.0505050505050518E-2</v>
      </c>
      <c r="U47" s="59"/>
      <c r="V47" s="54">
        <v>9.4E-2</v>
      </c>
      <c r="W47" s="154">
        <f t="shared" si="29"/>
        <v>20.774000000000001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30"/>
        <v>20.774000000000001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0.11600000000000001</v>
      </c>
      <c r="H48" s="154">
        <f t="shared" si="26"/>
        <v>0</v>
      </c>
      <c r="I48" s="59"/>
      <c r="J48" s="54">
        <v>0.11600000000000001</v>
      </c>
      <c r="K48" s="154">
        <f t="shared" si="27"/>
        <v>0</v>
      </c>
      <c r="L48" s="59"/>
      <c r="M48" s="60">
        <f t="shared" si="14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28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29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0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14"/>
        <v>0</v>
      </c>
      <c r="N49" s="70"/>
      <c r="O49" s="59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51.58406208583996</v>
      </c>
      <c r="I50" s="75"/>
      <c r="J50" s="72"/>
      <c r="K50" s="74">
        <f>SUM(K40:K46,K39)</f>
        <v>54.14172351667559</v>
      </c>
      <c r="L50" s="75"/>
      <c r="M50" s="76">
        <f t="shared" si="14"/>
        <v>2.5576614308356298</v>
      </c>
      <c r="N50" s="77">
        <f>IF((H50)=0,"",(M50/H50))</f>
        <v>4.958239672128726E-2</v>
      </c>
      <c r="O50" s="59"/>
      <c r="P50" s="72"/>
      <c r="Q50" s="74">
        <f>SUM(Q40:Q46,Q39)</f>
        <v>53.067824972621651</v>
      </c>
      <c r="R50" s="75"/>
      <c r="S50" s="76">
        <f t="shared" si="10"/>
        <v>-1.0738985440539395</v>
      </c>
      <c r="T50" s="77">
        <f>IF((K50)=0,"",(S50/K50))</f>
        <v>-1.9834953051008433E-2</v>
      </c>
      <c r="U50" s="75"/>
      <c r="V50" s="72"/>
      <c r="W50" s="74">
        <f>SUM(W40:W46,W39)</f>
        <v>53.791724972701608</v>
      </c>
      <c r="X50" s="75"/>
      <c r="Y50" s="76">
        <f t="shared" si="11"/>
        <v>0.72390000007995781</v>
      </c>
      <c r="Z50" s="77">
        <f>IF((Q50)=0,"",(Y50/Q50))</f>
        <v>1.3641033911855758E-2</v>
      </c>
      <c r="AA50" s="75"/>
      <c r="AB50" s="72"/>
      <c r="AC50" s="74">
        <f>SUM(AC40:AC46,AC39)</f>
        <v>55.127669297242704</v>
      </c>
      <c r="AD50" s="75"/>
      <c r="AE50" s="76">
        <f t="shared" si="12"/>
        <v>1.3359443245410958</v>
      </c>
      <c r="AF50" s="77">
        <f>IF((W50)=0,"",(AE50/W50))</f>
        <v>2.4835498865653872E-2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6.7059280711591951</v>
      </c>
      <c r="I51" s="81"/>
      <c r="J51" s="79">
        <v>0.13</v>
      </c>
      <c r="K51" s="82">
        <f>K50*J51</f>
        <v>7.0384240571678269</v>
      </c>
      <c r="L51" s="81"/>
      <c r="M51" s="83">
        <f t="shared" si="14"/>
        <v>0.33249598600863184</v>
      </c>
      <c r="N51" s="84">
        <f>IF((H51)=0,"",(M51/H51))</f>
        <v>4.9582396721287253E-2</v>
      </c>
      <c r="O51" s="59"/>
      <c r="P51" s="79">
        <v>0.13</v>
      </c>
      <c r="Q51" s="82">
        <f>Q50*P51</f>
        <v>6.8988172464408146</v>
      </c>
      <c r="R51" s="81"/>
      <c r="S51" s="83">
        <f t="shared" si="10"/>
        <v>-0.13960681072701231</v>
      </c>
      <c r="T51" s="84">
        <f>IF((K51)=0,"",(S51/K51))</f>
        <v>-1.9834953051008457E-2</v>
      </c>
      <c r="U51" s="81"/>
      <c r="V51" s="79">
        <v>0.13</v>
      </c>
      <c r="W51" s="82">
        <f>W50*V51</f>
        <v>6.9929242464512091</v>
      </c>
      <c r="X51" s="81"/>
      <c r="Y51" s="83">
        <f t="shared" si="11"/>
        <v>9.4107000010394515E-2</v>
      </c>
      <c r="Z51" s="84">
        <f>IF((Q51)=0,"",(Y51/Q51))</f>
        <v>1.3641033911855758E-2</v>
      </c>
      <c r="AA51" s="81"/>
      <c r="AB51" s="79">
        <v>0.13</v>
      </c>
      <c r="AC51" s="82">
        <f>AC50*AB51</f>
        <v>7.1665970086415518</v>
      </c>
      <c r="AD51" s="81"/>
      <c r="AE51" s="83">
        <f t="shared" si="12"/>
        <v>0.17367276219034267</v>
      </c>
      <c r="AF51" s="84">
        <f>IF((W51)=0,"",(AE51/W51))</f>
        <v>2.48354988656539E-2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58.289990156999153</v>
      </c>
      <c r="I52" s="81"/>
      <c r="J52" s="86"/>
      <c r="K52" s="82">
        <f>K50+K51</f>
        <v>61.180147573843414</v>
      </c>
      <c r="L52" s="81"/>
      <c r="M52" s="83">
        <f t="shared" si="14"/>
        <v>2.8901574168442608</v>
      </c>
      <c r="N52" s="84">
        <f>IF((H52)=0,"",(M52/H52))</f>
        <v>4.9582396721287246E-2</v>
      </c>
      <c r="O52" s="59"/>
      <c r="P52" s="86"/>
      <c r="Q52" s="82">
        <f>Q50+Q51</f>
        <v>59.966642219062464</v>
      </c>
      <c r="R52" s="81"/>
      <c r="S52" s="83">
        <f t="shared" si="10"/>
        <v>-1.2135053547809491</v>
      </c>
      <c r="T52" s="84">
        <f>IF((K52)=0,"",(S52/K52))</f>
        <v>-1.9834953051008391E-2</v>
      </c>
      <c r="U52" s="81"/>
      <c r="V52" s="86"/>
      <c r="W52" s="82">
        <f>W50+W51</f>
        <v>60.784649219152818</v>
      </c>
      <c r="X52" s="81"/>
      <c r="Y52" s="83">
        <f t="shared" si="11"/>
        <v>0.8180070000903541</v>
      </c>
      <c r="Z52" s="84">
        <f>IF((Q52)=0,"",(Y52/Q52))</f>
        <v>1.3641033911855787E-2</v>
      </c>
      <c r="AA52" s="81"/>
      <c r="AB52" s="86"/>
      <c r="AC52" s="82">
        <f>AC50+AC51</f>
        <v>62.294266305884257</v>
      </c>
      <c r="AD52" s="81"/>
      <c r="AE52" s="83">
        <f t="shared" si="12"/>
        <v>1.5096170867314385</v>
      </c>
      <c r="AF52" s="84">
        <f>IF((W52)=0,"",(AE52/W52))</f>
        <v>2.4835498865653872E-2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-5.83</v>
      </c>
      <c r="I53" s="81"/>
      <c r="J53" s="86"/>
      <c r="K53" s="87">
        <f>ROUND(-K52*10%,2)</f>
        <v>-6.12</v>
      </c>
      <c r="L53" s="81"/>
      <c r="M53" s="88">
        <f t="shared" si="14"/>
        <v>-0.29000000000000004</v>
      </c>
      <c r="N53" s="89">
        <f>IF((H53)=0,"",(M53/H53))</f>
        <v>4.9742710120068617E-2</v>
      </c>
      <c r="O53" s="59"/>
      <c r="P53" s="86"/>
      <c r="Q53" s="87">
        <f>ROUND(-Q52*10%,2)</f>
        <v>-6</v>
      </c>
      <c r="R53" s="81"/>
      <c r="S53" s="88">
        <f t="shared" si="10"/>
        <v>0.12000000000000011</v>
      </c>
      <c r="T53" s="89">
        <f>IF((K53)=0,"",(S53/K53))</f>
        <v>-1.9607843137254919E-2</v>
      </c>
      <c r="U53" s="81"/>
      <c r="V53" s="86"/>
      <c r="W53" s="87">
        <f>ROUND(-W52*10%,2)</f>
        <v>-6.08</v>
      </c>
      <c r="X53" s="81"/>
      <c r="Y53" s="88">
        <f t="shared" si="11"/>
        <v>-8.0000000000000071E-2</v>
      </c>
      <c r="Z53" s="89">
        <f>IF((Q53)=0,"",(Y53/Q53))</f>
        <v>1.3333333333333345E-2</v>
      </c>
      <c r="AA53" s="81"/>
      <c r="AB53" s="86"/>
      <c r="AC53" s="87">
        <f>ROUND(-AC52*10%,2)</f>
        <v>-6.23</v>
      </c>
      <c r="AD53" s="81"/>
      <c r="AE53" s="88">
        <f t="shared" si="12"/>
        <v>-0.15000000000000036</v>
      </c>
      <c r="AF53" s="89">
        <f>IF((W53)=0,"",(AE53/W53))</f>
        <v>2.4671052631579007E-2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52.459990156999154</v>
      </c>
      <c r="I54" s="92"/>
      <c r="J54" s="90"/>
      <c r="K54" s="93">
        <f>K52+K53</f>
        <v>55.060147573843416</v>
      </c>
      <c r="L54" s="92"/>
      <c r="M54" s="94">
        <f t="shared" si="14"/>
        <v>2.6001574168442616</v>
      </c>
      <c r="N54" s="95">
        <f>IF((H54)=0,"",(M54/H54))</f>
        <v>4.9564580722616693E-2</v>
      </c>
      <c r="O54" s="59"/>
      <c r="P54" s="90"/>
      <c r="Q54" s="93">
        <f>Q52+Q53</f>
        <v>53.966642219062464</v>
      </c>
      <c r="R54" s="92"/>
      <c r="S54" s="94">
        <f t="shared" si="10"/>
        <v>-1.0935053547809517</v>
      </c>
      <c r="T54" s="95">
        <f>IF((K54)=0,"",(S54/K54))</f>
        <v>-1.9860196584369973E-2</v>
      </c>
      <c r="U54" s="92"/>
      <c r="V54" s="90"/>
      <c r="W54" s="93">
        <f>W52+W53</f>
        <v>54.70464921915282</v>
      </c>
      <c r="X54" s="92"/>
      <c r="Y54" s="94">
        <f t="shared" si="11"/>
        <v>0.7380070000903558</v>
      </c>
      <c r="Z54" s="95">
        <f>IF((Q54)=0,"",(Y54/Q54))</f>
        <v>1.3675243997850063E-2</v>
      </c>
      <c r="AA54" s="92"/>
      <c r="AB54" s="90"/>
      <c r="AC54" s="93">
        <f>AC52+AC53</f>
        <v>56.06426630588426</v>
      </c>
      <c r="AD54" s="92"/>
      <c r="AE54" s="94">
        <f t="shared" si="12"/>
        <v>1.3596170867314399</v>
      </c>
      <c r="AF54" s="95">
        <f>IF((W54)=0,"",(AE54/W54))</f>
        <v>2.4853775796727345E-2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/>
      <c r="N55" s="70"/>
      <c r="O55" s="59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49.670202085839954</v>
      </c>
      <c r="I56" s="106"/>
      <c r="J56" s="103"/>
      <c r="K56" s="105">
        <f>SUM(K47:K48,K39,K40:K43)</f>
        <v>52.22786351667559</v>
      </c>
      <c r="L56" s="106"/>
      <c r="M56" s="107">
        <f t="shared" si="14"/>
        <v>2.5576614308356369</v>
      </c>
      <c r="N56" s="77">
        <f>IF((H56)=0,"",(M56/H56))</f>
        <v>5.1492873461949903E-2</v>
      </c>
      <c r="O56" s="59"/>
      <c r="P56" s="103"/>
      <c r="Q56" s="105">
        <f>SUM(Q47:Q48,Q39,Q40:Q43)</f>
        <v>51.268884972621656</v>
      </c>
      <c r="R56" s="106"/>
      <c r="S56" s="107">
        <f t="shared" si="10"/>
        <v>-0.95897854405393446</v>
      </c>
      <c r="T56" s="77">
        <f>IF((K56)=0,"",(S56/K56))</f>
        <v>-1.8361435438532664E-2</v>
      </c>
      <c r="U56" s="106"/>
      <c r="V56" s="103"/>
      <c r="W56" s="105">
        <f>SUM(W47:W48,W39,W40:W43)</f>
        <v>51.992784972701614</v>
      </c>
      <c r="X56" s="106"/>
      <c r="Y56" s="107">
        <f t="shared" si="11"/>
        <v>0.72390000007995781</v>
      </c>
      <c r="Z56" s="77">
        <f>IF((Q56)=0,"",(Y56/Q56))</f>
        <v>1.4119675129789367E-2</v>
      </c>
      <c r="AA56" s="106"/>
      <c r="AB56" s="103"/>
      <c r="AC56" s="105">
        <f>SUM(AC47:AC48,AC39,AC40:AC43)</f>
        <v>53.328729297242717</v>
      </c>
      <c r="AD56" s="106"/>
      <c r="AE56" s="107">
        <f t="shared" si="12"/>
        <v>1.3359443245411029</v>
      </c>
      <c r="AF56" s="77">
        <f>IF((W56)=0,"",(AE56/W56))</f>
        <v>2.5694802177696954E-2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6.4571262711591944</v>
      </c>
      <c r="I57" s="110"/>
      <c r="J57" s="109">
        <v>0.13</v>
      </c>
      <c r="K57" s="111">
        <f>K56*J57</f>
        <v>6.7896222571678271</v>
      </c>
      <c r="L57" s="110"/>
      <c r="M57" s="112">
        <f t="shared" si="14"/>
        <v>0.33249598600863273</v>
      </c>
      <c r="N57" s="84">
        <f>IF((H57)=0,"",(M57/H57))</f>
        <v>5.149287346194989E-2</v>
      </c>
      <c r="O57" s="59"/>
      <c r="P57" s="109">
        <v>0.13</v>
      </c>
      <c r="Q57" s="111">
        <f>Q56*P57</f>
        <v>6.6649550464408156</v>
      </c>
      <c r="R57" s="110"/>
      <c r="S57" s="112">
        <f t="shared" si="10"/>
        <v>-0.12466721072701148</v>
      </c>
      <c r="T57" s="84">
        <f>IF((K57)=0,"",(S57/K57))</f>
        <v>-1.8361435438532664E-2</v>
      </c>
      <c r="U57" s="110"/>
      <c r="V57" s="109">
        <v>0.13</v>
      </c>
      <c r="W57" s="111">
        <f>W56*V57</f>
        <v>6.7590620464512101</v>
      </c>
      <c r="X57" s="110"/>
      <c r="Y57" s="112">
        <f t="shared" si="11"/>
        <v>9.4107000010394515E-2</v>
      </c>
      <c r="Z57" s="84">
        <f>IF((Q57)=0,"",(Y57/Q57))</f>
        <v>1.4119675129789367E-2</v>
      </c>
      <c r="AA57" s="110"/>
      <c r="AB57" s="109">
        <v>0.13</v>
      </c>
      <c r="AC57" s="111">
        <f>AC56*AB57</f>
        <v>6.9327348086415537</v>
      </c>
      <c r="AD57" s="110"/>
      <c r="AE57" s="112">
        <f t="shared" si="12"/>
        <v>0.17367276219034355</v>
      </c>
      <c r="AF57" s="84">
        <f>IF((W57)=0,"",(AE57/W57))</f>
        <v>2.5694802177696978E-2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56.127328356999151</v>
      </c>
      <c r="I58" s="110"/>
      <c r="J58" s="114"/>
      <c r="K58" s="111">
        <f>K56+K57</f>
        <v>59.017485773843418</v>
      </c>
      <c r="L58" s="110"/>
      <c r="M58" s="112">
        <f t="shared" si="14"/>
        <v>2.8901574168442679</v>
      </c>
      <c r="N58" s="84">
        <f>IF((H58)=0,"",(M58/H58))</f>
        <v>5.1492873461949869E-2</v>
      </c>
      <c r="O58" s="59"/>
      <c r="P58" s="114"/>
      <c r="Q58" s="111">
        <f>Q56+Q57</f>
        <v>57.933840019062472</v>
      </c>
      <c r="R58" s="110"/>
      <c r="S58" s="112">
        <f t="shared" si="10"/>
        <v>-1.0836457547809459</v>
      </c>
      <c r="T58" s="84">
        <f>IF((K58)=0,"",(S58/K58))</f>
        <v>-1.8361435438532664E-2</v>
      </c>
      <c r="U58" s="110"/>
      <c r="V58" s="114"/>
      <c r="W58" s="111">
        <f>W56+W57</f>
        <v>58.751847019152827</v>
      </c>
      <c r="X58" s="110"/>
      <c r="Y58" s="112">
        <f t="shared" si="11"/>
        <v>0.8180070000903541</v>
      </c>
      <c r="Z58" s="84">
        <f>IF((Q58)=0,"",(Y58/Q58))</f>
        <v>1.4119675129789398E-2</v>
      </c>
      <c r="AA58" s="110"/>
      <c r="AB58" s="114"/>
      <c r="AC58" s="111">
        <f>AC56+AC57</f>
        <v>60.261464105884272</v>
      </c>
      <c r="AD58" s="110"/>
      <c r="AE58" s="112">
        <f t="shared" si="12"/>
        <v>1.5096170867314456</v>
      </c>
      <c r="AF58" s="84">
        <f>IF((W58)=0,"",(AE58/W58))</f>
        <v>2.569480217769694E-2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-5.61</v>
      </c>
      <c r="I59" s="110"/>
      <c r="J59" s="114"/>
      <c r="K59" s="116">
        <f>ROUND(-K58*10%,2)</f>
        <v>-5.9</v>
      </c>
      <c r="L59" s="110"/>
      <c r="M59" s="117">
        <f t="shared" si="14"/>
        <v>-0.29000000000000004</v>
      </c>
      <c r="N59" s="89">
        <f>IF((H59)=0,"",(M59/H59))</f>
        <v>5.1693404634581108E-2</v>
      </c>
      <c r="O59" s="59"/>
      <c r="P59" s="114"/>
      <c r="Q59" s="116">
        <f>ROUND(-Q58*10%,2)</f>
        <v>-5.79</v>
      </c>
      <c r="R59" s="110"/>
      <c r="S59" s="117">
        <f t="shared" si="10"/>
        <v>0.11000000000000032</v>
      </c>
      <c r="T59" s="89">
        <f>IF((K59)=0,"",(S59/K59))</f>
        <v>-1.8644067796610223E-2</v>
      </c>
      <c r="U59" s="110"/>
      <c r="V59" s="114"/>
      <c r="W59" s="116">
        <f>ROUND(-W58*10%,2)</f>
        <v>-5.88</v>
      </c>
      <c r="X59" s="110"/>
      <c r="Y59" s="117">
        <f t="shared" si="11"/>
        <v>-8.9999999999999858E-2</v>
      </c>
      <c r="Z59" s="89">
        <f>IF((Q59)=0,"",(Y59/Q59))</f>
        <v>1.5544041450777177E-2</v>
      </c>
      <c r="AA59" s="110"/>
      <c r="AB59" s="114"/>
      <c r="AC59" s="116">
        <f>ROUND(-AC58*10%,2)</f>
        <v>-6.03</v>
      </c>
      <c r="AD59" s="110"/>
      <c r="AE59" s="117">
        <f t="shared" si="12"/>
        <v>-0.15000000000000036</v>
      </c>
      <c r="AF59" s="89">
        <f>IF((W59)=0,"",(AE59/W59))</f>
        <v>2.5510204081632713E-2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50.517328356999151</v>
      </c>
      <c r="I60" s="120"/>
      <c r="J60" s="118"/>
      <c r="K60" s="121">
        <f>SUM(K58:K59)</f>
        <v>53.11748577384342</v>
      </c>
      <c r="L60" s="120"/>
      <c r="M60" s="122">
        <f t="shared" si="14"/>
        <v>2.6001574168442687</v>
      </c>
      <c r="N60" s="123">
        <f>IF((H60)=0,"",(M60/H60))</f>
        <v>5.1470604274028643E-2</v>
      </c>
      <c r="O60" s="59"/>
      <c r="P60" s="118"/>
      <c r="Q60" s="121">
        <f>SUM(Q58:Q59)</f>
        <v>52.143840019062473</v>
      </c>
      <c r="R60" s="120"/>
      <c r="S60" s="122">
        <f t="shared" si="10"/>
        <v>-0.9736457547809465</v>
      </c>
      <c r="T60" s="123">
        <f>IF((K60)=0,"",(S60/K60))</f>
        <v>-1.833004218095725E-2</v>
      </c>
      <c r="U60" s="120"/>
      <c r="V60" s="118"/>
      <c r="W60" s="121">
        <f>SUM(W58:W59)</f>
        <v>52.871847019152824</v>
      </c>
      <c r="X60" s="120"/>
      <c r="Y60" s="122">
        <f t="shared" si="11"/>
        <v>0.72800700009035069</v>
      </c>
      <c r="Z60" s="123">
        <f>IF((Q60)=0,"",(Y60/Q60))</f>
        <v>1.3961514913827015E-2</v>
      </c>
      <c r="AA60" s="120"/>
      <c r="AB60" s="118"/>
      <c r="AC60" s="121">
        <f>SUM(AC58:AC59)</f>
        <v>54.231464105884271</v>
      </c>
      <c r="AD60" s="120"/>
      <c r="AE60" s="122">
        <f t="shared" si="12"/>
        <v>1.359617086731447</v>
      </c>
      <c r="AF60" s="123">
        <f>IF((W60)=0,"",(AE60/W60))</f>
        <v>2.5715331757540563E-2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59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59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59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59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59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G9:H9"/>
    <mergeCell ref="J9:K9"/>
    <mergeCell ref="M9:N9"/>
    <mergeCell ref="P9:Q9"/>
    <mergeCell ref="S9:T9"/>
    <mergeCell ref="V9:W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ignoredErrors>
    <ignoredError sqref="G16:AH18 G66:AH73 G55:L55 N55 G54:N54 G53 I53:N53 G32:AH32 H29:I29 K29:O29 G30:I30 K30:AH30 G49:N52 H48:I48 O48:AH48 G56:N65 P56:AH65 P55:AH55 P54:AH54 P53:AH53 P49:AH52 H47:I47 H44:I44 K44:AH44 H45:I45 K45:AH45 H46:I46 K46:AH46 K48:M48 K47:AH47 H12:I12 K12:O12 H13:I13 K13:O13 H14:I14 K14:O14 H15:I15 K15:O15 Q12:U12 Q13:AH13 Q14:U14 Q15:U15 W12:AA12 W14:AA14 W15:AA15 AC12:AH12 AC14:AH14 AC15:AH15 G22:AH23 H19:I19 K19:O19 H20:AH20 H21:AH21 G25:AH28 H24:I24 K24:O24 Q19:U19 W19:AA19 AC19:AH19 Q24:U24 W24:AA24 AC24:AH24 H31:I31 K31:O31 G34:AH34 H33:I33 K33:O33 G36:AH36 H35:I35 K35:O35 G39:AH39 H37:I37 K37:O37 H38:I38 K38:O38 G43:AH43 H40:I40 K40:O40 H41:I41 K41:O41 H42:I42 K42:O42 Q29:U29 Q31:U31 Q33:U33 Q35:U35 Q37:U37 Q38:U38 Q40:U40 Q41:U41 Q42:U42 W29:AA29 W31:AA31 W33:AA33 W35:AA35 W37:AA37 W38:AA38 W40:AA40 W41:AA41 W42:AA42 AC29:AH29 AC31:AH31 AC33:AH33 AC35:AH35 AC37:AH37 AC38:AH38 AC40:AH40 AC41:AH41 AC42:AH42" unlockedFormula="1"/>
    <ignoredError sqref="H53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P79"/>
  <sheetViews>
    <sheetView showGridLines="0" topLeftCell="A9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54296875" style="1" hidden="1" customWidth="1"/>
    <col min="18" max="18" width="1.7265625" style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hidden="1" customWidth="1"/>
    <col min="35" max="35" width="0" style="1" hidden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60</v>
      </c>
      <c r="Q9" s="220"/>
      <c r="R9" s="150"/>
      <c r="S9" s="219" t="s">
        <v>62</v>
      </c>
      <c r="T9" s="220"/>
      <c r="U9" s="150"/>
      <c r="V9" s="219" t="s">
        <v>63</v>
      </c>
      <c r="W9" s="220"/>
      <c r="X9" s="150"/>
      <c r="Y9" s="219" t="s">
        <v>64</v>
      </c>
      <c r="Z9" s="220"/>
      <c r="AA9" s="150"/>
      <c r="AB9" s="219" t="s">
        <v>65</v>
      </c>
      <c r="AC9" s="220"/>
      <c r="AD9" s="150"/>
      <c r="AE9" s="219" t="s">
        <v>66</v>
      </c>
      <c r="AF9" s="220"/>
      <c r="AG9" s="150"/>
      <c r="AH9" s="219" t="s">
        <v>67</v>
      </c>
      <c r="AI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45" t="s">
        <v>9</v>
      </c>
      <c r="Q10" s="139" t="s">
        <v>10</v>
      </c>
      <c r="R10" s="144"/>
      <c r="S10" s="10" t="s">
        <v>6</v>
      </c>
      <c r="T10" s="11" t="s">
        <v>8</v>
      </c>
      <c r="U10" s="144"/>
      <c r="V10" s="145" t="s">
        <v>9</v>
      </c>
      <c r="W10" s="139" t="s">
        <v>61</v>
      </c>
      <c r="X10" s="144"/>
      <c r="Y10" s="10" t="s">
        <v>6</v>
      </c>
      <c r="Z10" s="11" t="s">
        <v>8</v>
      </c>
      <c r="AA10" s="144"/>
      <c r="AB10" s="145" t="s">
        <v>9</v>
      </c>
      <c r="AC10" s="139" t="s">
        <v>61</v>
      </c>
      <c r="AD10" s="144"/>
      <c r="AE10" s="10" t="s">
        <v>6</v>
      </c>
      <c r="AF10" s="11" t="s">
        <v>8</v>
      </c>
      <c r="AG10" s="144"/>
      <c r="AH10" s="145" t="s">
        <v>9</v>
      </c>
      <c r="AI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46"/>
      <c r="Q11" s="140"/>
      <c r="R11" s="144"/>
      <c r="S11" s="12" t="s">
        <v>11</v>
      </c>
      <c r="T11" s="13" t="s">
        <v>11</v>
      </c>
      <c r="U11" s="144"/>
      <c r="V11" s="146"/>
      <c r="W11" s="140"/>
      <c r="X11" s="144"/>
      <c r="Y11" s="12" t="s">
        <v>11</v>
      </c>
      <c r="Z11" s="13" t="s">
        <v>11</v>
      </c>
      <c r="AA11" s="144"/>
      <c r="AB11" s="146"/>
      <c r="AC11" s="140"/>
      <c r="AD11" s="144"/>
      <c r="AE11" s="12" t="s">
        <v>11</v>
      </c>
      <c r="AF11" s="13" t="s">
        <v>11</v>
      </c>
      <c r="AG11" s="144"/>
      <c r="AH11" s="146"/>
      <c r="AI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1.55E-2</v>
      </c>
      <c r="H19" s="18">
        <f t="shared" si="0"/>
        <v>7.75</v>
      </c>
      <c r="I19" s="19"/>
      <c r="J19" s="16">
        <v>1.21E-2</v>
      </c>
      <c r="K19" s="18">
        <f t="shared" si="1"/>
        <v>6.05</v>
      </c>
      <c r="L19" s="19"/>
      <c r="M19" s="21">
        <f t="shared" si="2"/>
        <v>-1.7000000000000002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4.05</v>
      </c>
      <c r="R19" s="19"/>
      <c r="S19" s="21">
        <f t="shared" si="13"/>
        <v>-2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2</v>
      </c>
      <c r="X19" s="19"/>
      <c r="Y19" s="21">
        <f t="shared" si="14"/>
        <v>-2.0499999999999998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>
        <v>-1E-4</v>
      </c>
      <c r="H21" s="18">
        <f t="shared" si="0"/>
        <v>-0.05</v>
      </c>
      <c r="I21" s="19"/>
      <c r="J21" s="16"/>
      <c r="K21" s="18">
        <f t="shared" si="1"/>
        <v>0</v>
      </c>
      <c r="L21" s="19"/>
      <c r="M21" s="21">
        <f t="shared" si="2"/>
        <v>0.05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24.23</v>
      </c>
      <c r="I28" s="31"/>
      <c r="J28" s="28"/>
      <c r="K28" s="30">
        <f>SUM(K12:K27)</f>
        <v>25.64</v>
      </c>
      <c r="L28" s="31"/>
      <c r="M28" s="32">
        <f t="shared" si="17"/>
        <v>1.4100000000000001</v>
      </c>
      <c r="N28" s="33">
        <f t="shared" si="18"/>
        <v>5.8192323565827493E-2</v>
      </c>
      <c r="O28" s="31"/>
      <c r="P28" s="28"/>
      <c r="Q28" s="30">
        <f>SUM(Q12:Q27)</f>
        <v>26.29</v>
      </c>
      <c r="R28" s="31"/>
      <c r="S28" s="32">
        <f t="shared" si="13"/>
        <v>0.64999999999999858</v>
      </c>
      <c r="T28" s="33">
        <f t="shared" si="5"/>
        <v>2.5351014040561566E-2</v>
      </c>
      <c r="U28" s="31"/>
      <c r="V28" s="28"/>
      <c r="W28" s="30">
        <f>SUM(W12:W27)</f>
        <v>25.87</v>
      </c>
      <c r="X28" s="31"/>
      <c r="Y28" s="32">
        <f t="shared" si="14"/>
        <v>-0.41999999999999815</v>
      </c>
      <c r="Z28" s="33">
        <f t="shared" si="7"/>
        <v>-1.597565614302009E-2</v>
      </c>
      <c r="AA28" s="31"/>
      <c r="AB28" s="28"/>
      <c r="AC28" s="30">
        <f>SUM(AC12:AC27)</f>
        <v>26.88</v>
      </c>
      <c r="AD28" s="31"/>
      <c r="AE28" s="32">
        <f t="shared" si="15"/>
        <v>1.009999999999998</v>
      </c>
      <c r="AF28" s="33">
        <f t="shared" si="9"/>
        <v>3.9041360649400773E-2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9">$F29*G29</f>
        <v>-0.35</v>
      </c>
      <c r="I29" s="19"/>
      <c r="J29" s="16">
        <v>3.3021965494891908E-4</v>
      </c>
      <c r="K29" s="18">
        <f t="shared" ref="K29:K35" si="20">$F29*J29</f>
        <v>0.16510982747445954</v>
      </c>
      <c r="L29" s="19"/>
      <c r="M29" s="21">
        <f t="shared" si="17"/>
        <v>0.51510982747445955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-0.16510982747445954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500</v>
      </c>
      <c r="G31" s="16">
        <v>1E-4</v>
      </c>
      <c r="H31" s="18">
        <f t="shared" si="19"/>
        <v>0.05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500</v>
      </c>
      <c r="G33" s="133">
        <v>5.9999999024318931E-5</v>
      </c>
      <c r="H33" s="18">
        <f t="shared" si="19"/>
        <v>2.9999999512159467E-2</v>
      </c>
      <c r="I33" s="19"/>
      <c r="J33" s="133">
        <v>6.0000002460806063E-5</v>
      </c>
      <c r="K33" s="18">
        <f t="shared" si="20"/>
        <v>3.0000001230403032E-2</v>
      </c>
      <c r="L33" s="19"/>
      <c r="M33" s="21">
        <f t="shared" si="29"/>
        <v>1.718243564791111E-9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3.000000052853307E-2</v>
      </c>
      <c r="R33" s="19"/>
      <c r="S33" s="21">
        <f t="shared" si="13"/>
        <v>-7.0186996145582548E-10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3.0000000709428896E-2</v>
      </c>
      <c r="X33" s="19"/>
      <c r="Y33" s="21">
        <f t="shared" si="14"/>
        <v>1.808958260962612E-10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2.9874038132734138E-2</v>
      </c>
      <c r="AD33" s="19"/>
      <c r="AE33" s="21">
        <f t="shared" si="15"/>
        <v>-1.2596257669475822E-4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18.950000000000045</v>
      </c>
      <c r="G34" s="38">
        <f>0.64*G44+0.18*G45+0.18*G46</f>
        <v>0.10766000000000001</v>
      </c>
      <c r="H34" s="18">
        <f t="shared" si="19"/>
        <v>2.0401570000000051</v>
      </c>
      <c r="I34" s="19"/>
      <c r="J34" s="38">
        <f>0.64*J44+0.18*J45+0.18*J46</f>
        <v>0.10766000000000001</v>
      </c>
      <c r="K34" s="18">
        <f t="shared" si="20"/>
        <v>2.0401570000000051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1.9355530000000047</v>
      </c>
      <c r="R34" s="19"/>
      <c r="S34" s="21">
        <f t="shared" si="13"/>
        <v>-0.10460400000000036</v>
      </c>
      <c r="T34" s="22">
        <f t="shared" si="5"/>
        <v>-5.1272524614527262E-2</v>
      </c>
      <c r="U34" s="19"/>
      <c r="V34" s="38">
        <f>0.64*V44+0.18*V45+0.18*V46</f>
        <v>0.10214000000000001</v>
      </c>
      <c r="W34" s="18">
        <f t="shared" si="22"/>
        <v>1.9355530000000047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1.9355530000000047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26.790156999512163</v>
      </c>
      <c r="I36" s="31"/>
      <c r="J36" s="41"/>
      <c r="K36" s="43">
        <f>SUM(K29:K35)+K28</f>
        <v>28.665266828704869</v>
      </c>
      <c r="L36" s="31"/>
      <c r="M36" s="32">
        <f t="shared" si="29"/>
        <v>1.8751098291927057</v>
      </c>
      <c r="N36" s="33">
        <f t="shared" ref="N36:N46" si="30">IF((H36)=0,"",(M36/H36))</f>
        <v>6.9992491243214841E-2</v>
      </c>
      <c r="O36" s="31"/>
      <c r="P36" s="41"/>
      <c r="Q36" s="43">
        <f>SUM(Q29:Q35)+Q28</f>
        <v>29.045553000528535</v>
      </c>
      <c r="R36" s="31"/>
      <c r="S36" s="32">
        <f t="shared" si="13"/>
        <v>0.38028617182366631</v>
      </c>
      <c r="T36" s="33">
        <f t="shared" ref="T36:T46" si="31">IF((K36)=0,"",(S36/K36))</f>
        <v>1.3266444512662089E-2</v>
      </c>
      <c r="U36" s="31"/>
      <c r="V36" s="41"/>
      <c r="W36" s="43">
        <f>SUM(W29:W35)+W28</f>
        <v>28.625553000709434</v>
      </c>
      <c r="X36" s="31"/>
      <c r="Y36" s="32">
        <f t="shared" si="14"/>
        <v>-0.41999999981910108</v>
      </c>
      <c r="Z36" s="33">
        <f t="shared" ref="Z36:Z46" si="32">IF((Q36)=0,"",(Y36/Q36))</f>
        <v>-1.4460044875422356E-2</v>
      </c>
      <c r="AA36" s="31"/>
      <c r="AB36" s="41"/>
      <c r="AC36" s="43">
        <f>SUM(AC29:AC35)+AC28</f>
        <v>28.845427038132737</v>
      </c>
      <c r="AD36" s="31"/>
      <c r="AE36" s="32">
        <f t="shared" si="15"/>
        <v>0.21987403742330258</v>
      </c>
      <c r="AF36" s="33">
        <f t="shared" ref="AF36:AF46" si="33">IF((W36)=0,"",(AE36/W36))</f>
        <v>7.6810406917851822E-3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518.95000000000005</v>
      </c>
      <c r="G37" s="20">
        <v>7.9911436447223493E-3</v>
      </c>
      <c r="H37" s="18">
        <f>$F37*G37</f>
        <v>4.1470039944286636</v>
      </c>
      <c r="I37" s="19"/>
      <c r="J37" s="20">
        <v>7.7725149591303024E-3</v>
      </c>
      <c r="K37" s="18">
        <f>$F37*J37</f>
        <v>4.0335466380406704</v>
      </c>
      <c r="L37" s="19"/>
      <c r="M37" s="21">
        <f t="shared" si="29"/>
        <v>-0.11345735638799326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4.0335466380406704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4.0335466380406704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4.0335466380406704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518.95000000000005</v>
      </c>
      <c r="G38" s="20">
        <v>5.8767041198229978E-3</v>
      </c>
      <c r="H38" s="18">
        <f>$F38*G38</f>
        <v>3.0497156029821451</v>
      </c>
      <c r="I38" s="19"/>
      <c r="J38" s="20">
        <v>5.8885548323693356E-3</v>
      </c>
      <c r="K38" s="18">
        <f>$F38*J38</f>
        <v>3.0558655302580671</v>
      </c>
      <c r="L38" s="19"/>
      <c r="M38" s="21">
        <f t="shared" si="29"/>
        <v>6.1499272759220069E-3</v>
      </c>
      <c r="N38" s="22">
        <f t="shared" si="30"/>
        <v>2.016557632425902E-3</v>
      </c>
      <c r="O38" s="19"/>
      <c r="P38" s="20">
        <v>5.8885548323693356E-3</v>
      </c>
      <c r="Q38" s="18">
        <f>$F38*P38</f>
        <v>3.0558655302580671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3.0558655302580671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3.0558655302580671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33.986876596922976</v>
      </c>
      <c r="I39" s="48"/>
      <c r="J39" s="47"/>
      <c r="K39" s="43">
        <f>SUM(K36:K38)</f>
        <v>35.754678997003609</v>
      </c>
      <c r="L39" s="48"/>
      <c r="M39" s="32">
        <f t="shared" si="29"/>
        <v>1.7678024000806332</v>
      </c>
      <c r="N39" s="33">
        <f t="shared" si="30"/>
        <v>5.2014264830698868E-2</v>
      </c>
      <c r="O39" s="48"/>
      <c r="P39" s="47"/>
      <c r="Q39" s="43">
        <f>SUM(Q36:Q38)</f>
        <v>36.134965168827271</v>
      </c>
      <c r="R39" s="48"/>
      <c r="S39" s="32">
        <f t="shared" si="13"/>
        <v>0.38028617182366276</v>
      </c>
      <c r="T39" s="33">
        <f t="shared" si="31"/>
        <v>1.063598338711228E-2</v>
      </c>
      <c r="U39" s="48"/>
      <c r="V39" s="47"/>
      <c r="W39" s="43">
        <f>SUM(W36:W38)</f>
        <v>35.714965169008174</v>
      </c>
      <c r="X39" s="48"/>
      <c r="Y39" s="32">
        <f t="shared" si="14"/>
        <v>-0.41999999981909752</v>
      </c>
      <c r="Z39" s="33">
        <f t="shared" si="32"/>
        <v>-1.1623091314930089E-2</v>
      </c>
      <c r="AA39" s="48"/>
      <c r="AB39" s="47"/>
      <c r="AC39" s="43">
        <f>SUM(AC36:AC38)</f>
        <v>35.934839206431477</v>
      </c>
      <c r="AD39" s="48"/>
      <c r="AE39" s="32">
        <f t="shared" si="15"/>
        <v>0.21987403742330258</v>
      </c>
      <c r="AF39" s="33">
        <f t="shared" si="33"/>
        <v>6.1563559248294965E-3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518.95000000000005</v>
      </c>
      <c r="G40" s="50">
        <v>4.4000000000000003E-3</v>
      </c>
      <c r="H40" s="154">
        <f t="shared" ref="H40:H48" si="34">$F40*G40</f>
        <v>2.2833800000000002</v>
      </c>
      <c r="I40" s="19"/>
      <c r="J40" s="50">
        <v>4.7000000000000002E-3</v>
      </c>
      <c r="K40" s="154">
        <f t="shared" ref="K40:K42" si="35">$F40*J40</f>
        <v>2.4390650000000003</v>
      </c>
      <c r="L40" s="19"/>
      <c r="M40" s="21">
        <f t="shared" si="29"/>
        <v>0.15568500000000007</v>
      </c>
      <c r="N40" s="155">
        <f t="shared" si="30"/>
        <v>6.8181818181818205E-2</v>
      </c>
      <c r="O40" s="19"/>
      <c r="P40" s="50">
        <v>4.7000000000000002E-3</v>
      </c>
      <c r="Q40" s="154">
        <f t="shared" ref="Q40:Q42" si="36">$F40*P40</f>
        <v>2.4390650000000003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2" si="37">$F40*V40</f>
        <v>2.4390650000000003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2.4390650000000003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518.95000000000005</v>
      </c>
      <c r="G41" s="50">
        <v>1.2999999999999999E-3</v>
      </c>
      <c r="H41" s="154">
        <f t="shared" si="34"/>
        <v>0.67463499999999998</v>
      </c>
      <c r="I41" s="19"/>
      <c r="J41" s="50">
        <v>1.2999999999999999E-3</v>
      </c>
      <c r="K41" s="154">
        <f t="shared" si="35"/>
        <v>0.67463499999999998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0.67463499999999998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0.67463499999999998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0.67463499999999998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si="34"/>
        <v>3.5</v>
      </c>
      <c r="I43" s="19"/>
      <c r="J43" s="50">
        <v>7.0000000000000001E-3</v>
      </c>
      <c r="K43" s="154">
        <f t="shared" ref="K43:K48" si="39">$F43*J43</f>
        <v>3.5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-3.5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8.3000000000000004E-2</v>
      </c>
      <c r="H44" s="154">
        <f t="shared" si="34"/>
        <v>26.560000000000002</v>
      </c>
      <c r="I44" s="19"/>
      <c r="J44" s="54">
        <v>8.3000000000000004E-2</v>
      </c>
      <c r="K44" s="154">
        <f t="shared" si="39"/>
        <v>26.560000000000002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13"/>
        <v>-0.96000000000000085</v>
      </c>
      <c r="T44" s="155">
        <f t="shared" si="31"/>
        <v>-3.6144578313253038E-2</v>
      </c>
      <c r="U44" s="19"/>
      <c r="V44" s="54">
        <v>0.08</v>
      </c>
      <c r="W44" s="154">
        <f t="shared" si="41"/>
        <v>25.6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25.6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0.128</v>
      </c>
      <c r="H45" s="154">
        <f t="shared" si="34"/>
        <v>11.52</v>
      </c>
      <c r="I45" s="19"/>
      <c r="J45" s="54">
        <v>0.128</v>
      </c>
      <c r="K45" s="154">
        <f t="shared" si="39"/>
        <v>11.52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13"/>
        <v>-0.53999999999999915</v>
      </c>
      <c r="T45" s="155">
        <f t="shared" si="31"/>
        <v>-4.6874999999999931E-2</v>
      </c>
      <c r="U45" s="19"/>
      <c r="V45" s="54">
        <v>0.122</v>
      </c>
      <c r="W45" s="154">
        <f t="shared" si="41"/>
        <v>10.98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10.98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</v>
      </c>
      <c r="G46" s="54">
        <v>0.17499999999999999</v>
      </c>
      <c r="H46" s="154">
        <f t="shared" si="34"/>
        <v>15.749999999999998</v>
      </c>
      <c r="I46" s="19"/>
      <c r="J46" s="54">
        <v>0.17499999999999999</v>
      </c>
      <c r="K46" s="154">
        <f t="shared" si="39"/>
        <v>15.749999999999998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13"/>
        <v>-1.259999999999998</v>
      </c>
      <c r="T46" s="155">
        <f t="shared" si="31"/>
        <v>-7.9999999999999877E-2</v>
      </c>
      <c r="U46" s="19"/>
      <c r="V46" s="54">
        <v>0.161</v>
      </c>
      <c r="W46" s="154">
        <f t="shared" si="41"/>
        <v>14.49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14.49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9.9000000000000005E-2</v>
      </c>
      <c r="H47" s="154">
        <f t="shared" si="34"/>
        <v>49.5</v>
      </c>
      <c r="I47" s="59"/>
      <c r="J47" s="54">
        <v>9.9000000000000005E-2</v>
      </c>
      <c r="K47" s="154">
        <f t="shared" si="39"/>
        <v>49.5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13"/>
        <v>-2.5</v>
      </c>
      <c r="T47" s="155">
        <f>IF((K47)=FALSE,"",(S47/K47))</f>
        <v>-5.0505050505050504E-2</v>
      </c>
      <c r="U47" s="59"/>
      <c r="V47" s="54">
        <v>9.4E-2</v>
      </c>
      <c r="W47" s="154">
        <f t="shared" si="41"/>
        <v>47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0.11600000000000001</v>
      </c>
      <c r="H48" s="154">
        <f t="shared" si="34"/>
        <v>0</v>
      </c>
      <c r="I48" s="59"/>
      <c r="J48" s="54">
        <v>0.11600000000000001</v>
      </c>
      <c r="K48" s="154">
        <f t="shared" si="39"/>
        <v>0</v>
      </c>
      <c r="L48" s="59"/>
      <c r="M48" s="60">
        <f t="shared" si="29"/>
        <v>0</v>
      </c>
      <c r="N48" s="210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94.52489159692297</v>
      </c>
      <c r="I50" s="75"/>
      <c r="J50" s="72"/>
      <c r="K50" s="74">
        <f>SUM(K40:K46,K39)</f>
        <v>96.448378997003616</v>
      </c>
      <c r="L50" s="75"/>
      <c r="M50" s="76">
        <f t="shared" si="29"/>
        <v>1.9234874000806457</v>
      </c>
      <c r="N50" s="77">
        <f>IF((H50)=0,"",(M50/H50))</f>
        <v>2.0349004030418377E-2</v>
      </c>
      <c r="O50" s="75"/>
      <c r="P50" s="72"/>
      <c r="Q50" s="74">
        <f>SUM(Q40:Q46,Q39)</f>
        <v>90.56866516882728</v>
      </c>
      <c r="R50" s="75"/>
      <c r="S50" s="76">
        <f t="shared" si="13"/>
        <v>-5.8797138281763353</v>
      </c>
      <c r="T50" s="77">
        <f>IF((K50)=0,"",(S50/K50))</f>
        <v>-6.0962287695462476E-2</v>
      </c>
      <c r="U50" s="75"/>
      <c r="V50" s="72"/>
      <c r="W50" s="74">
        <f>SUM(W40:W46,W39)</f>
        <v>90.148665169008183</v>
      </c>
      <c r="X50" s="75"/>
      <c r="Y50" s="76">
        <f t="shared" si="14"/>
        <v>-0.41999999981909752</v>
      </c>
      <c r="Z50" s="77">
        <f>IF((Q50)=0,"",(Y50/Q50))</f>
        <v>-4.6373654622841546E-3</v>
      </c>
      <c r="AA50" s="75"/>
      <c r="AB50" s="72"/>
      <c r="AC50" s="74">
        <f>SUM(AC40:AC46,AC39)</f>
        <v>90.368539206431478</v>
      </c>
      <c r="AD50" s="75"/>
      <c r="AE50" s="76">
        <f t="shared" si="15"/>
        <v>0.21987403742329548</v>
      </c>
      <c r="AF50" s="77">
        <f>IF((W50)=0,"",(AE50/W50))</f>
        <v>2.439016007736574E-3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12.288235907599987</v>
      </c>
      <c r="I51" s="81"/>
      <c r="J51" s="79">
        <v>0.13</v>
      </c>
      <c r="K51" s="82">
        <f>K50*J51</f>
        <v>12.53828926961047</v>
      </c>
      <c r="L51" s="81"/>
      <c r="M51" s="83">
        <f t="shared" si="29"/>
        <v>0.25005336201048323</v>
      </c>
      <c r="N51" s="84">
        <f>IF((H51)=0,"",(M51/H51))</f>
        <v>2.0349004030418318E-2</v>
      </c>
      <c r="O51" s="81"/>
      <c r="P51" s="79">
        <v>0.13</v>
      </c>
      <c r="Q51" s="82">
        <f>Q50*P51</f>
        <v>11.773926471947547</v>
      </c>
      <c r="R51" s="81"/>
      <c r="S51" s="83">
        <f t="shared" si="13"/>
        <v>-0.76436279766292259</v>
      </c>
      <c r="T51" s="84">
        <f>IF((K51)=0,"",(S51/K51))</f>
        <v>-6.09622876954624E-2</v>
      </c>
      <c r="U51" s="81"/>
      <c r="V51" s="79">
        <v>0.13</v>
      </c>
      <c r="W51" s="82">
        <f>W50*V51</f>
        <v>11.719326471971064</v>
      </c>
      <c r="X51" s="81"/>
      <c r="Y51" s="83">
        <f t="shared" si="14"/>
        <v>-5.459999997648346E-2</v>
      </c>
      <c r="Z51" s="84">
        <f>IF((Q51)=0,"",(Y51/Q51))</f>
        <v>-4.6373654622842205E-3</v>
      </c>
      <c r="AA51" s="81"/>
      <c r="AB51" s="79">
        <v>0.13</v>
      </c>
      <c r="AC51" s="82">
        <f>AC50*AB51</f>
        <v>11.747910096836092</v>
      </c>
      <c r="AD51" s="81"/>
      <c r="AE51" s="83">
        <f t="shared" si="15"/>
        <v>2.8583624865028412E-2</v>
      </c>
      <c r="AF51" s="84">
        <f>IF((W51)=0,"",(AE51/W51))</f>
        <v>2.439016007736574E-3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106.81312750452295</v>
      </c>
      <c r="I52" s="81"/>
      <c r="J52" s="86"/>
      <c r="K52" s="82">
        <f>K50+K51</f>
        <v>108.98666826661409</v>
      </c>
      <c r="L52" s="81"/>
      <c r="M52" s="83">
        <f t="shared" si="29"/>
        <v>2.173540762091136</v>
      </c>
      <c r="N52" s="84">
        <f>IF((H52)=0,"",(M52/H52))</f>
        <v>2.0349004030418436E-2</v>
      </c>
      <c r="O52" s="81"/>
      <c r="P52" s="86"/>
      <c r="Q52" s="82">
        <f>Q50+Q51</f>
        <v>102.34259164077483</v>
      </c>
      <c r="R52" s="81"/>
      <c r="S52" s="83">
        <f t="shared" si="13"/>
        <v>-6.6440766258392614</v>
      </c>
      <c r="T52" s="84">
        <f>IF((K52)=0,"",(S52/K52))</f>
        <v>-6.0962287695462497E-2</v>
      </c>
      <c r="U52" s="81"/>
      <c r="V52" s="86"/>
      <c r="W52" s="82">
        <f>W50+W51</f>
        <v>101.86799164097924</v>
      </c>
      <c r="X52" s="81"/>
      <c r="Y52" s="83">
        <f t="shared" si="14"/>
        <v>-0.47459999979558631</v>
      </c>
      <c r="Z52" s="84">
        <f>IF((Q52)=0,"",(Y52/Q52))</f>
        <v>-4.6373654622842144E-3</v>
      </c>
      <c r="AA52" s="81"/>
      <c r="AB52" s="86"/>
      <c r="AC52" s="82">
        <f>AC50+AC51</f>
        <v>102.11644930326757</v>
      </c>
      <c r="AD52" s="81"/>
      <c r="AE52" s="83">
        <f t="shared" si="15"/>
        <v>0.24845766228833099</v>
      </c>
      <c r="AF52" s="84">
        <f>IF((W52)=0,"",(AE52/W52))</f>
        <v>2.4390160077366438E-3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-10.68</v>
      </c>
      <c r="I53" s="81"/>
      <c r="J53" s="86"/>
      <c r="K53" s="87">
        <f>ROUND(-K52*10%,2)</f>
        <v>-10.9</v>
      </c>
      <c r="L53" s="81"/>
      <c r="M53" s="88">
        <f t="shared" si="29"/>
        <v>-0.22000000000000064</v>
      </c>
      <c r="N53" s="89">
        <f>IF((H53)=0,"",(M53/H53))</f>
        <v>2.0599250936329649E-2</v>
      </c>
      <c r="O53" s="81"/>
      <c r="P53" s="86"/>
      <c r="Q53" s="87">
        <f>ROUND(-Q52*10%,2)</f>
        <v>-10.23</v>
      </c>
      <c r="R53" s="81"/>
      <c r="S53" s="88">
        <f t="shared" si="13"/>
        <v>0.66999999999999993</v>
      </c>
      <c r="T53" s="89">
        <f>IF((K53)=0,"",(S53/K53))</f>
        <v>-6.146788990825687E-2</v>
      </c>
      <c r="U53" s="81"/>
      <c r="V53" s="86"/>
      <c r="W53" s="87">
        <f>ROUND(-W52*10%,2)</f>
        <v>-10.19</v>
      </c>
      <c r="X53" s="81"/>
      <c r="Y53" s="88">
        <f t="shared" si="14"/>
        <v>4.0000000000000924E-2</v>
      </c>
      <c r="Z53" s="89">
        <f>IF((Q53)=0,"",(Y53/Q53))</f>
        <v>-3.9100684261975487E-3</v>
      </c>
      <c r="AA53" s="81"/>
      <c r="AB53" s="86"/>
      <c r="AC53" s="87">
        <f>ROUND(-AC52*10%,2)</f>
        <v>-10.210000000000001</v>
      </c>
      <c r="AD53" s="81"/>
      <c r="AE53" s="88">
        <f t="shared" si="15"/>
        <v>-2.000000000000135E-2</v>
      </c>
      <c r="AF53" s="89">
        <f>IF((W53)=0,"",(AE53/W53))</f>
        <v>1.9627085377822719E-3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96.133127504522946</v>
      </c>
      <c r="I54" s="92"/>
      <c r="J54" s="90"/>
      <c r="K54" s="93">
        <f>K52+K53</f>
        <v>98.086668266614083</v>
      </c>
      <c r="L54" s="92"/>
      <c r="M54" s="94">
        <f t="shared" si="29"/>
        <v>1.9535407620911371</v>
      </c>
      <c r="N54" s="95">
        <f>IF((H54)=0,"",(M54/H54))</f>
        <v>2.0321202615604338E-2</v>
      </c>
      <c r="O54" s="92"/>
      <c r="P54" s="90"/>
      <c r="Q54" s="93">
        <f>Q52+Q53</f>
        <v>92.112591640774824</v>
      </c>
      <c r="R54" s="92"/>
      <c r="S54" s="94">
        <f t="shared" si="13"/>
        <v>-5.9740766258392597</v>
      </c>
      <c r="T54" s="95">
        <f>IF((K54)=0,"",(S54/K54))</f>
        <v>-6.0906102036220003E-2</v>
      </c>
      <c r="U54" s="92"/>
      <c r="V54" s="90"/>
      <c r="W54" s="93">
        <f>W52+W53</f>
        <v>91.677991640979243</v>
      </c>
      <c r="X54" s="92"/>
      <c r="Y54" s="94">
        <f t="shared" si="14"/>
        <v>-0.43459999979558006</v>
      </c>
      <c r="Z54" s="95">
        <f>IF((Q54)=0,"",(Y54/Q54))</f>
        <v>-4.7181388782377804E-3</v>
      </c>
      <c r="AA54" s="92"/>
      <c r="AB54" s="90"/>
      <c r="AC54" s="93">
        <f>AC52+AC53</f>
        <v>91.906449303267578</v>
      </c>
      <c r="AD54" s="92"/>
      <c r="AE54" s="94">
        <f t="shared" si="15"/>
        <v>0.22845766228833497</v>
      </c>
      <c r="AF54" s="95">
        <f>IF((W54)=0,"",(AE54/W54))</f>
        <v>2.4919575374534758E-3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90.194891596922957</v>
      </c>
      <c r="I56" s="106"/>
      <c r="J56" s="103"/>
      <c r="K56" s="105">
        <f>SUM(K47:K48,K39,K40:K43)</f>
        <v>92.118378997003603</v>
      </c>
      <c r="L56" s="106"/>
      <c r="M56" s="107">
        <f t="shared" si="29"/>
        <v>1.9234874000806457</v>
      </c>
      <c r="N56" s="77">
        <f>IF((H56)=0,"",(M56/H56))</f>
        <v>2.1325901789168138E-2</v>
      </c>
      <c r="O56" s="106"/>
      <c r="P56" s="103"/>
      <c r="Q56" s="105">
        <f>SUM(Q47:Q48,Q39,Q40:Q43)</f>
        <v>86.498665168827273</v>
      </c>
      <c r="R56" s="106"/>
      <c r="S56" s="107">
        <f t="shared" si="13"/>
        <v>-5.6197138281763301</v>
      </c>
      <c r="T56" s="77">
        <f>IF((K56)=0,"",(S56/K56))</f>
        <v>-6.1005348654247664E-2</v>
      </c>
      <c r="U56" s="106"/>
      <c r="V56" s="103"/>
      <c r="W56" s="105">
        <f>SUM(W47:W48,W39,W40:W43)</f>
        <v>86.078665169008161</v>
      </c>
      <c r="X56" s="106"/>
      <c r="Y56" s="107">
        <f t="shared" si="14"/>
        <v>-0.41999999981911174</v>
      </c>
      <c r="Z56" s="77">
        <f>IF((Q56)=0,"",(Y56/Q56))</f>
        <v>-4.855566256419792E-3</v>
      </c>
      <c r="AA56" s="106"/>
      <c r="AB56" s="103"/>
      <c r="AC56" s="105">
        <f>SUM(AC47:AC48,AC39,AC40:AC43)</f>
        <v>86.298539206431471</v>
      </c>
      <c r="AD56" s="106"/>
      <c r="AE56" s="107">
        <f t="shared" si="15"/>
        <v>0.21987403742330969</v>
      </c>
      <c r="AF56" s="77">
        <f>IF((W56)=0,"",(AE56/W56))</f>
        <v>2.5543383716697472E-3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11.725335907599986</v>
      </c>
      <c r="I57" s="110"/>
      <c r="J57" s="109">
        <v>0.13</v>
      </c>
      <c r="K57" s="111">
        <f>K56*J57</f>
        <v>11.975389269610469</v>
      </c>
      <c r="L57" s="110"/>
      <c r="M57" s="112">
        <f t="shared" si="29"/>
        <v>0.25005336201048323</v>
      </c>
      <c r="N57" s="84">
        <f>IF((H57)=0,"",(M57/H57))</f>
        <v>2.1325901789168076E-2</v>
      </c>
      <c r="O57" s="110"/>
      <c r="P57" s="109">
        <v>0.13</v>
      </c>
      <c r="Q57" s="111">
        <f>Q56*P57</f>
        <v>11.244826471947546</v>
      </c>
      <c r="R57" s="110"/>
      <c r="S57" s="112">
        <f t="shared" si="13"/>
        <v>-0.7305627976629232</v>
      </c>
      <c r="T57" s="84">
        <f>IF((K57)=0,"",(S57/K57))</f>
        <v>-6.1005348654247685E-2</v>
      </c>
      <c r="U57" s="110"/>
      <c r="V57" s="109">
        <v>0.13</v>
      </c>
      <c r="W57" s="111">
        <f>W56*V57</f>
        <v>11.19022647197106</v>
      </c>
      <c r="X57" s="110"/>
      <c r="Y57" s="112">
        <f t="shared" si="14"/>
        <v>-5.4599999976485236E-2</v>
      </c>
      <c r="Z57" s="84">
        <f>IF((Q57)=0,"",(Y57/Q57))</f>
        <v>-4.8555662564198554E-3</v>
      </c>
      <c r="AA57" s="110"/>
      <c r="AB57" s="109">
        <v>0.13</v>
      </c>
      <c r="AC57" s="111">
        <f>AC56*AB57</f>
        <v>11.218810096836092</v>
      </c>
      <c r="AD57" s="110"/>
      <c r="AE57" s="112">
        <f t="shared" si="15"/>
        <v>2.8583624865031965E-2</v>
      </c>
      <c r="AF57" s="84">
        <f>IF((W57)=0,"",(AE57/W57))</f>
        <v>2.5543383716698995E-3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101.92022750452294</v>
      </c>
      <c r="I58" s="110"/>
      <c r="J58" s="114"/>
      <c r="K58" s="111">
        <f>K56+K57</f>
        <v>104.09376826661408</v>
      </c>
      <c r="L58" s="110"/>
      <c r="M58" s="112">
        <f t="shared" si="29"/>
        <v>2.173540762091136</v>
      </c>
      <c r="N58" s="84">
        <f>IF((H58)=0,"",(M58/H58))</f>
        <v>2.1325901789168201E-2</v>
      </c>
      <c r="O58" s="110"/>
      <c r="P58" s="114"/>
      <c r="Q58" s="111">
        <f>Q56+Q57</f>
        <v>97.74349164077482</v>
      </c>
      <c r="R58" s="110"/>
      <c r="S58" s="112">
        <f t="shared" si="13"/>
        <v>-6.3502766258392569</v>
      </c>
      <c r="T58" s="84">
        <f>IF((K58)=0,"",(S58/K58))</f>
        <v>-6.1005348654247699E-2</v>
      </c>
      <c r="U58" s="110"/>
      <c r="V58" s="114"/>
      <c r="W58" s="111">
        <f>W56+W57</f>
        <v>97.26889164097922</v>
      </c>
      <c r="X58" s="110"/>
      <c r="Y58" s="112">
        <f t="shared" si="14"/>
        <v>-0.47459999979560052</v>
      </c>
      <c r="Z58" s="84">
        <f>IF((Q58)=0,"",(Y58/Q58))</f>
        <v>-4.8555662564198363E-3</v>
      </c>
      <c r="AA58" s="110"/>
      <c r="AB58" s="114"/>
      <c r="AC58" s="111">
        <f>AC56+AC57</f>
        <v>97.517349303267565</v>
      </c>
      <c r="AD58" s="110"/>
      <c r="AE58" s="112">
        <f t="shared" si="15"/>
        <v>0.2484576622883452</v>
      </c>
      <c r="AF58" s="84">
        <f>IF((W58)=0,"",(AE58/W58))</f>
        <v>2.5543383716698015E-3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-10.19</v>
      </c>
      <c r="I59" s="110"/>
      <c r="J59" s="114"/>
      <c r="K59" s="116">
        <f>ROUND(-K58*10%,2)</f>
        <v>-10.41</v>
      </c>
      <c r="L59" s="110"/>
      <c r="M59" s="117">
        <f t="shared" si="29"/>
        <v>-0.22000000000000064</v>
      </c>
      <c r="N59" s="89">
        <f>IF((H59)=0,"",(M59/H59))</f>
        <v>2.1589793915603596E-2</v>
      </c>
      <c r="O59" s="110"/>
      <c r="P59" s="114"/>
      <c r="Q59" s="116">
        <f>ROUND(-Q58*10%,2)</f>
        <v>-9.77</v>
      </c>
      <c r="R59" s="110"/>
      <c r="S59" s="117">
        <f t="shared" si="13"/>
        <v>0.64000000000000057</v>
      </c>
      <c r="T59" s="89">
        <f>IF((K59)=0,"",(S59/K59))</f>
        <v>-6.1479346781940496E-2</v>
      </c>
      <c r="U59" s="110"/>
      <c r="V59" s="114"/>
      <c r="W59" s="116">
        <f>ROUND(-W58*10%,2)</f>
        <v>-9.73</v>
      </c>
      <c r="X59" s="110"/>
      <c r="Y59" s="117">
        <f t="shared" si="14"/>
        <v>3.9999999999999147E-2</v>
      </c>
      <c r="Z59" s="89">
        <f>IF((Q59)=0,"",(Y59/Q59))</f>
        <v>-4.094165813715368E-3</v>
      </c>
      <c r="AA59" s="110"/>
      <c r="AB59" s="114"/>
      <c r="AC59" s="116">
        <f>ROUND(-AC58*10%,2)</f>
        <v>-9.75</v>
      </c>
      <c r="AD59" s="110"/>
      <c r="AE59" s="117">
        <f t="shared" si="15"/>
        <v>-1.9999999999999574E-2</v>
      </c>
      <c r="AF59" s="89">
        <f>IF((W59)=0,"",(AE59/W59))</f>
        <v>2.0554984583761125E-3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91.730227504522944</v>
      </c>
      <c r="I60" s="120"/>
      <c r="J60" s="118"/>
      <c r="K60" s="121">
        <f>SUM(K58:K59)</f>
        <v>93.683768266614081</v>
      </c>
      <c r="L60" s="120"/>
      <c r="M60" s="122">
        <f t="shared" si="29"/>
        <v>1.9535407620911371</v>
      </c>
      <c r="N60" s="123">
        <f>IF((H60)=0,"",(M60/H60))</f>
        <v>2.1296586907459853E-2</v>
      </c>
      <c r="O60" s="120"/>
      <c r="P60" s="118"/>
      <c r="Q60" s="121">
        <f>SUM(Q58:Q59)</f>
        <v>87.973491640774824</v>
      </c>
      <c r="R60" s="120"/>
      <c r="S60" s="122">
        <f t="shared" si="13"/>
        <v>-5.7102766258392563</v>
      </c>
      <c r="T60" s="123">
        <f>IF((K60)=0,"",(S60/K60))</f>
        <v>-6.0952678692304668E-2</v>
      </c>
      <c r="U60" s="120"/>
      <c r="V60" s="118"/>
      <c r="W60" s="121">
        <f>SUM(W58:W59)</f>
        <v>87.538891640979216</v>
      </c>
      <c r="X60" s="120"/>
      <c r="Y60" s="122">
        <f t="shared" si="14"/>
        <v>-0.43459999979560848</v>
      </c>
      <c r="Z60" s="123">
        <f>IF((Q60)=0,"",(Y60/Q60))</f>
        <v>-4.9401244817043931E-3</v>
      </c>
      <c r="AA60" s="120"/>
      <c r="AB60" s="118"/>
      <c r="AC60" s="121">
        <f>SUM(AC58:AC59)</f>
        <v>87.767349303267565</v>
      </c>
      <c r="AD60" s="120"/>
      <c r="AE60" s="122">
        <f t="shared" si="15"/>
        <v>0.22845766228834918</v>
      </c>
      <c r="AF60" s="123">
        <f>IF((W60)=0,"",(AE60/W60))</f>
        <v>2.6097847254602691E-3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2">
    <mergeCell ref="B54:D54"/>
    <mergeCell ref="B60:D60"/>
    <mergeCell ref="V9:W9"/>
    <mergeCell ref="Y9:Z9"/>
    <mergeCell ref="AB9:AC9"/>
    <mergeCell ref="AE9:AF9"/>
    <mergeCell ref="AH9:AI9"/>
    <mergeCell ref="S9:T9"/>
    <mergeCell ref="G9:H9"/>
    <mergeCell ref="J9:K9"/>
    <mergeCell ref="M9:N9"/>
    <mergeCell ref="P9:Q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P79"/>
  <sheetViews>
    <sheetView showGridLines="0" topLeftCell="A6" zoomScale="90" zoomScaleNormal="9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8.54296875" style="1" bestFit="1" customWidth="1"/>
    <col min="7" max="7" width="12.26953125" style="1" customWidth="1"/>
    <col min="8" max="8" width="9.54296875" style="144" bestFit="1" customWidth="1"/>
    <col min="9" max="9" width="1.7265625" style="1" customWidth="1"/>
    <col min="10" max="10" width="11.1796875" style="1" customWidth="1"/>
    <col min="11" max="11" width="9.5429687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800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1.55E-2</v>
      </c>
      <c r="H19" s="18">
        <f t="shared" si="0"/>
        <v>12.4</v>
      </c>
      <c r="I19" s="19"/>
      <c r="J19" s="16">
        <v>1.21E-2</v>
      </c>
      <c r="K19" s="18">
        <f t="shared" si="1"/>
        <v>9.68</v>
      </c>
      <c r="L19" s="19"/>
      <c r="M19" s="21">
        <f t="shared" si="2"/>
        <v>-2.7200000000000006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6.4799999999999995</v>
      </c>
      <c r="R19" s="19"/>
      <c r="S19" s="21">
        <f t="shared" si="13"/>
        <v>-3.2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3.2</v>
      </c>
      <c r="X19" s="19"/>
      <c r="Y19" s="21">
        <f t="shared" si="14"/>
        <v>-3.2799999999999994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-3.2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>
        <v>-1E-4</v>
      </c>
      <c r="H21" s="18">
        <f t="shared" si="0"/>
        <v>-0.08</v>
      </c>
      <c r="I21" s="19"/>
      <c r="J21" s="16"/>
      <c r="K21" s="18">
        <f t="shared" si="1"/>
        <v>0</v>
      </c>
      <c r="L21" s="19"/>
      <c r="M21" s="21">
        <f t="shared" si="2"/>
        <v>0.08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28.850000000000005</v>
      </c>
      <c r="I28" s="31"/>
      <c r="J28" s="28"/>
      <c r="K28" s="30">
        <f>SUM(K12:K27)</f>
        <v>29.27</v>
      </c>
      <c r="L28" s="31"/>
      <c r="M28" s="32">
        <f t="shared" si="17"/>
        <v>0.4199999999999946</v>
      </c>
      <c r="N28" s="33">
        <f t="shared" si="18"/>
        <v>1.4558058925476413E-2</v>
      </c>
      <c r="O28" s="31"/>
      <c r="P28" s="28"/>
      <c r="Q28" s="30">
        <f>SUM(Q12:Q27)</f>
        <v>28.72</v>
      </c>
      <c r="R28" s="31"/>
      <c r="S28" s="32">
        <f t="shared" si="13"/>
        <v>-0.55000000000000071</v>
      </c>
      <c r="T28" s="33">
        <f t="shared" si="5"/>
        <v>-1.8790570550051271E-2</v>
      </c>
      <c r="U28" s="31"/>
      <c r="V28" s="28"/>
      <c r="W28" s="30">
        <f>SUM(W12:W27)</f>
        <v>27.07</v>
      </c>
      <c r="X28" s="31"/>
      <c r="Y28" s="32">
        <f t="shared" si="14"/>
        <v>-1.6499999999999986</v>
      </c>
      <c r="Z28" s="33">
        <f t="shared" si="7"/>
        <v>-5.7451253481894102E-2</v>
      </c>
      <c r="AA28" s="31"/>
      <c r="AB28" s="28"/>
      <c r="AC28" s="30">
        <f>SUM(AC12:AC27)</f>
        <v>26.88</v>
      </c>
      <c r="AD28" s="31"/>
      <c r="AE28" s="32">
        <f t="shared" si="15"/>
        <v>-0.19000000000000128</v>
      </c>
      <c r="AF28" s="33">
        <f t="shared" si="9"/>
        <v>-7.0188400443295636E-3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800</v>
      </c>
      <c r="G29" s="16">
        <v>-6.9999999999999999E-4</v>
      </c>
      <c r="H29" s="18">
        <f t="shared" ref="H29:H35" si="19">$F29*G29</f>
        <v>-0.55999999999999994</v>
      </c>
      <c r="I29" s="19"/>
      <c r="J29" s="16">
        <v>3.3021965494891908E-4</v>
      </c>
      <c r="K29" s="18">
        <f t="shared" ref="K29:K35" si="20">$F29*J29</f>
        <v>0.26417572395913524</v>
      </c>
      <c r="L29" s="19"/>
      <c r="M29" s="21">
        <f t="shared" si="17"/>
        <v>0.82417572395913519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-0.26417572395913524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800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800</v>
      </c>
      <c r="G31" s="16">
        <v>1E-4</v>
      </c>
      <c r="H31" s="18">
        <f t="shared" si="19"/>
        <v>0.08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-0.08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800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800</v>
      </c>
      <c r="G33" s="133">
        <v>5.9999999024318931E-5</v>
      </c>
      <c r="H33" s="18">
        <f t="shared" si="19"/>
        <v>4.7999999219455143E-2</v>
      </c>
      <c r="I33" s="19"/>
      <c r="J33" s="133">
        <v>6.0000002460806063E-5</v>
      </c>
      <c r="K33" s="18">
        <f t="shared" si="20"/>
        <v>4.8000001968644852E-2</v>
      </c>
      <c r="L33" s="19"/>
      <c r="M33" s="21">
        <f t="shared" si="29"/>
        <v>2.7491897092168927E-9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4.800000084565291E-2</v>
      </c>
      <c r="R33" s="19"/>
      <c r="S33" s="21">
        <f t="shared" si="13"/>
        <v>-1.1229919424926571E-9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4.8000001135086234E-2</v>
      </c>
      <c r="X33" s="19"/>
      <c r="Y33" s="21">
        <f t="shared" si="14"/>
        <v>2.8943332452957549E-10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4.7798461012374623E-2</v>
      </c>
      <c r="AD33" s="19"/>
      <c r="AE33" s="21">
        <f t="shared" si="15"/>
        <v>-2.0154012271161176E-4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30.32000000000005</v>
      </c>
      <c r="G34" s="38">
        <f>0.64*G44+0.18*G45+0.18*G46</f>
        <v>0.10766000000000001</v>
      </c>
      <c r="H34" s="18">
        <f t="shared" si="19"/>
        <v>3.2642512000000057</v>
      </c>
      <c r="I34" s="19"/>
      <c r="J34" s="38">
        <f>0.64*J44+0.18*J45+0.18*J46</f>
        <v>0.10766000000000001</v>
      </c>
      <c r="K34" s="18">
        <f t="shared" si="20"/>
        <v>3.2642512000000057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3.0968848000000055</v>
      </c>
      <c r="R34" s="19"/>
      <c r="S34" s="21">
        <f t="shared" si="13"/>
        <v>-0.16736640000000014</v>
      </c>
      <c r="T34" s="22">
        <f t="shared" si="5"/>
        <v>-5.1272524614527165E-2</v>
      </c>
      <c r="U34" s="19"/>
      <c r="V34" s="38">
        <f>0.64*V44+0.18*V45+0.18*V46</f>
        <v>0.10214000000000001</v>
      </c>
      <c r="W34" s="18">
        <f t="shared" si="22"/>
        <v>3.0968848000000055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3.0968848000000055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32.472251199219464</v>
      </c>
      <c r="I36" s="31"/>
      <c r="J36" s="41"/>
      <c r="K36" s="43">
        <f>SUM(K29:K35)+K28</f>
        <v>33.636426925927786</v>
      </c>
      <c r="L36" s="31"/>
      <c r="M36" s="32">
        <f t="shared" si="29"/>
        <v>1.1641757267083221</v>
      </c>
      <c r="N36" s="33">
        <f t="shared" ref="N36:N46" si="30">IF((H36)=0,"",(M36/H36))</f>
        <v>3.5851401849721631E-2</v>
      </c>
      <c r="O36" s="31"/>
      <c r="P36" s="41"/>
      <c r="Q36" s="43">
        <f>SUM(Q29:Q35)+Q28</f>
        <v>32.654884800845657</v>
      </c>
      <c r="R36" s="31"/>
      <c r="S36" s="32">
        <f t="shared" si="13"/>
        <v>-0.98154212508212879</v>
      </c>
      <c r="T36" s="33">
        <f t="shared" ref="T36:T46" si="31">IF((K36)=0,"",(S36/K36))</f>
        <v>-2.9180927190739513E-2</v>
      </c>
      <c r="U36" s="31"/>
      <c r="V36" s="41"/>
      <c r="W36" s="43">
        <f>SUM(W29:W35)+W28</f>
        <v>31.004884801135091</v>
      </c>
      <c r="X36" s="31"/>
      <c r="Y36" s="32">
        <f t="shared" si="14"/>
        <v>-1.6499999997105661</v>
      </c>
      <c r="Z36" s="33">
        <f t="shared" ref="Z36:Z46" si="32">IF((Q36)=0,"",(Y36/Q36))</f>
        <v>-5.0528428128701786E-2</v>
      </c>
      <c r="AA36" s="31"/>
      <c r="AB36" s="41"/>
      <c r="AC36" s="43">
        <f>SUM(AC29:AC35)+AC28</f>
        <v>30.024683261012377</v>
      </c>
      <c r="AD36" s="31"/>
      <c r="AE36" s="32">
        <f t="shared" si="15"/>
        <v>-0.98020154012271377</v>
      </c>
      <c r="AF36" s="33">
        <f t="shared" ref="AF36:AF46" si="33">IF((W36)=0,"",(AE36/W36))</f>
        <v>-3.1614422901736716E-2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830.32</v>
      </c>
      <c r="G37" s="20">
        <v>7.9911436447223493E-3</v>
      </c>
      <c r="H37" s="18">
        <f>$F37*G37</f>
        <v>6.6352063910858616</v>
      </c>
      <c r="I37" s="19"/>
      <c r="J37" s="20">
        <v>7.7725149591303024E-3</v>
      </c>
      <c r="K37" s="18">
        <f>$F37*J37</f>
        <v>6.4536746208650735</v>
      </c>
      <c r="L37" s="19"/>
      <c r="M37" s="21">
        <f t="shared" si="29"/>
        <v>-0.18153177022078815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6.4536746208650735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6.4536746208650735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6.4536746208650735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830.32</v>
      </c>
      <c r="G38" s="20">
        <v>5.8767041198229978E-3</v>
      </c>
      <c r="H38" s="18">
        <f>$F38*G38</f>
        <v>4.8795449647714317</v>
      </c>
      <c r="I38" s="19"/>
      <c r="J38" s="20">
        <v>5.8885548323693356E-3</v>
      </c>
      <c r="K38" s="18">
        <f>$F38*J38</f>
        <v>4.8893848484129068</v>
      </c>
      <c r="L38" s="19"/>
      <c r="M38" s="21">
        <f t="shared" si="29"/>
        <v>9.8398836414750335E-3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4.8893848484129068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4.8893848484129068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4.8893848484129068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43.987002555076756</v>
      </c>
      <c r="I39" s="48"/>
      <c r="J39" s="47"/>
      <c r="K39" s="43">
        <f>SUM(K36:K38)</f>
        <v>44.979486395205768</v>
      </c>
      <c r="L39" s="48"/>
      <c r="M39" s="32">
        <f t="shared" si="29"/>
        <v>0.9924838401290117</v>
      </c>
      <c r="N39" s="33">
        <f t="shared" si="30"/>
        <v>2.2563115976959522E-2</v>
      </c>
      <c r="O39" s="48"/>
      <c r="P39" s="47"/>
      <c r="Q39" s="43">
        <f>SUM(Q36:Q38)</f>
        <v>43.997944270123639</v>
      </c>
      <c r="R39" s="48"/>
      <c r="S39" s="32">
        <f t="shared" si="13"/>
        <v>-0.98154212508212879</v>
      </c>
      <c r="T39" s="33">
        <f t="shared" si="31"/>
        <v>-2.1821994952497911E-2</v>
      </c>
      <c r="U39" s="48"/>
      <c r="V39" s="47"/>
      <c r="W39" s="43">
        <f>SUM(W36:W38)</f>
        <v>42.347944270413073</v>
      </c>
      <c r="X39" s="48"/>
      <c r="Y39" s="32">
        <f t="shared" si="14"/>
        <v>-1.6499999997105661</v>
      </c>
      <c r="Z39" s="33">
        <f t="shared" si="32"/>
        <v>-3.7501752117791151E-2</v>
      </c>
      <c r="AA39" s="48"/>
      <c r="AB39" s="47"/>
      <c r="AC39" s="43">
        <f>SUM(AC36:AC38)</f>
        <v>41.36774273029036</v>
      </c>
      <c r="AD39" s="48"/>
      <c r="AE39" s="32">
        <f t="shared" si="15"/>
        <v>-0.98020154012271377</v>
      </c>
      <c r="AF39" s="33">
        <f t="shared" si="33"/>
        <v>-2.3146378342798188E-2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830.32</v>
      </c>
      <c r="G40" s="50">
        <v>4.4000000000000003E-3</v>
      </c>
      <c r="H40" s="154">
        <f t="shared" ref="H40:H48" si="34">$F40*G40</f>
        <v>3.6534080000000007</v>
      </c>
      <c r="I40" s="19"/>
      <c r="J40" s="50">
        <v>4.7000000000000002E-3</v>
      </c>
      <c r="K40" s="154">
        <f t="shared" ref="K40:K42" si="35">$F40*J40</f>
        <v>3.9025040000000004</v>
      </c>
      <c r="L40" s="19"/>
      <c r="M40" s="21">
        <f t="shared" si="29"/>
        <v>0.24909599999999976</v>
      </c>
      <c r="N40" s="155">
        <f t="shared" si="30"/>
        <v>6.8181818181818107E-2</v>
      </c>
      <c r="O40" s="19"/>
      <c r="P40" s="50">
        <v>4.7000000000000002E-3</v>
      </c>
      <c r="Q40" s="154">
        <f t="shared" ref="Q40:Q42" si="36">$F40*P40</f>
        <v>3.9025040000000004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2" si="37">$F40*V40</f>
        <v>3.9025040000000004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3.9025040000000004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830.32</v>
      </c>
      <c r="G41" s="50">
        <v>1.2999999999999999E-3</v>
      </c>
      <c r="H41" s="154">
        <f t="shared" si="34"/>
        <v>1.0794159999999999</v>
      </c>
      <c r="I41" s="19"/>
      <c r="J41" s="50">
        <v>1.2999999999999999E-3</v>
      </c>
      <c r="K41" s="154">
        <f t="shared" si="35"/>
        <v>1.0794159999999999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1.0794159999999999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1.0794159999999999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1.0794159999999999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800</v>
      </c>
      <c r="G43" s="50">
        <v>7.0000000000000001E-3</v>
      </c>
      <c r="H43" s="154">
        <f t="shared" si="34"/>
        <v>5.6000000000000005</v>
      </c>
      <c r="I43" s="19"/>
      <c r="J43" s="50">
        <v>7.0000000000000001E-3</v>
      </c>
      <c r="K43" s="154">
        <f t="shared" ref="K43:K48" si="39">$F43*J43</f>
        <v>5.6000000000000005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-5.6000000000000005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512</v>
      </c>
      <c r="G44" s="54">
        <v>8.3000000000000004E-2</v>
      </c>
      <c r="H44" s="154">
        <f t="shared" si="34"/>
        <v>42.496000000000002</v>
      </c>
      <c r="I44" s="19"/>
      <c r="J44" s="54">
        <v>8.3000000000000004E-2</v>
      </c>
      <c r="K44" s="154">
        <f t="shared" si="39"/>
        <v>42.496000000000002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40.96</v>
      </c>
      <c r="R44" s="19"/>
      <c r="S44" s="21">
        <f t="shared" si="13"/>
        <v>-1.5360000000000014</v>
      </c>
      <c r="T44" s="155">
        <f t="shared" si="31"/>
        <v>-3.6144578313253045E-2</v>
      </c>
      <c r="U44" s="19"/>
      <c r="V44" s="54">
        <v>0.08</v>
      </c>
      <c r="W44" s="154">
        <f t="shared" si="41"/>
        <v>40.96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40.96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144</v>
      </c>
      <c r="G45" s="54">
        <v>0.128</v>
      </c>
      <c r="H45" s="154">
        <f t="shared" si="34"/>
        <v>18.432000000000002</v>
      </c>
      <c r="I45" s="19"/>
      <c r="J45" s="54">
        <v>0.128</v>
      </c>
      <c r="K45" s="154">
        <f t="shared" si="39"/>
        <v>18.432000000000002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17.567999999999998</v>
      </c>
      <c r="R45" s="19"/>
      <c r="S45" s="21">
        <f t="shared" si="13"/>
        <v>-0.86400000000000432</v>
      </c>
      <c r="T45" s="155">
        <f t="shared" si="31"/>
        <v>-4.6875000000000229E-2</v>
      </c>
      <c r="U45" s="19"/>
      <c r="V45" s="54">
        <v>0.122</v>
      </c>
      <c r="W45" s="154">
        <f t="shared" si="41"/>
        <v>17.567999999999998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17.567999999999998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144</v>
      </c>
      <c r="G46" s="54">
        <v>0.17499999999999999</v>
      </c>
      <c r="H46" s="154">
        <f t="shared" si="34"/>
        <v>25.2</v>
      </c>
      <c r="I46" s="19"/>
      <c r="J46" s="54">
        <v>0.17499999999999999</v>
      </c>
      <c r="K46" s="154">
        <f t="shared" si="39"/>
        <v>25.2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23.184000000000001</v>
      </c>
      <c r="R46" s="19"/>
      <c r="S46" s="21">
        <f t="shared" si="13"/>
        <v>-2.0159999999999982</v>
      </c>
      <c r="T46" s="155">
        <f t="shared" si="31"/>
        <v>-7.9999999999999932E-2</v>
      </c>
      <c r="U46" s="19"/>
      <c r="V46" s="54">
        <v>0.161</v>
      </c>
      <c r="W46" s="154">
        <f t="shared" si="41"/>
        <v>23.184000000000001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23.184000000000001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9.9000000000000005E-2</v>
      </c>
      <c r="H47" s="154">
        <f t="shared" si="34"/>
        <v>59.400000000000006</v>
      </c>
      <c r="I47" s="59"/>
      <c r="J47" s="54">
        <v>9.9000000000000005E-2</v>
      </c>
      <c r="K47" s="154">
        <f t="shared" si="39"/>
        <v>59.400000000000006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-3.0000000000000071</v>
      </c>
      <c r="T47" s="155">
        <f>IF((K47)=FALSE,"",(S47/K47))</f>
        <v>-5.0505050505050622E-2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200</v>
      </c>
      <c r="G48" s="54">
        <v>0.11600000000000001</v>
      </c>
      <c r="H48" s="154">
        <f t="shared" si="34"/>
        <v>23.200000000000003</v>
      </c>
      <c r="I48" s="59"/>
      <c r="J48" s="54">
        <v>0.11600000000000001</v>
      </c>
      <c r="K48" s="154">
        <f t="shared" si="39"/>
        <v>23.200000000000003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22</v>
      </c>
      <c r="R48" s="59"/>
      <c r="S48" s="60">
        <f t="shared" si="13"/>
        <v>-1.2000000000000028</v>
      </c>
      <c r="T48" s="155">
        <f>IF((K48)=FALSE,"",(S48/K48))</f>
        <v>-5.17241379310346E-2</v>
      </c>
      <c r="U48" s="59"/>
      <c r="V48" s="54">
        <v>0.11</v>
      </c>
      <c r="W48" s="154">
        <f t="shared" si="41"/>
        <v>22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22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140.69782655507677</v>
      </c>
      <c r="I50" s="75"/>
      <c r="J50" s="72"/>
      <c r="K50" s="74">
        <f>SUM(K40:K46,K39)</f>
        <v>141.93940639520576</v>
      </c>
      <c r="L50" s="75"/>
      <c r="M50" s="76">
        <f t="shared" si="29"/>
        <v>1.2415798401289919</v>
      </c>
      <c r="N50" s="77">
        <f>IF((H50)=0,"",(M50/H50))</f>
        <v>8.8244422144145209E-3</v>
      </c>
      <c r="O50" s="75"/>
      <c r="P50" s="72"/>
      <c r="Q50" s="74">
        <f>SUM(Q40:Q46,Q39)</f>
        <v>130.94186427012363</v>
      </c>
      <c r="R50" s="75"/>
      <c r="S50" s="76">
        <f t="shared" si="13"/>
        <v>-10.997542125082134</v>
      </c>
      <c r="T50" s="77">
        <f>IF((K50)=0,"",(S50/K50))</f>
        <v>-7.7480541904348804E-2</v>
      </c>
      <c r="U50" s="75"/>
      <c r="V50" s="72"/>
      <c r="W50" s="74">
        <f>SUM(W40:W46,W39)</f>
        <v>129.29186427041307</v>
      </c>
      <c r="X50" s="75"/>
      <c r="Y50" s="76">
        <f t="shared" si="14"/>
        <v>-1.649999999710559</v>
      </c>
      <c r="Z50" s="77">
        <f>IF((Q50)=0,"",(Y50/Q50))</f>
        <v>-1.2601011975106203E-2</v>
      </c>
      <c r="AA50" s="75"/>
      <c r="AB50" s="72"/>
      <c r="AC50" s="74">
        <f>SUM(AC40:AC46,AC39)</f>
        <v>128.31166273029038</v>
      </c>
      <c r="AD50" s="75"/>
      <c r="AE50" s="76">
        <f t="shared" si="15"/>
        <v>-0.98020154012269245</v>
      </c>
      <c r="AF50" s="77">
        <f>IF((W50)=0,"",(AE50/W50))</f>
        <v>-7.5813087362759926E-3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18.290717452159981</v>
      </c>
      <c r="I51" s="81"/>
      <c r="J51" s="79">
        <v>0.13</v>
      </c>
      <c r="K51" s="82">
        <f>K50*J51</f>
        <v>18.452122831376752</v>
      </c>
      <c r="L51" s="81"/>
      <c r="M51" s="83">
        <f t="shared" si="29"/>
        <v>0.16140537921677023</v>
      </c>
      <c r="N51" s="84">
        <f>IF((H51)=0,"",(M51/H51))</f>
        <v>8.8244422144145903E-3</v>
      </c>
      <c r="O51" s="81"/>
      <c r="P51" s="79">
        <v>0.13</v>
      </c>
      <c r="Q51" s="82">
        <f>Q50*P51</f>
        <v>17.022442355116073</v>
      </c>
      <c r="R51" s="81"/>
      <c r="S51" s="83">
        <f t="shared" si="13"/>
        <v>-1.4296804762606783</v>
      </c>
      <c r="T51" s="84">
        <f>IF((K51)=0,"",(S51/K51))</f>
        <v>-7.7480541904348832E-2</v>
      </c>
      <c r="U51" s="81"/>
      <c r="V51" s="79">
        <v>0.13</v>
      </c>
      <c r="W51" s="82">
        <f>W50*V51</f>
        <v>16.807942355153699</v>
      </c>
      <c r="X51" s="81"/>
      <c r="Y51" s="83">
        <f t="shared" si="14"/>
        <v>-0.21449999996237423</v>
      </c>
      <c r="Z51" s="84">
        <f>IF((Q51)=0,"",(Y51/Q51))</f>
        <v>-1.2601011975106295E-2</v>
      </c>
      <c r="AA51" s="81"/>
      <c r="AB51" s="79">
        <v>0.13</v>
      </c>
      <c r="AC51" s="82">
        <f>AC50*AB51</f>
        <v>16.680516154937749</v>
      </c>
      <c r="AD51" s="81"/>
      <c r="AE51" s="83">
        <f t="shared" si="15"/>
        <v>-0.1274262002159503</v>
      </c>
      <c r="AF51" s="84">
        <f>IF((W51)=0,"",(AE51/W51))</f>
        <v>-7.5813087362760091E-3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158.98854400723675</v>
      </c>
      <c r="I52" s="81"/>
      <c r="J52" s="86"/>
      <c r="K52" s="82">
        <f>K50+K51</f>
        <v>160.39152922658252</v>
      </c>
      <c r="L52" s="81"/>
      <c r="M52" s="83">
        <f t="shared" si="29"/>
        <v>1.4029852193457657</v>
      </c>
      <c r="N52" s="84">
        <f>IF((H52)=0,"",(M52/H52))</f>
        <v>8.8244422144145521E-3</v>
      </c>
      <c r="O52" s="81"/>
      <c r="P52" s="86"/>
      <c r="Q52" s="82">
        <f>Q50+Q51</f>
        <v>147.96430662523971</v>
      </c>
      <c r="R52" s="81"/>
      <c r="S52" s="83">
        <f t="shared" si="13"/>
        <v>-12.427222601342805</v>
      </c>
      <c r="T52" s="84">
        <f>IF((K52)=0,"",(S52/K52))</f>
        <v>-7.7480541904348763E-2</v>
      </c>
      <c r="U52" s="81"/>
      <c r="V52" s="86"/>
      <c r="W52" s="82">
        <f>W50+W51</f>
        <v>146.09980662556677</v>
      </c>
      <c r="X52" s="81"/>
      <c r="Y52" s="83">
        <f t="shared" si="14"/>
        <v>-1.8644999996729439</v>
      </c>
      <c r="Z52" s="84">
        <f>IF((Q52)=0,"",(Y52/Q52))</f>
        <v>-1.2601011975106284E-2</v>
      </c>
      <c r="AA52" s="81"/>
      <c r="AB52" s="86"/>
      <c r="AC52" s="82">
        <f>AC50+AC51</f>
        <v>144.99217888522813</v>
      </c>
      <c r="AD52" s="81"/>
      <c r="AE52" s="83">
        <f t="shared" si="15"/>
        <v>-1.1076277403386428</v>
      </c>
      <c r="AF52" s="84">
        <f>IF((W52)=0,"",(AE52/W52))</f>
        <v>-7.5813087362759943E-3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-15.9</v>
      </c>
      <c r="I53" s="81"/>
      <c r="J53" s="86"/>
      <c r="K53" s="87">
        <f>ROUND(-K52*10%,2)</f>
        <v>-16.04</v>
      </c>
      <c r="L53" s="81"/>
      <c r="M53" s="88">
        <f t="shared" si="29"/>
        <v>-0.13999999999999879</v>
      </c>
      <c r="N53" s="89">
        <f>IF((H53)=0,"",(M53/H53))</f>
        <v>8.805031446540804E-3</v>
      </c>
      <c r="O53" s="81"/>
      <c r="P53" s="86"/>
      <c r="Q53" s="87">
        <f>ROUND(-Q52*10%,2)</f>
        <v>-14.8</v>
      </c>
      <c r="R53" s="81"/>
      <c r="S53" s="88">
        <f t="shared" si="13"/>
        <v>1.2399999999999984</v>
      </c>
      <c r="T53" s="89">
        <f>IF((K53)=0,"",(S53/K53))</f>
        <v>-7.7306733167082198E-2</v>
      </c>
      <c r="U53" s="81"/>
      <c r="V53" s="86"/>
      <c r="W53" s="87">
        <f>ROUND(-W52*10%,2)</f>
        <v>-14.61</v>
      </c>
      <c r="X53" s="81"/>
      <c r="Y53" s="88">
        <f t="shared" si="14"/>
        <v>0.19000000000000128</v>
      </c>
      <c r="Z53" s="89">
        <f>IF((Q53)=0,"",(Y53/Q53))</f>
        <v>-1.2837837837837924E-2</v>
      </c>
      <c r="AA53" s="81"/>
      <c r="AB53" s="86"/>
      <c r="AC53" s="87">
        <f>ROUND(-AC52*10%,2)</f>
        <v>-14.5</v>
      </c>
      <c r="AD53" s="81"/>
      <c r="AE53" s="88">
        <f t="shared" si="15"/>
        <v>0.10999999999999943</v>
      </c>
      <c r="AF53" s="89">
        <f>IF((W53)=0,"",(AE53/W53))</f>
        <v>-7.5290896646132395E-3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143.08854400723675</v>
      </c>
      <c r="I54" s="92"/>
      <c r="J54" s="90"/>
      <c r="K54" s="93">
        <f>K52+K53</f>
        <v>144.35152922658253</v>
      </c>
      <c r="L54" s="92"/>
      <c r="M54" s="94">
        <f t="shared" si="29"/>
        <v>1.2629852193457793</v>
      </c>
      <c r="N54" s="95">
        <f>IF((H54)=0,"",(M54/H54))</f>
        <v>8.826599139075058E-3</v>
      </c>
      <c r="O54" s="92"/>
      <c r="P54" s="90"/>
      <c r="Q54" s="93">
        <f>Q52+Q53</f>
        <v>133.1643066252397</v>
      </c>
      <c r="R54" s="92"/>
      <c r="S54" s="94">
        <f t="shared" si="13"/>
        <v>-11.187222601342825</v>
      </c>
      <c r="T54" s="95">
        <f>IF((K54)=0,"",(S54/K54))</f>
        <v>-7.7499855119530545E-2</v>
      </c>
      <c r="U54" s="92"/>
      <c r="V54" s="90"/>
      <c r="W54" s="93">
        <f>W52+W53</f>
        <v>131.48980662556676</v>
      </c>
      <c r="X54" s="92"/>
      <c r="Y54" s="94">
        <f t="shared" si="14"/>
        <v>-1.6744999996729462</v>
      </c>
      <c r="Z54" s="95">
        <f>IF((Q54)=0,"",(Y54/Q54))</f>
        <v>-1.2574690937155112E-2</v>
      </c>
      <c r="AA54" s="92"/>
      <c r="AB54" s="90"/>
      <c r="AC54" s="93">
        <f>AC52+AC53</f>
        <v>130.49217888522813</v>
      </c>
      <c r="AD54" s="92"/>
      <c r="AE54" s="94">
        <f t="shared" si="15"/>
        <v>-0.99762774033862911</v>
      </c>
      <c r="AF54" s="95">
        <f>IF((W54)=0,"",(AE54/W54))</f>
        <v>-7.587110863882366E-3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137.16982655507678</v>
      </c>
      <c r="I56" s="106"/>
      <c r="J56" s="103"/>
      <c r="K56" s="105">
        <f>SUM(K47:K48,K39,K40:K43)</f>
        <v>138.41140639520577</v>
      </c>
      <c r="L56" s="106"/>
      <c r="M56" s="107">
        <f t="shared" si="29"/>
        <v>1.2415798401289919</v>
      </c>
      <c r="N56" s="77">
        <f>IF((H56)=0,"",(M56/H56))</f>
        <v>9.0514063574358289E-3</v>
      </c>
      <c r="O56" s="106"/>
      <c r="P56" s="103"/>
      <c r="Q56" s="105">
        <f>SUM(Q47:Q48,Q39,Q40:Q43)</f>
        <v>127.62986427012363</v>
      </c>
      <c r="R56" s="106"/>
      <c r="S56" s="107">
        <f t="shared" si="13"/>
        <v>-10.78154212508214</v>
      </c>
      <c r="T56" s="77">
        <f>IF((K56)=0,"",(S56/K56))</f>
        <v>-7.7894896135204547E-2</v>
      </c>
      <c r="U56" s="106"/>
      <c r="V56" s="103"/>
      <c r="W56" s="105">
        <f>SUM(W47:W48,W39,W40:W43)</f>
        <v>125.97986427041307</v>
      </c>
      <c r="X56" s="106"/>
      <c r="Y56" s="107">
        <f t="shared" si="14"/>
        <v>-1.649999999710559</v>
      </c>
      <c r="Z56" s="77">
        <f>IF((Q56)=0,"",(Y56/Q56))</f>
        <v>-1.29280087317056E-2</v>
      </c>
      <c r="AA56" s="106"/>
      <c r="AB56" s="103"/>
      <c r="AC56" s="105">
        <f>SUM(AC47:AC48,AC39,AC40:AC43)</f>
        <v>124.99966273029035</v>
      </c>
      <c r="AD56" s="106"/>
      <c r="AE56" s="107">
        <f t="shared" si="15"/>
        <v>-0.98020154012272087</v>
      </c>
      <c r="AF56" s="77">
        <f>IF((W56)=0,"",(AE56/W56))</f>
        <v>-7.7806207031525234E-3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17.832077452159982</v>
      </c>
      <c r="I57" s="110"/>
      <c r="J57" s="109">
        <v>0.13</v>
      </c>
      <c r="K57" s="111">
        <f>K56*J57</f>
        <v>17.993482831376753</v>
      </c>
      <c r="L57" s="110"/>
      <c r="M57" s="112">
        <f t="shared" si="29"/>
        <v>0.16140537921677023</v>
      </c>
      <c r="N57" s="84">
        <f>IF((H57)=0,"",(M57/H57))</f>
        <v>9.0514063574359E-3</v>
      </c>
      <c r="O57" s="110"/>
      <c r="P57" s="109">
        <v>0.13</v>
      </c>
      <c r="Q57" s="111">
        <f>Q56*P57</f>
        <v>16.591882355116073</v>
      </c>
      <c r="R57" s="110"/>
      <c r="S57" s="112">
        <f t="shared" si="13"/>
        <v>-1.4016004762606791</v>
      </c>
      <c r="T57" s="84">
        <f>IF((K57)=0,"",(S57/K57))</f>
        <v>-7.7894896135204589E-2</v>
      </c>
      <c r="U57" s="110"/>
      <c r="V57" s="109">
        <v>0.13</v>
      </c>
      <c r="W57" s="111">
        <f>W56*V57</f>
        <v>16.377382355153699</v>
      </c>
      <c r="X57" s="110"/>
      <c r="Y57" s="112">
        <f t="shared" si="14"/>
        <v>-0.21449999996237423</v>
      </c>
      <c r="Z57" s="84">
        <f>IF((Q57)=0,"",(Y57/Q57))</f>
        <v>-1.2928008731705694E-2</v>
      </c>
      <c r="AA57" s="110"/>
      <c r="AB57" s="109">
        <v>0.13</v>
      </c>
      <c r="AC57" s="111">
        <f>AC56*AB57</f>
        <v>16.249956154937745</v>
      </c>
      <c r="AD57" s="110"/>
      <c r="AE57" s="112">
        <f t="shared" si="15"/>
        <v>-0.12742620021595386</v>
      </c>
      <c r="AF57" s="84">
        <f>IF((W57)=0,"",(AE57/W57))</f>
        <v>-7.780620703152533E-3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155.00190400723676</v>
      </c>
      <c r="I58" s="110"/>
      <c r="J58" s="114"/>
      <c r="K58" s="111">
        <f>K56+K57</f>
        <v>156.40488922658253</v>
      </c>
      <c r="L58" s="110"/>
      <c r="M58" s="112">
        <f t="shared" si="29"/>
        <v>1.4029852193457657</v>
      </c>
      <c r="N58" s="84">
        <f>IF((H58)=0,"",(M58/H58))</f>
        <v>9.0514063574358601E-3</v>
      </c>
      <c r="O58" s="110"/>
      <c r="P58" s="114"/>
      <c r="Q58" s="111">
        <f>Q56+Q57</f>
        <v>144.22174662523972</v>
      </c>
      <c r="R58" s="110"/>
      <c r="S58" s="112">
        <f t="shared" si="13"/>
        <v>-12.183142601342809</v>
      </c>
      <c r="T58" s="84">
        <f>IF((K58)=0,"",(S58/K58))</f>
        <v>-7.7894896135204478E-2</v>
      </c>
      <c r="U58" s="110"/>
      <c r="V58" s="114"/>
      <c r="W58" s="111">
        <f>W56+W57</f>
        <v>142.35724662556677</v>
      </c>
      <c r="X58" s="110"/>
      <c r="Y58" s="112">
        <f t="shared" si="14"/>
        <v>-1.8644999996729439</v>
      </c>
      <c r="Z58" s="84">
        <f>IF((Q58)=0,"",(Y58/Q58))</f>
        <v>-1.2928008731705685E-2</v>
      </c>
      <c r="AA58" s="110"/>
      <c r="AB58" s="114"/>
      <c r="AC58" s="111">
        <f>AC56+AC57</f>
        <v>141.2496188852281</v>
      </c>
      <c r="AD58" s="110"/>
      <c r="AE58" s="112">
        <f t="shared" si="15"/>
        <v>-1.1076277403386712</v>
      </c>
      <c r="AF58" s="84">
        <f>IF((W58)=0,"",(AE58/W58))</f>
        <v>-7.7806207031525E-3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-15.5</v>
      </c>
      <c r="I59" s="110"/>
      <c r="J59" s="114"/>
      <c r="K59" s="116">
        <f>ROUND(-K58*10%,2)</f>
        <v>-15.64</v>
      </c>
      <c r="L59" s="110"/>
      <c r="M59" s="117">
        <f t="shared" si="29"/>
        <v>-0.14000000000000057</v>
      </c>
      <c r="N59" s="89">
        <f>IF((H59)=0,"",(M59/H59))</f>
        <v>9.0322580645161663E-3</v>
      </c>
      <c r="O59" s="110"/>
      <c r="P59" s="114"/>
      <c r="Q59" s="116">
        <f>ROUND(-Q58*10%,2)</f>
        <v>-14.42</v>
      </c>
      <c r="R59" s="110"/>
      <c r="S59" s="117">
        <f t="shared" si="13"/>
        <v>1.2200000000000006</v>
      </c>
      <c r="T59" s="89">
        <f>IF((K59)=0,"",(S59/K59))</f>
        <v>-7.8005115089514104E-2</v>
      </c>
      <c r="U59" s="110"/>
      <c r="V59" s="114"/>
      <c r="W59" s="116">
        <f>ROUND(-W58*10%,2)</f>
        <v>-14.24</v>
      </c>
      <c r="X59" s="110"/>
      <c r="Y59" s="117">
        <f t="shared" si="14"/>
        <v>0.17999999999999972</v>
      </c>
      <c r="Z59" s="89">
        <f>IF((Q59)=0,"",(Y59/Q59))</f>
        <v>-1.2482662968099842E-2</v>
      </c>
      <c r="AA59" s="110"/>
      <c r="AB59" s="114"/>
      <c r="AC59" s="116">
        <f>ROUND(-AC58*10%,2)</f>
        <v>-14.12</v>
      </c>
      <c r="AD59" s="110"/>
      <c r="AE59" s="117">
        <f t="shared" si="15"/>
        <v>0.12000000000000099</v>
      </c>
      <c r="AF59" s="89">
        <f>IF((W59)=0,"",(AE59/W59))</f>
        <v>-8.4269662921349006E-3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139.50190400723676</v>
      </c>
      <c r="I60" s="120"/>
      <c r="J60" s="118"/>
      <c r="K60" s="121">
        <f>SUM(K58:K59)</f>
        <v>140.76488922658251</v>
      </c>
      <c r="L60" s="120"/>
      <c r="M60" s="122">
        <f t="shared" si="29"/>
        <v>1.2629852193457509</v>
      </c>
      <c r="N60" s="123">
        <f>IF((H60)=0,"",(M60/H60))</f>
        <v>9.0535339164993234E-3</v>
      </c>
      <c r="O60" s="120"/>
      <c r="P60" s="118"/>
      <c r="Q60" s="121">
        <f>SUM(Q58:Q59)</f>
        <v>129.80174662523973</v>
      </c>
      <c r="R60" s="120"/>
      <c r="S60" s="122">
        <f t="shared" si="13"/>
        <v>-10.963142601342781</v>
      </c>
      <c r="T60" s="123">
        <f>IF((K60)=0,"",(S60/K60))</f>
        <v>-7.7882650010088345E-2</v>
      </c>
      <c r="U60" s="120"/>
      <c r="V60" s="118"/>
      <c r="W60" s="121">
        <f>SUM(W58:W59)</f>
        <v>128.11724662556676</v>
      </c>
      <c r="X60" s="120"/>
      <c r="Y60" s="122">
        <f t="shared" si="14"/>
        <v>-1.6844999996729655</v>
      </c>
      <c r="Z60" s="123">
        <f>IF((Q60)=0,"",(Y60/Q60))</f>
        <v>-1.2977483304106922E-2</v>
      </c>
      <c r="AA60" s="120"/>
      <c r="AB60" s="118"/>
      <c r="AC60" s="121">
        <f>SUM(AC58:AC59)</f>
        <v>127.1296188852281</v>
      </c>
      <c r="AD60" s="120"/>
      <c r="AE60" s="122">
        <f t="shared" si="15"/>
        <v>-0.98762774033866663</v>
      </c>
      <c r="AF60" s="123">
        <f>IF((W60)=0,"",(AE60/W60))</f>
        <v>-7.7087805611768282E-3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J65" s="18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AP79"/>
  <sheetViews>
    <sheetView showGridLines="0" topLeftCell="A7" zoomScaleNormal="100" workbookViewId="0">
      <selection activeCell="K15" sqref="K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19" t="s">
        <v>113</v>
      </c>
      <c r="H9" s="220"/>
      <c r="I9" s="150"/>
      <c r="J9" s="219" t="s">
        <v>59</v>
      </c>
      <c r="K9" s="220"/>
      <c r="L9" s="150"/>
      <c r="M9" s="219" t="s">
        <v>60</v>
      </c>
      <c r="N9" s="220"/>
      <c r="O9" s="150"/>
      <c r="P9" s="219" t="s">
        <v>62</v>
      </c>
      <c r="Q9" s="220"/>
      <c r="R9" s="150"/>
      <c r="S9" s="219" t="s">
        <v>63</v>
      </c>
      <c r="T9" s="220"/>
      <c r="U9" s="150"/>
      <c r="V9" s="219" t="s">
        <v>64</v>
      </c>
      <c r="W9" s="220"/>
      <c r="X9" s="150"/>
      <c r="Y9" s="219" t="s">
        <v>65</v>
      </c>
      <c r="Z9" s="220"/>
      <c r="AA9" s="150"/>
      <c r="AB9" s="219" t="s">
        <v>66</v>
      </c>
      <c r="AC9" s="220"/>
      <c r="AD9" s="150"/>
      <c r="AE9" s="219" t="s">
        <v>67</v>
      </c>
      <c r="AF9" s="220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212">
        <v>15.72</v>
      </c>
      <c r="H12" s="18">
        <f t="shared" ref="H12:H27" si="0">$F12*G12</f>
        <v>15.72</v>
      </c>
      <c r="I12" s="19"/>
      <c r="J12" s="212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212">
        <v>0.8</v>
      </c>
      <c r="H13" s="18">
        <f t="shared" si="0"/>
        <v>0.8</v>
      </c>
      <c r="I13" s="19"/>
      <c r="J13" s="212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1.55E-2</v>
      </c>
      <c r="H19" s="18">
        <f t="shared" si="0"/>
        <v>15.5</v>
      </c>
      <c r="I19" s="19"/>
      <c r="J19" s="16">
        <v>1.21E-2</v>
      </c>
      <c r="K19" s="18">
        <f t="shared" si="1"/>
        <v>12.1</v>
      </c>
      <c r="L19" s="19"/>
      <c r="M19" s="21">
        <f t="shared" si="2"/>
        <v>-3.4000000000000004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8.1</v>
      </c>
      <c r="R19" s="19"/>
      <c r="S19" s="21">
        <f t="shared" si="13"/>
        <v>-4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4</v>
      </c>
      <c r="X19" s="19"/>
      <c r="Y19" s="21">
        <f t="shared" si="14"/>
        <v>-4.0999999999999996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31.929999999999993</v>
      </c>
      <c r="I28" s="31"/>
      <c r="J28" s="28"/>
      <c r="K28" s="30">
        <f>SUM(K12:K27)</f>
        <v>31.689999999999998</v>
      </c>
      <c r="L28" s="31"/>
      <c r="M28" s="32">
        <f t="shared" si="17"/>
        <v>-0.23999999999999488</v>
      </c>
      <c r="N28" s="33">
        <f t="shared" si="18"/>
        <v>-7.5164422173502957E-3</v>
      </c>
      <c r="O28" s="31"/>
      <c r="P28" s="28"/>
      <c r="Q28" s="30">
        <f>SUM(Q12:Q27)</f>
        <v>30.339999999999996</v>
      </c>
      <c r="R28" s="31"/>
      <c r="S28" s="32">
        <f t="shared" si="13"/>
        <v>-1.3500000000000014</v>
      </c>
      <c r="T28" s="33">
        <f t="shared" si="5"/>
        <v>-4.2600189334174865E-2</v>
      </c>
      <c r="U28" s="31"/>
      <c r="V28" s="28"/>
      <c r="W28" s="30">
        <f>SUM(W12:W27)</f>
        <v>27.87</v>
      </c>
      <c r="X28" s="31"/>
      <c r="Y28" s="32">
        <f t="shared" si="14"/>
        <v>-2.4699999999999953</v>
      </c>
      <c r="Z28" s="33">
        <f t="shared" si="7"/>
        <v>-8.1410678971654438E-2</v>
      </c>
      <c r="AA28" s="31"/>
      <c r="AB28" s="28"/>
      <c r="AC28" s="30">
        <f>SUM(AC12:AC27)</f>
        <v>26.88</v>
      </c>
      <c r="AD28" s="31"/>
      <c r="AE28" s="32">
        <f t="shared" si="15"/>
        <v>-0.99000000000000199</v>
      </c>
      <c r="AF28" s="33">
        <f t="shared" si="9"/>
        <v>-3.552206673842849E-2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-6.9999999999999999E-4</v>
      </c>
      <c r="H29" s="18">
        <f t="shared" ref="H29:H35" si="19">$F29*G29</f>
        <v>-0.7</v>
      </c>
      <c r="I29" s="19"/>
      <c r="J29" s="16">
        <v>3.3021965494891908E-4</v>
      </c>
      <c r="K29" s="18">
        <f t="shared" ref="K29:K35" si="20">$F29*J29</f>
        <v>0.33021965494891908</v>
      </c>
      <c r="L29" s="19"/>
      <c r="M29" s="21">
        <f t="shared" si="17"/>
        <v>1.0302196549489191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-0.33021965494891908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1000</v>
      </c>
      <c r="G31" s="16">
        <v>1E-4</v>
      </c>
      <c r="H31" s="18">
        <f t="shared" si="19"/>
        <v>0.1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1000</v>
      </c>
      <c r="G33" s="133">
        <v>5.9999999024318931E-5</v>
      </c>
      <c r="H33" s="18">
        <f t="shared" si="19"/>
        <v>5.9999999024318934E-2</v>
      </c>
      <c r="I33" s="19"/>
      <c r="J33" s="133">
        <v>6.0000002460806063E-5</v>
      </c>
      <c r="K33" s="18">
        <f t="shared" si="20"/>
        <v>6.0000002460806064E-2</v>
      </c>
      <c r="L33" s="19"/>
      <c r="M33" s="21">
        <f t="shared" si="29"/>
        <v>3.4364871295822219E-9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6.0000001057066141E-2</v>
      </c>
      <c r="R33" s="19"/>
      <c r="S33" s="21">
        <f t="shared" si="13"/>
        <v>-1.403739922911651E-9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6.0000001418857793E-2</v>
      </c>
      <c r="X33" s="19"/>
      <c r="Y33" s="21">
        <f t="shared" si="14"/>
        <v>3.6179165219252241E-10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5.9748076265468276E-2</v>
      </c>
      <c r="AD33" s="19"/>
      <c r="AE33" s="21">
        <f t="shared" si="15"/>
        <v>-2.5192515338951643E-4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0.64*G44+0.18*G45+0.18*G46</f>
        <v>0.10766000000000001</v>
      </c>
      <c r="H34" s="18">
        <f t="shared" si="19"/>
        <v>4.0803140000000102</v>
      </c>
      <c r="I34" s="19"/>
      <c r="J34" s="38">
        <f>0.64*J44+0.18*J45+0.18*J46</f>
        <v>0.10766000000000001</v>
      </c>
      <c r="K34" s="18">
        <f t="shared" si="20"/>
        <v>4.0803140000000102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3.8711060000000095</v>
      </c>
      <c r="R34" s="19"/>
      <c r="S34" s="21">
        <f t="shared" si="13"/>
        <v>-0.20920800000000073</v>
      </c>
      <c r="T34" s="22">
        <f t="shared" si="5"/>
        <v>-5.1272524614527262E-2</v>
      </c>
      <c r="U34" s="19"/>
      <c r="V34" s="38">
        <f>0.64*V44+0.18*V45+0.18*V46</f>
        <v>0.10214000000000001</v>
      </c>
      <c r="W34" s="18">
        <f t="shared" si="22"/>
        <v>3.8711060000000095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3.8711060000000095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213">
        <v>0.79</v>
      </c>
      <c r="H35" s="18">
        <f t="shared" si="19"/>
        <v>0.79</v>
      </c>
      <c r="I35" s="19"/>
      <c r="J35" s="213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36.260313999024319</v>
      </c>
      <c r="I36" s="31"/>
      <c r="J36" s="41"/>
      <c r="K36" s="43">
        <f>SUM(K29:K35)+K28</f>
        <v>36.950533657409736</v>
      </c>
      <c r="L36" s="31"/>
      <c r="M36" s="32">
        <f t="shared" si="29"/>
        <v>0.69021965838541632</v>
      </c>
      <c r="N36" s="33">
        <f t="shared" ref="N36:N46" si="30">IF((H36)=0,"",(M36/H36))</f>
        <v>1.9035126347885144E-2</v>
      </c>
      <c r="O36" s="31"/>
      <c r="P36" s="41"/>
      <c r="Q36" s="43">
        <f>SUM(Q29:Q35)+Q28</f>
        <v>35.06110600105707</v>
      </c>
      <c r="R36" s="31"/>
      <c r="S36" s="32">
        <f t="shared" si="13"/>
        <v>-1.889427656352666</v>
      </c>
      <c r="T36" s="33">
        <f t="shared" ref="T36:T46" si="31">IF((K36)=0,"",(S36/K36))</f>
        <v>-5.1133974785605746E-2</v>
      </c>
      <c r="U36" s="31"/>
      <c r="V36" s="41"/>
      <c r="W36" s="43">
        <f>SUM(W29:W35)+W28</f>
        <v>32.591106001418865</v>
      </c>
      <c r="X36" s="31"/>
      <c r="Y36" s="32">
        <f t="shared" si="14"/>
        <v>-2.4699999996382047</v>
      </c>
      <c r="Z36" s="33">
        <f t="shared" ref="Z36:Z46" si="32">IF((Q36)=0,"",(Y36/Q36))</f>
        <v>-7.0448433645069156E-2</v>
      </c>
      <c r="AA36" s="31"/>
      <c r="AB36" s="41"/>
      <c r="AC36" s="43">
        <f>SUM(AC29:AC35)+AC28</f>
        <v>30.810854076265478</v>
      </c>
      <c r="AD36" s="31"/>
      <c r="AE36" s="32">
        <f t="shared" si="15"/>
        <v>-1.7802519251533866</v>
      </c>
      <c r="AF36" s="33">
        <f t="shared" ref="AF36:AF46" si="33">IF((W36)=0,"",(AE36/W36))</f>
        <v>-5.4623857351630924E-2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7.9911436447223493E-3</v>
      </c>
      <c r="H37" s="18">
        <f>$F37*G37</f>
        <v>8.2940079888573273</v>
      </c>
      <c r="I37" s="19"/>
      <c r="J37" s="20">
        <v>7.7725149591303024E-3</v>
      </c>
      <c r="K37" s="18">
        <f>$F37*J37</f>
        <v>8.0670932760813407</v>
      </c>
      <c r="L37" s="19"/>
      <c r="M37" s="21">
        <f t="shared" si="29"/>
        <v>-0.22691471277598652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8.0670932760813407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8.0670932760813407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8.0670932760813407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5.8767041198229978E-3</v>
      </c>
      <c r="H38" s="18">
        <f>$F38*G38</f>
        <v>6.0994312059642901</v>
      </c>
      <c r="I38" s="19"/>
      <c r="J38" s="20">
        <v>5.8885548323693356E-3</v>
      </c>
      <c r="K38" s="18">
        <f>$F38*J38</f>
        <v>6.1117310605161341</v>
      </c>
      <c r="L38" s="19"/>
      <c r="M38" s="21">
        <f t="shared" si="29"/>
        <v>1.2299854551844014E-2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6.1117310605161341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6.1117310605161341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6.1117310605161341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50.653753193845944</v>
      </c>
      <c r="I39" s="48"/>
      <c r="J39" s="47"/>
      <c r="K39" s="43">
        <f>SUM(K36:K38)</f>
        <v>51.129357994007208</v>
      </c>
      <c r="L39" s="48"/>
      <c r="M39" s="32">
        <f t="shared" si="29"/>
        <v>0.47560480016126405</v>
      </c>
      <c r="N39" s="33">
        <f t="shared" si="30"/>
        <v>9.3893299148274465E-3</v>
      </c>
      <c r="O39" s="48"/>
      <c r="P39" s="47"/>
      <c r="Q39" s="43">
        <f>SUM(Q36:Q38)</f>
        <v>49.239930337654542</v>
      </c>
      <c r="R39" s="48"/>
      <c r="S39" s="32">
        <f t="shared" si="13"/>
        <v>-1.889427656352666</v>
      </c>
      <c r="T39" s="33">
        <f t="shared" si="31"/>
        <v>-3.6953870153701572E-2</v>
      </c>
      <c r="U39" s="48"/>
      <c r="V39" s="47"/>
      <c r="W39" s="43">
        <f>SUM(W36:W38)</f>
        <v>46.769930338016337</v>
      </c>
      <c r="X39" s="48"/>
      <c r="Y39" s="32">
        <f t="shared" si="14"/>
        <v>-2.4699999996382047</v>
      </c>
      <c r="Z39" s="33">
        <f t="shared" si="32"/>
        <v>-5.0162540497124895E-2</v>
      </c>
      <c r="AA39" s="48"/>
      <c r="AB39" s="47"/>
      <c r="AC39" s="43">
        <f>SUM(AC36:AC38)</f>
        <v>44.989678412862958</v>
      </c>
      <c r="AD39" s="48"/>
      <c r="AE39" s="32">
        <f t="shared" si="15"/>
        <v>-1.7802519251533795</v>
      </c>
      <c r="AF39" s="33">
        <f t="shared" si="33"/>
        <v>-3.806402772651394E-2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34">$F40*G40</f>
        <v>4.5667600000000004</v>
      </c>
      <c r="I40" s="19"/>
      <c r="J40" s="50">
        <v>4.7000000000000002E-3</v>
      </c>
      <c r="K40" s="154">
        <f t="shared" ref="K40:K42" si="35">$F40*J40</f>
        <v>4.8781300000000005</v>
      </c>
      <c r="L40" s="19"/>
      <c r="M40" s="21">
        <f t="shared" si="29"/>
        <v>0.31137000000000015</v>
      </c>
      <c r="N40" s="155">
        <f t="shared" si="30"/>
        <v>6.8181818181818205E-2</v>
      </c>
      <c r="O40" s="19"/>
      <c r="P40" s="50">
        <v>4.7000000000000002E-3</v>
      </c>
      <c r="Q40" s="154">
        <f t="shared" ref="Q40:Q42" si="36">$F40*P40</f>
        <v>4.8781300000000005</v>
      </c>
      <c r="R40" s="19"/>
      <c r="S40" s="21">
        <f t="shared" si="13"/>
        <v>0</v>
      </c>
      <c r="T40" s="155">
        <f t="shared" si="31"/>
        <v>0</v>
      </c>
      <c r="U40" s="19"/>
      <c r="V40" s="50">
        <v>4.7000000000000002E-3</v>
      </c>
      <c r="W40" s="154">
        <f t="shared" ref="W40:W42" si="37">$F40*V40</f>
        <v>4.8781300000000005</v>
      </c>
      <c r="X40" s="19"/>
      <c r="Y40" s="21">
        <f t="shared" si="14"/>
        <v>0</v>
      </c>
      <c r="Z40" s="155">
        <f t="shared" si="32"/>
        <v>0</v>
      </c>
      <c r="AA40" s="19"/>
      <c r="AB40" s="50">
        <v>4.7000000000000002E-3</v>
      </c>
      <c r="AC40" s="154">
        <f t="shared" ref="AC40:AC48" si="38">$F40*AB40</f>
        <v>4.8781300000000005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34"/>
        <v>1.34927</v>
      </c>
      <c r="I41" s="19"/>
      <c r="J41" s="50">
        <v>1.2999999999999999E-3</v>
      </c>
      <c r="K41" s="154">
        <f t="shared" si="35"/>
        <v>1.34927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1.34927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1.34927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1.34927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34"/>
        <v>7</v>
      </c>
      <c r="I43" s="19"/>
      <c r="J43" s="50">
        <v>7.0000000000000001E-3</v>
      </c>
      <c r="K43" s="154">
        <f t="shared" ref="K43:K48" si="39">$F43*J43</f>
        <v>7</v>
      </c>
      <c r="L43" s="19"/>
      <c r="M43" s="21">
        <f t="shared" si="29"/>
        <v>0</v>
      </c>
      <c r="N43" s="155">
        <f t="shared" si="30"/>
        <v>0</v>
      </c>
      <c r="O43" s="19"/>
      <c r="P43" s="50"/>
      <c r="Q43" s="154">
        <f t="shared" ref="Q43:Q48" si="40">$F43*P43</f>
        <v>0</v>
      </c>
      <c r="R43" s="19"/>
      <c r="S43" s="21">
        <f t="shared" si="13"/>
        <v>-7</v>
      </c>
      <c r="T43" s="155">
        <f t="shared" si="31"/>
        <v>-1</v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8.3000000000000004E-2</v>
      </c>
      <c r="H44" s="154">
        <f t="shared" si="34"/>
        <v>53.120000000000005</v>
      </c>
      <c r="I44" s="19"/>
      <c r="J44" s="54">
        <v>8.3000000000000004E-2</v>
      </c>
      <c r="K44" s="154">
        <f t="shared" si="39"/>
        <v>53.120000000000005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51.2</v>
      </c>
      <c r="R44" s="19"/>
      <c r="S44" s="21">
        <f t="shared" si="13"/>
        <v>-1.9200000000000017</v>
      </c>
      <c r="T44" s="155">
        <f t="shared" si="31"/>
        <v>-3.6144578313253038E-2</v>
      </c>
      <c r="U44" s="19"/>
      <c r="V44" s="54">
        <v>0.08</v>
      </c>
      <c r="W44" s="154">
        <f t="shared" si="41"/>
        <v>51.2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51.2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0.128</v>
      </c>
      <c r="H45" s="154">
        <f t="shared" si="34"/>
        <v>23.04</v>
      </c>
      <c r="I45" s="19"/>
      <c r="J45" s="54">
        <v>0.128</v>
      </c>
      <c r="K45" s="154">
        <f t="shared" si="39"/>
        <v>23.04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21.96</v>
      </c>
      <c r="R45" s="19"/>
      <c r="S45" s="21">
        <f t="shared" si="13"/>
        <v>-1.0799999999999983</v>
      </c>
      <c r="T45" s="155">
        <f t="shared" si="31"/>
        <v>-4.6874999999999931E-2</v>
      </c>
      <c r="U45" s="19"/>
      <c r="V45" s="54">
        <v>0.122</v>
      </c>
      <c r="W45" s="154">
        <f t="shared" si="41"/>
        <v>21.96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21.96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0.17499999999999999</v>
      </c>
      <c r="H46" s="154">
        <f t="shared" si="34"/>
        <v>31.499999999999996</v>
      </c>
      <c r="I46" s="19"/>
      <c r="J46" s="54">
        <v>0.17499999999999999</v>
      </c>
      <c r="K46" s="154">
        <f t="shared" si="39"/>
        <v>31.499999999999996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28.98</v>
      </c>
      <c r="R46" s="19"/>
      <c r="S46" s="21">
        <f t="shared" si="13"/>
        <v>-2.519999999999996</v>
      </c>
      <c r="T46" s="155">
        <f t="shared" si="31"/>
        <v>-7.9999999999999877E-2</v>
      </c>
      <c r="U46" s="19"/>
      <c r="V46" s="54">
        <v>0.161</v>
      </c>
      <c r="W46" s="154">
        <f t="shared" si="41"/>
        <v>28.98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28.98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9.9000000000000005E-2</v>
      </c>
      <c r="H47" s="154">
        <f t="shared" si="34"/>
        <v>59.400000000000006</v>
      </c>
      <c r="I47" s="59"/>
      <c r="J47" s="54">
        <v>9.9000000000000005E-2</v>
      </c>
      <c r="K47" s="154">
        <f t="shared" si="39"/>
        <v>59.400000000000006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-3.0000000000000071</v>
      </c>
      <c r="T47" s="155">
        <f>IF((K47)=FALSE,"",(S47/K47))</f>
        <v>-5.0505050505050622E-2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400</v>
      </c>
      <c r="G48" s="54">
        <v>0.11600000000000001</v>
      </c>
      <c r="H48" s="154">
        <f t="shared" si="34"/>
        <v>46.400000000000006</v>
      </c>
      <c r="I48" s="59"/>
      <c r="J48" s="54">
        <v>0.11600000000000001</v>
      </c>
      <c r="K48" s="154">
        <f t="shared" si="39"/>
        <v>46.400000000000006</v>
      </c>
      <c r="L48" s="59"/>
      <c r="M48" s="60">
        <f t="shared" si="29"/>
        <v>0</v>
      </c>
      <c r="N48" s="210">
        <f>IFERROR(IF((H48)=FALSE,"",(M48/H48)),"n/a")</f>
        <v>0</v>
      </c>
      <c r="O48" s="59"/>
      <c r="P48" s="54">
        <v>0.11</v>
      </c>
      <c r="Q48" s="154">
        <f t="shared" si="40"/>
        <v>44</v>
      </c>
      <c r="R48" s="59"/>
      <c r="S48" s="60">
        <f t="shared" si="13"/>
        <v>-2.4000000000000057</v>
      </c>
      <c r="T48" s="155">
        <f>IF((K48)=FALSE,"",(S48/K48))</f>
        <v>-5.17241379310346E-2</v>
      </c>
      <c r="U48" s="59"/>
      <c r="V48" s="54">
        <v>0.11</v>
      </c>
      <c r="W48" s="154">
        <f t="shared" si="41"/>
        <v>44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44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171.47978319384595</v>
      </c>
      <c r="I50" s="75"/>
      <c r="J50" s="72"/>
      <c r="K50" s="74">
        <f>SUM(K40:K46,K39)</f>
        <v>172.26675799400721</v>
      </c>
      <c r="L50" s="75"/>
      <c r="M50" s="76">
        <f t="shared" si="29"/>
        <v>0.78697480016126065</v>
      </c>
      <c r="N50" s="77">
        <f>IF((H50)=0,"",(M50/H50))</f>
        <v>4.5893153437897719E-3</v>
      </c>
      <c r="O50" s="75"/>
      <c r="P50" s="72"/>
      <c r="Q50" s="74">
        <f>SUM(Q40:Q46,Q39)</f>
        <v>157.85733033765456</v>
      </c>
      <c r="R50" s="75"/>
      <c r="S50" s="76">
        <f t="shared" si="13"/>
        <v>-14.409427656352648</v>
      </c>
      <c r="T50" s="77">
        <f>IF((K50)=0,"",(S50/K50))</f>
        <v>-8.364601403164458E-2</v>
      </c>
      <c r="U50" s="75"/>
      <c r="V50" s="72"/>
      <c r="W50" s="74">
        <f>SUM(W40:W46,W39)</f>
        <v>155.38733033801634</v>
      </c>
      <c r="X50" s="75"/>
      <c r="Y50" s="76">
        <f t="shared" si="14"/>
        <v>-2.4699999996382189</v>
      </c>
      <c r="Z50" s="77">
        <f>IF((Q50)=0,"",(Y50/Q50))</f>
        <v>-1.5647040237883946E-2</v>
      </c>
      <c r="AA50" s="75"/>
      <c r="AB50" s="72"/>
      <c r="AC50" s="74">
        <f>SUM(AC40:AC46,AC39)</f>
        <v>153.60707841286296</v>
      </c>
      <c r="AD50" s="75"/>
      <c r="AE50" s="76">
        <f t="shared" si="15"/>
        <v>-1.7802519251533795</v>
      </c>
      <c r="AF50" s="77">
        <f>IF((W50)=0,"",(AE50/W50))</f>
        <v>-1.1456866665260104E-2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22.292371815199974</v>
      </c>
      <c r="I51" s="81"/>
      <c r="J51" s="79">
        <v>0.13</v>
      </c>
      <c r="K51" s="82">
        <f>K50*J51</f>
        <v>22.394678539220937</v>
      </c>
      <c r="L51" s="81"/>
      <c r="M51" s="83">
        <f t="shared" si="29"/>
        <v>0.10230672402096275</v>
      </c>
      <c r="N51" s="84">
        <f>IF((H51)=0,"",(M51/H51))</f>
        <v>4.5893153437897207E-3</v>
      </c>
      <c r="O51" s="81"/>
      <c r="P51" s="79">
        <v>0.13</v>
      </c>
      <c r="Q51" s="82">
        <f>Q50*P51</f>
        <v>20.521452943895092</v>
      </c>
      <c r="R51" s="81"/>
      <c r="S51" s="83">
        <f t="shared" si="13"/>
        <v>-1.8732255953258452</v>
      </c>
      <c r="T51" s="84">
        <f>IF((K51)=0,"",(S51/K51))</f>
        <v>-8.3646014031644622E-2</v>
      </c>
      <c r="U51" s="81"/>
      <c r="V51" s="79">
        <v>0.13</v>
      </c>
      <c r="W51" s="82">
        <f>W50*V51</f>
        <v>20.200352943942125</v>
      </c>
      <c r="X51" s="81"/>
      <c r="Y51" s="83">
        <f t="shared" si="14"/>
        <v>-0.3210999999529669</v>
      </c>
      <c r="Z51" s="84">
        <f>IF((Q51)=0,"",(Y51/Q51))</f>
        <v>-1.564704023788387E-2</v>
      </c>
      <c r="AA51" s="81"/>
      <c r="AB51" s="79">
        <v>0.13</v>
      </c>
      <c r="AC51" s="82">
        <f>AC50*AB51</f>
        <v>19.968920193672187</v>
      </c>
      <c r="AD51" s="81"/>
      <c r="AE51" s="83">
        <f t="shared" si="15"/>
        <v>-0.23143275026993848</v>
      </c>
      <c r="AF51" s="84">
        <f>IF((W51)=0,"",(AE51/W51))</f>
        <v>-1.1456866665260062E-2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193.77215500904592</v>
      </c>
      <c r="I52" s="81"/>
      <c r="J52" s="86"/>
      <c r="K52" s="82">
        <f>K50+K51</f>
        <v>194.66143653322814</v>
      </c>
      <c r="L52" s="81"/>
      <c r="M52" s="83">
        <f t="shared" si="29"/>
        <v>0.88928152418222339</v>
      </c>
      <c r="N52" s="84">
        <f>IF((H52)=0,"",(M52/H52))</f>
        <v>4.5893153437897658E-3</v>
      </c>
      <c r="O52" s="81"/>
      <c r="P52" s="86"/>
      <c r="Q52" s="82">
        <f>Q50+Q51</f>
        <v>178.37878328154966</v>
      </c>
      <c r="R52" s="81"/>
      <c r="S52" s="83">
        <f t="shared" si="13"/>
        <v>-16.282653251678482</v>
      </c>
      <c r="T52" s="84">
        <f>IF((K52)=0,"",(S52/K52))</f>
        <v>-8.3646014031644525E-2</v>
      </c>
      <c r="U52" s="81"/>
      <c r="V52" s="86"/>
      <c r="W52" s="82">
        <f>W50+W51</f>
        <v>175.58768328195848</v>
      </c>
      <c r="X52" s="81"/>
      <c r="Y52" s="83">
        <f t="shared" si="14"/>
        <v>-2.7910999995911823</v>
      </c>
      <c r="Z52" s="84">
        <f>IF((Q52)=0,"",(Y52/Q52))</f>
        <v>-1.5647040237883915E-2</v>
      </c>
      <c r="AA52" s="81"/>
      <c r="AB52" s="86"/>
      <c r="AC52" s="82">
        <f>AC50+AC51</f>
        <v>173.57599860653514</v>
      </c>
      <c r="AD52" s="81"/>
      <c r="AE52" s="83">
        <f t="shared" si="15"/>
        <v>-2.0116846754233393</v>
      </c>
      <c r="AF52" s="84">
        <f>IF((W52)=0,"",(AE52/W52))</f>
        <v>-1.145686666526022E-2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-19.38</v>
      </c>
      <c r="I53" s="81"/>
      <c r="J53" s="86"/>
      <c r="K53" s="87">
        <f>ROUND(-K52*10%,2)</f>
        <v>-19.47</v>
      </c>
      <c r="L53" s="81"/>
      <c r="M53" s="88">
        <f t="shared" si="29"/>
        <v>-8.9999999999999858E-2</v>
      </c>
      <c r="N53" s="89">
        <f>IF((H53)=0,"",(M53/H53))</f>
        <v>4.6439628482972065E-3</v>
      </c>
      <c r="O53" s="81"/>
      <c r="P53" s="86"/>
      <c r="Q53" s="87">
        <f>ROUND(-Q52*10%,2)</f>
        <v>-17.84</v>
      </c>
      <c r="R53" s="81"/>
      <c r="S53" s="88">
        <f t="shared" si="13"/>
        <v>1.629999999999999</v>
      </c>
      <c r="T53" s="89">
        <f>IF((K53)=0,"",(S53/K53))</f>
        <v>-8.3718541345659939E-2</v>
      </c>
      <c r="U53" s="81"/>
      <c r="V53" s="86"/>
      <c r="W53" s="87">
        <f>ROUND(-W52*10%,2)</f>
        <v>-17.559999999999999</v>
      </c>
      <c r="X53" s="81"/>
      <c r="Y53" s="88">
        <f t="shared" si="14"/>
        <v>0.28000000000000114</v>
      </c>
      <c r="Z53" s="89">
        <f>IF((Q53)=0,"",(Y53/Q53))</f>
        <v>-1.5695067264574054E-2</v>
      </c>
      <c r="AA53" s="81"/>
      <c r="AB53" s="86"/>
      <c r="AC53" s="87">
        <f>ROUND(-AC52*10%,2)</f>
        <v>-17.36</v>
      </c>
      <c r="AD53" s="81"/>
      <c r="AE53" s="88">
        <f t="shared" si="15"/>
        <v>0.19999999999999929</v>
      </c>
      <c r="AF53" s="89">
        <f>IF((W53)=0,"",(AE53/W53))</f>
        <v>-1.1389521640091077E-2</v>
      </c>
    </row>
    <row r="54" spans="2:36" ht="13.5" customHeight="1" thickBot="1" x14ac:dyDescent="0.3">
      <c r="B54" s="221" t="s">
        <v>39</v>
      </c>
      <c r="C54" s="221"/>
      <c r="D54" s="221"/>
      <c r="E54" s="142"/>
      <c r="F54" s="91"/>
      <c r="G54" s="90"/>
      <c r="H54" s="93">
        <f>H52+H53</f>
        <v>174.39215500904592</v>
      </c>
      <c r="I54" s="92"/>
      <c r="J54" s="90"/>
      <c r="K54" s="93">
        <f>K52+K53</f>
        <v>175.19143653322814</v>
      </c>
      <c r="L54" s="92"/>
      <c r="M54" s="94">
        <f t="shared" si="29"/>
        <v>0.79928152418221998</v>
      </c>
      <c r="N54" s="95">
        <f>IF((H54)=0,"",(M54/H54))</f>
        <v>4.5832424293441431E-3</v>
      </c>
      <c r="O54" s="92"/>
      <c r="P54" s="90"/>
      <c r="Q54" s="93">
        <f>Q52+Q53</f>
        <v>160.53878328154966</v>
      </c>
      <c r="R54" s="92"/>
      <c r="S54" s="94">
        <f t="shared" si="13"/>
        <v>-14.652653251678487</v>
      </c>
      <c r="T54" s="95">
        <f>IF((K54)=0,"",(S54/K54))</f>
        <v>-8.363795366732639E-2</v>
      </c>
      <c r="U54" s="92"/>
      <c r="V54" s="90"/>
      <c r="W54" s="93">
        <f>W52+W53</f>
        <v>158.02768328195847</v>
      </c>
      <c r="X54" s="92"/>
      <c r="Y54" s="94">
        <f t="shared" si="14"/>
        <v>-2.5110999995911811</v>
      </c>
      <c r="Z54" s="95">
        <f>IF((Q54)=0,"",(Y54/Q54))</f>
        <v>-1.5641703196337703E-2</v>
      </c>
      <c r="AA54" s="92"/>
      <c r="AB54" s="90"/>
      <c r="AC54" s="93">
        <f>AC52+AC53</f>
        <v>156.21599860653515</v>
      </c>
      <c r="AD54" s="92"/>
      <c r="AE54" s="94">
        <f t="shared" si="15"/>
        <v>-1.8116846754233222</v>
      </c>
      <c r="AF54" s="95">
        <f>IF((W54)=0,"",(AE54/W54))</f>
        <v>-1.1464350029044288E-2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169.61978319384593</v>
      </c>
      <c r="I56" s="106"/>
      <c r="J56" s="103"/>
      <c r="K56" s="105">
        <f>SUM(K47:K48,K39,K40:K43)</f>
        <v>170.40675799400719</v>
      </c>
      <c r="L56" s="106"/>
      <c r="M56" s="107">
        <f t="shared" si="29"/>
        <v>0.78697480016126065</v>
      </c>
      <c r="N56" s="77">
        <f>IF((H56)=0,"",(M56/H56))</f>
        <v>4.6396404083472106E-3</v>
      </c>
      <c r="O56" s="106"/>
      <c r="P56" s="103"/>
      <c r="Q56" s="105">
        <f>SUM(Q47:Q48,Q39,Q40:Q43)</f>
        <v>156.11733033765455</v>
      </c>
      <c r="R56" s="106"/>
      <c r="S56" s="107">
        <f t="shared" si="13"/>
        <v>-14.289427656352643</v>
      </c>
      <c r="T56" s="77">
        <f>IF((K56)=0,"",(S56/K56))</f>
        <v>-8.3854817875563176E-2</v>
      </c>
      <c r="U56" s="106"/>
      <c r="V56" s="103"/>
      <c r="W56" s="105">
        <f>SUM(W47:W48,W39,W40:W43)</f>
        <v>153.64733033801633</v>
      </c>
      <c r="X56" s="106"/>
      <c r="Y56" s="107">
        <f t="shared" si="14"/>
        <v>-2.4699999996382189</v>
      </c>
      <c r="Z56" s="77">
        <f>IF((Q56)=0,"",(Y56/Q56))</f>
        <v>-1.5821433753037153E-2</v>
      </c>
      <c r="AA56" s="106"/>
      <c r="AB56" s="103"/>
      <c r="AC56" s="105">
        <f>SUM(AC47:AC48,AC39,AC40:AC43)</f>
        <v>151.86707841286295</v>
      </c>
      <c r="AD56" s="106"/>
      <c r="AE56" s="107">
        <f t="shared" si="15"/>
        <v>-1.7802519251533795</v>
      </c>
      <c r="AF56" s="77">
        <f>IF((W56)=0,"",(AE56/W56))</f>
        <v>-1.1586611503349362E-2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22.050571815199973</v>
      </c>
      <c r="I57" s="110"/>
      <c r="J57" s="109">
        <v>0.13</v>
      </c>
      <c r="K57" s="111">
        <f>K56*J57</f>
        <v>22.152878539220936</v>
      </c>
      <c r="L57" s="110"/>
      <c r="M57" s="112">
        <f t="shared" si="29"/>
        <v>0.10230672402096275</v>
      </c>
      <c r="N57" s="84">
        <f>IF((H57)=0,"",(M57/H57))</f>
        <v>4.6396404083471586E-3</v>
      </c>
      <c r="O57" s="110"/>
      <c r="P57" s="109">
        <v>0.13</v>
      </c>
      <c r="Q57" s="111">
        <f>Q56*P57</f>
        <v>20.295252943895093</v>
      </c>
      <c r="R57" s="110"/>
      <c r="S57" s="112">
        <f t="shared" si="13"/>
        <v>-1.8576255953258425</v>
      </c>
      <c r="T57" s="84">
        <f>IF((K57)=0,"",(S57/K57))</f>
        <v>-8.385481787556312E-2</v>
      </c>
      <c r="U57" s="110"/>
      <c r="V57" s="109">
        <v>0.13</v>
      </c>
      <c r="W57" s="111">
        <f>W56*V57</f>
        <v>19.974152943942123</v>
      </c>
      <c r="X57" s="110"/>
      <c r="Y57" s="112">
        <f t="shared" si="14"/>
        <v>-0.32109999995297045</v>
      </c>
      <c r="Z57" s="84">
        <f>IF((Q57)=0,"",(Y57/Q57))</f>
        <v>-1.582143375303725E-2</v>
      </c>
      <c r="AA57" s="110"/>
      <c r="AB57" s="109">
        <v>0.13</v>
      </c>
      <c r="AC57" s="111">
        <f>AC56*AB57</f>
        <v>19.742720193672184</v>
      </c>
      <c r="AD57" s="110"/>
      <c r="AE57" s="112">
        <f t="shared" si="15"/>
        <v>-0.23143275026993848</v>
      </c>
      <c r="AF57" s="84">
        <f>IF((W57)=0,"",(AE57/W57))</f>
        <v>-1.1586611503349319E-2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191.67035500904592</v>
      </c>
      <c r="I58" s="110"/>
      <c r="J58" s="114"/>
      <c r="K58" s="111">
        <f>K56+K57</f>
        <v>192.55963653322812</v>
      </c>
      <c r="L58" s="110"/>
      <c r="M58" s="112">
        <f t="shared" si="29"/>
        <v>0.88928152418219497</v>
      </c>
      <c r="N58" s="84">
        <f>IF((H58)=0,"",(M58/H58))</f>
        <v>4.6396404083470563E-3</v>
      </c>
      <c r="O58" s="110"/>
      <c r="P58" s="114"/>
      <c r="Q58" s="111">
        <f>Q56+Q57</f>
        <v>176.41258328154964</v>
      </c>
      <c r="R58" s="110"/>
      <c r="S58" s="112">
        <f t="shared" si="13"/>
        <v>-16.147053251678471</v>
      </c>
      <c r="T58" s="84">
        <f>IF((K58)=0,"",(S58/K58))</f>
        <v>-8.3854817875563106E-2</v>
      </c>
      <c r="U58" s="110"/>
      <c r="V58" s="114"/>
      <c r="W58" s="111">
        <f>W56+W57</f>
        <v>173.62148328195846</v>
      </c>
      <c r="X58" s="110"/>
      <c r="Y58" s="112">
        <f t="shared" si="14"/>
        <v>-2.7910999995911823</v>
      </c>
      <c r="Z58" s="84">
        <f>IF((Q58)=0,"",(Y58/Q58))</f>
        <v>-1.5821433753037125E-2</v>
      </c>
      <c r="AA58" s="110"/>
      <c r="AB58" s="114"/>
      <c r="AC58" s="111">
        <f>AC56+AC57</f>
        <v>171.60979860653515</v>
      </c>
      <c r="AD58" s="110"/>
      <c r="AE58" s="112">
        <f t="shared" si="15"/>
        <v>-2.0116846754233109</v>
      </c>
      <c r="AF58" s="84">
        <f>IF((W58)=0,"",(AE58/W58))</f>
        <v>-1.1586611503349315E-2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-19.170000000000002</v>
      </c>
      <c r="I59" s="110"/>
      <c r="J59" s="114"/>
      <c r="K59" s="116">
        <f>ROUND(-K58*10%,2)</f>
        <v>-19.260000000000002</v>
      </c>
      <c r="L59" s="110"/>
      <c r="M59" s="117">
        <f t="shared" si="29"/>
        <v>-8.9999999999999858E-2</v>
      </c>
      <c r="N59" s="89">
        <f>IF((H59)=0,"",(M59/H59))</f>
        <v>4.694835680751166E-3</v>
      </c>
      <c r="O59" s="110"/>
      <c r="P59" s="114"/>
      <c r="Q59" s="116">
        <f>ROUND(-Q58*10%,2)</f>
        <v>-17.64</v>
      </c>
      <c r="R59" s="110"/>
      <c r="S59" s="117">
        <f t="shared" si="13"/>
        <v>1.620000000000001</v>
      </c>
      <c r="T59" s="89">
        <f>IF((K59)=0,"",(S59/K59))</f>
        <v>-8.4112149532710331E-2</v>
      </c>
      <c r="U59" s="110"/>
      <c r="V59" s="114"/>
      <c r="W59" s="116">
        <f>ROUND(-W58*10%,2)</f>
        <v>-17.36</v>
      </c>
      <c r="X59" s="110"/>
      <c r="Y59" s="117">
        <f t="shared" si="14"/>
        <v>0.28000000000000114</v>
      </c>
      <c r="Z59" s="89">
        <f>IF((Q59)=0,"",(Y59/Q59))</f>
        <v>-1.5873015873015938E-2</v>
      </c>
      <c r="AA59" s="110"/>
      <c r="AB59" s="114"/>
      <c r="AC59" s="116">
        <f>ROUND(-AC58*10%,2)</f>
        <v>-17.16</v>
      </c>
      <c r="AD59" s="110"/>
      <c r="AE59" s="117">
        <f t="shared" si="15"/>
        <v>0.19999999999999929</v>
      </c>
      <c r="AF59" s="89">
        <f>IF((W59)=0,"",(AE59/W59))</f>
        <v>-1.1520737327188899E-2</v>
      </c>
    </row>
    <row r="60" spans="2:36" s="61" customFormat="1" ht="13.5" customHeight="1" thickBot="1" x14ac:dyDescent="0.3">
      <c r="B60" s="222" t="s">
        <v>41</v>
      </c>
      <c r="C60" s="222"/>
      <c r="D60" s="222"/>
      <c r="E60" s="135"/>
      <c r="F60" s="119"/>
      <c r="G60" s="118"/>
      <c r="H60" s="121">
        <f>SUM(H58:H59)</f>
        <v>172.5003550090459</v>
      </c>
      <c r="I60" s="120"/>
      <c r="J60" s="118"/>
      <c r="K60" s="121">
        <f>SUM(K58:K59)</f>
        <v>173.29963653322812</v>
      </c>
      <c r="L60" s="120"/>
      <c r="M60" s="122">
        <f t="shared" si="29"/>
        <v>0.79928152418221998</v>
      </c>
      <c r="N60" s="123">
        <f>IF((H60)=0,"",(M60/H60))</f>
        <v>4.6335065463506192E-3</v>
      </c>
      <c r="O60" s="120"/>
      <c r="P60" s="118"/>
      <c r="Q60" s="121">
        <f>SUM(Q58:Q59)</f>
        <v>158.77258328154966</v>
      </c>
      <c r="R60" s="120"/>
      <c r="S60" s="122">
        <f t="shared" si="13"/>
        <v>-14.527053251678467</v>
      </c>
      <c r="T60" s="123">
        <f>IF((K60)=0,"",(S60/K60))</f>
        <v>-8.3826218809715039E-2</v>
      </c>
      <c r="U60" s="120"/>
      <c r="V60" s="118"/>
      <c r="W60" s="121">
        <f>SUM(W58:W59)</f>
        <v>156.26148328195848</v>
      </c>
      <c r="X60" s="120"/>
      <c r="Y60" s="122">
        <f t="shared" si="14"/>
        <v>-2.5110999995911811</v>
      </c>
      <c r="Z60" s="123">
        <f>IF((Q60)=0,"",(Y60/Q60))</f>
        <v>-1.5815702860602042E-2</v>
      </c>
      <c r="AA60" s="120"/>
      <c r="AB60" s="118"/>
      <c r="AC60" s="121">
        <f>SUM(AC58:AC59)</f>
        <v>154.44979860653515</v>
      </c>
      <c r="AD60" s="120"/>
      <c r="AE60" s="122">
        <f t="shared" si="15"/>
        <v>-1.8116846754233222</v>
      </c>
      <c r="AF60" s="123">
        <f>IF((W60)=0,"",(AE60/W60))</f>
        <v>-1.1593929849970229E-2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52D5-7E03-4B0A-AEF0-4D8D5929CF2C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30</vt:i4>
      </vt:variant>
    </vt:vector>
  </HeadingPairs>
  <TitlesOfParts>
    <vt:vector size="63" baseType="lpstr">
      <vt:lpstr>Summary (3)</vt:lpstr>
      <vt:lpstr>Summary (2)</vt:lpstr>
      <vt:lpstr>Summary (1)</vt:lpstr>
      <vt:lpstr>Bill Impacts - Residential 100</vt:lpstr>
      <vt:lpstr>Bill Impacts - Residential 200</vt:lpstr>
      <vt:lpstr>Bill Impacts - Residential 221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221'!Print_Area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Blackwell, Sally</cp:lastModifiedBy>
  <cp:lastPrinted>2015-12-15T20:05:43Z</cp:lastPrinted>
  <dcterms:created xsi:type="dcterms:W3CDTF">2013-08-28T15:20:38Z</dcterms:created>
  <dcterms:modified xsi:type="dcterms:W3CDTF">2015-12-15T22:41:44Z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