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28395" windowHeight="11985"/>
  </bookViews>
  <sheets>
    <sheet name="Appendix I_Bill Impac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INDEX_SHEET___ASAP_Utilities" localSheetId="0">#REF!</definedName>
    <definedName name="___INDEX_SHEET___ASAP_Utilities">#REF!</definedName>
    <definedName name="_xlnm._FilterDatabase" localSheetId="0" hidden="1">#REF!</definedName>
    <definedName name="_xlnm._FilterDatabase" hidden="1">#REF!</definedName>
    <definedName name="_Order1" hidden="1">255</definedName>
    <definedName name="_Sort" hidden="1">[1]Sheet1!$G$40:$K$40</definedName>
    <definedName name="ApprovedAlready" localSheetId="0">#REF!</definedName>
    <definedName name="ApprovedAlready">#REF!</definedName>
    <definedName name="BridgeYear">'[2]LDC Info'!$E$26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contactf" localSheetId="0">#REF!</definedName>
    <definedName name="contactf">#REF!</definedName>
    <definedName name="CurrentAvail">'[4]2012LostRev'!$O$86</definedName>
    <definedName name="CurrentSheetRef">'[4]2012LostRev'!$P$86</definedName>
    <definedName name="Daily60MinutePeak" localSheetId="0">#REF!</definedName>
    <definedName name="Daily60MinutePeak">#REF!</definedName>
    <definedName name="daslfja" localSheetId="0">#REF!</definedName>
    <definedName name="daslfja">#REF!</definedName>
    <definedName name="DistRates">[5]Rates!$A$4:$G$13</definedName>
    <definedName name="DistRatesTable">[5]Rates!$B$4:$G$11</definedName>
    <definedName name="EBNUMBER" localSheetId="0">'[6]LDC Info'!$E$16</definedName>
    <definedName name="EBNUMBER">'[7]LDC Info'!$E$16</definedName>
    <definedName name="EP" localSheetId="0">#REF!</definedName>
    <definedName name="EP">#REF!</definedName>
    <definedName name="FolderPath">[3]Menu!$C$8</definedName>
    <definedName name="FormulasToCopy" localSheetId="0">#REF!</definedName>
    <definedName name="FormulasToCopy">#REF!</definedName>
    <definedName name="histdate">[8]Financials!$E$76</definedName>
    <definedName name="Incr2000" localSheetId="0">#REF!</definedName>
    <definedName name="Incr2000">#REF!</definedName>
    <definedName name="ldasjkfl" localSheetId="0">#REF!</definedName>
    <definedName name="ldasjkfl">#REF!</definedName>
    <definedName name="LIC" localSheetId="0">#REF!</definedName>
    <definedName name="LIC">#REF!</definedName>
    <definedName name="LIMIT">#REF!</definedName>
    <definedName name="lookup231">'[9]231'!$B$13:$Q$93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ew" hidden="1">#REF!</definedName>
    <definedName name="NewRevReq">[3]Refs!$B$8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[1]Sheet1!$A$1:$I$40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>#REF!</definedName>
    <definedName name="PPE">#REF!</definedName>
    <definedName name="_xlnm.Print_Area" localSheetId="0">'Appendix I_Bill Impacts'!$A$1:$O$689</definedName>
    <definedName name="print_end">#REF!</definedName>
    <definedName name="Quarter">[9]Summary!$B$9</definedName>
    <definedName name="RateNames">[5]Rates!$A$4:$C$13</definedName>
    <definedName name="RebaseYear" localSheetId="0">'[6]LDC Info'!$E$28</definedName>
    <definedName name="RebaseYear">'[10]LDC Info'!$E$28</definedName>
    <definedName name="resultsyear">'[4]2011 OPA final results'!$B$4</definedName>
    <definedName name="RevReqLookupKey">[3]Refs!$B$5</definedName>
    <definedName name="RevReqRange">[3]Refs!$B$7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sdflsdjlfkj">#REF!</definedName>
    <definedName name="Season1">'[9]231'!$C$4</definedName>
    <definedName name="Season2">'[9]231'!$C$5</definedName>
    <definedName name="Season3">'[9]231'!$C$6</definedName>
    <definedName name="sherry" localSheetId="0" hidden="1">#REF!</definedName>
    <definedName name="sherry" hidden="1">#REF!</definedName>
    <definedName name="SYear">[9]Summary!$B$8</definedName>
    <definedName name="TableA3" localSheetId="0">#REF!</definedName>
    <definedName name="TableA3">#REF!</definedName>
    <definedName name="TEMPA" localSheetId="0">#REF!</definedName>
    <definedName name="TEMPA">#REF!</definedName>
    <definedName name="test" localSheetId="0" hidden="1">#REF!</definedName>
    <definedName name="test" hidden="1">#REF!</definedName>
    <definedName name="TestYear">'[6]LDC Info'!$E$24</definedName>
    <definedName name="TestYrPL">'[11]Revenue Requirement'!$B$10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[8]Financials!$A$1</definedName>
    <definedName name="utitliy1">[12]Financials!$A$1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G679" i="1" l="1"/>
  <c r="G678" i="1"/>
  <c r="G677" i="1"/>
  <c r="G667" i="1"/>
  <c r="K667" i="1"/>
  <c r="K666" i="1"/>
  <c r="K664" i="1"/>
  <c r="K663" i="1"/>
  <c r="K662" i="1"/>
  <c r="K661" i="1"/>
  <c r="K660" i="1"/>
  <c r="G666" i="1"/>
  <c r="G661" i="1"/>
  <c r="G662" i="1"/>
  <c r="G663" i="1"/>
  <c r="G664" i="1"/>
  <c r="G660" i="1"/>
  <c r="G547" i="1"/>
  <c r="G546" i="1"/>
  <c r="G545" i="1"/>
  <c r="K535" i="1"/>
  <c r="K534" i="1"/>
  <c r="K529" i="1"/>
  <c r="K530" i="1"/>
  <c r="K531" i="1"/>
  <c r="K532" i="1"/>
  <c r="K528" i="1"/>
  <c r="G535" i="1"/>
  <c r="G534" i="1"/>
  <c r="G529" i="1"/>
  <c r="G530" i="1"/>
  <c r="G531" i="1"/>
  <c r="G532" i="1"/>
  <c r="G528" i="1"/>
  <c r="G415" i="1"/>
  <c r="G414" i="1"/>
  <c r="K414" i="1" s="1"/>
  <c r="L414" i="1" s="1"/>
  <c r="G413" i="1"/>
  <c r="K413" i="1" s="1"/>
  <c r="L413" i="1" s="1"/>
  <c r="K403" i="1"/>
  <c r="K402" i="1"/>
  <c r="L402" i="1" s="1"/>
  <c r="K397" i="1"/>
  <c r="L397" i="1" s="1"/>
  <c r="K398" i="1"/>
  <c r="L398" i="1" s="1"/>
  <c r="K399" i="1"/>
  <c r="K400" i="1"/>
  <c r="K396" i="1"/>
  <c r="L396" i="1" s="1"/>
  <c r="G403" i="1"/>
  <c r="G402" i="1"/>
  <c r="H402" i="1" s="1"/>
  <c r="G397" i="1"/>
  <c r="H397" i="1" s="1"/>
  <c r="G398" i="1"/>
  <c r="H398" i="1" s="1"/>
  <c r="O398" i="1" s="1"/>
  <c r="G399" i="1"/>
  <c r="H399" i="1" s="1"/>
  <c r="G400" i="1"/>
  <c r="G396" i="1"/>
  <c r="H396" i="1" s="1"/>
  <c r="O420" i="1"/>
  <c r="N420" i="1"/>
  <c r="K415" i="1"/>
  <c r="L415" i="1" s="1"/>
  <c r="K412" i="1"/>
  <c r="L412" i="1" s="1"/>
  <c r="G412" i="1"/>
  <c r="H412" i="1" s="1"/>
  <c r="O412" i="1" s="1"/>
  <c r="L411" i="1"/>
  <c r="H411" i="1"/>
  <c r="K406" i="1"/>
  <c r="L406" i="1" s="1"/>
  <c r="G406" i="1"/>
  <c r="H406" i="1" s="1"/>
  <c r="L404" i="1"/>
  <c r="H404" i="1"/>
  <c r="J403" i="1"/>
  <c r="F403" i="1"/>
  <c r="L400" i="1"/>
  <c r="H400" i="1"/>
  <c r="L399" i="1"/>
  <c r="L395" i="1"/>
  <c r="H395" i="1"/>
  <c r="O395" i="1" s="1"/>
  <c r="L394" i="1"/>
  <c r="H394" i="1"/>
  <c r="L393" i="1"/>
  <c r="N393" i="1" s="1"/>
  <c r="O393" i="1" s="1"/>
  <c r="H393" i="1"/>
  <c r="K271" i="1"/>
  <c r="K270" i="1"/>
  <c r="K256" i="1"/>
  <c r="K257" i="1"/>
  <c r="K258" i="1"/>
  <c r="K259" i="1"/>
  <c r="K260" i="1"/>
  <c r="K261" i="1"/>
  <c r="K262" i="1"/>
  <c r="K255" i="1"/>
  <c r="G283" i="1"/>
  <c r="G282" i="1"/>
  <c r="G281" i="1"/>
  <c r="G271" i="1"/>
  <c r="G270" i="1"/>
  <c r="G257" i="1"/>
  <c r="G258" i="1"/>
  <c r="G259" i="1"/>
  <c r="G260" i="1"/>
  <c r="G261" i="1"/>
  <c r="G262" i="1"/>
  <c r="G256" i="1"/>
  <c r="G255" i="1"/>
  <c r="G127" i="1"/>
  <c r="G126" i="1"/>
  <c r="G125" i="1"/>
  <c r="K115" i="1"/>
  <c r="G115" i="1"/>
  <c r="H403" i="1" l="1"/>
  <c r="N395" i="1"/>
  <c r="N411" i="1"/>
  <c r="O411" i="1" s="1"/>
  <c r="N399" i="1"/>
  <c r="O399" i="1" s="1"/>
  <c r="L403" i="1"/>
  <c r="N403" i="1" s="1"/>
  <c r="O403" i="1" s="1"/>
  <c r="H401" i="1"/>
  <c r="H405" i="1" s="1"/>
  <c r="N412" i="1"/>
  <c r="N394" i="1"/>
  <c r="O394" i="1" s="1"/>
  <c r="N404" i="1"/>
  <c r="N397" i="1"/>
  <c r="O397" i="1" s="1"/>
  <c r="H413" i="1"/>
  <c r="K407" i="1"/>
  <c r="L407" i="1" s="1"/>
  <c r="N402" i="1"/>
  <c r="O402" i="1" s="1"/>
  <c r="N406" i="1"/>
  <c r="O406" i="1" s="1"/>
  <c r="N398" i="1"/>
  <c r="N400" i="1"/>
  <c r="O400" i="1" s="1"/>
  <c r="L401" i="1"/>
  <c r="N396" i="1"/>
  <c r="O396" i="1" s="1"/>
  <c r="H415" i="1"/>
  <c r="H414" i="1"/>
  <c r="N414" i="1" s="1"/>
  <c r="G407" i="1"/>
  <c r="K410" i="1"/>
  <c r="L410" i="1" s="1"/>
  <c r="K114" i="1"/>
  <c r="G114" i="1"/>
  <c r="K109" i="1"/>
  <c r="K110" i="1"/>
  <c r="K111" i="1"/>
  <c r="K112" i="1"/>
  <c r="G109" i="1"/>
  <c r="G110" i="1"/>
  <c r="G111" i="1"/>
  <c r="G112" i="1"/>
  <c r="K108" i="1"/>
  <c r="G108" i="1"/>
  <c r="O684" i="1"/>
  <c r="N684" i="1"/>
  <c r="K679" i="1"/>
  <c r="L679" i="1" s="1"/>
  <c r="K678" i="1"/>
  <c r="L678" i="1" s="1"/>
  <c r="K677" i="1"/>
  <c r="L677" i="1" s="1"/>
  <c r="K676" i="1"/>
  <c r="L676" i="1" s="1"/>
  <c r="G676" i="1"/>
  <c r="H676" i="1" s="1"/>
  <c r="O676" i="1" s="1"/>
  <c r="L675" i="1"/>
  <c r="H675" i="1"/>
  <c r="K670" i="1"/>
  <c r="L670" i="1" s="1"/>
  <c r="G670" i="1"/>
  <c r="H670" i="1" s="1"/>
  <c r="L668" i="1"/>
  <c r="H668" i="1"/>
  <c r="J667" i="1"/>
  <c r="F667" i="1"/>
  <c r="L666" i="1"/>
  <c r="H666" i="1"/>
  <c r="L664" i="1"/>
  <c r="H664" i="1"/>
  <c r="L663" i="1"/>
  <c r="H663" i="1"/>
  <c r="L662" i="1"/>
  <c r="H662" i="1"/>
  <c r="L661" i="1"/>
  <c r="H661" i="1"/>
  <c r="L660" i="1"/>
  <c r="H660" i="1"/>
  <c r="L659" i="1"/>
  <c r="H659" i="1"/>
  <c r="O659" i="1" s="1"/>
  <c r="L658" i="1"/>
  <c r="H658" i="1"/>
  <c r="L657" i="1"/>
  <c r="H657" i="1"/>
  <c r="O552" i="1"/>
  <c r="N552" i="1"/>
  <c r="K547" i="1"/>
  <c r="L547" i="1" s="1"/>
  <c r="H546" i="1"/>
  <c r="H545" i="1"/>
  <c r="K544" i="1"/>
  <c r="L544" i="1" s="1"/>
  <c r="G544" i="1"/>
  <c r="H544" i="1" s="1"/>
  <c r="O544" i="1" s="1"/>
  <c r="L543" i="1"/>
  <c r="H543" i="1"/>
  <c r="K538" i="1"/>
  <c r="K539" i="1" s="1"/>
  <c r="G538" i="1"/>
  <c r="H538" i="1" s="1"/>
  <c r="L536" i="1"/>
  <c r="H536" i="1"/>
  <c r="J535" i="1"/>
  <c r="F535" i="1"/>
  <c r="L534" i="1"/>
  <c r="H534" i="1"/>
  <c r="L532" i="1"/>
  <c r="H532" i="1"/>
  <c r="L531" i="1"/>
  <c r="H531" i="1"/>
  <c r="L530" i="1"/>
  <c r="H530" i="1"/>
  <c r="O530" i="1" s="1"/>
  <c r="L529" i="1"/>
  <c r="H529" i="1"/>
  <c r="L528" i="1"/>
  <c r="H528" i="1"/>
  <c r="L527" i="1"/>
  <c r="H527" i="1"/>
  <c r="L526" i="1"/>
  <c r="H526" i="1"/>
  <c r="L525" i="1"/>
  <c r="H525" i="1"/>
  <c r="O288" i="1"/>
  <c r="N288" i="1"/>
  <c r="K283" i="1"/>
  <c r="L283" i="1" s="1"/>
  <c r="K282" i="1"/>
  <c r="L282" i="1" s="1"/>
  <c r="K281" i="1"/>
  <c r="L281" i="1" s="1"/>
  <c r="K280" i="1"/>
  <c r="L280" i="1" s="1"/>
  <c r="G280" i="1"/>
  <c r="H280" i="1" s="1"/>
  <c r="O280" i="1" s="1"/>
  <c r="L279" i="1"/>
  <c r="H279" i="1"/>
  <c r="K274" i="1"/>
  <c r="K275" i="1" s="1"/>
  <c r="G274" i="1"/>
  <c r="H274" i="1" s="1"/>
  <c r="L272" i="1"/>
  <c r="H272" i="1"/>
  <c r="J271" i="1"/>
  <c r="F271" i="1"/>
  <c r="L270" i="1"/>
  <c r="H270" i="1"/>
  <c r="K269" i="1"/>
  <c r="L269" i="1" s="1"/>
  <c r="G269" i="1"/>
  <c r="H269" i="1" s="1"/>
  <c r="O269" i="1" s="1"/>
  <c r="K268" i="1"/>
  <c r="L268" i="1" s="1"/>
  <c r="G268" i="1"/>
  <c r="H268" i="1" s="1"/>
  <c r="O268" i="1" s="1"/>
  <c r="K267" i="1"/>
  <c r="L267" i="1" s="1"/>
  <c r="G267" i="1"/>
  <c r="H267" i="1" s="1"/>
  <c r="O267" i="1" s="1"/>
  <c r="K266" i="1"/>
  <c r="L266" i="1" s="1"/>
  <c r="G266" i="1"/>
  <c r="H266" i="1" s="1"/>
  <c r="O266" i="1" s="1"/>
  <c r="K264" i="1"/>
  <c r="L264" i="1" s="1"/>
  <c r="G264" i="1"/>
  <c r="H264" i="1" s="1"/>
  <c r="O264" i="1" s="1"/>
  <c r="K263" i="1"/>
  <c r="L263" i="1" s="1"/>
  <c r="G263" i="1"/>
  <c r="H263" i="1" s="1"/>
  <c r="O263" i="1" s="1"/>
  <c r="L262" i="1"/>
  <c r="H262" i="1"/>
  <c r="L261" i="1"/>
  <c r="H261" i="1"/>
  <c r="L260" i="1"/>
  <c r="H260" i="1"/>
  <c r="O260" i="1" s="1"/>
  <c r="L259" i="1"/>
  <c r="H259" i="1"/>
  <c r="O259" i="1" s="1"/>
  <c r="L258" i="1"/>
  <c r="H258" i="1"/>
  <c r="O258" i="1" s="1"/>
  <c r="L257" i="1"/>
  <c r="H257" i="1"/>
  <c r="O257" i="1" s="1"/>
  <c r="L256" i="1"/>
  <c r="H256" i="1"/>
  <c r="L255" i="1"/>
  <c r="H255" i="1"/>
  <c r="L254" i="1"/>
  <c r="H254" i="1"/>
  <c r="O254" i="1" s="1"/>
  <c r="L253" i="1"/>
  <c r="H253" i="1"/>
  <c r="O253" i="1" s="1"/>
  <c r="L252" i="1"/>
  <c r="H252" i="1"/>
  <c r="O252" i="1" s="1"/>
  <c r="L251" i="1"/>
  <c r="H251" i="1"/>
  <c r="O251" i="1" s="1"/>
  <c r="L250" i="1"/>
  <c r="H250" i="1"/>
  <c r="L249" i="1"/>
  <c r="H249" i="1"/>
  <c r="K409" i="1" l="1"/>
  <c r="L409" i="1" s="1"/>
  <c r="N527" i="1"/>
  <c r="N661" i="1"/>
  <c r="O661" i="1" s="1"/>
  <c r="N253" i="1"/>
  <c r="L667" i="1"/>
  <c r="N531" i="1"/>
  <c r="O531" i="1" s="1"/>
  <c r="N413" i="1"/>
  <c r="O413" i="1" s="1"/>
  <c r="L405" i="1"/>
  <c r="N401" i="1"/>
  <c r="O401" i="1" s="1"/>
  <c r="N415" i="1"/>
  <c r="O415" i="1" s="1"/>
  <c r="G409" i="1"/>
  <c r="H409" i="1" s="1"/>
  <c r="H407" i="1"/>
  <c r="H408" i="1" s="1"/>
  <c r="G410" i="1"/>
  <c r="H410" i="1" s="1"/>
  <c r="N410" i="1" s="1"/>
  <c r="O414" i="1"/>
  <c r="N529" i="1"/>
  <c r="O529" i="1" s="1"/>
  <c r="N257" i="1"/>
  <c r="N532" i="1"/>
  <c r="O532" i="1" s="1"/>
  <c r="K545" i="1"/>
  <c r="L545" i="1" s="1"/>
  <c r="H677" i="1"/>
  <c r="N677" i="1" s="1"/>
  <c r="O677" i="1" s="1"/>
  <c r="N279" i="1"/>
  <c r="O279" i="1" s="1"/>
  <c r="N525" i="1"/>
  <c r="O525" i="1" s="1"/>
  <c r="N528" i="1"/>
  <c r="O528" i="1" s="1"/>
  <c r="H535" i="1"/>
  <c r="N543" i="1"/>
  <c r="O543" i="1" s="1"/>
  <c r="N536" i="1"/>
  <c r="N254" i="1"/>
  <c r="O527" i="1"/>
  <c r="N664" i="1"/>
  <c r="O664" i="1" s="1"/>
  <c r="N534" i="1"/>
  <c r="O534" i="1" s="1"/>
  <c r="N268" i="1"/>
  <c r="N660" i="1"/>
  <c r="O660" i="1" s="1"/>
  <c r="H667" i="1"/>
  <c r="N675" i="1"/>
  <c r="O675" i="1" s="1"/>
  <c r="N668" i="1"/>
  <c r="H271" i="1"/>
  <c r="L535" i="1"/>
  <c r="N663" i="1"/>
  <c r="O663" i="1" s="1"/>
  <c r="N676" i="1"/>
  <c r="L665" i="1"/>
  <c r="N662" i="1"/>
  <c r="O662" i="1"/>
  <c r="N666" i="1"/>
  <c r="O666" i="1" s="1"/>
  <c r="N670" i="1"/>
  <c r="O670" i="1" s="1"/>
  <c r="H678" i="1"/>
  <c r="G671" i="1"/>
  <c r="N657" i="1"/>
  <c r="O657" i="1" s="1"/>
  <c r="N659" i="1"/>
  <c r="H665" i="1"/>
  <c r="N658" i="1"/>
  <c r="O658" i="1" s="1"/>
  <c r="H679" i="1"/>
  <c r="N679" i="1" s="1"/>
  <c r="K671" i="1"/>
  <c r="N544" i="1"/>
  <c r="L539" i="1"/>
  <c r="K542" i="1"/>
  <c r="L542" i="1" s="1"/>
  <c r="K541" i="1"/>
  <c r="L541" i="1" s="1"/>
  <c r="N530" i="1"/>
  <c r="L533" i="1"/>
  <c r="N545" i="1"/>
  <c r="O545" i="1" s="1"/>
  <c r="H533" i="1"/>
  <c r="N526" i="1"/>
  <c r="O526" i="1" s="1"/>
  <c r="G539" i="1"/>
  <c r="K546" i="1"/>
  <c r="L546" i="1" s="1"/>
  <c r="N546" i="1" s="1"/>
  <c r="O546" i="1" s="1"/>
  <c r="L538" i="1"/>
  <c r="N538" i="1" s="1"/>
  <c r="O538" i="1" s="1"/>
  <c r="H547" i="1"/>
  <c r="N251" i="1"/>
  <c r="N264" i="1"/>
  <c r="N252" i="1"/>
  <c r="L271" i="1"/>
  <c r="N272" i="1"/>
  <c r="N249" i="1"/>
  <c r="O249" i="1" s="1"/>
  <c r="N260" i="1"/>
  <c r="N256" i="1"/>
  <c r="O256" i="1" s="1"/>
  <c r="N250" i="1"/>
  <c r="O250" i="1" s="1"/>
  <c r="N267" i="1"/>
  <c r="G275" i="1"/>
  <c r="G277" i="1" s="1"/>
  <c r="H277" i="1" s="1"/>
  <c r="N269" i="1"/>
  <c r="L275" i="1"/>
  <c r="K278" i="1"/>
  <c r="L278" i="1" s="1"/>
  <c r="K277" i="1"/>
  <c r="L277" i="1" s="1"/>
  <c r="N255" i="1"/>
  <c r="O255" i="1" s="1"/>
  <c r="N258" i="1"/>
  <c r="N261" i="1"/>
  <c r="O261" i="1" s="1"/>
  <c r="N280" i="1"/>
  <c r="N266" i="1"/>
  <c r="N262" i="1"/>
  <c r="O262" i="1" s="1"/>
  <c r="N270" i="1"/>
  <c r="O270" i="1" s="1"/>
  <c r="N263" i="1"/>
  <c r="H265" i="1"/>
  <c r="N259" i="1"/>
  <c r="H283" i="1"/>
  <c r="N283" i="1" s="1"/>
  <c r="H282" i="1"/>
  <c r="N282" i="1" s="1"/>
  <c r="G278" i="1"/>
  <c r="H278" i="1" s="1"/>
  <c r="H275" i="1"/>
  <c r="H281" i="1"/>
  <c r="L274" i="1"/>
  <c r="N274" i="1" s="1"/>
  <c r="O274" i="1" s="1"/>
  <c r="L265" i="1"/>
  <c r="O132" i="1"/>
  <c r="N132" i="1"/>
  <c r="H127" i="1"/>
  <c r="K126" i="1"/>
  <c r="L126" i="1" s="1"/>
  <c r="K125" i="1"/>
  <c r="L125" i="1" s="1"/>
  <c r="K124" i="1"/>
  <c r="L124" i="1" s="1"/>
  <c r="G124" i="1"/>
  <c r="H124" i="1" s="1"/>
  <c r="O124" i="1" s="1"/>
  <c r="L123" i="1"/>
  <c r="H123" i="1"/>
  <c r="K118" i="1"/>
  <c r="K119" i="1" s="1"/>
  <c r="G118" i="1"/>
  <c r="H118" i="1" s="1"/>
  <c r="L116" i="1"/>
  <c r="H116" i="1"/>
  <c r="J115" i="1"/>
  <c r="F115" i="1"/>
  <c r="H115" i="1" s="1"/>
  <c r="L114" i="1"/>
  <c r="H114" i="1"/>
  <c r="L112" i="1"/>
  <c r="H112" i="1"/>
  <c r="L111" i="1"/>
  <c r="H111" i="1"/>
  <c r="L110" i="1"/>
  <c r="H110" i="1"/>
  <c r="O110" i="1" s="1"/>
  <c r="L109" i="1"/>
  <c r="H109" i="1"/>
  <c r="L108" i="1"/>
  <c r="H108" i="1"/>
  <c r="L107" i="1"/>
  <c r="H107" i="1"/>
  <c r="O107" i="1" s="1"/>
  <c r="L106" i="1"/>
  <c r="H106" i="1"/>
  <c r="O106" i="1" s="1"/>
  <c r="L105" i="1"/>
  <c r="H105" i="1"/>
  <c r="O105" i="1" s="1"/>
  <c r="L104" i="1"/>
  <c r="H104" i="1"/>
  <c r="O104" i="1" s="1"/>
  <c r="L103" i="1"/>
  <c r="H103" i="1"/>
  <c r="L102" i="1"/>
  <c r="H102" i="1"/>
  <c r="N667" i="1" l="1"/>
  <c r="O667" i="1" s="1"/>
  <c r="N116" i="1"/>
  <c r="N106" i="1"/>
  <c r="N104" i="1"/>
  <c r="H417" i="1"/>
  <c r="N409" i="1"/>
  <c r="O409" i="1" s="1"/>
  <c r="O410" i="1"/>
  <c r="N407" i="1"/>
  <c r="O407" i="1" s="1"/>
  <c r="N405" i="1"/>
  <c r="O405" i="1" s="1"/>
  <c r="L408" i="1"/>
  <c r="N271" i="1"/>
  <c r="O271" i="1" s="1"/>
  <c r="N535" i="1"/>
  <c r="O535" i="1" s="1"/>
  <c r="N102" i="1"/>
  <c r="O102" i="1" s="1"/>
  <c r="K127" i="1"/>
  <c r="L127" i="1" s="1"/>
  <c r="N127" i="1" s="1"/>
  <c r="O127" i="1" s="1"/>
  <c r="G673" i="1"/>
  <c r="H673" i="1" s="1"/>
  <c r="H671" i="1"/>
  <c r="G674" i="1"/>
  <c r="H674" i="1" s="1"/>
  <c r="N665" i="1"/>
  <c r="L669" i="1"/>
  <c r="L671" i="1"/>
  <c r="K674" i="1"/>
  <c r="L674" i="1" s="1"/>
  <c r="K673" i="1"/>
  <c r="L673" i="1" s="1"/>
  <c r="N678" i="1"/>
  <c r="O678" i="1" s="1"/>
  <c r="O679" i="1"/>
  <c r="H669" i="1"/>
  <c r="O665" i="1"/>
  <c r="N547" i="1"/>
  <c r="O547" i="1" s="1"/>
  <c r="H537" i="1"/>
  <c r="G541" i="1"/>
  <c r="H541" i="1" s="1"/>
  <c r="N541" i="1" s="1"/>
  <c r="H539" i="1"/>
  <c r="N539" i="1" s="1"/>
  <c r="G542" i="1"/>
  <c r="H542" i="1" s="1"/>
  <c r="N533" i="1"/>
  <c r="O533" i="1" s="1"/>
  <c r="L537" i="1"/>
  <c r="N107" i="1"/>
  <c r="N123" i="1"/>
  <c r="O123" i="1" s="1"/>
  <c r="L115" i="1"/>
  <c r="N115" i="1" s="1"/>
  <c r="O115" i="1" s="1"/>
  <c r="N105" i="1"/>
  <c r="N124" i="1"/>
  <c r="N103" i="1"/>
  <c r="O103" i="1" s="1"/>
  <c r="N281" i="1"/>
  <c r="O281" i="1" s="1"/>
  <c r="N277" i="1"/>
  <c r="O277" i="1" s="1"/>
  <c r="O282" i="1"/>
  <c r="H273" i="1"/>
  <c r="N278" i="1"/>
  <c r="O278" i="1" s="1"/>
  <c r="O283" i="1"/>
  <c r="N275" i="1"/>
  <c r="O275" i="1" s="1"/>
  <c r="N265" i="1"/>
  <c r="O265" i="1" s="1"/>
  <c r="L273" i="1"/>
  <c r="L118" i="1"/>
  <c r="N118" i="1" s="1"/>
  <c r="O118" i="1" s="1"/>
  <c r="G119" i="1"/>
  <c r="G121" i="1" s="1"/>
  <c r="H121" i="1" s="1"/>
  <c r="H113" i="1"/>
  <c r="N111" i="1"/>
  <c r="O111" i="1" s="1"/>
  <c r="N108" i="1"/>
  <c r="O108" i="1" s="1"/>
  <c r="N112" i="1"/>
  <c r="O112" i="1" s="1"/>
  <c r="N110" i="1"/>
  <c r="L119" i="1"/>
  <c r="K122" i="1"/>
  <c r="L122" i="1" s="1"/>
  <c r="K121" i="1"/>
  <c r="L121" i="1" s="1"/>
  <c r="L113" i="1"/>
  <c r="N109" i="1"/>
  <c r="O109" i="1" s="1"/>
  <c r="N114" i="1"/>
  <c r="O114" i="1" s="1"/>
  <c r="H126" i="1"/>
  <c r="H125" i="1"/>
  <c r="N125" i="1" s="1"/>
  <c r="G636" i="1"/>
  <c r="K636" i="1" s="1"/>
  <c r="L636" i="1" s="1"/>
  <c r="G635" i="1"/>
  <c r="G634" i="1"/>
  <c r="H634" i="1" s="1"/>
  <c r="K633" i="1"/>
  <c r="L633" i="1" s="1"/>
  <c r="G633" i="1"/>
  <c r="H633" i="1" s="1"/>
  <c r="L632" i="1"/>
  <c r="H632" i="1"/>
  <c r="K627" i="1"/>
  <c r="L627" i="1" s="1"/>
  <c r="G627" i="1"/>
  <c r="H627" i="1" s="1"/>
  <c r="L625" i="1"/>
  <c r="H625" i="1"/>
  <c r="K624" i="1"/>
  <c r="J624" i="1"/>
  <c r="G624" i="1"/>
  <c r="F624" i="1"/>
  <c r="K623" i="1"/>
  <c r="L623" i="1" s="1"/>
  <c r="G623" i="1"/>
  <c r="H623" i="1" s="1"/>
  <c r="K621" i="1"/>
  <c r="L621" i="1" s="1"/>
  <c r="G621" i="1"/>
  <c r="H621" i="1" s="1"/>
  <c r="K620" i="1"/>
  <c r="L620" i="1" s="1"/>
  <c r="G620" i="1"/>
  <c r="H620" i="1" s="1"/>
  <c r="K619" i="1"/>
  <c r="L619" i="1" s="1"/>
  <c r="G619" i="1"/>
  <c r="H619" i="1" s="1"/>
  <c r="O619" i="1" s="1"/>
  <c r="K618" i="1"/>
  <c r="L618" i="1" s="1"/>
  <c r="G618" i="1"/>
  <c r="H618" i="1" s="1"/>
  <c r="K617" i="1"/>
  <c r="L617" i="1" s="1"/>
  <c r="G617" i="1"/>
  <c r="H617" i="1" s="1"/>
  <c r="L616" i="1"/>
  <c r="H616" i="1"/>
  <c r="O616" i="1" s="1"/>
  <c r="L615" i="1"/>
  <c r="H615" i="1"/>
  <c r="L614" i="1"/>
  <c r="H614" i="1"/>
  <c r="G593" i="1"/>
  <c r="K593" i="1" s="1"/>
  <c r="L593" i="1" s="1"/>
  <c r="G592" i="1"/>
  <c r="K592" i="1" s="1"/>
  <c r="L592" i="1" s="1"/>
  <c r="G591" i="1"/>
  <c r="H591" i="1" s="1"/>
  <c r="K590" i="1"/>
  <c r="L590" i="1" s="1"/>
  <c r="G590" i="1"/>
  <c r="H590" i="1" s="1"/>
  <c r="L589" i="1"/>
  <c r="H589" i="1"/>
  <c r="K584" i="1"/>
  <c r="L584" i="1" s="1"/>
  <c r="G584" i="1"/>
  <c r="H584" i="1" s="1"/>
  <c r="L582" i="1"/>
  <c r="H582" i="1"/>
  <c r="K581" i="1"/>
  <c r="J581" i="1"/>
  <c r="G581" i="1"/>
  <c r="F581" i="1"/>
  <c r="K580" i="1"/>
  <c r="L580" i="1" s="1"/>
  <c r="G580" i="1"/>
  <c r="H580" i="1" s="1"/>
  <c r="K578" i="1"/>
  <c r="L578" i="1" s="1"/>
  <c r="G578" i="1"/>
  <c r="H578" i="1" s="1"/>
  <c r="K577" i="1"/>
  <c r="L577" i="1" s="1"/>
  <c r="G577" i="1"/>
  <c r="H577" i="1" s="1"/>
  <c r="K576" i="1"/>
  <c r="L576" i="1" s="1"/>
  <c r="G576" i="1"/>
  <c r="H576" i="1" s="1"/>
  <c r="O576" i="1" s="1"/>
  <c r="K575" i="1"/>
  <c r="L575" i="1" s="1"/>
  <c r="G575" i="1"/>
  <c r="H575" i="1" s="1"/>
  <c r="K574" i="1"/>
  <c r="L574" i="1" s="1"/>
  <c r="G574" i="1"/>
  <c r="H574" i="1" s="1"/>
  <c r="L573" i="1"/>
  <c r="H573" i="1"/>
  <c r="O573" i="1" s="1"/>
  <c r="L572" i="1"/>
  <c r="H572" i="1"/>
  <c r="L571" i="1"/>
  <c r="H571" i="1"/>
  <c r="G504" i="1"/>
  <c r="H504" i="1" s="1"/>
  <c r="G503" i="1"/>
  <c r="K503" i="1" s="1"/>
  <c r="L503" i="1" s="1"/>
  <c r="G502" i="1"/>
  <c r="H502" i="1" s="1"/>
  <c r="K501" i="1"/>
  <c r="L501" i="1" s="1"/>
  <c r="G501" i="1"/>
  <c r="H501" i="1" s="1"/>
  <c r="L500" i="1"/>
  <c r="H500" i="1"/>
  <c r="K495" i="1"/>
  <c r="L495" i="1" s="1"/>
  <c r="G495" i="1"/>
  <c r="H495" i="1" s="1"/>
  <c r="L493" i="1"/>
  <c r="H493" i="1"/>
  <c r="K492" i="1"/>
  <c r="J492" i="1"/>
  <c r="G492" i="1"/>
  <c r="F492" i="1"/>
  <c r="K491" i="1"/>
  <c r="L491" i="1" s="1"/>
  <c r="G491" i="1"/>
  <c r="H491" i="1" s="1"/>
  <c r="K489" i="1"/>
  <c r="L489" i="1" s="1"/>
  <c r="G489" i="1"/>
  <c r="H489" i="1" s="1"/>
  <c r="K488" i="1"/>
  <c r="L488" i="1" s="1"/>
  <c r="G488" i="1"/>
  <c r="H488" i="1" s="1"/>
  <c r="K487" i="1"/>
  <c r="L487" i="1" s="1"/>
  <c r="G487" i="1"/>
  <c r="H487" i="1" s="1"/>
  <c r="O487" i="1" s="1"/>
  <c r="K486" i="1"/>
  <c r="L486" i="1" s="1"/>
  <c r="G486" i="1"/>
  <c r="H486" i="1" s="1"/>
  <c r="K485" i="1"/>
  <c r="L485" i="1" s="1"/>
  <c r="G485" i="1"/>
  <c r="H485" i="1" s="1"/>
  <c r="L484" i="1"/>
  <c r="H484" i="1"/>
  <c r="O484" i="1" s="1"/>
  <c r="L483" i="1"/>
  <c r="H483" i="1"/>
  <c r="L482" i="1"/>
  <c r="H482" i="1"/>
  <c r="G461" i="1"/>
  <c r="K461" i="1" s="1"/>
  <c r="L461" i="1" s="1"/>
  <c r="G460" i="1"/>
  <c r="K460" i="1" s="1"/>
  <c r="L460" i="1" s="1"/>
  <c r="G459" i="1"/>
  <c r="K459" i="1" s="1"/>
  <c r="L459" i="1" s="1"/>
  <c r="K458" i="1"/>
  <c r="L458" i="1" s="1"/>
  <c r="G458" i="1"/>
  <c r="H458" i="1" s="1"/>
  <c r="L457" i="1"/>
  <c r="H457" i="1"/>
  <c r="K452" i="1"/>
  <c r="K453" i="1" s="1"/>
  <c r="G452" i="1"/>
  <c r="G453" i="1" s="1"/>
  <c r="G456" i="1" s="1"/>
  <c r="H456" i="1" s="1"/>
  <c r="L450" i="1"/>
  <c r="H450" i="1"/>
  <c r="K449" i="1"/>
  <c r="J449" i="1"/>
  <c r="G449" i="1"/>
  <c r="F449" i="1"/>
  <c r="K448" i="1"/>
  <c r="L448" i="1" s="1"/>
  <c r="G448" i="1"/>
  <c r="H448" i="1" s="1"/>
  <c r="K446" i="1"/>
  <c r="L446" i="1" s="1"/>
  <c r="G446" i="1"/>
  <c r="H446" i="1" s="1"/>
  <c r="K445" i="1"/>
  <c r="L445" i="1" s="1"/>
  <c r="G445" i="1"/>
  <c r="H445" i="1" s="1"/>
  <c r="K444" i="1"/>
  <c r="L444" i="1" s="1"/>
  <c r="G444" i="1"/>
  <c r="H444" i="1" s="1"/>
  <c r="O444" i="1" s="1"/>
  <c r="K443" i="1"/>
  <c r="L443" i="1" s="1"/>
  <c r="G443" i="1"/>
  <c r="H443" i="1" s="1"/>
  <c r="K442" i="1"/>
  <c r="L442" i="1" s="1"/>
  <c r="G442" i="1"/>
  <c r="H442" i="1" s="1"/>
  <c r="L441" i="1"/>
  <c r="H441" i="1"/>
  <c r="O441" i="1" s="1"/>
  <c r="L440" i="1"/>
  <c r="H440" i="1"/>
  <c r="L439" i="1"/>
  <c r="H439" i="1"/>
  <c r="G372" i="1"/>
  <c r="K372" i="1" s="1"/>
  <c r="L372" i="1" s="1"/>
  <c r="G371" i="1"/>
  <c r="K371" i="1" s="1"/>
  <c r="L371" i="1" s="1"/>
  <c r="G370" i="1"/>
  <c r="H370" i="1" s="1"/>
  <c r="K369" i="1"/>
  <c r="L369" i="1" s="1"/>
  <c r="G369" i="1"/>
  <c r="H369" i="1" s="1"/>
  <c r="L368" i="1"/>
  <c r="H368" i="1"/>
  <c r="K363" i="1"/>
  <c r="L363" i="1" s="1"/>
  <c r="G363" i="1"/>
  <c r="H363" i="1" s="1"/>
  <c r="L361" i="1"/>
  <c r="H361" i="1"/>
  <c r="K360" i="1"/>
  <c r="J360" i="1"/>
  <c r="G360" i="1"/>
  <c r="F360" i="1"/>
  <c r="K359" i="1"/>
  <c r="L359" i="1" s="1"/>
  <c r="G359" i="1"/>
  <c r="H359" i="1" s="1"/>
  <c r="K357" i="1"/>
  <c r="L357" i="1" s="1"/>
  <c r="G357" i="1"/>
  <c r="H357" i="1" s="1"/>
  <c r="K356" i="1"/>
  <c r="L356" i="1" s="1"/>
  <c r="G356" i="1"/>
  <c r="H356" i="1" s="1"/>
  <c r="K355" i="1"/>
  <c r="L355" i="1" s="1"/>
  <c r="G355" i="1"/>
  <c r="H355" i="1" s="1"/>
  <c r="O355" i="1" s="1"/>
  <c r="K354" i="1"/>
  <c r="L354" i="1" s="1"/>
  <c r="G354" i="1"/>
  <c r="H354" i="1" s="1"/>
  <c r="K353" i="1"/>
  <c r="L353" i="1" s="1"/>
  <c r="G353" i="1"/>
  <c r="H353" i="1" s="1"/>
  <c r="L352" i="1"/>
  <c r="H352" i="1"/>
  <c r="O352" i="1" s="1"/>
  <c r="L351" i="1"/>
  <c r="H351" i="1"/>
  <c r="L350" i="1"/>
  <c r="H350" i="1"/>
  <c r="G329" i="1"/>
  <c r="K329" i="1" s="1"/>
  <c r="L329" i="1" s="1"/>
  <c r="G328" i="1"/>
  <c r="G327" i="1"/>
  <c r="H327" i="1" s="1"/>
  <c r="K326" i="1"/>
  <c r="L326" i="1" s="1"/>
  <c r="G326" i="1"/>
  <c r="H326" i="1" s="1"/>
  <c r="L325" i="1"/>
  <c r="H325" i="1"/>
  <c r="K320" i="1"/>
  <c r="K321" i="1" s="1"/>
  <c r="G320" i="1"/>
  <c r="G321" i="1" s="1"/>
  <c r="L318" i="1"/>
  <c r="H318" i="1"/>
  <c r="K317" i="1"/>
  <c r="J317" i="1"/>
  <c r="G317" i="1"/>
  <c r="F317" i="1"/>
  <c r="K316" i="1"/>
  <c r="L316" i="1" s="1"/>
  <c r="G316" i="1"/>
  <c r="H316" i="1" s="1"/>
  <c r="K314" i="1"/>
  <c r="L314" i="1" s="1"/>
  <c r="G314" i="1"/>
  <c r="H314" i="1" s="1"/>
  <c r="K313" i="1"/>
  <c r="L313" i="1" s="1"/>
  <c r="G313" i="1"/>
  <c r="H313" i="1" s="1"/>
  <c r="K312" i="1"/>
  <c r="L312" i="1" s="1"/>
  <c r="G312" i="1"/>
  <c r="H312" i="1" s="1"/>
  <c r="O312" i="1" s="1"/>
  <c r="K311" i="1"/>
  <c r="L311" i="1" s="1"/>
  <c r="G311" i="1"/>
  <c r="H311" i="1" s="1"/>
  <c r="K310" i="1"/>
  <c r="L310" i="1" s="1"/>
  <c r="G310" i="1"/>
  <c r="H310" i="1" s="1"/>
  <c r="L309" i="1"/>
  <c r="H309" i="1"/>
  <c r="O309" i="1" s="1"/>
  <c r="L308" i="1"/>
  <c r="H308" i="1"/>
  <c r="L307" i="1"/>
  <c r="H307" i="1"/>
  <c r="G228" i="1"/>
  <c r="K228" i="1" s="1"/>
  <c r="L228" i="1" s="1"/>
  <c r="G227" i="1"/>
  <c r="K227" i="1" s="1"/>
  <c r="L227" i="1" s="1"/>
  <c r="G226" i="1"/>
  <c r="K226" i="1" s="1"/>
  <c r="L226" i="1" s="1"/>
  <c r="K225" i="1"/>
  <c r="L225" i="1" s="1"/>
  <c r="G225" i="1"/>
  <c r="H225" i="1" s="1"/>
  <c r="O225" i="1" s="1"/>
  <c r="L224" i="1"/>
  <c r="H224" i="1"/>
  <c r="K219" i="1"/>
  <c r="L219" i="1" s="1"/>
  <c r="G219" i="1"/>
  <c r="H219" i="1" s="1"/>
  <c r="L217" i="1"/>
  <c r="H217" i="1"/>
  <c r="K216" i="1"/>
  <c r="J216" i="1"/>
  <c r="G216" i="1"/>
  <c r="F216" i="1"/>
  <c r="K215" i="1"/>
  <c r="L215" i="1" s="1"/>
  <c r="G215" i="1"/>
  <c r="H215" i="1" s="1"/>
  <c r="K214" i="1"/>
  <c r="L214" i="1" s="1"/>
  <c r="G214" i="1"/>
  <c r="H214" i="1" s="1"/>
  <c r="K213" i="1"/>
  <c r="L213" i="1" s="1"/>
  <c r="G213" i="1"/>
  <c r="H213" i="1" s="1"/>
  <c r="O213" i="1" s="1"/>
  <c r="K212" i="1"/>
  <c r="L212" i="1" s="1"/>
  <c r="G212" i="1"/>
  <c r="H212" i="1" s="1"/>
  <c r="O212" i="1" s="1"/>
  <c r="K211" i="1"/>
  <c r="L211" i="1" s="1"/>
  <c r="G211" i="1"/>
  <c r="H211" i="1" s="1"/>
  <c r="O211" i="1" s="1"/>
  <c r="K209" i="1"/>
  <c r="L209" i="1" s="1"/>
  <c r="G209" i="1"/>
  <c r="H209" i="1" s="1"/>
  <c r="O209" i="1" s="1"/>
  <c r="K208" i="1"/>
  <c r="L208" i="1" s="1"/>
  <c r="G208" i="1"/>
  <c r="H208" i="1" s="1"/>
  <c r="O208" i="1" s="1"/>
  <c r="K207" i="1"/>
  <c r="L207" i="1" s="1"/>
  <c r="G207" i="1"/>
  <c r="H207" i="1" s="1"/>
  <c r="K206" i="1"/>
  <c r="L206" i="1" s="1"/>
  <c r="G206" i="1"/>
  <c r="H206" i="1" s="1"/>
  <c r="K205" i="1"/>
  <c r="L205" i="1" s="1"/>
  <c r="G205" i="1"/>
  <c r="H205" i="1" s="1"/>
  <c r="O205" i="1" s="1"/>
  <c r="K204" i="1"/>
  <c r="L204" i="1" s="1"/>
  <c r="G204" i="1"/>
  <c r="H204" i="1" s="1"/>
  <c r="O204" i="1" s="1"/>
  <c r="K203" i="1"/>
  <c r="L203" i="1" s="1"/>
  <c r="G203" i="1"/>
  <c r="H203" i="1" s="1"/>
  <c r="K202" i="1"/>
  <c r="L202" i="1" s="1"/>
  <c r="G202" i="1"/>
  <c r="H202" i="1" s="1"/>
  <c r="K201" i="1"/>
  <c r="L201" i="1" s="1"/>
  <c r="G201" i="1"/>
  <c r="H201" i="1" s="1"/>
  <c r="K200" i="1"/>
  <c r="L200" i="1" s="1"/>
  <c r="G200" i="1"/>
  <c r="H200" i="1" s="1"/>
  <c r="L199" i="1"/>
  <c r="H199" i="1"/>
  <c r="O199" i="1" s="1"/>
  <c r="L198" i="1"/>
  <c r="H198" i="1"/>
  <c r="O198" i="1" s="1"/>
  <c r="L197" i="1"/>
  <c r="H197" i="1"/>
  <c r="O197" i="1" s="1"/>
  <c r="L196" i="1"/>
  <c r="H196" i="1"/>
  <c r="O196" i="1" s="1"/>
  <c r="L195" i="1"/>
  <c r="H195" i="1"/>
  <c r="L194" i="1"/>
  <c r="H194" i="1"/>
  <c r="G173" i="1"/>
  <c r="K173" i="1" s="1"/>
  <c r="L173" i="1" s="1"/>
  <c r="G172" i="1"/>
  <c r="K172" i="1" s="1"/>
  <c r="L172" i="1" s="1"/>
  <c r="G171" i="1"/>
  <c r="K171" i="1" s="1"/>
  <c r="L171" i="1" s="1"/>
  <c r="K170" i="1"/>
  <c r="L170" i="1" s="1"/>
  <c r="G170" i="1"/>
  <c r="H170" i="1" s="1"/>
  <c r="L169" i="1"/>
  <c r="H169" i="1"/>
  <c r="K164" i="1"/>
  <c r="K165" i="1" s="1"/>
  <c r="G164" i="1"/>
  <c r="G165" i="1" s="1"/>
  <c r="L162" i="1"/>
  <c r="H162" i="1"/>
  <c r="K161" i="1"/>
  <c r="J161" i="1"/>
  <c r="G161" i="1"/>
  <c r="F161" i="1"/>
  <c r="K160" i="1"/>
  <c r="L160" i="1" s="1"/>
  <c r="G160" i="1"/>
  <c r="H160" i="1" s="1"/>
  <c r="K158" i="1"/>
  <c r="L158" i="1" s="1"/>
  <c r="G158" i="1"/>
  <c r="H158" i="1" s="1"/>
  <c r="K157" i="1"/>
  <c r="L157" i="1" s="1"/>
  <c r="G157" i="1"/>
  <c r="H157" i="1" s="1"/>
  <c r="K156" i="1"/>
  <c r="L156" i="1" s="1"/>
  <c r="G156" i="1"/>
  <c r="H156" i="1" s="1"/>
  <c r="O156" i="1" s="1"/>
  <c r="K155" i="1"/>
  <c r="L155" i="1" s="1"/>
  <c r="G155" i="1"/>
  <c r="H155" i="1" s="1"/>
  <c r="K154" i="1"/>
  <c r="L154" i="1" s="1"/>
  <c r="G154" i="1"/>
  <c r="H154" i="1" s="1"/>
  <c r="L153" i="1"/>
  <c r="H153" i="1"/>
  <c r="O153" i="1" s="1"/>
  <c r="L152" i="1"/>
  <c r="H152" i="1"/>
  <c r="L151" i="1"/>
  <c r="H151" i="1"/>
  <c r="K628" i="1" l="1"/>
  <c r="K630" i="1" s="1"/>
  <c r="L630" i="1" s="1"/>
  <c r="H418" i="1"/>
  <c r="N408" i="1"/>
  <c r="O408" i="1" s="1"/>
  <c r="L417" i="1"/>
  <c r="N674" i="1"/>
  <c r="O674" i="1" s="1"/>
  <c r="N671" i="1"/>
  <c r="O671" i="1" s="1"/>
  <c r="H119" i="1"/>
  <c r="N119" i="1" s="1"/>
  <c r="O119" i="1" s="1"/>
  <c r="N669" i="1"/>
  <c r="O669" i="1" s="1"/>
  <c r="L672" i="1"/>
  <c r="H672" i="1"/>
  <c r="H681" i="1" s="1"/>
  <c r="N673" i="1"/>
  <c r="O673" i="1" s="1"/>
  <c r="L540" i="1"/>
  <c r="N537" i="1"/>
  <c r="O537" i="1" s="1"/>
  <c r="O539" i="1"/>
  <c r="H540" i="1"/>
  <c r="H549" i="1" s="1"/>
  <c r="O541" i="1"/>
  <c r="N542" i="1"/>
  <c r="O542" i="1" s="1"/>
  <c r="N273" i="1"/>
  <c r="O273" i="1" s="1"/>
  <c r="L276" i="1"/>
  <c r="H276" i="1"/>
  <c r="G122" i="1"/>
  <c r="H122" i="1" s="1"/>
  <c r="N122" i="1" s="1"/>
  <c r="N121" i="1"/>
  <c r="O121" i="1" s="1"/>
  <c r="H117" i="1"/>
  <c r="N113" i="1"/>
  <c r="O113" i="1" s="1"/>
  <c r="L117" i="1"/>
  <c r="O125" i="1"/>
  <c r="N126" i="1"/>
  <c r="O126" i="1" s="1"/>
  <c r="H581" i="1"/>
  <c r="N219" i="1"/>
  <c r="O219" i="1" s="1"/>
  <c r="H228" i="1"/>
  <c r="N228" i="1" s="1"/>
  <c r="O228" i="1" s="1"/>
  <c r="H624" i="1"/>
  <c r="N495" i="1"/>
  <c r="O495" i="1" s="1"/>
  <c r="K504" i="1"/>
  <c r="L504" i="1" s="1"/>
  <c r="N504" i="1" s="1"/>
  <c r="O504" i="1" s="1"/>
  <c r="N482" i="1"/>
  <c r="O482" i="1" s="1"/>
  <c r="N582" i="1"/>
  <c r="N217" i="1"/>
  <c r="N162" i="1"/>
  <c r="K364" i="1"/>
  <c r="K366" i="1" s="1"/>
  <c r="L366" i="1" s="1"/>
  <c r="N493" i="1"/>
  <c r="H164" i="1"/>
  <c r="N368" i="1"/>
  <c r="O368" i="1" s="1"/>
  <c r="N450" i="1"/>
  <c r="N584" i="1"/>
  <c r="O584" i="1" s="1"/>
  <c r="N573" i="1"/>
  <c r="N195" i="1"/>
  <c r="O195" i="1" s="1"/>
  <c r="N484" i="1"/>
  <c r="N576" i="1"/>
  <c r="N212" i="1"/>
  <c r="N572" i="1"/>
  <c r="O572" i="1" s="1"/>
  <c r="K585" i="1"/>
  <c r="K587" i="1" s="1"/>
  <c r="L587" i="1" s="1"/>
  <c r="N152" i="1"/>
  <c r="O152" i="1" s="1"/>
  <c r="N199" i="1"/>
  <c r="N311" i="1"/>
  <c r="O311" i="1" s="1"/>
  <c r="N318" i="1"/>
  <c r="K327" i="1"/>
  <c r="L327" i="1" s="1"/>
  <c r="N327" i="1" s="1"/>
  <c r="O327" i="1" s="1"/>
  <c r="H360" i="1"/>
  <c r="N439" i="1"/>
  <c r="O439" i="1" s="1"/>
  <c r="N618" i="1"/>
  <c r="O618" i="1" s="1"/>
  <c r="H161" i="1"/>
  <c r="H329" i="1"/>
  <c r="N329" i="1" s="1"/>
  <c r="H492" i="1"/>
  <c r="N633" i="1"/>
  <c r="O633" i="1" s="1"/>
  <c r="H317" i="1"/>
  <c r="N354" i="1"/>
  <c r="O354" i="1" s="1"/>
  <c r="N361" i="1"/>
  <c r="N312" i="1"/>
  <c r="N197" i="1"/>
  <c r="N625" i="1"/>
  <c r="K370" i="1"/>
  <c r="L370" i="1" s="1"/>
  <c r="N370" i="1" s="1"/>
  <c r="O370" i="1" s="1"/>
  <c r="N441" i="1"/>
  <c r="H449" i="1"/>
  <c r="N575" i="1"/>
  <c r="O575" i="1" s="1"/>
  <c r="N577" i="1"/>
  <c r="O577" i="1" s="1"/>
  <c r="H216" i="1"/>
  <c r="H460" i="1"/>
  <c r="N460" i="1" s="1"/>
  <c r="O460" i="1" s="1"/>
  <c r="N500" i="1"/>
  <c r="O500" i="1" s="1"/>
  <c r="N326" i="1"/>
  <c r="O326" i="1" s="1"/>
  <c r="N355" i="1"/>
  <c r="N356" i="1"/>
  <c r="O356" i="1" s="1"/>
  <c r="K591" i="1"/>
  <c r="L591" i="1" s="1"/>
  <c r="N591" i="1" s="1"/>
  <c r="O591" i="1" s="1"/>
  <c r="N616" i="1"/>
  <c r="N627" i="1"/>
  <c r="O627" i="1" s="1"/>
  <c r="N156" i="1"/>
  <c r="N458" i="1"/>
  <c r="O458" i="1" s="1"/>
  <c r="K323" i="1"/>
  <c r="L323" i="1" s="1"/>
  <c r="L321" i="1"/>
  <c r="O202" i="1"/>
  <c r="N202" i="1"/>
  <c r="N157" i="1"/>
  <c r="O157" i="1" s="1"/>
  <c r="N209" i="1"/>
  <c r="K634" i="1"/>
  <c r="L634" i="1" s="1"/>
  <c r="N634" i="1" s="1"/>
  <c r="O634" i="1" s="1"/>
  <c r="N205" i="1"/>
  <c r="N224" i="1"/>
  <c r="O224" i="1" s="1"/>
  <c r="L360" i="1"/>
  <c r="N457" i="1"/>
  <c r="O457" i="1" s="1"/>
  <c r="N620" i="1"/>
  <c r="O620" i="1" s="1"/>
  <c r="N213" i="1"/>
  <c r="H372" i="1"/>
  <c r="N615" i="1"/>
  <c r="O615" i="1" s="1"/>
  <c r="N198" i="1"/>
  <c r="N206" i="1"/>
  <c r="O206" i="1" s="1"/>
  <c r="L581" i="1"/>
  <c r="G220" i="1"/>
  <c r="G222" i="1" s="1"/>
  <c r="H222" i="1" s="1"/>
  <c r="L320" i="1"/>
  <c r="G496" i="1"/>
  <c r="G499" i="1" s="1"/>
  <c r="H499" i="1" s="1"/>
  <c r="H593" i="1"/>
  <c r="N593" i="1" s="1"/>
  <c r="O593" i="1" s="1"/>
  <c r="N619" i="1"/>
  <c r="N155" i="1"/>
  <c r="O155" i="1" s="1"/>
  <c r="H461" i="1"/>
  <c r="N461" i="1" s="1"/>
  <c r="O461" i="1" s="1"/>
  <c r="L164" i="1"/>
  <c r="N201" i="1"/>
  <c r="O201" i="1" s="1"/>
  <c r="H452" i="1"/>
  <c r="H173" i="1"/>
  <c r="N196" i="1"/>
  <c r="K220" i="1"/>
  <c r="K222" i="1" s="1"/>
  <c r="L222" i="1" s="1"/>
  <c r="N357" i="1"/>
  <c r="O357" i="1" s="1"/>
  <c r="L452" i="1"/>
  <c r="L492" i="1"/>
  <c r="K496" i="1"/>
  <c r="K498" i="1" s="1"/>
  <c r="L498" i="1" s="1"/>
  <c r="H503" i="1"/>
  <c r="N503" i="1" s="1"/>
  <c r="N632" i="1"/>
  <c r="O632" i="1" s="1"/>
  <c r="H636" i="1"/>
  <c r="N636" i="1" s="1"/>
  <c r="O636" i="1" s="1"/>
  <c r="H320" i="1"/>
  <c r="N153" i="1"/>
  <c r="L449" i="1"/>
  <c r="N225" i="1"/>
  <c r="N170" i="1"/>
  <c r="O170" i="1" s="1"/>
  <c r="L622" i="1"/>
  <c r="H579" i="1"/>
  <c r="N580" i="1"/>
  <c r="O580" i="1" s="1"/>
  <c r="N614" i="1"/>
  <c r="O614" i="1" s="1"/>
  <c r="L579" i="1"/>
  <c r="N589" i="1"/>
  <c r="O589" i="1" s="1"/>
  <c r="N617" i="1"/>
  <c r="O617" i="1" s="1"/>
  <c r="N571" i="1"/>
  <c r="O571" i="1" s="1"/>
  <c r="L624" i="1"/>
  <c r="N574" i="1"/>
  <c r="O574" i="1" s="1"/>
  <c r="N578" i="1"/>
  <c r="O578" i="1" s="1"/>
  <c r="H592" i="1"/>
  <c r="N621" i="1"/>
  <c r="O621" i="1" s="1"/>
  <c r="N590" i="1"/>
  <c r="O590" i="1" s="1"/>
  <c r="N623" i="1"/>
  <c r="O623" i="1" s="1"/>
  <c r="K635" i="1"/>
  <c r="L635" i="1" s="1"/>
  <c r="H635" i="1"/>
  <c r="H622" i="1"/>
  <c r="G585" i="1"/>
  <c r="G628" i="1"/>
  <c r="L628" i="1"/>
  <c r="K631" i="1"/>
  <c r="L631" i="1" s="1"/>
  <c r="L447" i="1"/>
  <c r="K455" i="1"/>
  <c r="L455" i="1" s="1"/>
  <c r="L453" i="1"/>
  <c r="K456" i="1"/>
  <c r="L456" i="1" s="1"/>
  <c r="N456" i="1" s="1"/>
  <c r="O456" i="1" s="1"/>
  <c r="L490" i="1"/>
  <c r="N442" i="1"/>
  <c r="O442" i="1" s="1"/>
  <c r="N485" i="1"/>
  <c r="O485" i="1" s="1"/>
  <c r="N444" i="1"/>
  <c r="N445" i="1"/>
  <c r="O445" i="1" s="1"/>
  <c r="N448" i="1"/>
  <c r="O448" i="1" s="1"/>
  <c r="N487" i="1"/>
  <c r="N488" i="1"/>
  <c r="O488" i="1" s="1"/>
  <c r="N491" i="1"/>
  <c r="O491" i="1" s="1"/>
  <c r="N443" i="1"/>
  <c r="O443" i="1" s="1"/>
  <c r="N486" i="1"/>
  <c r="O486" i="1" s="1"/>
  <c r="H447" i="1"/>
  <c r="N446" i="1"/>
  <c r="O446" i="1" s="1"/>
  <c r="H490" i="1"/>
  <c r="N489" i="1"/>
  <c r="O489" i="1" s="1"/>
  <c r="N501" i="1"/>
  <c r="O501" i="1" s="1"/>
  <c r="H459" i="1"/>
  <c r="N459" i="1" s="1"/>
  <c r="G455" i="1"/>
  <c r="H455" i="1" s="1"/>
  <c r="K502" i="1"/>
  <c r="L502" i="1" s="1"/>
  <c r="N502" i="1" s="1"/>
  <c r="O502" i="1" s="1"/>
  <c r="H453" i="1"/>
  <c r="N440" i="1"/>
  <c r="O440" i="1" s="1"/>
  <c r="N483" i="1"/>
  <c r="O483" i="1" s="1"/>
  <c r="H321" i="1"/>
  <c r="G323" i="1"/>
  <c r="H323" i="1" s="1"/>
  <c r="G324" i="1"/>
  <c r="H324" i="1" s="1"/>
  <c r="K328" i="1"/>
  <c r="L328" i="1" s="1"/>
  <c r="H328" i="1"/>
  <c r="H358" i="1"/>
  <c r="N314" i="1"/>
  <c r="O314" i="1" s="1"/>
  <c r="L358" i="1"/>
  <c r="N350" i="1"/>
  <c r="O350" i="1" s="1"/>
  <c r="N359" i="1"/>
  <c r="O359" i="1" s="1"/>
  <c r="L317" i="1"/>
  <c r="N310" i="1"/>
  <c r="O310" i="1" s="1"/>
  <c r="N325" i="1"/>
  <c r="O325" i="1" s="1"/>
  <c r="N352" i="1"/>
  <c r="N369" i="1"/>
  <c r="O369" i="1" s="1"/>
  <c r="H315" i="1"/>
  <c r="N313" i="1"/>
  <c r="O313" i="1" s="1"/>
  <c r="N316" i="1"/>
  <c r="O316" i="1" s="1"/>
  <c r="N353" i="1"/>
  <c r="O353" i="1" s="1"/>
  <c r="N309" i="1"/>
  <c r="N363" i="1"/>
  <c r="O363" i="1" s="1"/>
  <c r="L315" i="1"/>
  <c r="N307" i="1"/>
  <c r="O307" i="1" s="1"/>
  <c r="H371" i="1"/>
  <c r="N371" i="1" s="1"/>
  <c r="G364" i="1"/>
  <c r="K324" i="1"/>
  <c r="L324" i="1" s="1"/>
  <c r="N308" i="1"/>
  <c r="O308" i="1" s="1"/>
  <c r="N351" i="1"/>
  <c r="O351" i="1" s="1"/>
  <c r="N154" i="1"/>
  <c r="O154" i="1" s="1"/>
  <c r="N200" i="1"/>
  <c r="O200" i="1" s="1"/>
  <c r="N158" i="1"/>
  <c r="O158" i="1" s="1"/>
  <c r="L161" i="1"/>
  <c r="K167" i="1"/>
  <c r="L167" i="1" s="1"/>
  <c r="L165" i="1"/>
  <c r="K168" i="1"/>
  <c r="L168" i="1" s="1"/>
  <c r="N207" i="1"/>
  <c r="O207" i="1" s="1"/>
  <c r="L216" i="1"/>
  <c r="H159" i="1"/>
  <c r="H210" i="1"/>
  <c r="O203" i="1"/>
  <c r="N203" i="1"/>
  <c r="L159" i="1"/>
  <c r="L210" i="1"/>
  <c r="N151" i="1"/>
  <c r="O151" i="1" s="1"/>
  <c r="N160" i="1"/>
  <c r="O160" i="1" s="1"/>
  <c r="N194" i="1"/>
  <c r="O194" i="1" s="1"/>
  <c r="N215" i="1"/>
  <c r="O215" i="1" s="1"/>
  <c r="N169" i="1"/>
  <c r="O169" i="1" s="1"/>
  <c r="N211" i="1"/>
  <c r="N208" i="1"/>
  <c r="G167" i="1"/>
  <c r="H167" i="1" s="1"/>
  <c r="H165" i="1"/>
  <c r="G168" i="1"/>
  <c r="H168" i="1" s="1"/>
  <c r="H172" i="1"/>
  <c r="N204" i="1"/>
  <c r="O214" i="1"/>
  <c r="N214" i="1"/>
  <c r="H227" i="1"/>
  <c r="N227" i="1" s="1"/>
  <c r="H171" i="1"/>
  <c r="H226" i="1"/>
  <c r="L418" i="1" l="1"/>
  <c r="N418" i="1" s="1"/>
  <c r="O418" i="1" s="1"/>
  <c r="N417" i="1"/>
  <c r="O417" i="1" s="1"/>
  <c r="H419" i="1"/>
  <c r="O122" i="1"/>
  <c r="N672" i="1"/>
  <c r="O672" i="1" s="1"/>
  <c r="H682" i="1"/>
  <c r="H683" i="1" s="1"/>
  <c r="L681" i="1"/>
  <c r="H550" i="1"/>
  <c r="N540" i="1"/>
  <c r="O540" i="1" s="1"/>
  <c r="L549" i="1"/>
  <c r="N581" i="1"/>
  <c r="O581" i="1" s="1"/>
  <c r="N276" i="1"/>
  <c r="O276" i="1" s="1"/>
  <c r="L285" i="1"/>
  <c r="H285" i="1"/>
  <c r="H120" i="1"/>
  <c r="L120" i="1"/>
  <c r="N117" i="1"/>
  <c r="O117" i="1" s="1"/>
  <c r="N624" i="1"/>
  <c r="O624" i="1" s="1"/>
  <c r="H496" i="1"/>
  <c r="L220" i="1"/>
  <c r="K367" i="1"/>
  <c r="L367" i="1" s="1"/>
  <c r="K223" i="1"/>
  <c r="L223" i="1" s="1"/>
  <c r="L364" i="1"/>
  <c r="N317" i="1"/>
  <c r="O317" i="1" s="1"/>
  <c r="K588" i="1"/>
  <c r="L588" i="1" s="1"/>
  <c r="N164" i="1"/>
  <c r="O164" i="1" s="1"/>
  <c r="N360" i="1"/>
  <c r="O360" i="1" s="1"/>
  <c r="N449" i="1"/>
  <c r="O449" i="1" s="1"/>
  <c r="N321" i="1"/>
  <c r="O321" i="1" s="1"/>
  <c r="N216" i="1"/>
  <c r="O216" i="1" s="1"/>
  <c r="N222" i="1"/>
  <c r="O222" i="1" s="1"/>
  <c r="N372" i="1"/>
  <c r="O372" i="1" s="1"/>
  <c r="L585" i="1"/>
  <c r="G498" i="1"/>
  <c r="H498" i="1" s="1"/>
  <c r="N498" i="1" s="1"/>
  <c r="O329" i="1"/>
  <c r="N492" i="1"/>
  <c r="O492" i="1" s="1"/>
  <c r="N161" i="1"/>
  <c r="O161" i="1" s="1"/>
  <c r="N453" i="1"/>
  <c r="O453" i="1" s="1"/>
  <c r="N635" i="1"/>
  <c r="O635" i="1" s="1"/>
  <c r="N173" i="1"/>
  <c r="O173" i="1" s="1"/>
  <c r="H220" i="1"/>
  <c r="L496" i="1"/>
  <c r="G223" i="1"/>
  <c r="H223" i="1" s="1"/>
  <c r="K499" i="1"/>
  <c r="L499" i="1" s="1"/>
  <c r="N499" i="1" s="1"/>
  <c r="O499" i="1" s="1"/>
  <c r="N320" i="1"/>
  <c r="O320" i="1" s="1"/>
  <c r="N324" i="1"/>
  <c r="O324" i="1" s="1"/>
  <c r="N452" i="1"/>
  <c r="O452" i="1" s="1"/>
  <c r="O503" i="1"/>
  <c r="G587" i="1"/>
  <c r="H587" i="1" s="1"/>
  <c r="H585" i="1"/>
  <c r="G588" i="1"/>
  <c r="H588" i="1" s="1"/>
  <c r="H583" i="1"/>
  <c r="G630" i="1"/>
  <c r="H630" i="1" s="1"/>
  <c r="H628" i="1"/>
  <c r="G631" i="1"/>
  <c r="H631" i="1" s="1"/>
  <c r="N631" i="1" s="1"/>
  <c r="N579" i="1"/>
  <c r="O579" i="1" s="1"/>
  <c r="L583" i="1"/>
  <c r="N622" i="1"/>
  <c r="O622" i="1" s="1"/>
  <c r="L626" i="1"/>
  <c r="H626" i="1"/>
  <c r="N592" i="1"/>
  <c r="O592" i="1" s="1"/>
  <c r="O459" i="1"/>
  <c r="H451" i="1"/>
  <c r="N447" i="1"/>
  <c r="O447" i="1" s="1"/>
  <c r="L451" i="1"/>
  <c r="N490" i="1"/>
  <c r="O490" i="1" s="1"/>
  <c r="L494" i="1"/>
  <c r="N455" i="1"/>
  <c r="O455" i="1" s="1"/>
  <c r="H494" i="1"/>
  <c r="N358" i="1"/>
  <c r="O358" i="1" s="1"/>
  <c r="L362" i="1"/>
  <c r="N323" i="1"/>
  <c r="O323" i="1" s="1"/>
  <c r="H319" i="1"/>
  <c r="N315" i="1"/>
  <c r="O315" i="1" s="1"/>
  <c r="L319" i="1"/>
  <c r="G366" i="1"/>
  <c r="H366" i="1" s="1"/>
  <c r="H364" i="1"/>
  <c r="G367" i="1"/>
  <c r="H367" i="1" s="1"/>
  <c r="H362" i="1"/>
  <c r="O371" i="1"/>
  <c r="N328" i="1"/>
  <c r="O328" i="1" s="1"/>
  <c r="H218" i="1"/>
  <c r="N226" i="1"/>
  <c r="O226" i="1" s="1"/>
  <c r="N210" i="1"/>
  <c r="O210" i="1" s="1"/>
  <c r="L218" i="1"/>
  <c r="N159" i="1"/>
  <c r="O159" i="1" s="1"/>
  <c r="L163" i="1"/>
  <c r="N172" i="1"/>
  <c r="O172" i="1" s="1"/>
  <c r="H163" i="1"/>
  <c r="N168" i="1"/>
  <c r="O168" i="1" s="1"/>
  <c r="O227" i="1"/>
  <c r="N165" i="1"/>
  <c r="O165" i="1" s="1"/>
  <c r="N171" i="1"/>
  <c r="O171" i="1" s="1"/>
  <c r="N167" i="1"/>
  <c r="O167" i="1" s="1"/>
  <c r="J69" i="1"/>
  <c r="F69" i="1"/>
  <c r="L419" i="1" l="1"/>
  <c r="H421" i="1"/>
  <c r="H685" i="1"/>
  <c r="L682" i="1"/>
  <c r="N682" i="1" s="1"/>
  <c r="O682" i="1" s="1"/>
  <c r="N681" i="1"/>
  <c r="O681" i="1" s="1"/>
  <c r="L550" i="1"/>
  <c r="N550" i="1" s="1"/>
  <c r="O550" i="1" s="1"/>
  <c r="N549" i="1"/>
  <c r="O549" i="1" s="1"/>
  <c r="H551" i="1"/>
  <c r="H286" i="1"/>
  <c r="H287" i="1" s="1"/>
  <c r="L286" i="1"/>
  <c r="N285" i="1"/>
  <c r="O285" i="1" s="1"/>
  <c r="N120" i="1"/>
  <c r="O120" i="1" s="1"/>
  <c r="L129" i="1"/>
  <c r="H129" i="1"/>
  <c r="N496" i="1"/>
  <c r="O496" i="1" s="1"/>
  <c r="N585" i="1"/>
  <c r="O585" i="1" s="1"/>
  <c r="N220" i="1"/>
  <c r="O220" i="1" s="1"/>
  <c r="N223" i="1"/>
  <c r="O223" i="1" s="1"/>
  <c r="N367" i="1"/>
  <c r="O367" i="1" s="1"/>
  <c r="O498" i="1"/>
  <c r="N626" i="1"/>
  <c r="O626" i="1" s="1"/>
  <c r="L629" i="1"/>
  <c r="N630" i="1"/>
  <c r="O630" i="1" s="1"/>
  <c r="N588" i="1"/>
  <c r="O588" i="1" s="1"/>
  <c r="N587" i="1"/>
  <c r="O587" i="1" s="1"/>
  <c r="N583" i="1"/>
  <c r="O583" i="1" s="1"/>
  <c r="L586" i="1"/>
  <c r="N628" i="1"/>
  <c r="O628" i="1" s="1"/>
  <c r="H629" i="1"/>
  <c r="H586" i="1"/>
  <c r="O631" i="1"/>
  <c r="N451" i="1"/>
  <c r="O451" i="1" s="1"/>
  <c r="L454" i="1"/>
  <c r="H454" i="1"/>
  <c r="H497" i="1"/>
  <c r="N494" i="1"/>
  <c r="O494" i="1" s="1"/>
  <c r="L497" i="1"/>
  <c r="N362" i="1"/>
  <c r="O362" i="1" s="1"/>
  <c r="L365" i="1"/>
  <c r="N366" i="1"/>
  <c r="O366" i="1" s="1"/>
  <c r="N364" i="1"/>
  <c r="O364" i="1" s="1"/>
  <c r="N319" i="1"/>
  <c r="O319" i="1" s="1"/>
  <c r="L322" i="1"/>
  <c r="H365" i="1"/>
  <c r="H374" i="1" s="1"/>
  <c r="H322" i="1"/>
  <c r="H166" i="1"/>
  <c r="H221" i="1"/>
  <c r="N218" i="1"/>
  <c r="O218" i="1" s="1"/>
  <c r="L221" i="1"/>
  <c r="N163" i="1"/>
  <c r="O163" i="1" s="1"/>
  <c r="L166" i="1"/>
  <c r="G81" i="1"/>
  <c r="G80" i="1"/>
  <c r="H80" i="1" s="1"/>
  <c r="G79" i="1"/>
  <c r="K79" i="1" s="1"/>
  <c r="L79" i="1" s="1"/>
  <c r="K78" i="1"/>
  <c r="L78" i="1" s="1"/>
  <c r="G78" i="1"/>
  <c r="H78" i="1" s="1"/>
  <c r="L77" i="1"/>
  <c r="H77" i="1"/>
  <c r="K72" i="1"/>
  <c r="L72" i="1" s="1"/>
  <c r="G72" i="1"/>
  <c r="H72" i="1" s="1"/>
  <c r="L70" i="1"/>
  <c r="H70" i="1"/>
  <c r="K69" i="1"/>
  <c r="G69" i="1"/>
  <c r="H69" i="1" s="1"/>
  <c r="K68" i="1"/>
  <c r="L68" i="1" s="1"/>
  <c r="G68" i="1"/>
  <c r="H68" i="1" s="1"/>
  <c r="K66" i="1"/>
  <c r="L66" i="1" s="1"/>
  <c r="G66" i="1"/>
  <c r="H66" i="1" s="1"/>
  <c r="K65" i="1"/>
  <c r="L65" i="1" s="1"/>
  <c r="G65" i="1"/>
  <c r="H65" i="1" s="1"/>
  <c r="K64" i="1"/>
  <c r="L64" i="1" s="1"/>
  <c r="G64" i="1"/>
  <c r="H64" i="1" s="1"/>
  <c r="O64" i="1" s="1"/>
  <c r="K63" i="1"/>
  <c r="L63" i="1" s="1"/>
  <c r="G63" i="1"/>
  <c r="H63" i="1" s="1"/>
  <c r="K62" i="1"/>
  <c r="L62" i="1" s="1"/>
  <c r="G62" i="1"/>
  <c r="H62" i="1" s="1"/>
  <c r="L61" i="1"/>
  <c r="H61" i="1"/>
  <c r="O61" i="1" s="1"/>
  <c r="L60" i="1"/>
  <c r="H60" i="1"/>
  <c r="O60" i="1" s="1"/>
  <c r="L59" i="1"/>
  <c r="H59" i="1"/>
  <c r="O59" i="1" s="1"/>
  <c r="L58" i="1"/>
  <c r="H58" i="1"/>
  <c r="O58" i="1" s="1"/>
  <c r="L57" i="1"/>
  <c r="H57" i="1"/>
  <c r="L56" i="1"/>
  <c r="H56" i="1"/>
  <c r="G35" i="1"/>
  <c r="G34" i="1"/>
  <c r="H34" i="1" s="1"/>
  <c r="G33" i="1"/>
  <c r="H33" i="1" s="1"/>
  <c r="K32" i="1"/>
  <c r="L32" i="1" s="1"/>
  <c r="G32" i="1"/>
  <c r="H32" i="1" s="1"/>
  <c r="L31" i="1"/>
  <c r="H31" i="1"/>
  <c r="K26" i="1"/>
  <c r="L26" i="1" s="1"/>
  <c r="G26" i="1"/>
  <c r="G27" i="1" s="1"/>
  <c r="L24" i="1"/>
  <c r="H24" i="1"/>
  <c r="K23" i="1"/>
  <c r="J23" i="1"/>
  <c r="G23" i="1"/>
  <c r="F23" i="1"/>
  <c r="K22" i="1"/>
  <c r="L22" i="1" s="1"/>
  <c r="G22" i="1"/>
  <c r="H22" i="1" s="1"/>
  <c r="K20" i="1"/>
  <c r="L20" i="1" s="1"/>
  <c r="G20" i="1"/>
  <c r="H20" i="1" s="1"/>
  <c r="K19" i="1"/>
  <c r="L19" i="1" s="1"/>
  <c r="G19" i="1"/>
  <c r="H19" i="1" s="1"/>
  <c r="K18" i="1"/>
  <c r="L18" i="1" s="1"/>
  <c r="G18" i="1"/>
  <c r="H18" i="1" s="1"/>
  <c r="O18" i="1" s="1"/>
  <c r="K17" i="1"/>
  <c r="L17" i="1" s="1"/>
  <c r="G17" i="1"/>
  <c r="H17" i="1" s="1"/>
  <c r="K16" i="1"/>
  <c r="L16" i="1" s="1"/>
  <c r="G16" i="1"/>
  <c r="H16" i="1" s="1"/>
  <c r="L15" i="1"/>
  <c r="H15" i="1"/>
  <c r="O15" i="1" s="1"/>
  <c r="L14" i="1"/>
  <c r="H14" i="1"/>
  <c r="L13" i="1"/>
  <c r="H13" i="1"/>
  <c r="L421" i="1" l="1"/>
  <c r="N421" i="1" s="1"/>
  <c r="O421" i="1" s="1"/>
  <c r="N419" i="1"/>
  <c r="O419" i="1" s="1"/>
  <c r="L683" i="1"/>
  <c r="L551" i="1"/>
  <c r="H553" i="1"/>
  <c r="N286" i="1"/>
  <c r="O286" i="1" s="1"/>
  <c r="L287" i="1"/>
  <c r="H289" i="1"/>
  <c r="H130" i="1"/>
  <c r="H131" i="1" s="1"/>
  <c r="N129" i="1"/>
  <c r="O129" i="1" s="1"/>
  <c r="L130" i="1"/>
  <c r="L23" i="1"/>
  <c r="N31" i="1"/>
  <c r="O31" i="1" s="1"/>
  <c r="N586" i="1"/>
  <c r="O586" i="1" s="1"/>
  <c r="L595" i="1"/>
  <c r="H638" i="1"/>
  <c r="N629" i="1"/>
  <c r="O629" i="1" s="1"/>
  <c r="L638" i="1"/>
  <c r="H595" i="1"/>
  <c r="N497" i="1"/>
  <c r="O497" i="1" s="1"/>
  <c r="L506" i="1"/>
  <c r="H463" i="1"/>
  <c r="N454" i="1"/>
  <c r="O454" i="1" s="1"/>
  <c r="L463" i="1"/>
  <c r="H506" i="1"/>
  <c r="H375" i="1"/>
  <c r="H376" i="1" s="1"/>
  <c r="N365" i="1"/>
  <c r="O365" i="1" s="1"/>
  <c r="L374" i="1"/>
  <c r="H331" i="1"/>
  <c r="N322" i="1"/>
  <c r="O322" i="1" s="1"/>
  <c r="L331" i="1"/>
  <c r="H175" i="1"/>
  <c r="N166" i="1"/>
  <c r="O166" i="1" s="1"/>
  <c r="L175" i="1"/>
  <c r="N221" i="1"/>
  <c r="O221" i="1" s="1"/>
  <c r="L230" i="1"/>
  <c r="H230" i="1"/>
  <c r="N15" i="1"/>
  <c r="K73" i="1"/>
  <c r="K75" i="1" s="1"/>
  <c r="L75" i="1" s="1"/>
  <c r="N24" i="1"/>
  <c r="L67" i="1"/>
  <c r="N56" i="1"/>
  <c r="O56" i="1" s="1"/>
  <c r="L69" i="1"/>
  <c r="N69" i="1" s="1"/>
  <c r="O69" i="1" s="1"/>
  <c r="N20" i="1"/>
  <c r="O20" i="1" s="1"/>
  <c r="N16" i="1"/>
  <c r="O16" i="1" s="1"/>
  <c r="N58" i="1"/>
  <c r="N62" i="1"/>
  <c r="O62" i="1" s="1"/>
  <c r="N77" i="1"/>
  <c r="O77" i="1" s="1"/>
  <c r="H81" i="1"/>
  <c r="K81" i="1"/>
  <c r="L81" i="1" s="1"/>
  <c r="N66" i="1"/>
  <c r="O66" i="1" s="1"/>
  <c r="K27" i="1"/>
  <c r="K29" i="1" s="1"/>
  <c r="L29" i="1" s="1"/>
  <c r="K33" i="1"/>
  <c r="L33" i="1" s="1"/>
  <c r="N33" i="1" s="1"/>
  <c r="O33" i="1" s="1"/>
  <c r="N59" i="1"/>
  <c r="N70" i="1"/>
  <c r="N32" i="1"/>
  <c r="O32" i="1" s="1"/>
  <c r="N19" i="1"/>
  <c r="O19" i="1" s="1"/>
  <c r="N68" i="1"/>
  <c r="O68" i="1" s="1"/>
  <c r="K34" i="1"/>
  <c r="L34" i="1" s="1"/>
  <c r="N34" i="1" s="1"/>
  <c r="O34" i="1" s="1"/>
  <c r="N60" i="1"/>
  <c r="N72" i="1"/>
  <c r="O72" i="1" s="1"/>
  <c r="H79" i="1"/>
  <c r="N18" i="1"/>
  <c r="L21" i="1"/>
  <c r="H27" i="1"/>
  <c r="G30" i="1"/>
  <c r="H30" i="1" s="1"/>
  <c r="G29" i="1"/>
  <c r="H29" i="1" s="1"/>
  <c r="N64" i="1"/>
  <c r="N22" i="1"/>
  <c r="O22" i="1" s="1"/>
  <c r="K35" i="1"/>
  <c r="L35" i="1" s="1"/>
  <c r="H35" i="1"/>
  <c r="H21" i="1"/>
  <c r="K80" i="1"/>
  <c r="L80" i="1" s="1"/>
  <c r="N80" i="1" s="1"/>
  <c r="O80" i="1" s="1"/>
  <c r="H26" i="1"/>
  <c r="N61" i="1"/>
  <c r="G73" i="1"/>
  <c r="N57" i="1"/>
  <c r="O57" i="1" s="1"/>
  <c r="H23" i="1"/>
  <c r="H67" i="1"/>
  <c r="N14" i="1"/>
  <c r="O14" i="1" s="1"/>
  <c r="N63" i="1"/>
  <c r="O63" i="1" s="1"/>
  <c r="N78" i="1"/>
  <c r="O78" i="1" s="1"/>
  <c r="N13" i="1"/>
  <c r="O13" i="1" s="1"/>
  <c r="N17" i="1"/>
  <c r="O17" i="1" s="1"/>
  <c r="N65" i="1"/>
  <c r="O65" i="1" s="1"/>
  <c r="N130" i="1" l="1"/>
  <c r="O130" i="1" s="1"/>
  <c r="N23" i="1"/>
  <c r="O23" i="1" s="1"/>
  <c r="N683" i="1"/>
  <c r="O683" i="1" s="1"/>
  <c r="L685" i="1"/>
  <c r="N685" i="1" s="1"/>
  <c r="O685" i="1" s="1"/>
  <c r="L553" i="1"/>
  <c r="N553" i="1" s="1"/>
  <c r="O553" i="1" s="1"/>
  <c r="N551" i="1"/>
  <c r="O551" i="1" s="1"/>
  <c r="L289" i="1"/>
  <c r="N289" i="1" s="1"/>
  <c r="O289" i="1" s="1"/>
  <c r="N287" i="1"/>
  <c r="O287" i="1" s="1"/>
  <c r="H133" i="1"/>
  <c r="L131" i="1"/>
  <c r="K76" i="1"/>
  <c r="L76" i="1" s="1"/>
  <c r="L73" i="1"/>
  <c r="H596" i="1"/>
  <c r="H597" i="1" s="1"/>
  <c r="H639" i="1"/>
  <c r="H640" i="1" s="1"/>
  <c r="N595" i="1"/>
  <c r="O595" i="1" s="1"/>
  <c r="L596" i="1"/>
  <c r="N638" i="1"/>
  <c r="O638" i="1" s="1"/>
  <c r="L639" i="1"/>
  <c r="H507" i="1"/>
  <c r="N463" i="1"/>
  <c r="O463" i="1" s="1"/>
  <c r="L464" i="1"/>
  <c r="H464" i="1"/>
  <c r="N506" i="1"/>
  <c r="O506" i="1" s="1"/>
  <c r="L507" i="1"/>
  <c r="H332" i="1"/>
  <c r="N331" i="1"/>
  <c r="O331" i="1" s="1"/>
  <c r="L332" i="1"/>
  <c r="H378" i="1"/>
  <c r="N374" i="1"/>
  <c r="O374" i="1" s="1"/>
  <c r="L375" i="1"/>
  <c r="N375" i="1" s="1"/>
  <c r="O375" i="1" s="1"/>
  <c r="N230" i="1"/>
  <c r="O230" i="1" s="1"/>
  <c r="L231" i="1"/>
  <c r="N175" i="1"/>
  <c r="O175" i="1" s="1"/>
  <c r="L176" i="1"/>
  <c r="H176" i="1"/>
  <c r="H177" i="1" s="1"/>
  <c r="H231" i="1"/>
  <c r="N29" i="1"/>
  <c r="O29" i="1" s="1"/>
  <c r="K30" i="1"/>
  <c r="L30" i="1" s="1"/>
  <c r="N30" i="1" s="1"/>
  <c r="O30" i="1" s="1"/>
  <c r="N67" i="1"/>
  <c r="O67" i="1" s="1"/>
  <c r="L71" i="1"/>
  <c r="N79" i="1"/>
  <c r="O79" i="1" s="1"/>
  <c r="L27" i="1"/>
  <c r="N27" i="1" s="1"/>
  <c r="O27" i="1" s="1"/>
  <c r="N81" i="1"/>
  <c r="O81" i="1" s="1"/>
  <c r="L25" i="1"/>
  <c r="N21" i="1"/>
  <c r="O21" i="1" s="1"/>
  <c r="N26" i="1"/>
  <c r="O26" i="1" s="1"/>
  <c r="H73" i="1"/>
  <c r="G76" i="1"/>
  <c r="H76" i="1" s="1"/>
  <c r="G75" i="1"/>
  <c r="H75" i="1" s="1"/>
  <c r="N75" i="1" s="1"/>
  <c r="H25" i="1"/>
  <c r="N35" i="1"/>
  <c r="O35" i="1" s="1"/>
  <c r="H71" i="1"/>
  <c r="L133" i="1" l="1"/>
  <c r="N133" i="1" s="1"/>
  <c r="O133" i="1" s="1"/>
  <c r="N131" i="1"/>
  <c r="O131" i="1" s="1"/>
  <c r="N76" i="1"/>
  <c r="O76" i="1" s="1"/>
  <c r="L74" i="1"/>
  <c r="L83" i="1" s="1"/>
  <c r="N73" i="1"/>
  <c r="O73" i="1" s="1"/>
  <c r="N596" i="1"/>
  <c r="O596" i="1" s="1"/>
  <c r="H642" i="1"/>
  <c r="N639" i="1"/>
  <c r="O639" i="1" s="1"/>
  <c r="L640" i="1"/>
  <c r="L597" i="1"/>
  <c r="N507" i="1"/>
  <c r="O507" i="1" s="1"/>
  <c r="N464" i="1"/>
  <c r="O464" i="1" s="1"/>
  <c r="H465" i="1"/>
  <c r="L508" i="1"/>
  <c r="L465" i="1"/>
  <c r="H508" i="1"/>
  <c r="N332" i="1"/>
  <c r="O332" i="1" s="1"/>
  <c r="L376" i="1"/>
  <c r="L333" i="1"/>
  <c r="N377" i="1"/>
  <c r="O377" i="1" s="1"/>
  <c r="H333" i="1"/>
  <c r="N176" i="1"/>
  <c r="O176" i="1" s="1"/>
  <c r="L177" i="1"/>
  <c r="N231" i="1"/>
  <c r="O231" i="1" s="1"/>
  <c r="H232" i="1"/>
  <c r="L232" i="1"/>
  <c r="L28" i="1"/>
  <c r="N25" i="1"/>
  <c r="O25" i="1" s="1"/>
  <c r="H74" i="1"/>
  <c r="H28" i="1"/>
  <c r="O75" i="1"/>
  <c r="N71" i="1"/>
  <c r="O71" i="1" s="1"/>
  <c r="N74" i="1" l="1"/>
  <c r="O74" i="1" s="1"/>
  <c r="N597" i="1"/>
  <c r="O597" i="1" s="1"/>
  <c r="L599" i="1"/>
  <c r="N640" i="1"/>
  <c r="O640" i="1" s="1"/>
  <c r="L642" i="1"/>
  <c r="N642" i="1" s="1"/>
  <c r="O642" i="1" s="1"/>
  <c r="N598" i="1"/>
  <c r="O598" i="1" s="1"/>
  <c r="H599" i="1"/>
  <c r="N641" i="1"/>
  <c r="O641" i="1" s="1"/>
  <c r="N508" i="1"/>
  <c r="O508" i="1" s="1"/>
  <c r="L510" i="1"/>
  <c r="N465" i="1"/>
  <c r="O465" i="1" s="1"/>
  <c r="L467" i="1"/>
  <c r="H510" i="1"/>
  <c r="N333" i="1"/>
  <c r="O333" i="1" s="1"/>
  <c r="L335" i="1"/>
  <c r="N376" i="1"/>
  <c r="O376" i="1" s="1"/>
  <c r="L378" i="1"/>
  <c r="N378" i="1" s="1"/>
  <c r="O378" i="1" s="1"/>
  <c r="N177" i="1"/>
  <c r="O177" i="1" s="1"/>
  <c r="L179" i="1"/>
  <c r="N178" i="1"/>
  <c r="O178" i="1" s="1"/>
  <c r="N232" i="1"/>
  <c r="O232" i="1" s="1"/>
  <c r="L234" i="1"/>
  <c r="H179" i="1"/>
  <c r="H37" i="1"/>
  <c r="N28" i="1"/>
  <c r="O28" i="1" s="1"/>
  <c r="L37" i="1"/>
  <c r="L84" i="1"/>
  <c r="H83" i="1"/>
  <c r="N83" i="1" s="1"/>
  <c r="N599" i="1" l="1"/>
  <c r="O599" i="1" s="1"/>
  <c r="N466" i="1"/>
  <c r="O466" i="1" s="1"/>
  <c r="H467" i="1"/>
  <c r="N467" i="1" s="1"/>
  <c r="N510" i="1"/>
  <c r="O510" i="1" s="1"/>
  <c r="N509" i="1"/>
  <c r="O509" i="1" s="1"/>
  <c r="N334" i="1"/>
  <c r="O334" i="1" s="1"/>
  <c r="H335" i="1"/>
  <c r="N179" i="1"/>
  <c r="O179" i="1" s="1"/>
  <c r="N233" i="1"/>
  <c r="O233" i="1" s="1"/>
  <c r="H234" i="1"/>
  <c r="O83" i="1"/>
  <c r="H84" i="1"/>
  <c r="N84" i="1" s="1"/>
  <c r="H38" i="1"/>
  <c r="L85" i="1"/>
  <c r="L38" i="1"/>
  <c r="L39" i="1" s="1"/>
  <c r="N37" i="1"/>
  <c r="O37" i="1" s="1"/>
  <c r="O467" i="1" l="1"/>
  <c r="N335" i="1"/>
  <c r="O335" i="1" s="1"/>
  <c r="N234" i="1"/>
  <c r="O234" i="1" s="1"/>
  <c r="L41" i="1"/>
  <c r="O84" i="1"/>
  <c r="N38" i="1"/>
  <c r="O38" i="1" s="1"/>
  <c r="H85" i="1"/>
  <c r="H39" i="1"/>
  <c r="L87" i="1" l="1"/>
  <c r="N85" i="1"/>
  <c r="O85" i="1" s="1"/>
  <c r="N40" i="1"/>
  <c r="N39" i="1"/>
  <c r="O39" i="1" s="1"/>
  <c r="H41" i="1" l="1"/>
  <c r="O40" i="1"/>
  <c r="H87" i="1"/>
  <c r="N86" i="1"/>
  <c r="O86" i="1" s="1"/>
  <c r="N41" i="1" l="1"/>
  <c r="O41" i="1" s="1"/>
  <c r="N87" i="1"/>
  <c r="O87" i="1" s="1"/>
</calcChain>
</file>

<file path=xl/sharedStrings.xml><?xml version="1.0" encoding="utf-8"?>
<sst xmlns="http://schemas.openxmlformats.org/spreadsheetml/2006/main" count="1038" uniqueCount="56">
  <si>
    <t>Customer Class:</t>
  </si>
  <si>
    <t>TOU / non-TOU:</t>
  </si>
  <si>
    <t>TOU</t>
  </si>
  <si>
    <t>Consumption</t>
  </si>
  <si>
    <t xml:space="preserve"> kWh</t>
  </si>
  <si>
    <t>Current Board-Approved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</si>
  <si>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</si>
  <si>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</si>
  <si>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</si>
  <si>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</si>
  <si>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</si>
  <si>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</si>
  <si>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</si>
  <si>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</si>
  <si>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</si>
  <si>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</si>
  <si>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</si>
  <si>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per kWh</t>
  </si>
  <si>
    <t>PPE Adjustment a/c 1576 Rate Rider</t>
  </si>
  <si>
    <t>REG Investment Rate Funding Adder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</si>
  <si>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</si>
  <si>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</si>
  <si>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</si>
  <si>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</si>
  <si>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</si>
  <si>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</si>
  <si>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</si>
  <si>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</si>
  <si>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</si>
  <si>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</si>
  <si>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</si>
  <si>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</si>
  <si>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</si>
  <si>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</si>
  <si>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</si>
  <si>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</si>
  <si>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</si>
  <si>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t>Total Bill (including HST)</t>
  </si>
  <si>
    <t>Ontario Clean Energy Benefit 1</t>
  </si>
  <si>
    <t>Loss Factor (%)</t>
  </si>
  <si>
    <t>RESIDENTIAL  (800 kWh)</t>
  </si>
  <si>
    <t>Rate Rider for HONI Acquisition</t>
  </si>
  <si>
    <t>Agreement</t>
  </si>
  <si>
    <t>Bill Impacts Effective January 1, 2016</t>
  </si>
  <si>
    <t>Bill Impacts Effective January 1, 2017</t>
  </si>
  <si>
    <t>Proposed January 1, 2016</t>
  </si>
  <si>
    <t>Proposed January 1, 2017</t>
  </si>
  <si>
    <t>Bill Impacts Effective January 1, 2018</t>
  </si>
  <si>
    <t>Proposed January 1, 2018</t>
  </si>
  <si>
    <t>Bill Impacts Effective January 1, 2019</t>
  </si>
  <si>
    <t>Proposed January 1, 2019</t>
  </si>
  <si>
    <t>Bill Impacts Effective January 1, 2020</t>
  </si>
  <si>
    <t>Proposed January 1, 2020</t>
  </si>
  <si>
    <t>Total Bill on TOU</t>
  </si>
  <si>
    <t>RESIDENTIAL  (1,500 kWh)</t>
  </si>
  <si>
    <t>RESIDENTIAL  (200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</si>
</sst>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-* #,##0.0_-;\-* #,##0.0_-;_-* &quot;-&quot;????_-;_-@_-"/>
    <numFmt numFmtId="167" formatCode="0.0000%"/>
    <numFmt numFmtId="168" formatCode="_(&quot;$&quot;* #,##0.00_);_(&quot;$&quot;* \(#,##0.00\);_(&quot;$&quot;* &quot;-&quot;??_);_(@_)"/>
    <numFmt numFmtId="169" formatCode="_(&quot;$&quot;* #,##0.0000_);_(&quot;$&quot;* \(#,##0.0000\);_(&quot;$&quot;* &quot;-&quot;??_);_(@_)"/>
    <numFmt numFmtId="170" formatCode="#,##0.00_)%;\(#,##0.00\)%"/>
    <numFmt numFmtId="171" formatCode="_(&quot;$&quot;* #,##0.00000_);_(&quot;$&quot;* \(#,##0.00000\);_(&quot;$&quot;* &quot;-&quot;??_);_(@_)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Font="1"/>
    <xf numFmtId="0" fontId="2" fillId="0" borderId="0" xfId="1" applyFont="1" applyProtection="1"/>
    <xf numFmtId="0" fontId="3" fillId="0" borderId="0" xfId="1" applyFont="1" applyAlignment="1" applyProtection="1">
      <alignment horizontal="right"/>
    </xf>
    <xf numFmtId="0" fontId="4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center"/>
    </xf>
    <xf numFmtId="0" fontId="4" fillId="3" borderId="0" xfId="1" applyFont="1" applyFill="1" applyAlignment="1" applyProtection="1">
      <alignment horizontal="center"/>
    </xf>
    <xf numFmtId="0" fontId="4" fillId="0" borderId="0" xfId="1" applyFont="1" applyProtection="1"/>
    <xf numFmtId="0" fontId="3" fillId="0" borderId="0" xfId="1" applyFont="1" applyProtection="1"/>
    <xf numFmtId="164" fontId="3" fillId="2" borderId="1" xfId="2" applyNumberFormat="1" applyFont="1" applyFill="1" applyBorder="1" applyProtection="1">
      <protection locked="0"/>
    </xf>
    <xf numFmtId="0" fontId="3" fillId="0" borderId="0" xfId="1" applyFont="1" applyAlignment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9" xfId="1" quotePrefix="1" applyFont="1" applyBorder="1" applyAlignment="1" applyProtection="1">
      <alignment horizontal="center"/>
    </xf>
    <xf numFmtId="0" fontId="3" fillId="0" borderId="10" xfId="1" quotePrefix="1" applyFont="1" applyBorder="1" applyAlignment="1" applyProtection="1">
      <alignment horizontal="center"/>
    </xf>
    <xf numFmtId="0" fontId="2" fillId="0" borderId="0" xfId="1" applyFont="1" applyAlignment="1" applyProtection="1">
      <alignment vertical="top"/>
    </xf>
    <xf numFmtId="0" fontId="2" fillId="3" borderId="0" xfId="1" applyFont="1" applyFill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top"/>
    </xf>
    <xf numFmtId="165" fontId="4" fillId="2" borderId="8" xfId="3" applyNumberFormat="1" applyFont="1" applyFill="1" applyBorder="1" applyAlignment="1" applyProtection="1">
      <alignment vertical="top"/>
      <protection locked="0"/>
    </xf>
    <xf numFmtId="0" fontId="2" fillId="0" borderId="8" xfId="1" applyFont="1" applyFill="1" applyBorder="1" applyAlignment="1" applyProtection="1">
      <alignment vertical="center"/>
    </xf>
    <xf numFmtId="44" fontId="4" fillId="0" borderId="6" xfId="3" applyFont="1" applyBorder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4" fillId="2" borderId="8" xfId="3" applyNumberFormat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vertical="center"/>
    </xf>
    <xf numFmtId="44" fontId="2" fillId="0" borderId="8" xfId="1" applyNumberFormat="1" applyFont="1" applyBorder="1" applyAlignment="1" applyProtection="1">
      <alignment vertical="center"/>
    </xf>
    <xf numFmtId="10" fontId="4" fillId="0" borderId="6" xfId="4" applyNumberFormat="1" applyFont="1" applyBorder="1" applyAlignment="1" applyProtection="1">
      <alignment vertical="center"/>
    </xf>
    <xf numFmtId="0" fontId="2" fillId="2" borderId="0" xfId="1" applyFont="1" applyFill="1" applyAlignment="1" applyProtection="1">
      <alignment vertical="top"/>
    </xf>
    <xf numFmtId="164" fontId="2" fillId="0" borderId="8" xfId="1" applyNumberFormat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Fill="1" applyProtection="1"/>
    <xf numFmtId="0" fontId="3" fillId="4" borderId="2" xfId="1" applyFont="1" applyFill="1" applyBorder="1" applyAlignment="1" applyProtection="1">
      <alignment vertical="top"/>
      <protection locked="0"/>
    </xf>
    <xf numFmtId="0" fontId="2" fillId="4" borderId="3" xfId="1" applyFont="1" applyFill="1" applyBorder="1" applyAlignment="1" applyProtection="1">
      <alignment vertical="top"/>
    </xf>
    <xf numFmtId="0" fontId="2" fillId="4" borderId="3" xfId="1" applyFont="1" applyFill="1" applyBorder="1" applyAlignment="1" applyProtection="1">
      <alignment vertical="top"/>
      <protection locked="0"/>
    </xf>
    <xf numFmtId="165" fontId="4" fillId="4" borderId="1" xfId="3" applyNumberFormat="1" applyFont="1" applyFill="1" applyBorder="1" applyAlignment="1" applyProtection="1">
      <alignment vertical="top"/>
      <protection locked="0"/>
    </xf>
    <xf numFmtId="0" fontId="2" fillId="4" borderId="1" xfId="1" applyFont="1" applyFill="1" applyBorder="1" applyAlignment="1" applyProtection="1">
      <alignment vertical="center"/>
      <protection locked="0"/>
    </xf>
    <xf numFmtId="44" fontId="4" fillId="4" borderId="4" xfId="3" applyFont="1" applyFill="1" applyBorder="1" applyAlignment="1" applyProtection="1">
      <alignment vertical="center"/>
    </xf>
    <xf numFmtId="0" fontId="2" fillId="4" borderId="0" xfId="1" applyFont="1" applyFill="1" applyAlignment="1" applyProtection="1">
      <alignment vertical="center"/>
    </xf>
    <xf numFmtId="165" fontId="4" fillId="4" borderId="1" xfId="3" applyNumberFormat="1" applyFont="1" applyFill="1" applyBorder="1" applyAlignment="1" applyProtection="1">
      <alignment vertical="center"/>
      <protection locked="0"/>
    </xf>
    <xf numFmtId="0" fontId="2" fillId="4" borderId="4" xfId="1" applyFont="1" applyFill="1" applyBorder="1" applyAlignment="1" applyProtection="1">
      <alignment vertical="center"/>
      <protection locked="0"/>
    </xf>
    <xf numFmtId="44" fontId="3" fillId="4" borderId="1" xfId="1" applyNumberFormat="1" applyFont="1" applyFill="1" applyBorder="1" applyAlignment="1" applyProtection="1">
      <alignment vertical="center"/>
    </xf>
    <xf numFmtId="10" fontId="3" fillId="4" borderId="4" xfId="4" applyNumberFormat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top" wrapText="1"/>
    </xf>
    <xf numFmtId="0" fontId="2" fillId="0" borderId="11" xfId="1" applyFont="1" applyBorder="1" applyAlignment="1" applyProtection="1">
      <alignment vertical="center"/>
    </xf>
    <xf numFmtId="0" fontId="2" fillId="0" borderId="8" xfId="1" applyFont="1" applyBorder="1" applyAlignment="1" applyProtection="1">
      <alignment vertical="center"/>
    </xf>
    <xf numFmtId="0" fontId="4" fillId="0" borderId="0" xfId="1" applyFont="1" applyAlignment="1" applyProtection="1">
      <alignment vertical="top"/>
    </xf>
    <xf numFmtId="165" fontId="4" fillId="5" borderId="8" xfId="3" applyNumberFormat="1" applyFont="1" applyFill="1" applyBorder="1" applyAlignment="1" applyProtection="1">
      <alignment vertical="top"/>
      <protection locked="0"/>
    </xf>
    <xf numFmtId="166" fontId="2" fillId="6" borderId="8" xfId="1" applyNumberFormat="1" applyFont="1" applyFill="1" applyBorder="1" applyAlignment="1" applyProtection="1">
      <alignment vertical="center"/>
    </xf>
    <xf numFmtId="165" fontId="4" fillId="5" borderId="8" xfId="3" applyNumberFormat="1" applyFont="1" applyFill="1" applyBorder="1" applyAlignment="1" applyProtection="1">
      <alignment vertical="center"/>
      <protection locked="0"/>
    </xf>
    <xf numFmtId="0" fontId="3" fillId="4" borderId="2" xfId="1" applyFont="1" applyFill="1" applyBorder="1" applyAlignment="1" applyProtection="1">
      <alignment vertical="top" wrapText="1"/>
    </xf>
    <xf numFmtId="0" fontId="2" fillId="4" borderId="3" xfId="1" applyFont="1" applyFill="1" applyBorder="1" applyProtection="1"/>
    <xf numFmtId="0" fontId="2" fillId="4" borderId="1" xfId="1" applyFont="1" applyFill="1" applyBorder="1" applyProtection="1"/>
    <xf numFmtId="0" fontId="2" fillId="4" borderId="1" xfId="1" applyFont="1" applyFill="1" applyBorder="1" applyAlignment="1" applyProtection="1">
      <alignment vertical="center"/>
    </xf>
    <xf numFmtId="44" fontId="3" fillId="4" borderId="4" xfId="1" applyNumberFormat="1" applyFont="1" applyFill="1" applyBorder="1" applyAlignment="1" applyProtection="1">
      <alignment vertical="center"/>
    </xf>
    <xf numFmtId="0" fontId="2" fillId="4" borderId="4" xfId="1" applyFont="1" applyFill="1" applyBorder="1" applyAlignment="1" applyProtection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</xf>
    <xf numFmtId="1" fontId="2" fillId="6" borderId="8" xfId="1" applyNumberFormat="1" applyFont="1" applyFill="1" applyBorder="1" applyAlignment="1" applyProtection="1">
      <alignment vertical="center"/>
    </xf>
    <xf numFmtId="1" fontId="2" fillId="6" borderId="6" xfId="1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4" borderId="0" xfId="1" applyFont="1" applyFill="1" applyAlignment="1" applyProtection="1">
      <alignment vertical="center"/>
    </xf>
    <xf numFmtId="0" fontId="3" fillId="4" borderId="4" xfId="1" applyFont="1" applyFill="1" applyBorder="1" applyAlignment="1" applyProtection="1">
      <alignment vertical="center"/>
    </xf>
    <xf numFmtId="0" fontId="2" fillId="0" borderId="0" xfId="1" applyFont="1" applyAlignment="1" applyProtection="1">
      <alignment vertical="top" wrapText="1"/>
    </xf>
    <xf numFmtId="1" fontId="2" fillId="0" borderId="8" xfId="1" applyNumberFormat="1" applyFont="1" applyFill="1" applyBorder="1" applyAlignment="1" applyProtection="1">
      <alignment vertical="center"/>
    </xf>
    <xf numFmtId="1" fontId="2" fillId="0" borderId="6" xfId="1" applyNumberFormat="1" applyFont="1" applyFill="1" applyBorder="1" applyAlignment="1" applyProtection="1">
      <alignment vertical="center"/>
    </xf>
    <xf numFmtId="165" fontId="4" fillId="0" borderId="8" xfId="3" applyNumberFormat="1" applyFont="1" applyFill="1" applyBorder="1" applyAlignment="1" applyProtection="1">
      <alignment vertical="top"/>
      <protection locked="0"/>
    </xf>
    <xf numFmtId="1" fontId="4" fillId="5" borderId="8" xfId="1" applyNumberFormat="1" applyFont="1" applyFill="1" applyBorder="1" applyAlignment="1" applyProtection="1">
      <alignment vertical="center"/>
    </xf>
    <xf numFmtId="44" fontId="2" fillId="0" borderId="0" xfId="1" applyNumberFormat="1" applyFont="1" applyProtection="1"/>
    <xf numFmtId="0" fontId="4" fillId="7" borderId="12" xfId="1" applyFont="1" applyFill="1" applyBorder="1" applyProtection="1"/>
    <xf numFmtId="0" fontId="2" fillId="7" borderId="13" xfId="1" applyFont="1" applyFill="1" applyBorder="1" applyAlignment="1" applyProtection="1">
      <alignment vertical="top"/>
    </xf>
    <xf numFmtId="0" fontId="2" fillId="7" borderId="13" xfId="1" applyFont="1" applyFill="1" applyBorder="1" applyAlignment="1" applyProtection="1">
      <alignment vertical="top"/>
      <protection locked="0"/>
    </xf>
    <xf numFmtId="165" fontId="4" fillId="7" borderId="14" xfId="3" applyNumberFormat="1" applyFont="1" applyFill="1" applyBorder="1" applyAlignment="1" applyProtection="1">
      <alignment vertical="top"/>
      <protection locked="0"/>
    </xf>
    <xf numFmtId="0" fontId="2" fillId="7" borderId="15" xfId="1" applyFont="1" applyFill="1" applyBorder="1" applyAlignment="1" applyProtection="1">
      <alignment vertical="center"/>
      <protection locked="0"/>
    </xf>
    <xf numFmtId="44" fontId="4" fillId="7" borderId="13" xfId="3" applyFont="1" applyFill="1" applyBorder="1" applyAlignment="1" applyProtection="1">
      <alignment vertical="center"/>
    </xf>
    <xf numFmtId="0" fontId="2" fillId="7" borderId="13" xfId="1" applyFont="1" applyFill="1" applyBorder="1" applyAlignment="1" applyProtection="1">
      <alignment vertical="center"/>
    </xf>
    <xf numFmtId="0" fontId="2" fillId="7" borderId="14" xfId="1" applyFont="1" applyFill="1" applyBorder="1" applyAlignment="1" applyProtection="1">
      <alignment vertical="center"/>
      <protection locked="0"/>
    </xf>
    <xf numFmtId="44" fontId="2" fillId="7" borderId="14" xfId="1" applyNumberFormat="1" applyFont="1" applyFill="1" applyBorder="1" applyAlignment="1" applyProtection="1">
      <alignment vertical="center"/>
    </xf>
    <xf numFmtId="10" fontId="4" fillId="7" borderId="16" xfId="4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top"/>
    </xf>
    <xf numFmtId="9" fontId="2" fillId="0" borderId="8" xfId="1" applyNumberFormat="1" applyFont="1" applyFill="1" applyBorder="1" applyAlignment="1" applyProtection="1">
      <alignment vertical="top"/>
    </xf>
    <xf numFmtId="9" fontId="2" fillId="0" borderId="0" xfId="1" applyNumberFormat="1" applyFont="1" applyFill="1" applyBorder="1" applyAlignment="1" applyProtection="1">
      <alignment vertical="center"/>
    </xf>
    <xf numFmtId="44" fontId="3" fillId="0" borderId="11" xfId="1" applyNumberFormat="1" applyFont="1" applyFill="1" applyBorder="1" applyAlignment="1" applyProtection="1">
      <alignment vertical="center"/>
    </xf>
    <xf numFmtId="0" fontId="3" fillId="0" borderId="8" xfId="1" applyFont="1" applyFill="1" applyBorder="1" applyAlignment="1" applyProtection="1">
      <alignment vertical="center"/>
    </xf>
    <xf numFmtId="9" fontId="3" fillId="0" borderId="8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44" fontId="3" fillId="0" borderId="8" xfId="1" applyNumberFormat="1" applyFont="1" applyFill="1" applyBorder="1" applyAlignment="1" applyProtection="1">
      <alignment vertical="center"/>
    </xf>
    <xf numFmtId="10" fontId="3" fillId="0" borderId="6" xfId="4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 vertical="top" indent="1"/>
    </xf>
    <xf numFmtId="9" fontId="2" fillId="0" borderId="8" xfId="1" applyNumberFormat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center"/>
    </xf>
    <xf numFmtId="44" fontId="4" fillId="0" borderId="11" xfId="1" applyNumberFormat="1" applyFont="1" applyFill="1" applyBorder="1" applyAlignment="1" applyProtection="1">
      <alignment vertical="center"/>
    </xf>
    <xf numFmtId="0" fontId="4" fillId="0" borderId="8" xfId="1" applyFont="1" applyFill="1" applyBorder="1" applyAlignment="1" applyProtection="1">
      <alignment vertical="center"/>
    </xf>
    <xf numFmtId="9" fontId="4" fillId="0" borderId="8" xfId="1" applyNumberFormat="1" applyFont="1" applyFill="1" applyBorder="1" applyAlignment="1" applyProtection="1">
      <alignment vertical="center"/>
      <protection locked="0"/>
    </xf>
    <xf numFmtId="44" fontId="4" fillId="0" borderId="6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44" fontId="4" fillId="0" borderId="8" xfId="1" applyNumberFormat="1" applyFont="1" applyFill="1" applyBorder="1" applyAlignment="1" applyProtection="1">
      <alignment vertical="center"/>
    </xf>
    <xf numFmtId="10" fontId="4" fillId="0" borderId="6" xfId="4" applyNumberFormat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left" vertical="top" wrapText="1" indent="1"/>
    </xf>
    <xf numFmtId="0" fontId="2" fillId="0" borderId="8" xfId="1" applyFont="1" applyFill="1" applyBorder="1" applyAlignment="1" applyProtection="1">
      <alignment vertical="top"/>
    </xf>
    <xf numFmtId="44" fontId="7" fillId="0" borderId="8" xfId="1" applyNumberFormat="1" applyFont="1" applyFill="1" applyBorder="1" applyAlignment="1" applyProtection="1">
      <alignment vertical="center"/>
    </xf>
    <xf numFmtId="10" fontId="7" fillId="0" borderId="6" xfId="4" applyNumberFormat="1" applyFont="1" applyFill="1" applyBorder="1" applyAlignment="1" applyProtection="1">
      <alignment vertical="center"/>
    </xf>
    <xf numFmtId="0" fontId="2" fillId="8" borderId="0" xfId="1" applyFont="1" applyFill="1" applyAlignment="1" applyProtection="1">
      <alignment vertical="top"/>
    </xf>
    <xf numFmtId="0" fontId="2" fillId="8" borderId="9" xfId="1" applyFont="1" applyFill="1" applyBorder="1" applyAlignment="1" applyProtection="1">
      <alignment vertical="top"/>
    </xf>
    <xf numFmtId="0" fontId="2" fillId="8" borderId="17" xfId="1" applyFont="1" applyFill="1" applyBorder="1" applyAlignment="1" applyProtection="1">
      <alignment vertical="center"/>
    </xf>
    <xf numFmtId="44" fontId="3" fillId="8" borderId="18" xfId="1" applyNumberFormat="1" applyFont="1" applyFill="1" applyBorder="1" applyAlignment="1" applyProtection="1">
      <alignment vertical="center"/>
    </xf>
    <xf numFmtId="0" fontId="3" fillId="8" borderId="9" xfId="1" applyFont="1" applyFill="1" applyBorder="1" applyAlignment="1" applyProtection="1">
      <alignment vertical="center"/>
    </xf>
    <xf numFmtId="44" fontId="3" fillId="8" borderId="10" xfId="1" applyNumberFormat="1" applyFont="1" applyFill="1" applyBorder="1" applyAlignment="1" applyProtection="1">
      <alignment vertical="center"/>
    </xf>
    <xf numFmtId="0" fontId="3" fillId="8" borderId="17" xfId="1" applyFont="1" applyFill="1" applyBorder="1" applyAlignment="1" applyProtection="1">
      <alignment vertical="center"/>
    </xf>
    <xf numFmtId="44" fontId="3" fillId="8" borderId="9" xfId="1" applyNumberFormat="1" applyFont="1" applyFill="1" applyBorder="1" applyAlignment="1" applyProtection="1">
      <alignment vertical="center"/>
    </xf>
    <xf numFmtId="10" fontId="3" fillId="8" borderId="10" xfId="4" applyNumberFormat="1" applyFont="1" applyFill="1" applyBorder="1" applyAlignment="1" applyProtection="1">
      <alignment vertical="center"/>
    </xf>
    <xf numFmtId="0" fontId="4" fillId="0" borderId="0" xfId="5" applyFont="1" applyProtection="1"/>
    <xf numFmtId="0" fontId="4" fillId="7" borderId="12" xfId="5" applyFont="1" applyFill="1" applyBorder="1" applyProtection="1"/>
    <xf numFmtId="0" fontId="4" fillId="7" borderId="13" xfId="5" applyFont="1" applyFill="1" applyBorder="1" applyAlignment="1" applyProtection="1">
      <alignment vertical="top"/>
    </xf>
    <xf numFmtId="0" fontId="4" fillId="7" borderId="13" xfId="5" applyFont="1" applyFill="1" applyBorder="1" applyAlignment="1" applyProtection="1">
      <alignment vertical="top"/>
      <protection locked="0"/>
    </xf>
    <xf numFmtId="0" fontId="4" fillId="7" borderId="15" xfId="5" applyFont="1" applyFill="1" applyBorder="1" applyAlignment="1" applyProtection="1">
      <alignment vertical="center"/>
      <protection locked="0"/>
    </xf>
    <xf numFmtId="0" fontId="4" fillId="7" borderId="13" xfId="5" applyFont="1" applyFill="1" applyBorder="1" applyAlignment="1" applyProtection="1">
      <alignment vertical="center"/>
    </xf>
    <xf numFmtId="0" fontId="4" fillId="7" borderId="14" xfId="5" applyFont="1" applyFill="1" applyBorder="1" applyAlignment="1" applyProtection="1">
      <alignment vertical="center"/>
      <protection locked="0"/>
    </xf>
    <xf numFmtId="44" fontId="4" fillId="7" borderId="14" xfId="5" applyNumberFormat="1" applyFont="1" applyFill="1" applyBorder="1" applyAlignment="1" applyProtection="1">
      <alignment vertical="center"/>
    </xf>
    <xf numFmtId="167" fontId="4" fillId="2" borderId="1" xfId="4" applyNumberFormat="1" applyFont="1" applyFill="1" applyBorder="1" applyProtection="1">
      <protection locked="0"/>
    </xf>
    <xf numFmtId="0" fontId="2" fillId="6" borderId="8" xfId="1" applyFont="1" applyFill="1" applyBorder="1" applyAlignment="1" applyProtection="1">
      <alignment vertical="center"/>
    </xf>
    <xf numFmtId="168" fontId="2" fillId="0" borderId="6" xfId="6" applyNumberFormat="1" applyFont="1" applyBorder="1"/>
    <xf numFmtId="0" fontId="4" fillId="0" borderId="0" xfId="1" applyFont="1" applyFill="1" applyAlignment="1" applyProtection="1">
      <alignment vertical="top"/>
      <protection locked="0"/>
    </xf>
    <xf numFmtId="44" fontId="4" fillId="0" borderId="6" xfId="3" applyFont="1" applyFill="1" applyBorder="1" applyAlignment="1" applyProtection="1">
      <alignment vertical="center"/>
    </xf>
    <xf numFmtId="165" fontId="4" fillId="0" borderId="8" xfId="3" applyNumberFormat="1" applyFont="1" applyFill="1" applyBorder="1" applyAlignment="1" applyProtection="1">
      <alignment vertical="center"/>
      <protection locked="0"/>
    </xf>
    <xf numFmtId="168" fontId="2" fillId="0" borderId="8" xfId="6" applyNumberFormat="1" applyFont="1" applyFill="1" applyBorder="1"/>
    <xf numFmtId="168" fontId="2" fillId="0" borderId="6" xfId="6" applyNumberFormat="1" applyFont="1" applyFill="1" applyBorder="1"/>
    <xf numFmtId="169" fontId="2" fillId="0" borderId="8" xfId="6" applyNumberFormat="1" applyFont="1" applyFill="1" applyBorder="1"/>
    <xf numFmtId="0" fontId="2" fillId="0" borderId="1" xfId="1" applyFont="1" applyFill="1" applyBorder="1" applyAlignment="1" applyProtection="1">
      <alignment vertical="top"/>
    </xf>
    <xf numFmtId="0" fontId="3" fillId="0" borderId="1" xfId="1" applyFont="1" applyFill="1" applyBorder="1" applyAlignment="1" applyProtection="1">
      <alignment vertical="center"/>
    </xf>
    <xf numFmtId="168" fontId="7" fillId="0" borderId="6" xfId="6" applyNumberFormat="1" applyFont="1" applyFill="1" applyBorder="1"/>
    <xf numFmtId="44" fontId="4" fillId="0" borderId="8" xfId="3" applyNumberFormat="1" applyFont="1" applyFill="1" applyBorder="1" applyAlignment="1" applyProtection="1">
      <alignment vertical="top"/>
      <protection locked="0"/>
    </xf>
    <xf numFmtId="44" fontId="4" fillId="0" borderId="8" xfId="3" applyNumberFormat="1" applyFont="1" applyFill="1" applyBorder="1" applyAlignment="1" applyProtection="1">
      <alignment vertical="center"/>
      <protection locked="0"/>
    </xf>
    <xf numFmtId="44" fontId="4" fillId="5" borderId="8" xfId="3" applyNumberFormat="1" applyFont="1" applyFill="1" applyBorder="1" applyAlignment="1" applyProtection="1">
      <alignment vertical="top"/>
      <protection locked="0"/>
    </xf>
    <xf numFmtId="168" fontId="2" fillId="0" borderId="5" xfId="6" applyNumberFormat="1" applyFont="1" applyBorder="1"/>
    <xf numFmtId="168" fontId="2" fillId="0" borderId="8" xfId="6" applyNumberFormat="1" applyFont="1" applyBorder="1"/>
    <xf numFmtId="168" fontId="10" fillId="0" borderId="8" xfId="6" applyNumberFormat="1" applyFont="1" applyFill="1" applyBorder="1"/>
    <xf numFmtId="168" fontId="10" fillId="4" borderId="1" xfId="6" applyNumberFormat="1" applyFont="1" applyFill="1" applyBorder="1"/>
    <xf numFmtId="168" fontId="10" fillId="4" borderId="1" xfId="6" applyNumberFormat="1" applyFont="1" applyFill="1" applyBorder="1" applyAlignment="1">
      <alignment vertical="center"/>
    </xf>
    <xf numFmtId="44" fontId="3" fillId="0" borderId="19" xfId="1" applyNumberFormat="1" applyFont="1" applyFill="1" applyBorder="1" applyAlignment="1" applyProtection="1">
      <alignment vertical="center"/>
    </xf>
    <xf numFmtId="168" fontId="7" fillId="0" borderId="8" xfId="6" applyNumberFormat="1" applyFont="1" applyFill="1" applyBorder="1"/>
    <xf numFmtId="168" fontId="10" fillId="8" borderId="8" xfId="6" applyNumberFormat="1" applyFont="1" applyFill="1" applyBorder="1"/>
    <xf numFmtId="170" fontId="2" fillId="0" borderId="8" xfId="7" applyNumberFormat="1" applyFont="1" applyBorder="1" applyAlignment="1">
      <alignment vertical="center"/>
    </xf>
    <xf numFmtId="43" fontId="2" fillId="6" borderId="8" xfId="1" applyNumberFormat="1" applyFont="1" applyFill="1" applyBorder="1" applyAlignment="1" applyProtection="1">
      <alignment vertical="center"/>
    </xf>
    <xf numFmtId="171" fontId="2" fillId="0" borderId="8" xfId="6" applyNumberFormat="1" applyFont="1" applyFill="1" applyBorder="1"/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6" fillId="0" borderId="0" xfId="1" applyFont="1" applyAlignment="1" applyProtection="1">
      <alignment horizontal="left" vertical="top" wrapText="1" indent="1"/>
    </xf>
    <xf numFmtId="0" fontId="3" fillId="8" borderId="0" xfId="1" applyFont="1" applyFill="1" applyAlignment="1" applyProtection="1">
      <alignment horizontal="left" vertical="top" wrapText="1"/>
    </xf>
    <xf numFmtId="0" fontId="3" fillId="2" borderId="0" xfId="1" applyFont="1" applyFill="1" applyAlignment="1" applyProtection="1">
      <alignment horizontal="left" vertical="center"/>
    </xf>
    <xf numFmtId="0" fontId="3" fillId="0" borderId="0" xfId="1" applyFont="1" applyAlignment="1" applyProtection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>
      <alignment wrapText="1"/>
    </xf>
    <xf numFmtId="0" fontId="3" fillId="0" borderId="6" xfId="1" applyFont="1" applyFill="1" applyBorder="1" applyAlignment="1" applyProtection="1">
      <alignment horizontal="center" wrapText="1"/>
    </xf>
    <xf numFmtId="0" fontId="2" fillId="0" borderId="10" xfId="1" applyFont="1" applyBorder="1" applyAlignment="1">
      <alignment wrapText="1"/>
    </xf>
    <xf numFmtId="0" fontId="9" fillId="0" borderId="0" xfId="1" applyFont="1" applyAlignment="1" applyProtection="1">
      <alignment horizontal="center"/>
    </xf>
  </cellXfs>
  <cellStyles count="8">
    <cellStyle name="Comma 10" xfId="2"/>
    <cellStyle name="Currency 10" xfId="3"/>
    <cellStyle name="Currency 5" xfId="6"/>
    <cellStyle name="Normal" xfId="0" builtinId="0"/>
    <cellStyle name="Normal 2" xfId="5"/>
    <cellStyle name="Normal 23" xfId="1"/>
    <cellStyle name="Percent 10" xfId="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raham\Local%20Settings\Temporary%20Internet%20Files\Content.Outlook\5D3WS3WF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November%201,%202013/Haldimand_Filing_Requirements_Chapter2_Appendices_for%202014_2013080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0%20EDR_COST%20OF%20SERVICE/HCHI%20-%20Rate%20Application%20Files/Excel%20Models/Revenue%20Requirement%20Model%20-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Settlement%20Proposal/Working%20Documents/Proposals/Haldimand_2014_Filing_Requirements_Chapter2_Appendices_201403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LRAM/HCH%20LRAMVA%20calcs%20v2%2001_Updated%20CarryingChar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raham\AppData\Local\Microsoft\Windows\Temporary%20Internet%20Files\Content.Outlook\O7CEWWL9\HCH%20LRAMVA%20calcs%20v1.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Interrogatories/Revised%20Models/Haldimand_2014_Filing_Requirements_Chapter2_Appendices_2014030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APPLICATIONS/2014%20EDR_Cost%20of%20Service/Settlement%20Proposal/Working%20Documents/Proposals/Haldimand_2014_Filing_Requirements_Chapter2_Appendices_2014032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en\shared\Operations\RSA\18Mn\2006\Q3\Resource%20Assessments\Landc\OUT\2006Q3%20NLCM%20Combined%20Normal%20Weat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FA Continuity 2010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2010 Balance Sheet"/>
      <sheetName val="2010 Income Statement"/>
      <sheetName val="Return on Capital"/>
      <sheetName val="Debt &amp; Capital Structure"/>
      <sheetName val="Tax rates"/>
      <sheetName val="CCA Continuity 2009"/>
      <sheetName val="CCA Continuity 2010"/>
      <sheetName val="Reserves Continuity"/>
      <sheetName val="Corporation Loss Continuity"/>
      <sheetName val="Tax Adjustments 2009"/>
      <sheetName val="Tax Adjustments 2010"/>
      <sheetName val="2010 Rev Deficiency"/>
      <sheetName val="Capital Tax &amp; Expense Schedules"/>
      <sheetName val="Revenue Requirement"/>
      <sheetName val="Revenue Requirement 2009"/>
      <sheetName val="Revenue Requirement 2008"/>
      <sheetName val="Revenue Requirement 2007"/>
      <sheetName val="Revenue Requirement 2006"/>
      <sheetName val="Revenue Requirement Model - 201"/>
    </sheetNames>
    <sheetDataSet>
      <sheetData sheetId="0"/>
      <sheetData sheetId="1">
        <row r="10">
          <cell r="B10">
            <v>1805</v>
          </cell>
        </row>
      </sheetData>
      <sheetData sheetId="2">
        <row r="10">
          <cell r="G10">
            <v>0</v>
          </cell>
        </row>
      </sheetData>
      <sheetData sheetId="3">
        <row r="10">
          <cell r="G10">
            <v>0</v>
          </cell>
        </row>
      </sheetData>
      <sheetData sheetId="4">
        <row r="10">
          <cell r="G10">
            <v>0</v>
          </cell>
        </row>
      </sheetData>
      <sheetData sheetId="5">
        <row r="10">
          <cell r="G1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G10">
            <v>0.4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C8">
            <v>11238700</v>
          </cell>
        </row>
      </sheetData>
      <sheetData sheetId="27"/>
      <sheetData sheetId="28">
        <row r="1">
          <cell r="A1" t="str">
            <v>HALDIMAND COUNTY HYDRO INC.</v>
          </cell>
        </row>
        <row r="10">
          <cell r="B10" t="str">
            <v>Service Revenue Requirement</v>
          </cell>
        </row>
      </sheetData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26">
          <cell r="E26">
            <v>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Table 3B"/>
      <sheetName val="2012 OPA final results"/>
      <sheetName val="Adjustments"/>
      <sheetName val="ERII_Queue"/>
      <sheetName val="2012 estimate"/>
      <sheetName val="2012LostRev"/>
      <sheetName val="2013 Table 3B"/>
      <sheetName val="2013 OPA final results"/>
      <sheetName val="2013 estimate"/>
      <sheetName val="2013LostRev"/>
      <sheetName val="2014 Table 3B"/>
      <sheetName val="2014 OPA final results"/>
      <sheetName val="2014 estimate"/>
      <sheetName val="2014LostRev"/>
      <sheetName val="EstCurrentYear"/>
      <sheetName val="Referenc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4">
          <cell r="B4">
            <v>2011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6">
          <cell r="O86" t="str">
            <v>yes</v>
          </cell>
          <cell r="P86" t="str">
            <v>2012 OPA final results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Table 3B"/>
      <sheetName val="2012 OPA final results"/>
      <sheetName val="ERII_Queue"/>
      <sheetName val="2012 estimate"/>
      <sheetName val="2012LostRev"/>
      <sheetName val="2013 Table 3B"/>
      <sheetName val="2013 OPA final results"/>
      <sheetName val="2013 estimate"/>
      <sheetName val="2013LostRev"/>
      <sheetName val="2014 Table 3B"/>
      <sheetName val="2014 OPA final results"/>
      <sheetName val="2014 estimate"/>
      <sheetName val="2014LostRev"/>
      <sheetName val="EstCurrentYear"/>
      <sheetName val="References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  <cell r="B4" t="str">
            <v>Residential</v>
          </cell>
          <cell r="C4" t="str">
            <v>kWh</v>
          </cell>
          <cell r="D4">
            <v>3.1866666666666661E-2</v>
          </cell>
          <cell r="E4">
            <v>2.9366666666666666E-2</v>
          </cell>
          <cell r="F4">
            <v>2.6966666666666667E-2</v>
          </cell>
          <cell r="G4">
            <v>2.6199999999999998E-2</v>
          </cell>
        </row>
        <row r="5">
          <cell r="A5">
            <v>2</v>
          </cell>
          <cell r="B5" t="str">
            <v>GS &lt; 50 kW</v>
          </cell>
          <cell r="C5" t="str">
            <v>kWh</v>
          </cell>
          <cell r="D5">
            <v>2.0199999999999999E-2</v>
          </cell>
          <cell r="E5">
            <v>2.0133333333333333E-2</v>
          </cell>
          <cell r="F5">
            <v>2.0233333333333336E-2</v>
          </cell>
          <cell r="G5">
            <v>2.0300000000000002E-2</v>
          </cell>
        </row>
        <row r="6">
          <cell r="A6">
            <v>3</v>
          </cell>
          <cell r="B6" t="str">
            <v>GS 50 to 4999 kW</v>
          </cell>
          <cell r="C6" t="str">
            <v>kW</v>
          </cell>
          <cell r="D6">
            <v>4.9461666666666666</v>
          </cell>
          <cell r="E6">
            <v>4.7639333333333331</v>
          </cell>
          <cell r="F6">
            <v>4.7890333333333333</v>
          </cell>
          <cell r="G6">
            <v>4.8014999999999999</v>
          </cell>
        </row>
        <row r="7">
          <cell r="A7">
            <v>4</v>
          </cell>
          <cell r="B7" t="str">
            <v>Unmetered Scattered Load</v>
          </cell>
          <cell r="C7" t="str">
            <v>kWh</v>
          </cell>
          <cell r="D7">
            <v>2.6999999999999997E-3</v>
          </cell>
          <cell r="E7">
            <v>2.4333333333333334E-3</v>
          </cell>
          <cell r="F7">
            <v>2.4333333333333334E-3</v>
          </cell>
          <cell r="G7">
            <v>2.5000000000000001E-3</v>
          </cell>
        </row>
        <row r="8">
          <cell r="A8">
            <v>5</v>
          </cell>
          <cell r="B8" t="str">
            <v>Sentinel Lighting</v>
          </cell>
          <cell r="C8" t="str">
            <v>$/kW</v>
          </cell>
          <cell r="D8">
            <v>28.363699999999998</v>
          </cell>
          <cell r="E8">
            <v>32.701833333333333</v>
          </cell>
          <cell r="F8">
            <v>32.816633333333336</v>
          </cell>
          <cell r="G8">
            <v>32.9681</v>
          </cell>
        </row>
        <row r="9">
          <cell r="A9">
            <v>6</v>
          </cell>
          <cell r="B9" t="str">
            <v>Street Lighting</v>
          </cell>
          <cell r="C9" t="str">
            <v>kW</v>
          </cell>
          <cell r="D9">
            <v>13.516833333333333</v>
          </cell>
          <cell r="E9">
            <v>15.221299999999999</v>
          </cell>
          <cell r="F9">
            <v>15.277933333333332</v>
          </cell>
          <cell r="G9">
            <v>15.344799999999999</v>
          </cell>
        </row>
        <row r="10">
          <cell r="A10">
            <v>7</v>
          </cell>
          <cell r="B10" t="str">
            <v>Microfit generator</v>
          </cell>
          <cell r="C10" t="str">
            <v>kW</v>
          </cell>
        </row>
        <row r="11">
          <cell r="A11">
            <v>8</v>
          </cell>
          <cell r="B11" t="str">
            <v>Embedded distributor</v>
          </cell>
          <cell r="C11" t="str">
            <v>kW</v>
          </cell>
          <cell r="D11">
            <v>0.56006666666666671</v>
          </cell>
          <cell r="E11">
            <v>0.56366666666666665</v>
          </cell>
          <cell r="F11">
            <v>0.56709999999999994</v>
          </cell>
          <cell r="G11">
            <v>0.56799999999999995</v>
          </cell>
        </row>
        <row r="12">
          <cell r="A12">
            <v>9</v>
          </cell>
          <cell r="B12" t="str">
            <v>"--Unused -- hide</v>
          </cell>
          <cell r="C12" t="str">
            <v>NA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10</v>
          </cell>
          <cell r="B13" t="str">
            <v>"--Unused -- hide</v>
          </cell>
          <cell r="C13" t="str">
            <v>NA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4">
          <cell r="O84" t="str">
            <v>no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4">
          <cell r="E14" t="str">
            <v>Haldimand County Hydro Inc.</v>
          </cell>
        </row>
        <row r="16">
          <cell r="E16" t="str">
            <v>EB-2013-0134</v>
          </cell>
        </row>
        <row r="24">
          <cell r="E24">
            <v>2014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6">
          <cell r="O16">
            <v>663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Links"/>
      <sheetName val="Summary"/>
      <sheetName val="Summary-results"/>
      <sheetName val="Summary2"/>
      <sheetName val="Final Summary Table Contents"/>
      <sheetName val="2 ERS(NW+EW)"/>
      <sheetName val="3 PRS (NW+EW)"/>
      <sheetName val="4 PRS-ERS"/>
      <sheetName val="5 Previous ERS"/>
      <sheetName val="6 Previous PRS"/>
      <sheetName val="7 Present-Previous ERS"/>
      <sheetName val="8 Present-Previous PRS"/>
      <sheetName val="9 PRS Extreme"/>
      <sheetName val="Report Figures Contents"/>
      <sheetName val="Fig A Exec Sum RAR ERS PRS"/>
      <sheetName val="Hydro Fcsts-Mar15"/>
      <sheetName val="Fig 3.1 Demand Range"/>
      <sheetName val="Fig Total Reductions"/>
      <sheetName val="Fig Available Required ERS"/>
      <sheetName val="Fig Available Required PRS"/>
      <sheetName val="Fig RAR ERS PRS"/>
      <sheetName val="Fig RAR ERS Prev ERS"/>
      <sheetName val="Fig 2.2 Compare Hydro Fcsts"/>
      <sheetName val="Fig 4.1 PRS-NormVsExtreme"/>
      <sheetName val="Fig 4.2 ERS-NormVsExtreme"/>
      <sheetName val="Fig 4.3 RAR PRS Prev PRS"/>
      <sheetName val="Report Tables Contents"/>
      <sheetName val="Table 4.1 Existing Installed"/>
      <sheetName val="Table 4.2 Potential Projects"/>
      <sheetName val="231"/>
      <sheetName val="Table 4.4 Avail Resources"/>
      <sheetName val="Table A1"/>
      <sheetName val="Table A1 (continued)"/>
      <sheetName val="Table A2"/>
      <sheetName val="Table A2 (Continued)"/>
      <sheetName val="Table A3"/>
      <sheetName val="Table A3 (continued)"/>
      <sheetName val="Table A3 Final"/>
      <sheetName val="TableA3"/>
      <sheetName val="Supplemental Figure Contents"/>
      <sheetName val="Extra Tables Contents"/>
      <sheetName val="Differences Summary"/>
      <sheetName val="LCSUM PRS Pres-Prev"/>
      <sheetName val="The End"/>
      <sheetName val="TableA4"/>
    </sheetNames>
    <sheetDataSet>
      <sheetData sheetId="0"/>
      <sheetData sheetId="1"/>
      <sheetData sheetId="2">
        <row r="8">
          <cell r="B8">
            <v>2006</v>
          </cell>
        </row>
        <row r="9">
          <cell r="B9" t="str">
            <v>Q3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>
            <v>24677</v>
          </cell>
        </row>
        <row r="5">
          <cell r="C5">
            <v>25615</v>
          </cell>
        </row>
        <row r="6">
          <cell r="C6">
            <v>24910</v>
          </cell>
        </row>
        <row r="13">
          <cell r="B13" t="str">
            <v>ERS Primary Demand</v>
          </cell>
          <cell r="C13" t="str">
            <v>ERS Installed Resources (MW)</v>
          </cell>
          <cell r="D13" t="str">
            <v>ERS Total Reduction in Resources (MW)</v>
          </cell>
          <cell r="E13" t="str">
            <v>ERS Available Resources (MW)</v>
          </cell>
          <cell r="F13" t="str">
            <v>Seasonal Peak Demand</v>
          </cell>
          <cell r="G13" t="str">
            <v>PRS Week Ending</v>
          </cell>
          <cell r="H13" t="str">
            <v>PRS Primary Demand</v>
          </cell>
          <cell r="I13" t="str">
            <v>PRS Installed Resources (MW)</v>
          </cell>
          <cell r="J13" t="str">
            <v>PRS Total Reduction in Resources (MW)</v>
          </cell>
          <cell r="K13" t="str">
            <v>PRS Available Resources (MW)</v>
          </cell>
          <cell r="L13" t="str">
            <v>ERS Week Ending</v>
          </cell>
          <cell r="M13" t="str">
            <v>ERS Price-responsive Demand (MW)</v>
          </cell>
          <cell r="N13" t="str">
            <v>PRS Week Ending</v>
          </cell>
          <cell r="O13" t="str">
            <v>PRS Price-responsive Demand (MW)</v>
          </cell>
          <cell r="P13" t="str">
            <v>ERS Imports</v>
          </cell>
          <cell r="Q13" t="str">
            <v>PRS Imports</v>
          </cell>
        </row>
        <row r="14">
          <cell r="B14">
            <v>20077</v>
          </cell>
          <cell r="C14">
            <v>31094</v>
          </cell>
          <cell r="D14">
            <v>6769</v>
          </cell>
          <cell r="E14">
            <v>24662.824408945686</v>
          </cell>
          <cell r="F14">
            <v>0</v>
          </cell>
          <cell r="G14">
            <v>38991</v>
          </cell>
          <cell r="H14">
            <v>20077</v>
          </cell>
          <cell r="I14">
            <v>31094</v>
          </cell>
          <cell r="J14">
            <v>6769</v>
          </cell>
          <cell r="K14">
            <v>24680.17840255591</v>
          </cell>
          <cell r="L14">
            <v>38991</v>
          </cell>
          <cell r="M14">
            <v>337.8244089456868</v>
          </cell>
          <cell r="N14">
            <v>38991</v>
          </cell>
          <cell r="O14">
            <v>355.17840255591045</v>
          </cell>
          <cell r="P14">
            <v>0</v>
          </cell>
          <cell r="Q14">
            <v>0</v>
          </cell>
        </row>
        <row r="15">
          <cell r="B15">
            <v>20045</v>
          </cell>
          <cell r="C15">
            <v>31094</v>
          </cell>
          <cell r="D15">
            <v>5187</v>
          </cell>
          <cell r="E15">
            <v>26244.824408945686</v>
          </cell>
          <cell r="F15">
            <v>0</v>
          </cell>
          <cell r="G15">
            <v>38998</v>
          </cell>
          <cell r="H15">
            <v>20045</v>
          </cell>
          <cell r="I15">
            <v>31094</v>
          </cell>
          <cell r="J15">
            <v>5187</v>
          </cell>
          <cell r="K15">
            <v>26262.17840255591</v>
          </cell>
          <cell r="L15">
            <v>38998</v>
          </cell>
          <cell r="M15">
            <v>337.8244089456868</v>
          </cell>
          <cell r="N15">
            <v>38998</v>
          </cell>
          <cell r="O15">
            <v>355.17840255591045</v>
          </cell>
          <cell r="P15">
            <v>0</v>
          </cell>
          <cell r="Q15">
            <v>0</v>
          </cell>
        </row>
        <row r="16">
          <cell r="B16">
            <v>20200</v>
          </cell>
          <cell r="C16">
            <v>31094</v>
          </cell>
          <cell r="D16">
            <v>6263</v>
          </cell>
          <cell r="E16">
            <v>25168.824408945686</v>
          </cell>
          <cell r="F16">
            <v>0</v>
          </cell>
          <cell r="G16">
            <v>39005</v>
          </cell>
          <cell r="H16">
            <v>20200</v>
          </cell>
          <cell r="I16">
            <v>31094</v>
          </cell>
          <cell r="J16">
            <v>6263</v>
          </cell>
          <cell r="K16">
            <v>25186.17840255591</v>
          </cell>
          <cell r="L16">
            <v>39005</v>
          </cell>
          <cell r="M16">
            <v>337.8244089456868</v>
          </cell>
          <cell r="N16">
            <v>39005</v>
          </cell>
          <cell r="O16">
            <v>355.17840255591045</v>
          </cell>
          <cell r="P16">
            <v>0</v>
          </cell>
          <cell r="Q16">
            <v>0</v>
          </cell>
        </row>
        <row r="17">
          <cell r="B17">
            <v>20672</v>
          </cell>
          <cell r="C17">
            <v>31094</v>
          </cell>
          <cell r="D17">
            <v>5768</v>
          </cell>
          <cell r="E17">
            <v>25663.824408945686</v>
          </cell>
          <cell r="F17">
            <v>0</v>
          </cell>
          <cell r="G17">
            <v>39012</v>
          </cell>
          <cell r="H17">
            <v>20672</v>
          </cell>
          <cell r="I17">
            <v>31094</v>
          </cell>
          <cell r="J17">
            <v>5768</v>
          </cell>
          <cell r="K17">
            <v>25681.17840255591</v>
          </cell>
          <cell r="L17">
            <v>39012</v>
          </cell>
          <cell r="M17">
            <v>337.8244089456868</v>
          </cell>
          <cell r="N17">
            <v>39012</v>
          </cell>
          <cell r="O17">
            <v>355.17840255591045</v>
          </cell>
          <cell r="P17">
            <v>0</v>
          </cell>
          <cell r="Q17">
            <v>0</v>
          </cell>
        </row>
        <row r="18">
          <cell r="B18">
            <v>20992</v>
          </cell>
          <cell r="C18">
            <v>31094</v>
          </cell>
          <cell r="D18">
            <v>7187</v>
          </cell>
          <cell r="E18">
            <v>24244.824408945686</v>
          </cell>
          <cell r="F18">
            <v>0</v>
          </cell>
          <cell r="G18">
            <v>39019</v>
          </cell>
          <cell r="H18">
            <v>20992</v>
          </cell>
          <cell r="I18">
            <v>31094</v>
          </cell>
          <cell r="J18">
            <v>7187</v>
          </cell>
          <cell r="K18">
            <v>24262.17840255591</v>
          </cell>
          <cell r="L18">
            <v>39019</v>
          </cell>
          <cell r="M18">
            <v>337.8244089456868</v>
          </cell>
          <cell r="N18">
            <v>39019</v>
          </cell>
          <cell r="O18">
            <v>355.17840255591045</v>
          </cell>
          <cell r="P18">
            <v>0</v>
          </cell>
          <cell r="Q18">
            <v>0</v>
          </cell>
        </row>
        <row r="19">
          <cell r="B19">
            <v>21655</v>
          </cell>
          <cell r="C19">
            <v>31099</v>
          </cell>
          <cell r="D19">
            <v>7834</v>
          </cell>
          <cell r="E19">
            <v>23602.824408945686</v>
          </cell>
          <cell r="F19">
            <v>0</v>
          </cell>
          <cell r="G19">
            <v>39026</v>
          </cell>
          <cell r="H19">
            <v>21655</v>
          </cell>
          <cell r="I19">
            <v>31189</v>
          </cell>
          <cell r="J19">
            <v>7924</v>
          </cell>
          <cell r="K19">
            <v>23678.025047923322</v>
          </cell>
          <cell r="L19">
            <v>39026</v>
          </cell>
          <cell r="M19">
            <v>337.8244089456868</v>
          </cell>
          <cell r="N19">
            <v>39026</v>
          </cell>
          <cell r="O19">
            <v>413.02504792332257</v>
          </cell>
          <cell r="P19">
            <v>0</v>
          </cell>
          <cell r="Q19">
            <v>0</v>
          </cell>
        </row>
        <row r="20">
          <cell r="B20">
            <v>21913</v>
          </cell>
          <cell r="C20">
            <v>31099</v>
          </cell>
          <cell r="D20">
            <v>6689</v>
          </cell>
          <cell r="E20">
            <v>24747.824408945686</v>
          </cell>
          <cell r="F20">
            <v>0</v>
          </cell>
          <cell r="G20">
            <v>39033</v>
          </cell>
          <cell r="H20">
            <v>21913</v>
          </cell>
          <cell r="I20">
            <v>31189</v>
          </cell>
          <cell r="J20">
            <v>6770</v>
          </cell>
          <cell r="K20">
            <v>24832.025047923322</v>
          </cell>
          <cell r="L20">
            <v>39033</v>
          </cell>
          <cell r="M20">
            <v>337.8244089456868</v>
          </cell>
          <cell r="N20">
            <v>39033</v>
          </cell>
          <cell r="O20">
            <v>413.02504792332257</v>
          </cell>
          <cell r="P20">
            <v>0</v>
          </cell>
          <cell r="Q20">
            <v>0</v>
          </cell>
        </row>
        <row r="21">
          <cell r="B21">
            <v>22622</v>
          </cell>
          <cell r="C21">
            <v>31099</v>
          </cell>
          <cell r="D21">
            <v>5384</v>
          </cell>
          <cell r="E21">
            <v>26052.824408945686</v>
          </cell>
          <cell r="F21">
            <v>0</v>
          </cell>
          <cell r="G21">
            <v>39040</v>
          </cell>
          <cell r="H21">
            <v>22622</v>
          </cell>
          <cell r="I21">
            <v>31189</v>
          </cell>
          <cell r="J21">
            <v>5465</v>
          </cell>
          <cell r="K21">
            <v>26137.025047923322</v>
          </cell>
          <cell r="L21">
            <v>39040</v>
          </cell>
          <cell r="M21">
            <v>337.8244089456868</v>
          </cell>
          <cell r="N21">
            <v>39040</v>
          </cell>
          <cell r="O21">
            <v>413.02504792332257</v>
          </cell>
          <cell r="P21">
            <v>0</v>
          </cell>
          <cell r="Q21">
            <v>0</v>
          </cell>
        </row>
        <row r="22">
          <cell r="B22">
            <v>23081</v>
          </cell>
          <cell r="C22">
            <v>31099</v>
          </cell>
          <cell r="D22">
            <v>6339</v>
          </cell>
          <cell r="E22">
            <v>25097.824408945686</v>
          </cell>
          <cell r="F22">
            <v>0</v>
          </cell>
          <cell r="G22">
            <v>39047</v>
          </cell>
          <cell r="H22">
            <v>23081</v>
          </cell>
          <cell r="I22">
            <v>31189</v>
          </cell>
          <cell r="J22">
            <v>6420</v>
          </cell>
          <cell r="K22">
            <v>25182.025047923322</v>
          </cell>
          <cell r="L22">
            <v>39047</v>
          </cell>
          <cell r="M22">
            <v>337.8244089456868</v>
          </cell>
          <cell r="N22">
            <v>39047</v>
          </cell>
          <cell r="O22">
            <v>413.02504792332257</v>
          </cell>
          <cell r="P22">
            <v>0</v>
          </cell>
          <cell r="Q22">
            <v>0</v>
          </cell>
        </row>
        <row r="23">
          <cell r="B23">
            <v>23072</v>
          </cell>
          <cell r="C23">
            <v>31099</v>
          </cell>
          <cell r="D23">
            <v>5179</v>
          </cell>
          <cell r="E23">
            <v>26257.824408945686</v>
          </cell>
          <cell r="F23">
            <v>0</v>
          </cell>
          <cell r="G23">
            <v>39054</v>
          </cell>
          <cell r="H23">
            <v>23072</v>
          </cell>
          <cell r="I23">
            <v>31189</v>
          </cell>
          <cell r="J23">
            <v>5260</v>
          </cell>
          <cell r="K23">
            <v>26356.486709265177</v>
          </cell>
          <cell r="L23">
            <v>39054</v>
          </cell>
          <cell r="M23">
            <v>337.8244089456868</v>
          </cell>
          <cell r="N23">
            <v>39054</v>
          </cell>
          <cell r="O23">
            <v>427.48670926517559</v>
          </cell>
          <cell r="P23">
            <v>0</v>
          </cell>
          <cell r="Q23">
            <v>0</v>
          </cell>
        </row>
        <row r="24">
          <cell r="B24">
            <v>23790</v>
          </cell>
          <cell r="C24">
            <v>31099</v>
          </cell>
          <cell r="D24">
            <v>5054</v>
          </cell>
          <cell r="E24">
            <v>26382.824408945686</v>
          </cell>
          <cell r="F24">
            <v>0</v>
          </cell>
          <cell r="G24">
            <v>39061</v>
          </cell>
          <cell r="H24">
            <v>23790</v>
          </cell>
          <cell r="I24">
            <v>31189</v>
          </cell>
          <cell r="J24">
            <v>5135</v>
          </cell>
          <cell r="K24">
            <v>26481.486709265177</v>
          </cell>
          <cell r="L24">
            <v>39061</v>
          </cell>
          <cell r="M24">
            <v>337.8244089456868</v>
          </cell>
          <cell r="N24">
            <v>39061</v>
          </cell>
          <cell r="O24">
            <v>427.48670926517559</v>
          </cell>
          <cell r="P24">
            <v>0</v>
          </cell>
          <cell r="Q24">
            <v>0</v>
          </cell>
        </row>
        <row r="25">
          <cell r="B25">
            <v>23856</v>
          </cell>
          <cell r="C25">
            <v>31099</v>
          </cell>
          <cell r="D25">
            <v>2644</v>
          </cell>
          <cell r="E25">
            <v>28792.824408945686</v>
          </cell>
          <cell r="F25">
            <v>0</v>
          </cell>
          <cell r="G25">
            <v>39068</v>
          </cell>
          <cell r="H25">
            <v>23856</v>
          </cell>
          <cell r="I25">
            <v>31189</v>
          </cell>
          <cell r="J25">
            <v>2725</v>
          </cell>
          <cell r="K25">
            <v>28891.486709265177</v>
          </cell>
          <cell r="L25">
            <v>39068</v>
          </cell>
          <cell r="M25">
            <v>337.8244089456868</v>
          </cell>
          <cell r="N25">
            <v>39068</v>
          </cell>
          <cell r="O25">
            <v>427.48670926517559</v>
          </cell>
          <cell r="P25">
            <v>0</v>
          </cell>
          <cell r="Q25">
            <v>0</v>
          </cell>
        </row>
        <row r="26">
          <cell r="B26">
            <v>24124</v>
          </cell>
          <cell r="C26">
            <v>31099</v>
          </cell>
          <cell r="D26">
            <v>2112</v>
          </cell>
          <cell r="E26">
            <v>29324.824408945686</v>
          </cell>
          <cell r="F26">
            <v>0</v>
          </cell>
          <cell r="G26">
            <v>39075</v>
          </cell>
          <cell r="H26">
            <v>24124</v>
          </cell>
          <cell r="I26">
            <v>31189</v>
          </cell>
          <cell r="J26">
            <v>2193</v>
          </cell>
          <cell r="K26">
            <v>29423.486709265177</v>
          </cell>
          <cell r="L26">
            <v>39075</v>
          </cell>
          <cell r="M26">
            <v>337.8244089456868</v>
          </cell>
          <cell r="N26">
            <v>39075</v>
          </cell>
          <cell r="O26">
            <v>427.48670926517559</v>
          </cell>
          <cell r="P26">
            <v>0</v>
          </cell>
          <cell r="Q26">
            <v>0</v>
          </cell>
        </row>
        <row r="27">
          <cell r="B27">
            <v>22459</v>
          </cell>
          <cell r="C27">
            <v>31099</v>
          </cell>
          <cell r="D27">
            <v>2291</v>
          </cell>
          <cell r="E27">
            <v>29145.824408945686</v>
          </cell>
          <cell r="F27">
            <v>0</v>
          </cell>
          <cell r="G27">
            <v>39082</v>
          </cell>
          <cell r="H27">
            <v>22459</v>
          </cell>
          <cell r="I27">
            <v>31189</v>
          </cell>
          <cell r="J27">
            <v>2372</v>
          </cell>
          <cell r="K27">
            <v>29244.486709265177</v>
          </cell>
          <cell r="L27">
            <v>39082</v>
          </cell>
          <cell r="M27">
            <v>337.8244089456868</v>
          </cell>
          <cell r="N27">
            <v>39082</v>
          </cell>
          <cell r="O27">
            <v>427.48670926517559</v>
          </cell>
          <cell r="P27">
            <v>0</v>
          </cell>
          <cell r="Q27">
            <v>0</v>
          </cell>
        </row>
        <row r="28">
          <cell r="B28">
            <v>23921</v>
          </cell>
          <cell r="C28">
            <v>31099</v>
          </cell>
          <cell r="D28">
            <v>2054</v>
          </cell>
          <cell r="E28">
            <v>29382.824408945686</v>
          </cell>
          <cell r="F28">
            <v>0</v>
          </cell>
          <cell r="G28">
            <v>39089</v>
          </cell>
          <cell r="H28">
            <v>23921</v>
          </cell>
          <cell r="I28">
            <v>31189</v>
          </cell>
          <cell r="J28">
            <v>2135</v>
          </cell>
          <cell r="K28">
            <v>29481.486709265177</v>
          </cell>
          <cell r="L28">
            <v>39089</v>
          </cell>
          <cell r="M28">
            <v>337.8244089456868</v>
          </cell>
          <cell r="N28">
            <v>39089</v>
          </cell>
          <cell r="O28">
            <v>427.48670926517559</v>
          </cell>
          <cell r="P28">
            <v>0</v>
          </cell>
          <cell r="Q28">
            <v>0</v>
          </cell>
        </row>
        <row r="29">
          <cell r="B29">
            <v>24257</v>
          </cell>
          <cell r="C29">
            <v>31099</v>
          </cell>
          <cell r="D29">
            <v>2043</v>
          </cell>
          <cell r="E29">
            <v>29393.824408945686</v>
          </cell>
          <cell r="F29">
            <v>0</v>
          </cell>
          <cell r="G29">
            <v>39096</v>
          </cell>
          <cell r="H29">
            <v>24257</v>
          </cell>
          <cell r="I29">
            <v>31189</v>
          </cell>
          <cell r="J29">
            <v>2124</v>
          </cell>
          <cell r="K29">
            <v>29492.486709265177</v>
          </cell>
          <cell r="L29">
            <v>39096</v>
          </cell>
          <cell r="M29">
            <v>337.8244089456868</v>
          </cell>
          <cell r="N29">
            <v>39096</v>
          </cell>
          <cell r="O29">
            <v>427.48670926517559</v>
          </cell>
          <cell r="P29">
            <v>0</v>
          </cell>
          <cell r="Q29">
            <v>0</v>
          </cell>
        </row>
        <row r="30">
          <cell r="B30">
            <v>24677</v>
          </cell>
          <cell r="C30">
            <v>31099</v>
          </cell>
          <cell r="D30">
            <v>2043</v>
          </cell>
          <cell r="E30">
            <v>29393.824408945686</v>
          </cell>
          <cell r="F30">
            <v>0</v>
          </cell>
          <cell r="G30">
            <v>39103</v>
          </cell>
          <cell r="H30">
            <v>24677</v>
          </cell>
          <cell r="I30">
            <v>31189</v>
          </cell>
          <cell r="J30">
            <v>2124</v>
          </cell>
          <cell r="K30">
            <v>29492.486709265177</v>
          </cell>
          <cell r="L30">
            <v>39103</v>
          </cell>
          <cell r="M30">
            <v>337.8244089456868</v>
          </cell>
          <cell r="N30">
            <v>39103</v>
          </cell>
          <cell r="O30">
            <v>427.48670926517559</v>
          </cell>
          <cell r="P30">
            <v>0</v>
          </cell>
          <cell r="Q30">
            <v>0</v>
          </cell>
        </row>
        <row r="31">
          <cell r="B31">
            <v>24420</v>
          </cell>
          <cell r="C31">
            <v>31099</v>
          </cell>
          <cell r="D31">
            <v>2875</v>
          </cell>
          <cell r="E31">
            <v>28561.824408945686</v>
          </cell>
          <cell r="F31">
            <v>0</v>
          </cell>
          <cell r="G31">
            <v>39110</v>
          </cell>
          <cell r="H31">
            <v>24420</v>
          </cell>
          <cell r="I31">
            <v>31189</v>
          </cell>
          <cell r="J31">
            <v>2956</v>
          </cell>
          <cell r="K31">
            <v>28660.486709265177</v>
          </cell>
          <cell r="L31">
            <v>39110</v>
          </cell>
          <cell r="M31">
            <v>337.8244089456868</v>
          </cell>
          <cell r="N31">
            <v>39110</v>
          </cell>
          <cell r="O31">
            <v>427.48670926517559</v>
          </cell>
          <cell r="P31">
            <v>0</v>
          </cell>
          <cell r="Q31">
            <v>0</v>
          </cell>
        </row>
        <row r="32">
          <cell r="B32">
            <v>24289</v>
          </cell>
          <cell r="C32">
            <v>31099</v>
          </cell>
          <cell r="D32">
            <v>2935</v>
          </cell>
          <cell r="E32">
            <v>28501.824408945686</v>
          </cell>
          <cell r="F32">
            <v>0</v>
          </cell>
          <cell r="G32">
            <v>39117</v>
          </cell>
          <cell r="H32">
            <v>24289</v>
          </cell>
          <cell r="I32">
            <v>31189</v>
          </cell>
          <cell r="J32">
            <v>3016</v>
          </cell>
          <cell r="K32">
            <v>28600.486709265177</v>
          </cell>
          <cell r="L32">
            <v>39117</v>
          </cell>
          <cell r="M32">
            <v>337.8244089456868</v>
          </cell>
          <cell r="N32">
            <v>39117</v>
          </cell>
          <cell r="O32">
            <v>427.48670926517559</v>
          </cell>
          <cell r="P32">
            <v>0</v>
          </cell>
          <cell r="Q32">
            <v>0</v>
          </cell>
        </row>
        <row r="33">
          <cell r="B33">
            <v>24143</v>
          </cell>
          <cell r="C33">
            <v>31099</v>
          </cell>
          <cell r="D33">
            <v>2950</v>
          </cell>
          <cell r="E33">
            <v>28486.824408945686</v>
          </cell>
          <cell r="F33">
            <v>0</v>
          </cell>
          <cell r="G33">
            <v>39124</v>
          </cell>
          <cell r="H33">
            <v>24143</v>
          </cell>
          <cell r="I33">
            <v>31194</v>
          </cell>
          <cell r="J33">
            <v>3036</v>
          </cell>
          <cell r="K33">
            <v>28585.486709265177</v>
          </cell>
          <cell r="L33">
            <v>39124</v>
          </cell>
          <cell r="M33">
            <v>337.8244089456868</v>
          </cell>
          <cell r="N33">
            <v>39124</v>
          </cell>
          <cell r="O33">
            <v>427.48670926517559</v>
          </cell>
          <cell r="P33">
            <v>0</v>
          </cell>
          <cell r="Q33">
            <v>0</v>
          </cell>
        </row>
        <row r="34">
          <cell r="B34">
            <v>23815</v>
          </cell>
          <cell r="C34">
            <v>31099</v>
          </cell>
          <cell r="D34">
            <v>3408</v>
          </cell>
          <cell r="E34">
            <v>28028.824408945686</v>
          </cell>
          <cell r="F34">
            <v>0</v>
          </cell>
          <cell r="G34">
            <v>39131</v>
          </cell>
          <cell r="H34">
            <v>23815</v>
          </cell>
          <cell r="I34">
            <v>31194</v>
          </cell>
          <cell r="J34">
            <v>3494</v>
          </cell>
          <cell r="K34">
            <v>28127.486709265177</v>
          </cell>
          <cell r="L34">
            <v>39131</v>
          </cell>
          <cell r="M34">
            <v>337.8244089456868</v>
          </cell>
          <cell r="N34">
            <v>39131</v>
          </cell>
          <cell r="O34">
            <v>427.48670926517559</v>
          </cell>
          <cell r="P34">
            <v>0</v>
          </cell>
          <cell r="Q34">
            <v>0</v>
          </cell>
        </row>
        <row r="35">
          <cell r="B35">
            <v>23392</v>
          </cell>
          <cell r="C35">
            <v>31099</v>
          </cell>
          <cell r="D35">
            <v>3425</v>
          </cell>
          <cell r="E35">
            <v>28011.824408945686</v>
          </cell>
          <cell r="F35">
            <v>0</v>
          </cell>
          <cell r="G35">
            <v>39138</v>
          </cell>
          <cell r="H35">
            <v>23392</v>
          </cell>
          <cell r="I35">
            <v>31194</v>
          </cell>
          <cell r="J35">
            <v>3511</v>
          </cell>
          <cell r="K35">
            <v>28110.486709265177</v>
          </cell>
          <cell r="L35">
            <v>39138</v>
          </cell>
          <cell r="M35">
            <v>337.8244089456868</v>
          </cell>
          <cell r="N35">
            <v>39138</v>
          </cell>
          <cell r="O35">
            <v>427.48670926517559</v>
          </cell>
          <cell r="P35">
            <v>0</v>
          </cell>
          <cell r="Q35">
            <v>0</v>
          </cell>
        </row>
        <row r="36">
          <cell r="B36">
            <v>23131</v>
          </cell>
          <cell r="C36">
            <v>31099</v>
          </cell>
          <cell r="D36">
            <v>4819</v>
          </cell>
          <cell r="E36">
            <v>26617.824408945686</v>
          </cell>
          <cell r="F36">
            <v>0</v>
          </cell>
          <cell r="G36">
            <v>39145</v>
          </cell>
          <cell r="H36">
            <v>23131</v>
          </cell>
          <cell r="I36">
            <v>31194</v>
          </cell>
          <cell r="J36">
            <v>4905</v>
          </cell>
          <cell r="K36">
            <v>26716.486709265177</v>
          </cell>
          <cell r="L36">
            <v>39145</v>
          </cell>
          <cell r="M36">
            <v>337.8244089456868</v>
          </cell>
          <cell r="N36">
            <v>39145</v>
          </cell>
          <cell r="O36">
            <v>427.48670926517559</v>
          </cell>
          <cell r="P36">
            <v>0</v>
          </cell>
          <cell r="Q36">
            <v>0</v>
          </cell>
        </row>
        <row r="37">
          <cell r="B37">
            <v>22992</v>
          </cell>
          <cell r="C37">
            <v>31099</v>
          </cell>
          <cell r="D37">
            <v>6192</v>
          </cell>
          <cell r="E37">
            <v>25244.824408945686</v>
          </cell>
          <cell r="F37">
            <v>0</v>
          </cell>
          <cell r="G37">
            <v>39152</v>
          </cell>
          <cell r="H37">
            <v>22992</v>
          </cell>
          <cell r="I37">
            <v>31194</v>
          </cell>
          <cell r="J37">
            <v>6278</v>
          </cell>
          <cell r="K37">
            <v>25343.486709265177</v>
          </cell>
          <cell r="L37">
            <v>39152</v>
          </cell>
          <cell r="M37">
            <v>337.8244089456868</v>
          </cell>
          <cell r="N37">
            <v>39152</v>
          </cell>
          <cell r="O37">
            <v>427.48670926517559</v>
          </cell>
          <cell r="P37">
            <v>0</v>
          </cell>
          <cell r="Q37">
            <v>0</v>
          </cell>
        </row>
        <row r="38">
          <cell r="B38">
            <v>21961</v>
          </cell>
          <cell r="C38">
            <v>31099</v>
          </cell>
          <cell r="D38">
            <v>6947</v>
          </cell>
          <cell r="E38">
            <v>24489.824408945686</v>
          </cell>
          <cell r="F38">
            <v>0</v>
          </cell>
          <cell r="G38">
            <v>39159</v>
          </cell>
          <cell r="H38">
            <v>21961</v>
          </cell>
          <cell r="I38">
            <v>31194</v>
          </cell>
          <cell r="J38">
            <v>7033</v>
          </cell>
          <cell r="K38">
            <v>24588.486709265177</v>
          </cell>
          <cell r="L38">
            <v>39159</v>
          </cell>
          <cell r="M38">
            <v>337.8244089456868</v>
          </cell>
          <cell r="N38">
            <v>39159</v>
          </cell>
          <cell r="O38">
            <v>427.48670926517559</v>
          </cell>
          <cell r="P38">
            <v>0</v>
          </cell>
          <cell r="Q38">
            <v>0</v>
          </cell>
        </row>
        <row r="39">
          <cell r="B39">
            <v>21619</v>
          </cell>
          <cell r="C39">
            <v>31099</v>
          </cell>
          <cell r="D39">
            <v>6947</v>
          </cell>
          <cell r="E39">
            <v>24489.824408945686</v>
          </cell>
          <cell r="F39">
            <v>0</v>
          </cell>
          <cell r="G39">
            <v>39166</v>
          </cell>
          <cell r="H39">
            <v>21619</v>
          </cell>
          <cell r="I39">
            <v>31194</v>
          </cell>
          <cell r="J39">
            <v>7033</v>
          </cell>
          <cell r="K39">
            <v>24588.486709265177</v>
          </cell>
          <cell r="L39">
            <v>39166</v>
          </cell>
          <cell r="M39">
            <v>337.8244089456868</v>
          </cell>
          <cell r="N39">
            <v>39166</v>
          </cell>
          <cell r="O39">
            <v>427.48670926517559</v>
          </cell>
          <cell r="P39">
            <v>0</v>
          </cell>
          <cell r="Q39">
            <v>0</v>
          </cell>
        </row>
        <row r="40">
          <cell r="B40">
            <v>20926</v>
          </cell>
          <cell r="C40">
            <v>31099</v>
          </cell>
          <cell r="D40">
            <v>7452</v>
          </cell>
          <cell r="E40">
            <v>23984.824408945686</v>
          </cell>
          <cell r="F40">
            <v>0</v>
          </cell>
          <cell r="G40">
            <v>39173</v>
          </cell>
          <cell r="H40">
            <v>20926</v>
          </cell>
          <cell r="I40">
            <v>31194</v>
          </cell>
          <cell r="J40">
            <v>7538</v>
          </cell>
          <cell r="K40">
            <v>24083.486709265177</v>
          </cell>
          <cell r="L40">
            <v>39173</v>
          </cell>
          <cell r="M40">
            <v>337.8244089456868</v>
          </cell>
          <cell r="N40">
            <v>39173</v>
          </cell>
          <cell r="O40">
            <v>427.48670926517559</v>
          </cell>
          <cell r="P40">
            <v>0</v>
          </cell>
          <cell r="Q40">
            <v>0</v>
          </cell>
        </row>
        <row r="41">
          <cell r="B41">
            <v>20974</v>
          </cell>
          <cell r="C41">
            <v>31099</v>
          </cell>
          <cell r="D41">
            <v>7652</v>
          </cell>
          <cell r="E41">
            <v>23784.824408945686</v>
          </cell>
          <cell r="F41">
            <v>0</v>
          </cell>
          <cell r="G41">
            <v>39180</v>
          </cell>
          <cell r="H41">
            <v>20974</v>
          </cell>
          <cell r="I41">
            <v>31194</v>
          </cell>
          <cell r="J41">
            <v>7738</v>
          </cell>
          <cell r="K41">
            <v>23883.486709265177</v>
          </cell>
          <cell r="L41">
            <v>39180</v>
          </cell>
          <cell r="M41">
            <v>337.8244089456868</v>
          </cell>
          <cell r="N41">
            <v>39180</v>
          </cell>
          <cell r="O41">
            <v>427.48670926517559</v>
          </cell>
          <cell r="P41">
            <v>0</v>
          </cell>
          <cell r="Q41">
            <v>0</v>
          </cell>
        </row>
        <row r="42">
          <cell r="B42">
            <v>20506</v>
          </cell>
          <cell r="C42">
            <v>31099</v>
          </cell>
          <cell r="D42">
            <v>7652</v>
          </cell>
          <cell r="E42">
            <v>23784.824408945686</v>
          </cell>
          <cell r="F42">
            <v>0</v>
          </cell>
          <cell r="G42">
            <v>39187</v>
          </cell>
          <cell r="H42">
            <v>20506</v>
          </cell>
          <cell r="I42">
            <v>31194</v>
          </cell>
          <cell r="J42">
            <v>7738</v>
          </cell>
          <cell r="K42">
            <v>23883.486709265177</v>
          </cell>
          <cell r="L42">
            <v>39187</v>
          </cell>
          <cell r="M42">
            <v>337.8244089456868</v>
          </cell>
          <cell r="N42">
            <v>39187</v>
          </cell>
          <cell r="O42">
            <v>427.48670926517559</v>
          </cell>
          <cell r="P42">
            <v>0</v>
          </cell>
          <cell r="Q42">
            <v>0</v>
          </cell>
        </row>
        <row r="43">
          <cell r="B43">
            <v>20324</v>
          </cell>
          <cell r="C43">
            <v>31099</v>
          </cell>
          <cell r="D43">
            <v>6900</v>
          </cell>
          <cell r="E43">
            <v>24536.824408945686</v>
          </cell>
          <cell r="F43">
            <v>0</v>
          </cell>
          <cell r="G43">
            <v>39194</v>
          </cell>
          <cell r="H43">
            <v>20324</v>
          </cell>
          <cell r="I43">
            <v>31194</v>
          </cell>
          <cell r="J43">
            <v>6986</v>
          </cell>
          <cell r="K43">
            <v>24635.486709265177</v>
          </cell>
          <cell r="L43">
            <v>39194</v>
          </cell>
          <cell r="M43">
            <v>337.8244089456868</v>
          </cell>
          <cell r="N43">
            <v>39194</v>
          </cell>
          <cell r="O43">
            <v>427.48670926517559</v>
          </cell>
          <cell r="P43">
            <v>0</v>
          </cell>
          <cell r="Q43">
            <v>0</v>
          </cell>
        </row>
        <row r="44">
          <cell r="B44">
            <v>19969</v>
          </cell>
          <cell r="C44">
            <v>31099</v>
          </cell>
          <cell r="D44">
            <v>6996</v>
          </cell>
          <cell r="E44">
            <v>24440.824408945686</v>
          </cell>
          <cell r="F44">
            <v>0</v>
          </cell>
          <cell r="G44">
            <v>39201</v>
          </cell>
          <cell r="H44">
            <v>19969</v>
          </cell>
          <cell r="I44">
            <v>31194</v>
          </cell>
          <cell r="J44">
            <v>7082</v>
          </cell>
          <cell r="K44">
            <v>24539.486709265177</v>
          </cell>
          <cell r="L44">
            <v>39201</v>
          </cell>
          <cell r="M44">
            <v>337.8244089456868</v>
          </cell>
          <cell r="N44">
            <v>39201</v>
          </cell>
          <cell r="O44">
            <v>427.48670926517559</v>
          </cell>
          <cell r="P44">
            <v>0</v>
          </cell>
          <cell r="Q44">
            <v>0</v>
          </cell>
        </row>
        <row r="45">
          <cell r="B45">
            <v>19858</v>
          </cell>
          <cell r="C45">
            <v>31099</v>
          </cell>
          <cell r="D45">
            <v>7275</v>
          </cell>
          <cell r="E45">
            <v>24161.824408945686</v>
          </cell>
          <cell r="F45">
            <v>0</v>
          </cell>
          <cell r="G45">
            <v>39208</v>
          </cell>
          <cell r="H45">
            <v>19858</v>
          </cell>
          <cell r="I45">
            <v>31194</v>
          </cell>
          <cell r="J45">
            <v>7361</v>
          </cell>
          <cell r="K45">
            <v>24260.486709265177</v>
          </cell>
          <cell r="L45">
            <v>39208</v>
          </cell>
          <cell r="M45">
            <v>337.8244089456868</v>
          </cell>
          <cell r="N45">
            <v>39208</v>
          </cell>
          <cell r="O45">
            <v>427.48670926517559</v>
          </cell>
          <cell r="P45">
            <v>0</v>
          </cell>
          <cell r="Q45">
            <v>0</v>
          </cell>
        </row>
        <row r="46">
          <cell r="B46">
            <v>19651</v>
          </cell>
          <cell r="C46">
            <v>31099</v>
          </cell>
          <cell r="D46">
            <v>7197</v>
          </cell>
          <cell r="E46">
            <v>24239.824408945686</v>
          </cell>
          <cell r="F46">
            <v>0</v>
          </cell>
          <cell r="G46">
            <v>39215</v>
          </cell>
          <cell r="H46">
            <v>19651</v>
          </cell>
          <cell r="I46">
            <v>31194</v>
          </cell>
          <cell r="J46">
            <v>7283</v>
          </cell>
          <cell r="K46">
            <v>24338.486709265177</v>
          </cell>
          <cell r="L46">
            <v>39215</v>
          </cell>
          <cell r="M46">
            <v>337.8244089456868</v>
          </cell>
          <cell r="N46">
            <v>39215</v>
          </cell>
          <cell r="O46">
            <v>427.48670926517559</v>
          </cell>
          <cell r="P46">
            <v>0</v>
          </cell>
          <cell r="Q46">
            <v>0</v>
          </cell>
        </row>
        <row r="47">
          <cell r="B47">
            <v>21330</v>
          </cell>
          <cell r="C47">
            <v>31099</v>
          </cell>
          <cell r="D47">
            <v>7129</v>
          </cell>
          <cell r="E47">
            <v>24307.824408945686</v>
          </cell>
          <cell r="F47">
            <v>0</v>
          </cell>
          <cell r="G47">
            <v>39222</v>
          </cell>
          <cell r="H47">
            <v>21330</v>
          </cell>
          <cell r="I47">
            <v>31194</v>
          </cell>
          <cell r="J47">
            <v>7215</v>
          </cell>
          <cell r="K47">
            <v>24406.486709265177</v>
          </cell>
          <cell r="L47">
            <v>39222</v>
          </cell>
          <cell r="M47">
            <v>337.8244089456868</v>
          </cell>
          <cell r="N47">
            <v>39222</v>
          </cell>
          <cell r="O47">
            <v>427.48670926517559</v>
          </cell>
          <cell r="P47">
            <v>0</v>
          </cell>
          <cell r="Q47">
            <v>0</v>
          </cell>
        </row>
        <row r="48">
          <cell r="B48">
            <v>21394</v>
          </cell>
          <cell r="C48">
            <v>31099</v>
          </cell>
          <cell r="D48">
            <v>5685</v>
          </cell>
          <cell r="E48">
            <v>25751.824408945686</v>
          </cell>
          <cell r="F48">
            <v>0</v>
          </cell>
          <cell r="G48">
            <v>39229</v>
          </cell>
          <cell r="H48">
            <v>21394</v>
          </cell>
          <cell r="I48">
            <v>31194</v>
          </cell>
          <cell r="J48">
            <v>5771</v>
          </cell>
          <cell r="K48">
            <v>25850.486709265177</v>
          </cell>
          <cell r="L48">
            <v>39229</v>
          </cell>
          <cell r="M48">
            <v>337.8244089456868</v>
          </cell>
          <cell r="N48">
            <v>39229</v>
          </cell>
          <cell r="O48">
            <v>427.48670926517559</v>
          </cell>
          <cell r="P48">
            <v>0</v>
          </cell>
          <cell r="Q48">
            <v>0</v>
          </cell>
        </row>
        <row r="49">
          <cell r="B49">
            <v>21866</v>
          </cell>
          <cell r="C49">
            <v>31099</v>
          </cell>
          <cell r="D49">
            <v>5736</v>
          </cell>
          <cell r="E49">
            <v>25700.824408945686</v>
          </cell>
          <cell r="F49">
            <v>0</v>
          </cell>
          <cell r="G49">
            <v>39236</v>
          </cell>
          <cell r="H49">
            <v>21866</v>
          </cell>
          <cell r="I49">
            <v>31194</v>
          </cell>
          <cell r="J49">
            <v>5822</v>
          </cell>
          <cell r="K49">
            <v>25799.486709265177</v>
          </cell>
          <cell r="L49">
            <v>39236</v>
          </cell>
          <cell r="M49">
            <v>337.8244089456868</v>
          </cell>
          <cell r="N49">
            <v>39236</v>
          </cell>
          <cell r="O49">
            <v>427.48670926517559</v>
          </cell>
          <cell r="P49">
            <v>0</v>
          </cell>
          <cell r="Q49">
            <v>0</v>
          </cell>
        </row>
        <row r="50">
          <cell r="B50">
            <v>22252</v>
          </cell>
          <cell r="C50">
            <v>31099</v>
          </cell>
          <cell r="D50">
            <v>4759</v>
          </cell>
          <cell r="E50">
            <v>26677.824408945686</v>
          </cell>
          <cell r="F50">
            <v>0</v>
          </cell>
          <cell r="G50">
            <v>39243</v>
          </cell>
          <cell r="H50">
            <v>22252</v>
          </cell>
          <cell r="I50">
            <v>31194</v>
          </cell>
          <cell r="J50">
            <v>4845</v>
          </cell>
          <cell r="K50">
            <v>26776.486709265177</v>
          </cell>
          <cell r="L50">
            <v>39243</v>
          </cell>
          <cell r="M50">
            <v>337.8244089456868</v>
          </cell>
          <cell r="N50">
            <v>39243</v>
          </cell>
          <cell r="O50">
            <v>427.48670926517559</v>
          </cell>
          <cell r="P50">
            <v>0</v>
          </cell>
          <cell r="Q50">
            <v>0</v>
          </cell>
        </row>
        <row r="51">
          <cell r="B51">
            <v>23642</v>
          </cell>
          <cell r="C51">
            <v>31099</v>
          </cell>
          <cell r="D51">
            <v>3513</v>
          </cell>
          <cell r="E51">
            <v>27923.824408945686</v>
          </cell>
          <cell r="F51">
            <v>0</v>
          </cell>
          <cell r="G51">
            <v>39250</v>
          </cell>
          <cell r="H51">
            <v>23642</v>
          </cell>
          <cell r="I51">
            <v>31194</v>
          </cell>
          <cell r="J51">
            <v>3599</v>
          </cell>
          <cell r="K51">
            <v>28022.486709265177</v>
          </cell>
          <cell r="L51">
            <v>39250</v>
          </cell>
          <cell r="M51">
            <v>337.8244089456868</v>
          </cell>
          <cell r="N51">
            <v>39250</v>
          </cell>
          <cell r="O51">
            <v>427.48670926517559</v>
          </cell>
          <cell r="P51">
            <v>0</v>
          </cell>
          <cell r="Q51">
            <v>0</v>
          </cell>
        </row>
        <row r="52">
          <cell r="B52">
            <v>24727</v>
          </cell>
          <cell r="C52">
            <v>31099</v>
          </cell>
          <cell r="D52">
            <v>3665</v>
          </cell>
          <cell r="E52">
            <v>27771.824408945686</v>
          </cell>
          <cell r="F52">
            <v>0</v>
          </cell>
          <cell r="G52">
            <v>39257</v>
          </cell>
          <cell r="H52">
            <v>24727</v>
          </cell>
          <cell r="I52">
            <v>31679</v>
          </cell>
          <cell r="J52">
            <v>3752</v>
          </cell>
          <cell r="K52">
            <v>28354.486709265177</v>
          </cell>
          <cell r="L52">
            <v>39257</v>
          </cell>
          <cell r="M52">
            <v>337.8244089456868</v>
          </cell>
          <cell r="N52">
            <v>39257</v>
          </cell>
          <cell r="O52">
            <v>427.48670926517559</v>
          </cell>
          <cell r="P52">
            <v>0</v>
          </cell>
          <cell r="Q52">
            <v>0</v>
          </cell>
        </row>
        <row r="53">
          <cell r="B53">
            <v>24352</v>
          </cell>
          <cell r="C53">
            <v>31099</v>
          </cell>
          <cell r="D53">
            <v>2844</v>
          </cell>
          <cell r="E53">
            <v>28592.824408945686</v>
          </cell>
          <cell r="F53">
            <v>0</v>
          </cell>
          <cell r="G53">
            <v>39264</v>
          </cell>
          <cell r="H53">
            <v>24352</v>
          </cell>
          <cell r="I53">
            <v>31679</v>
          </cell>
          <cell r="J53">
            <v>2931</v>
          </cell>
          <cell r="K53">
            <v>29175.486709265177</v>
          </cell>
          <cell r="L53">
            <v>39264</v>
          </cell>
          <cell r="M53">
            <v>337.8244089456868</v>
          </cell>
          <cell r="N53">
            <v>39264</v>
          </cell>
          <cell r="O53">
            <v>427.48670926517559</v>
          </cell>
          <cell r="P53">
            <v>0</v>
          </cell>
          <cell r="Q53">
            <v>0</v>
          </cell>
        </row>
        <row r="54">
          <cell r="B54">
            <v>24436</v>
          </cell>
          <cell r="C54">
            <v>31099</v>
          </cell>
          <cell r="D54">
            <v>2917</v>
          </cell>
          <cell r="E54">
            <v>28519.824408945686</v>
          </cell>
          <cell r="F54">
            <v>0</v>
          </cell>
          <cell r="G54">
            <v>39271</v>
          </cell>
          <cell r="H54">
            <v>24436</v>
          </cell>
          <cell r="I54">
            <v>31878.65</v>
          </cell>
          <cell r="J54">
            <v>3183</v>
          </cell>
          <cell r="K54">
            <v>29123.136709265178</v>
          </cell>
          <cell r="L54">
            <v>39271</v>
          </cell>
          <cell r="M54">
            <v>337.8244089456868</v>
          </cell>
          <cell r="N54">
            <v>39271</v>
          </cell>
          <cell r="O54">
            <v>427.48670926517559</v>
          </cell>
          <cell r="P54">
            <v>0</v>
          </cell>
          <cell r="Q54">
            <v>0</v>
          </cell>
        </row>
        <row r="55">
          <cell r="B55">
            <v>25615</v>
          </cell>
          <cell r="C55">
            <v>31099</v>
          </cell>
          <cell r="D55">
            <v>2917</v>
          </cell>
          <cell r="E55">
            <v>28519.824408945686</v>
          </cell>
          <cell r="F55">
            <v>0</v>
          </cell>
          <cell r="G55">
            <v>39278</v>
          </cell>
          <cell r="H55">
            <v>25615</v>
          </cell>
          <cell r="I55">
            <v>31878.65</v>
          </cell>
          <cell r="J55">
            <v>3183</v>
          </cell>
          <cell r="K55">
            <v>29123.136709265178</v>
          </cell>
          <cell r="L55">
            <v>39278</v>
          </cell>
          <cell r="M55">
            <v>337.8244089456868</v>
          </cell>
          <cell r="N55">
            <v>39278</v>
          </cell>
          <cell r="O55">
            <v>427.48670926517559</v>
          </cell>
          <cell r="P55">
            <v>0</v>
          </cell>
          <cell r="Q55">
            <v>0</v>
          </cell>
        </row>
        <row r="56">
          <cell r="B56">
            <v>25055</v>
          </cell>
          <cell r="C56">
            <v>31099</v>
          </cell>
          <cell r="D56">
            <v>2706</v>
          </cell>
          <cell r="E56">
            <v>28730.824408945686</v>
          </cell>
          <cell r="F56">
            <v>0</v>
          </cell>
          <cell r="G56">
            <v>39285</v>
          </cell>
          <cell r="H56">
            <v>25055</v>
          </cell>
          <cell r="I56">
            <v>31878.65</v>
          </cell>
          <cell r="J56">
            <v>2972</v>
          </cell>
          <cell r="K56">
            <v>29334.136709265178</v>
          </cell>
          <cell r="L56">
            <v>39285</v>
          </cell>
          <cell r="M56">
            <v>337.8244089456868</v>
          </cell>
          <cell r="N56">
            <v>39285</v>
          </cell>
          <cell r="O56">
            <v>427.48670926517559</v>
          </cell>
          <cell r="P56">
            <v>0</v>
          </cell>
          <cell r="Q56">
            <v>0</v>
          </cell>
        </row>
        <row r="57">
          <cell r="B57">
            <v>24790</v>
          </cell>
          <cell r="C57">
            <v>31099</v>
          </cell>
          <cell r="D57">
            <v>2706</v>
          </cell>
          <cell r="E57">
            <v>28730.824408945686</v>
          </cell>
          <cell r="F57">
            <v>0</v>
          </cell>
          <cell r="G57">
            <v>39292</v>
          </cell>
          <cell r="H57">
            <v>24790</v>
          </cell>
          <cell r="I57">
            <v>31878.65</v>
          </cell>
          <cell r="J57">
            <v>2972</v>
          </cell>
          <cell r="K57">
            <v>29334.136709265178</v>
          </cell>
          <cell r="L57">
            <v>39292</v>
          </cell>
          <cell r="M57">
            <v>337.8244089456868</v>
          </cell>
          <cell r="N57">
            <v>39292</v>
          </cell>
          <cell r="O57">
            <v>427.48670926517559</v>
          </cell>
          <cell r="P57">
            <v>0</v>
          </cell>
          <cell r="Q57">
            <v>0</v>
          </cell>
        </row>
        <row r="58">
          <cell r="B58">
            <v>24645</v>
          </cell>
          <cell r="C58">
            <v>31126</v>
          </cell>
          <cell r="D58">
            <v>3152</v>
          </cell>
          <cell r="E58">
            <v>28311.824408945686</v>
          </cell>
          <cell r="F58">
            <v>0</v>
          </cell>
          <cell r="G58">
            <v>39299</v>
          </cell>
          <cell r="H58">
            <v>24645</v>
          </cell>
          <cell r="I58">
            <v>31905.65</v>
          </cell>
          <cell r="J58">
            <v>3418</v>
          </cell>
          <cell r="K58">
            <v>28915.136709265178</v>
          </cell>
          <cell r="L58">
            <v>39299</v>
          </cell>
          <cell r="M58">
            <v>337.8244089456868</v>
          </cell>
          <cell r="N58">
            <v>39299</v>
          </cell>
          <cell r="O58">
            <v>427.48670926517559</v>
          </cell>
          <cell r="P58">
            <v>0</v>
          </cell>
          <cell r="Q58">
            <v>0</v>
          </cell>
        </row>
        <row r="59">
          <cell r="B59">
            <v>25021</v>
          </cell>
          <cell r="C59">
            <v>31126</v>
          </cell>
          <cell r="D59">
            <v>3152</v>
          </cell>
          <cell r="E59">
            <v>28311.824408945686</v>
          </cell>
          <cell r="F59">
            <v>0</v>
          </cell>
          <cell r="G59">
            <v>39306</v>
          </cell>
          <cell r="H59">
            <v>25021</v>
          </cell>
          <cell r="I59">
            <v>31905.65</v>
          </cell>
          <cell r="J59">
            <v>3418</v>
          </cell>
          <cell r="K59">
            <v>28915.136709265178</v>
          </cell>
          <cell r="L59">
            <v>39306</v>
          </cell>
          <cell r="M59">
            <v>337.8244089456868</v>
          </cell>
          <cell r="N59">
            <v>39306</v>
          </cell>
          <cell r="O59">
            <v>427.48670926517559</v>
          </cell>
          <cell r="P59">
            <v>0</v>
          </cell>
          <cell r="Q59">
            <v>0</v>
          </cell>
        </row>
        <row r="60">
          <cell r="B60">
            <v>24551</v>
          </cell>
          <cell r="C60">
            <v>31126</v>
          </cell>
          <cell r="D60">
            <v>3152</v>
          </cell>
          <cell r="E60">
            <v>28311.824408945686</v>
          </cell>
          <cell r="F60">
            <v>0</v>
          </cell>
          <cell r="G60">
            <v>39313</v>
          </cell>
          <cell r="H60">
            <v>24551</v>
          </cell>
          <cell r="I60">
            <v>31905.65</v>
          </cell>
          <cell r="J60">
            <v>3418</v>
          </cell>
          <cell r="K60">
            <v>28915.136709265178</v>
          </cell>
          <cell r="L60">
            <v>39313</v>
          </cell>
          <cell r="M60">
            <v>337.8244089456868</v>
          </cell>
          <cell r="N60">
            <v>39313</v>
          </cell>
          <cell r="O60">
            <v>427.48670926517559</v>
          </cell>
          <cell r="P60">
            <v>0</v>
          </cell>
          <cell r="Q60">
            <v>0</v>
          </cell>
        </row>
        <row r="61">
          <cell r="B61">
            <v>23837</v>
          </cell>
          <cell r="C61">
            <v>31126</v>
          </cell>
          <cell r="D61">
            <v>3152</v>
          </cell>
          <cell r="E61">
            <v>28311.824408945686</v>
          </cell>
          <cell r="F61">
            <v>0</v>
          </cell>
          <cell r="G61">
            <v>39320</v>
          </cell>
          <cell r="H61">
            <v>23837</v>
          </cell>
          <cell r="I61">
            <v>31905.65</v>
          </cell>
          <cell r="J61">
            <v>3418</v>
          </cell>
          <cell r="K61">
            <v>28915.136709265178</v>
          </cell>
          <cell r="L61">
            <v>39320</v>
          </cell>
          <cell r="M61">
            <v>337.8244089456868</v>
          </cell>
          <cell r="N61">
            <v>39320</v>
          </cell>
          <cell r="O61">
            <v>427.48670926517559</v>
          </cell>
          <cell r="P61">
            <v>0</v>
          </cell>
          <cell r="Q61">
            <v>0</v>
          </cell>
        </row>
        <row r="62">
          <cell r="B62">
            <v>24060</v>
          </cell>
          <cell r="C62">
            <v>31126</v>
          </cell>
          <cell r="D62">
            <v>3687</v>
          </cell>
          <cell r="E62">
            <v>27776.824408945686</v>
          </cell>
          <cell r="F62">
            <v>0</v>
          </cell>
          <cell r="G62">
            <v>39327</v>
          </cell>
          <cell r="H62">
            <v>24060</v>
          </cell>
          <cell r="I62">
            <v>31905.65</v>
          </cell>
          <cell r="J62">
            <v>3953</v>
          </cell>
          <cell r="K62">
            <v>28380.136709265178</v>
          </cell>
          <cell r="L62">
            <v>39327</v>
          </cell>
          <cell r="M62">
            <v>337.8244089456868</v>
          </cell>
          <cell r="N62">
            <v>39327</v>
          </cell>
          <cell r="O62">
            <v>427.48670926517559</v>
          </cell>
          <cell r="P62">
            <v>0</v>
          </cell>
          <cell r="Q62">
            <v>0</v>
          </cell>
        </row>
        <row r="63">
          <cell r="B63">
            <v>23794</v>
          </cell>
          <cell r="C63">
            <v>31126</v>
          </cell>
          <cell r="D63">
            <v>4678</v>
          </cell>
          <cell r="E63">
            <v>26785.824408945686</v>
          </cell>
          <cell r="F63">
            <v>0</v>
          </cell>
          <cell r="G63">
            <v>39334</v>
          </cell>
          <cell r="H63">
            <v>23794</v>
          </cell>
          <cell r="I63">
            <v>31905.65</v>
          </cell>
          <cell r="J63">
            <v>4944</v>
          </cell>
          <cell r="K63">
            <v>27389.136709265178</v>
          </cell>
          <cell r="L63">
            <v>39334</v>
          </cell>
          <cell r="M63">
            <v>337.8244089456868</v>
          </cell>
          <cell r="N63">
            <v>39334</v>
          </cell>
          <cell r="O63">
            <v>427.48670926517559</v>
          </cell>
          <cell r="P63">
            <v>0</v>
          </cell>
          <cell r="Q63">
            <v>0</v>
          </cell>
        </row>
        <row r="64">
          <cell r="B64">
            <v>22822</v>
          </cell>
          <cell r="C64">
            <v>31126</v>
          </cell>
          <cell r="D64">
            <v>5669</v>
          </cell>
          <cell r="E64">
            <v>25794.824408945686</v>
          </cell>
          <cell r="F64">
            <v>0</v>
          </cell>
          <cell r="G64">
            <v>39341</v>
          </cell>
          <cell r="H64">
            <v>22822</v>
          </cell>
          <cell r="I64">
            <v>31905.65</v>
          </cell>
          <cell r="J64">
            <v>5935</v>
          </cell>
          <cell r="K64">
            <v>26398.136709265178</v>
          </cell>
          <cell r="L64">
            <v>39341</v>
          </cell>
          <cell r="M64">
            <v>337.8244089456868</v>
          </cell>
          <cell r="N64">
            <v>39341</v>
          </cell>
          <cell r="O64">
            <v>427.48670926517559</v>
          </cell>
          <cell r="P64">
            <v>0</v>
          </cell>
          <cell r="Q64">
            <v>0</v>
          </cell>
        </row>
        <row r="65">
          <cell r="B65">
            <v>21693</v>
          </cell>
          <cell r="C65">
            <v>31126</v>
          </cell>
          <cell r="D65">
            <v>6415</v>
          </cell>
          <cell r="E65">
            <v>25048.824408945686</v>
          </cell>
          <cell r="F65">
            <v>0</v>
          </cell>
          <cell r="G65">
            <v>39348</v>
          </cell>
          <cell r="H65">
            <v>21693</v>
          </cell>
          <cell r="I65">
            <v>31905.65</v>
          </cell>
          <cell r="J65">
            <v>6681</v>
          </cell>
          <cell r="K65">
            <v>25652.136709265178</v>
          </cell>
          <cell r="L65">
            <v>39348</v>
          </cell>
          <cell r="M65">
            <v>337.8244089456868</v>
          </cell>
          <cell r="N65">
            <v>39348</v>
          </cell>
          <cell r="O65">
            <v>427.48670926517559</v>
          </cell>
          <cell r="P65">
            <v>0</v>
          </cell>
          <cell r="Q65">
            <v>0</v>
          </cell>
        </row>
        <row r="66">
          <cell r="B66">
            <v>20362</v>
          </cell>
          <cell r="C66">
            <v>31126</v>
          </cell>
          <cell r="D66">
            <v>6671</v>
          </cell>
          <cell r="E66">
            <v>24792.824408945686</v>
          </cell>
          <cell r="F66">
            <v>0</v>
          </cell>
          <cell r="G66">
            <v>39355</v>
          </cell>
          <cell r="H66">
            <v>20362</v>
          </cell>
          <cell r="I66">
            <v>31905.65</v>
          </cell>
          <cell r="J66">
            <v>6937</v>
          </cell>
          <cell r="K66">
            <v>25396.136709265178</v>
          </cell>
          <cell r="L66">
            <v>39355</v>
          </cell>
          <cell r="M66">
            <v>337.8244089456868</v>
          </cell>
          <cell r="N66">
            <v>39355</v>
          </cell>
          <cell r="O66">
            <v>427.48670926517559</v>
          </cell>
          <cell r="P66">
            <v>0</v>
          </cell>
          <cell r="Q66">
            <v>0</v>
          </cell>
        </row>
        <row r="67">
          <cell r="B67">
            <v>20247</v>
          </cell>
          <cell r="C67">
            <v>31126</v>
          </cell>
          <cell r="D67">
            <v>5836</v>
          </cell>
          <cell r="E67">
            <v>25627.824408945686</v>
          </cell>
          <cell r="F67">
            <v>0</v>
          </cell>
          <cell r="G67">
            <v>39362</v>
          </cell>
          <cell r="H67">
            <v>20247</v>
          </cell>
          <cell r="I67">
            <v>31981.65</v>
          </cell>
          <cell r="J67">
            <v>6171</v>
          </cell>
          <cell r="K67">
            <v>26238.136709265178</v>
          </cell>
          <cell r="L67">
            <v>39362</v>
          </cell>
          <cell r="M67">
            <v>337.8244089456868</v>
          </cell>
          <cell r="N67">
            <v>39362</v>
          </cell>
          <cell r="O67">
            <v>427.48670926517559</v>
          </cell>
          <cell r="P67">
            <v>0</v>
          </cell>
          <cell r="Q67">
            <v>0</v>
          </cell>
        </row>
        <row r="68">
          <cell r="B68">
            <v>20402</v>
          </cell>
          <cell r="C68">
            <v>31126</v>
          </cell>
          <cell r="D68">
            <v>7189</v>
          </cell>
          <cell r="E68">
            <v>24274.824408945686</v>
          </cell>
          <cell r="F68">
            <v>0</v>
          </cell>
          <cell r="G68">
            <v>39369</v>
          </cell>
          <cell r="H68">
            <v>20402</v>
          </cell>
          <cell r="I68">
            <v>31981.65</v>
          </cell>
          <cell r="J68">
            <v>7524</v>
          </cell>
          <cell r="K68">
            <v>24885.136709265178</v>
          </cell>
          <cell r="L68">
            <v>39369</v>
          </cell>
          <cell r="M68">
            <v>337.8244089456868</v>
          </cell>
          <cell r="N68">
            <v>39369</v>
          </cell>
          <cell r="O68">
            <v>427.48670926517559</v>
          </cell>
          <cell r="P68">
            <v>0</v>
          </cell>
          <cell r="Q68">
            <v>0</v>
          </cell>
        </row>
        <row r="69">
          <cell r="B69">
            <v>20870</v>
          </cell>
          <cell r="C69">
            <v>31126</v>
          </cell>
          <cell r="D69">
            <v>7189</v>
          </cell>
          <cell r="E69">
            <v>24274.824408945686</v>
          </cell>
          <cell r="F69">
            <v>0</v>
          </cell>
          <cell r="G69">
            <v>39376</v>
          </cell>
          <cell r="H69">
            <v>20870</v>
          </cell>
          <cell r="I69">
            <v>31981.65</v>
          </cell>
          <cell r="J69">
            <v>7524</v>
          </cell>
          <cell r="K69">
            <v>24885.136709265178</v>
          </cell>
          <cell r="L69">
            <v>39376</v>
          </cell>
          <cell r="M69">
            <v>337.8244089456868</v>
          </cell>
          <cell r="N69">
            <v>39376</v>
          </cell>
          <cell r="O69">
            <v>427.48670926517559</v>
          </cell>
          <cell r="P69">
            <v>0</v>
          </cell>
          <cell r="Q69">
            <v>0</v>
          </cell>
        </row>
        <row r="70">
          <cell r="B70">
            <v>21194</v>
          </cell>
          <cell r="C70">
            <v>31126</v>
          </cell>
          <cell r="D70">
            <v>6673</v>
          </cell>
          <cell r="E70">
            <v>24790.824408945686</v>
          </cell>
          <cell r="F70">
            <v>0</v>
          </cell>
          <cell r="G70">
            <v>39383</v>
          </cell>
          <cell r="H70">
            <v>21194</v>
          </cell>
          <cell r="I70">
            <v>31981.65</v>
          </cell>
          <cell r="J70">
            <v>7008</v>
          </cell>
          <cell r="K70">
            <v>25401.136709265178</v>
          </cell>
          <cell r="L70">
            <v>39383</v>
          </cell>
          <cell r="M70">
            <v>337.8244089456868</v>
          </cell>
          <cell r="N70">
            <v>39383</v>
          </cell>
          <cell r="O70">
            <v>427.48670926517559</v>
          </cell>
          <cell r="P70">
            <v>0</v>
          </cell>
          <cell r="Q70">
            <v>0</v>
          </cell>
        </row>
        <row r="71">
          <cell r="B71">
            <v>21695</v>
          </cell>
          <cell r="C71">
            <v>31126</v>
          </cell>
          <cell r="D71">
            <v>7111</v>
          </cell>
          <cell r="E71">
            <v>24352.824408945686</v>
          </cell>
          <cell r="F71">
            <v>0</v>
          </cell>
          <cell r="G71">
            <v>39390</v>
          </cell>
          <cell r="H71">
            <v>21695</v>
          </cell>
          <cell r="I71">
            <v>31981.65</v>
          </cell>
          <cell r="J71">
            <v>7445</v>
          </cell>
          <cell r="K71">
            <v>24964.136709265178</v>
          </cell>
          <cell r="L71">
            <v>39390</v>
          </cell>
          <cell r="M71">
            <v>337.8244089456868</v>
          </cell>
          <cell r="N71">
            <v>39390</v>
          </cell>
          <cell r="O71">
            <v>427.48670926517559</v>
          </cell>
          <cell r="P71">
            <v>0</v>
          </cell>
          <cell r="Q71">
            <v>0</v>
          </cell>
        </row>
        <row r="72">
          <cell r="B72">
            <v>22124</v>
          </cell>
          <cell r="C72">
            <v>31126</v>
          </cell>
          <cell r="D72">
            <v>6541</v>
          </cell>
          <cell r="E72">
            <v>24922.824408945686</v>
          </cell>
          <cell r="F72">
            <v>0</v>
          </cell>
          <cell r="G72">
            <v>39397</v>
          </cell>
          <cell r="H72">
            <v>22124</v>
          </cell>
          <cell r="I72">
            <v>31981.65</v>
          </cell>
          <cell r="J72">
            <v>6875</v>
          </cell>
          <cell r="K72">
            <v>25534.136709265178</v>
          </cell>
          <cell r="L72">
            <v>39397</v>
          </cell>
          <cell r="M72">
            <v>337.8244089456868</v>
          </cell>
          <cell r="N72">
            <v>39397</v>
          </cell>
          <cell r="O72">
            <v>427.48670926517559</v>
          </cell>
          <cell r="P72">
            <v>0</v>
          </cell>
          <cell r="Q72">
            <v>0</v>
          </cell>
        </row>
        <row r="73">
          <cell r="B73">
            <v>22818</v>
          </cell>
          <cell r="C73">
            <v>31126</v>
          </cell>
          <cell r="D73">
            <v>6025</v>
          </cell>
          <cell r="E73">
            <v>25438.824408945686</v>
          </cell>
          <cell r="F73">
            <v>0</v>
          </cell>
          <cell r="G73">
            <v>39404</v>
          </cell>
          <cell r="H73">
            <v>22818</v>
          </cell>
          <cell r="I73">
            <v>31981.65</v>
          </cell>
          <cell r="J73">
            <v>6359</v>
          </cell>
          <cell r="K73">
            <v>26050.136709265178</v>
          </cell>
          <cell r="L73">
            <v>39404</v>
          </cell>
          <cell r="M73">
            <v>337.8244089456868</v>
          </cell>
          <cell r="N73">
            <v>39404</v>
          </cell>
          <cell r="O73">
            <v>427.48670926517559</v>
          </cell>
          <cell r="P73">
            <v>0</v>
          </cell>
          <cell r="Q73">
            <v>0</v>
          </cell>
        </row>
        <row r="74">
          <cell r="B74">
            <v>23277</v>
          </cell>
          <cell r="C74">
            <v>31126</v>
          </cell>
          <cell r="D74">
            <v>6025</v>
          </cell>
          <cell r="E74">
            <v>25438.824408945686</v>
          </cell>
          <cell r="F74">
            <v>0</v>
          </cell>
          <cell r="G74">
            <v>39411</v>
          </cell>
          <cell r="H74">
            <v>23277</v>
          </cell>
          <cell r="I74">
            <v>31981.65</v>
          </cell>
          <cell r="J74">
            <v>6359</v>
          </cell>
          <cell r="K74">
            <v>26050.136709265178</v>
          </cell>
          <cell r="L74">
            <v>39411</v>
          </cell>
          <cell r="M74">
            <v>337.8244089456868</v>
          </cell>
          <cell r="N74">
            <v>39411</v>
          </cell>
          <cell r="O74">
            <v>427.48670926517559</v>
          </cell>
          <cell r="P74">
            <v>0</v>
          </cell>
          <cell r="Q74">
            <v>0</v>
          </cell>
        </row>
        <row r="75">
          <cell r="B75">
            <v>23296</v>
          </cell>
          <cell r="C75">
            <v>31126</v>
          </cell>
          <cell r="D75">
            <v>5912</v>
          </cell>
          <cell r="E75">
            <v>25551.824408945686</v>
          </cell>
          <cell r="F75">
            <v>0</v>
          </cell>
          <cell r="G75">
            <v>39418</v>
          </cell>
          <cell r="H75">
            <v>23296</v>
          </cell>
          <cell r="I75">
            <v>31981.65</v>
          </cell>
          <cell r="J75">
            <v>6246</v>
          </cell>
          <cell r="K75">
            <v>26163.136709265178</v>
          </cell>
          <cell r="L75">
            <v>39418</v>
          </cell>
          <cell r="M75">
            <v>337.8244089456868</v>
          </cell>
          <cell r="N75">
            <v>39418</v>
          </cell>
          <cell r="O75">
            <v>427.48670926517559</v>
          </cell>
          <cell r="P75">
            <v>0</v>
          </cell>
          <cell r="Q75">
            <v>0</v>
          </cell>
        </row>
        <row r="76">
          <cell r="B76">
            <v>24011</v>
          </cell>
          <cell r="C76">
            <v>31126</v>
          </cell>
          <cell r="D76">
            <v>5820</v>
          </cell>
          <cell r="E76">
            <v>25643.824408945686</v>
          </cell>
          <cell r="F76">
            <v>0</v>
          </cell>
          <cell r="G76">
            <v>39425</v>
          </cell>
          <cell r="H76">
            <v>24011</v>
          </cell>
          <cell r="I76">
            <v>31981.65</v>
          </cell>
          <cell r="J76">
            <v>6154</v>
          </cell>
          <cell r="K76">
            <v>26255.136709265178</v>
          </cell>
          <cell r="L76">
            <v>39425</v>
          </cell>
          <cell r="M76">
            <v>337.8244089456868</v>
          </cell>
          <cell r="N76">
            <v>39425</v>
          </cell>
          <cell r="O76">
            <v>427.48670926517559</v>
          </cell>
          <cell r="P76">
            <v>0</v>
          </cell>
          <cell r="Q76">
            <v>0</v>
          </cell>
        </row>
        <row r="77">
          <cell r="B77">
            <v>24078</v>
          </cell>
          <cell r="C77">
            <v>31126</v>
          </cell>
          <cell r="D77">
            <v>5287</v>
          </cell>
          <cell r="E77">
            <v>26176.824408945686</v>
          </cell>
          <cell r="F77">
            <v>0</v>
          </cell>
          <cell r="G77">
            <v>39432</v>
          </cell>
          <cell r="H77">
            <v>24078</v>
          </cell>
          <cell r="I77">
            <v>31981.65</v>
          </cell>
          <cell r="J77">
            <v>5622</v>
          </cell>
          <cell r="K77">
            <v>26787.136709265178</v>
          </cell>
          <cell r="L77">
            <v>39432</v>
          </cell>
          <cell r="M77">
            <v>337.8244089456868</v>
          </cell>
          <cell r="N77">
            <v>39432</v>
          </cell>
          <cell r="O77">
            <v>427.48670926517559</v>
          </cell>
          <cell r="P77">
            <v>0</v>
          </cell>
          <cell r="Q77">
            <v>0</v>
          </cell>
        </row>
        <row r="78">
          <cell r="B78">
            <v>24373</v>
          </cell>
          <cell r="C78">
            <v>31126</v>
          </cell>
          <cell r="D78">
            <v>4315</v>
          </cell>
          <cell r="E78">
            <v>27148.824408945686</v>
          </cell>
          <cell r="F78">
            <v>0</v>
          </cell>
          <cell r="G78">
            <v>39439</v>
          </cell>
          <cell r="H78">
            <v>24373</v>
          </cell>
          <cell r="I78">
            <v>31981.65</v>
          </cell>
          <cell r="J78">
            <v>4649</v>
          </cell>
          <cell r="K78">
            <v>27760.136709265178</v>
          </cell>
          <cell r="L78">
            <v>39439</v>
          </cell>
          <cell r="M78">
            <v>337.8244089456868</v>
          </cell>
          <cell r="N78">
            <v>39439</v>
          </cell>
          <cell r="O78">
            <v>427.48670926517559</v>
          </cell>
          <cell r="P78">
            <v>0</v>
          </cell>
          <cell r="Q78">
            <v>0</v>
          </cell>
        </row>
        <row r="79">
          <cell r="B79">
            <v>22906</v>
          </cell>
          <cell r="C79">
            <v>31126</v>
          </cell>
          <cell r="D79">
            <v>3441</v>
          </cell>
          <cell r="E79">
            <v>28022.824408945686</v>
          </cell>
          <cell r="F79">
            <v>0</v>
          </cell>
          <cell r="G79">
            <v>39446</v>
          </cell>
          <cell r="H79">
            <v>22906</v>
          </cell>
          <cell r="I79">
            <v>31981.65</v>
          </cell>
          <cell r="J79">
            <v>3776</v>
          </cell>
          <cell r="K79">
            <v>28633.136709265178</v>
          </cell>
          <cell r="L79">
            <v>39446</v>
          </cell>
          <cell r="M79">
            <v>337.8244089456868</v>
          </cell>
          <cell r="N79">
            <v>39446</v>
          </cell>
          <cell r="O79">
            <v>427.48670926517559</v>
          </cell>
          <cell r="P79">
            <v>0</v>
          </cell>
          <cell r="Q79">
            <v>0</v>
          </cell>
        </row>
        <row r="80">
          <cell r="B80">
            <v>24173</v>
          </cell>
          <cell r="C80">
            <v>31126</v>
          </cell>
          <cell r="D80">
            <v>3455</v>
          </cell>
          <cell r="E80">
            <v>28008.824408945686</v>
          </cell>
          <cell r="F80">
            <v>0</v>
          </cell>
          <cell r="G80">
            <v>39453</v>
          </cell>
          <cell r="H80">
            <v>24173</v>
          </cell>
          <cell r="I80">
            <v>31981.65</v>
          </cell>
          <cell r="J80">
            <v>3790</v>
          </cell>
          <cell r="K80">
            <v>28624.921373801917</v>
          </cell>
          <cell r="L80">
            <v>39453</v>
          </cell>
          <cell r="M80">
            <v>337.8244089456868</v>
          </cell>
          <cell r="N80">
            <v>39453</v>
          </cell>
          <cell r="O80">
            <v>433.27137380191675</v>
          </cell>
          <cell r="P80">
            <v>0</v>
          </cell>
          <cell r="Q80">
            <v>0</v>
          </cell>
        </row>
        <row r="81">
          <cell r="B81">
            <v>24513</v>
          </cell>
          <cell r="C81">
            <v>31126</v>
          </cell>
          <cell r="D81">
            <v>2556</v>
          </cell>
          <cell r="E81">
            <v>28907.824408945686</v>
          </cell>
          <cell r="F81">
            <v>0</v>
          </cell>
          <cell r="G81">
            <v>39460</v>
          </cell>
          <cell r="H81">
            <v>24513</v>
          </cell>
          <cell r="I81">
            <v>31981.65</v>
          </cell>
          <cell r="J81">
            <v>2890</v>
          </cell>
          <cell r="K81">
            <v>29524.921373801917</v>
          </cell>
          <cell r="L81">
            <v>39460</v>
          </cell>
          <cell r="M81">
            <v>337.8244089456868</v>
          </cell>
          <cell r="N81">
            <v>39460</v>
          </cell>
          <cell r="O81">
            <v>433.27137380191675</v>
          </cell>
          <cell r="P81">
            <v>0</v>
          </cell>
          <cell r="Q81">
            <v>0</v>
          </cell>
        </row>
        <row r="82">
          <cell r="B82">
            <v>24910</v>
          </cell>
          <cell r="C82">
            <v>31126</v>
          </cell>
          <cell r="D82">
            <v>2549</v>
          </cell>
          <cell r="E82">
            <v>28914.824408945686</v>
          </cell>
          <cell r="F82">
            <v>0</v>
          </cell>
          <cell r="G82">
            <v>39467</v>
          </cell>
          <cell r="H82">
            <v>24910</v>
          </cell>
          <cell r="I82">
            <v>31981.65</v>
          </cell>
          <cell r="J82">
            <v>2884</v>
          </cell>
          <cell r="K82">
            <v>29530.921373801917</v>
          </cell>
          <cell r="L82">
            <v>39467</v>
          </cell>
          <cell r="M82">
            <v>337.8244089456868</v>
          </cell>
          <cell r="N82">
            <v>39467</v>
          </cell>
          <cell r="O82">
            <v>433.27137380191675</v>
          </cell>
          <cell r="P82">
            <v>0</v>
          </cell>
          <cell r="Q82">
            <v>0</v>
          </cell>
        </row>
        <row r="83">
          <cell r="B83">
            <v>24653</v>
          </cell>
          <cell r="C83">
            <v>31126</v>
          </cell>
          <cell r="D83">
            <v>2568</v>
          </cell>
          <cell r="E83">
            <v>28895.824408945686</v>
          </cell>
          <cell r="F83">
            <v>0</v>
          </cell>
          <cell r="G83">
            <v>39474</v>
          </cell>
          <cell r="H83">
            <v>24653</v>
          </cell>
          <cell r="I83">
            <v>31981.65</v>
          </cell>
          <cell r="J83">
            <v>2902</v>
          </cell>
          <cell r="K83">
            <v>29512.921373801917</v>
          </cell>
          <cell r="L83">
            <v>39474</v>
          </cell>
          <cell r="M83">
            <v>337.8244089456868</v>
          </cell>
          <cell r="N83">
            <v>39474</v>
          </cell>
          <cell r="O83">
            <v>433.27137380191675</v>
          </cell>
          <cell r="P83">
            <v>0</v>
          </cell>
          <cell r="Q83">
            <v>0</v>
          </cell>
        </row>
        <row r="84">
          <cell r="B84">
            <v>24527</v>
          </cell>
          <cell r="C84">
            <v>31126</v>
          </cell>
          <cell r="D84">
            <v>3454</v>
          </cell>
          <cell r="E84">
            <v>28009.824408945686</v>
          </cell>
          <cell r="F84">
            <v>0</v>
          </cell>
          <cell r="G84">
            <v>39481</v>
          </cell>
          <cell r="H84">
            <v>24527</v>
          </cell>
          <cell r="I84">
            <v>31981.65</v>
          </cell>
          <cell r="J84">
            <v>3788</v>
          </cell>
          <cell r="K84">
            <v>28626.921373801917</v>
          </cell>
          <cell r="L84">
            <v>39481</v>
          </cell>
          <cell r="M84">
            <v>337.8244089456868</v>
          </cell>
          <cell r="N84">
            <v>39481</v>
          </cell>
          <cell r="O84">
            <v>433.27137380191675</v>
          </cell>
          <cell r="P84">
            <v>0</v>
          </cell>
          <cell r="Q84">
            <v>0</v>
          </cell>
        </row>
        <row r="85">
          <cell r="B85">
            <v>24376</v>
          </cell>
          <cell r="C85">
            <v>31126</v>
          </cell>
          <cell r="D85">
            <v>3468</v>
          </cell>
          <cell r="E85">
            <v>27995.824408945686</v>
          </cell>
          <cell r="F85">
            <v>0</v>
          </cell>
          <cell r="G85">
            <v>39488</v>
          </cell>
          <cell r="H85">
            <v>24376</v>
          </cell>
          <cell r="I85">
            <v>31981.65</v>
          </cell>
          <cell r="J85">
            <v>3803</v>
          </cell>
          <cell r="K85">
            <v>28611.921373801917</v>
          </cell>
          <cell r="L85">
            <v>39488</v>
          </cell>
          <cell r="M85">
            <v>337.8244089456868</v>
          </cell>
          <cell r="N85">
            <v>39488</v>
          </cell>
          <cell r="O85">
            <v>433.27137380191675</v>
          </cell>
          <cell r="P85">
            <v>0</v>
          </cell>
          <cell r="Q85">
            <v>0</v>
          </cell>
        </row>
        <row r="86">
          <cell r="B86">
            <v>24056</v>
          </cell>
          <cell r="C86">
            <v>31126</v>
          </cell>
          <cell r="D86">
            <v>2938</v>
          </cell>
          <cell r="E86">
            <v>28525.824408945686</v>
          </cell>
          <cell r="F86">
            <v>0</v>
          </cell>
          <cell r="G86">
            <v>39495</v>
          </cell>
          <cell r="H86">
            <v>24056</v>
          </cell>
          <cell r="I86">
            <v>31981.65</v>
          </cell>
          <cell r="J86">
            <v>3272</v>
          </cell>
          <cell r="K86">
            <v>29142.921373801917</v>
          </cell>
          <cell r="L86">
            <v>39495</v>
          </cell>
          <cell r="M86">
            <v>337.8244089456868</v>
          </cell>
          <cell r="N86">
            <v>39495</v>
          </cell>
          <cell r="O86">
            <v>433.27137380191675</v>
          </cell>
          <cell r="P86">
            <v>0</v>
          </cell>
          <cell r="Q86">
            <v>0</v>
          </cell>
        </row>
        <row r="87">
          <cell r="B87">
            <v>23624</v>
          </cell>
          <cell r="C87">
            <v>31126</v>
          </cell>
          <cell r="D87">
            <v>4069</v>
          </cell>
          <cell r="E87">
            <v>27394.824408945686</v>
          </cell>
          <cell r="F87">
            <v>0</v>
          </cell>
          <cell r="G87">
            <v>39502</v>
          </cell>
          <cell r="H87">
            <v>23624</v>
          </cell>
          <cell r="I87">
            <v>31981.65</v>
          </cell>
          <cell r="J87">
            <v>4403</v>
          </cell>
          <cell r="K87">
            <v>28011.921373801917</v>
          </cell>
          <cell r="L87">
            <v>39502</v>
          </cell>
          <cell r="M87">
            <v>337.8244089456868</v>
          </cell>
          <cell r="N87">
            <v>39502</v>
          </cell>
          <cell r="O87">
            <v>433.27137380191675</v>
          </cell>
          <cell r="P87">
            <v>0</v>
          </cell>
          <cell r="Q87">
            <v>0</v>
          </cell>
        </row>
        <row r="88">
          <cell r="B88">
            <v>23374</v>
          </cell>
          <cell r="C88">
            <v>31126</v>
          </cell>
          <cell r="D88">
            <v>4069</v>
          </cell>
          <cell r="E88">
            <v>27394.824408945686</v>
          </cell>
          <cell r="F88">
            <v>0</v>
          </cell>
          <cell r="G88">
            <v>39509</v>
          </cell>
          <cell r="H88">
            <v>23374</v>
          </cell>
          <cell r="I88">
            <v>31981.65</v>
          </cell>
          <cell r="J88">
            <v>4403</v>
          </cell>
          <cell r="K88">
            <v>28011.921373801917</v>
          </cell>
          <cell r="L88">
            <v>39509</v>
          </cell>
          <cell r="M88">
            <v>337.8244089456868</v>
          </cell>
          <cell r="N88">
            <v>39509</v>
          </cell>
          <cell r="O88">
            <v>433.27137380191675</v>
          </cell>
          <cell r="P88">
            <v>0</v>
          </cell>
          <cell r="Q88">
            <v>0</v>
          </cell>
        </row>
        <row r="89">
          <cell r="B89">
            <v>23236</v>
          </cell>
          <cell r="C89">
            <v>31126</v>
          </cell>
          <cell r="D89">
            <v>5327</v>
          </cell>
          <cell r="E89">
            <v>26136.824408945686</v>
          </cell>
          <cell r="F89">
            <v>0</v>
          </cell>
          <cell r="G89">
            <v>39516</v>
          </cell>
          <cell r="H89">
            <v>23236</v>
          </cell>
          <cell r="I89">
            <v>31981.65</v>
          </cell>
          <cell r="J89">
            <v>5661</v>
          </cell>
          <cell r="K89">
            <v>26753.921373801917</v>
          </cell>
          <cell r="L89">
            <v>39516</v>
          </cell>
          <cell r="M89">
            <v>337.8244089456868</v>
          </cell>
          <cell r="N89">
            <v>39516</v>
          </cell>
          <cell r="O89">
            <v>433.27137380191675</v>
          </cell>
          <cell r="P89">
            <v>0</v>
          </cell>
          <cell r="Q89">
            <v>0</v>
          </cell>
        </row>
        <row r="90">
          <cell r="B90">
            <v>22189</v>
          </cell>
          <cell r="C90">
            <v>31126</v>
          </cell>
          <cell r="D90">
            <v>5330</v>
          </cell>
          <cell r="E90">
            <v>26133.824408945686</v>
          </cell>
          <cell r="F90">
            <v>0</v>
          </cell>
          <cell r="G90">
            <v>39523</v>
          </cell>
          <cell r="H90">
            <v>22189</v>
          </cell>
          <cell r="I90">
            <v>31981.65</v>
          </cell>
          <cell r="J90">
            <v>5664</v>
          </cell>
          <cell r="K90">
            <v>26750.921373801917</v>
          </cell>
          <cell r="L90">
            <v>39523</v>
          </cell>
          <cell r="M90">
            <v>337.8244089456868</v>
          </cell>
          <cell r="N90">
            <v>39523</v>
          </cell>
          <cell r="O90">
            <v>433.27137380191675</v>
          </cell>
          <cell r="P90">
            <v>0</v>
          </cell>
          <cell r="Q90">
            <v>0</v>
          </cell>
        </row>
        <row r="91">
          <cell r="B91">
            <v>22047</v>
          </cell>
          <cell r="C91">
            <v>31126</v>
          </cell>
          <cell r="D91">
            <v>5322</v>
          </cell>
          <cell r="E91">
            <v>26141.824408945686</v>
          </cell>
          <cell r="F91">
            <v>0</v>
          </cell>
          <cell r="G91">
            <v>39530</v>
          </cell>
          <cell r="H91">
            <v>22047</v>
          </cell>
          <cell r="I91">
            <v>31981.65</v>
          </cell>
          <cell r="J91">
            <v>5656</v>
          </cell>
          <cell r="K91">
            <v>26758.921373801917</v>
          </cell>
          <cell r="L91">
            <v>39530</v>
          </cell>
          <cell r="M91">
            <v>337.8244089456868</v>
          </cell>
          <cell r="N91">
            <v>39530</v>
          </cell>
          <cell r="O91">
            <v>433.27137380191675</v>
          </cell>
          <cell r="P91">
            <v>0</v>
          </cell>
          <cell r="Q91">
            <v>0</v>
          </cell>
        </row>
        <row r="92">
          <cell r="B92">
            <v>21158</v>
          </cell>
          <cell r="C92">
            <v>31126</v>
          </cell>
          <cell r="D92">
            <v>7101</v>
          </cell>
          <cell r="E92">
            <v>24362.824408945686</v>
          </cell>
          <cell r="F92">
            <v>0</v>
          </cell>
          <cell r="G92">
            <v>39537</v>
          </cell>
          <cell r="H92">
            <v>21158</v>
          </cell>
          <cell r="I92">
            <v>31981.65</v>
          </cell>
          <cell r="J92">
            <v>7435</v>
          </cell>
          <cell r="K92">
            <v>24979.921373801917</v>
          </cell>
          <cell r="L92">
            <v>39537</v>
          </cell>
          <cell r="M92">
            <v>337.8244089456868</v>
          </cell>
          <cell r="N92">
            <v>39537</v>
          </cell>
          <cell r="O92">
            <v>433.27137380191675</v>
          </cell>
          <cell r="P92">
            <v>0</v>
          </cell>
          <cell r="Q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8"/>
  <sheetViews>
    <sheetView tabSelected="1" topLeftCell="A639" zoomScaleNormal="100" workbookViewId="0">
      <selection activeCell="D563" sqref="D563"/>
    </sheetView>
  </sheetViews>
  <sheetFormatPr defaultRowHeight="14.25" x14ac:dyDescent="0.2"/>
  <cols>
    <col min="1" max="1" width="1.6640625" style="1" customWidth="1"/>
    <col min="2" max="2" width="27.5546875" style="1" customWidth="1"/>
    <col min="3" max="3" width="1" style="1" customWidth="1"/>
    <col min="4" max="4" width="8.77734375" style="1" customWidth="1"/>
    <col min="5" max="5" width="1" style="1" customWidth="1"/>
    <col min="6" max="6" width="9.5546875" style="1" customWidth="1"/>
    <col min="7" max="8" width="11" style="1" bestFit="1" customWidth="1"/>
    <col min="9" max="9" width="2.21875" style="1" customWidth="1"/>
    <col min="10" max="10" width="9.44140625" style="1" customWidth="1"/>
    <col min="11" max="12" width="11" style="1" bestFit="1" customWidth="1"/>
    <col min="13" max="13" width="2.21875" style="1" customWidth="1"/>
    <col min="14" max="14" width="11" style="1" bestFit="1" customWidth="1"/>
    <col min="15" max="15" width="8.44140625" style="1" bestFit="1" customWidth="1"/>
    <col min="16" max="16" width="3" style="1" customWidth="1"/>
    <col min="17" max="19" width="8.88671875" style="1"/>
    <col min="20" max="20" width="7.109375" style="1" customWidth="1"/>
    <col min="21" max="16384" width="8.88671875" style="1"/>
  </cols>
  <sheetData>
    <row r="1" spans="1:20" ht="18" x14ac:dyDescent="0.25">
      <c r="A1" s="2"/>
      <c r="B1" s="157" t="s">
        <v>43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Q3" s="2"/>
      <c r="R3" s="2"/>
      <c r="S3" s="2"/>
      <c r="T3" s="2"/>
    </row>
    <row r="4" spans="1:20" ht="15" x14ac:dyDescent="0.25">
      <c r="A4" s="2"/>
      <c r="B4" s="3" t="s">
        <v>0</v>
      </c>
      <c r="C4" s="2"/>
      <c r="D4" s="150" t="s">
        <v>55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2"/>
      <c r="Q4" s="2"/>
      <c r="R4" s="2"/>
      <c r="S4" s="2"/>
      <c r="T4" s="2"/>
    </row>
    <row r="5" spans="1:20" ht="15" x14ac:dyDescent="0.25">
      <c r="A5" s="2"/>
      <c r="B5" s="4"/>
      <c r="C5" s="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"/>
      <c r="Q5" s="2"/>
      <c r="R5" s="2"/>
      <c r="S5" s="2"/>
      <c r="T5" s="2"/>
    </row>
    <row r="6" spans="1:20" ht="15" x14ac:dyDescent="0.25">
      <c r="A6" s="2"/>
      <c r="B6" s="3" t="s">
        <v>1</v>
      </c>
      <c r="C6" s="2"/>
      <c r="D6" s="6" t="s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"/>
      <c r="Q6" s="2"/>
      <c r="R6" s="2"/>
      <c r="S6" s="2"/>
      <c r="T6" s="2"/>
    </row>
    <row r="7" spans="1:20" ht="15" x14ac:dyDescent="0.25">
      <c r="A7" s="2"/>
      <c r="B7" s="4"/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2"/>
      <c r="R7" s="2"/>
      <c r="S7" s="2"/>
      <c r="T7" s="2"/>
    </row>
    <row r="8" spans="1:20" ht="15" x14ac:dyDescent="0.25">
      <c r="A8" s="2"/>
      <c r="B8" s="7"/>
      <c r="C8" s="2"/>
      <c r="D8" s="3" t="s">
        <v>3</v>
      </c>
      <c r="E8" s="8"/>
      <c r="F8" s="9">
        <v>200</v>
      </c>
      <c r="G8" s="8" t="s">
        <v>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x14ac:dyDescent="0.25">
      <c r="A10" s="2"/>
      <c r="B10" s="7"/>
      <c r="C10" s="2"/>
      <c r="D10" s="10"/>
      <c r="E10" s="10"/>
      <c r="F10" s="145" t="s">
        <v>5</v>
      </c>
      <c r="G10" s="146"/>
      <c r="H10" s="147"/>
      <c r="I10" s="2"/>
      <c r="J10" s="145" t="s">
        <v>45</v>
      </c>
      <c r="K10" s="146"/>
      <c r="L10" s="147"/>
      <c r="M10" s="2"/>
      <c r="N10" s="145" t="s">
        <v>6</v>
      </c>
      <c r="O10" s="147"/>
      <c r="P10" s="2"/>
      <c r="Q10" s="2"/>
      <c r="R10" s="2"/>
      <c r="S10" s="2"/>
      <c r="T10" s="2"/>
    </row>
    <row r="11" spans="1:20" ht="15" x14ac:dyDescent="0.25">
      <c r="A11" s="2"/>
      <c r="B11" s="7"/>
      <c r="C11" s="2"/>
      <c r="D11" s="151" t="s">
        <v>7</v>
      </c>
      <c r="E11" s="5"/>
      <c r="F11" s="11" t="s">
        <v>8</v>
      </c>
      <c r="G11" s="11" t="s">
        <v>9</v>
      </c>
      <c r="H11" s="12" t="s">
        <v>10</v>
      </c>
      <c r="I11" s="2"/>
      <c r="J11" s="11" t="s">
        <v>8</v>
      </c>
      <c r="K11" s="13" t="s">
        <v>9</v>
      </c>
      <c r="L11" s="12" t="s">
        <v>10</v>
      </c>
      <c r="M11" s="2"/>
      <c r="N11" s="153" t="s">
        <v>11</v>
      </c>
      <c r="O11" s="155" t="s">
        <v>12</v>
      </c>
      <c r="P11" s="2"/>
      <c r="Q11" s="2"/>
      <c r="R11" s="2"/>
      <c r="S11" s="2"/>
      <c r="T11" s="2"/>
    </row>
    <row r="12" spans="1:20" ht="15" x14ac:dyDescent="0.25">
      <c r="A12" s="2"/>
      <c r="B12" s="7"/>
      <c r="C12" s="2"/>
      <c r="D12" s="152"/>
      <c r="E12" s="5"/>
      <c r="F12" s="14" t="s">
        <v>13</v>
      </c>
      <c r="G12" s="14"/>
      <c r="H12" s="15" t="s">
        <v>13</v>
      </c>
      <c r="I12" s="2"/>
      <c r="J12" s="14" t="s">
        <v>13</v>
      </c>
      <c r="K12" s="15"/>
      <c r="L12" s="15" t="s">
        <v>13</v>
      </c>
      <c r="M12" s="2"/>
      <c r="N12" s="154"/>
      <c r="O12" s="156"/>
      <c r="P12" s="2"/>
      <c r="Q12" s="2"/>
      <c r="R12" s="2"/>
      <c r="S12" s="2"/>
      <c r="T12" s="2"/>
    </row>
    <row r="13" spans="1:20" x14ac:dyDescent="0.2">
      <c r="A13" s="2"/>
      <c r="B13" s="16" t="s">
        <v>14</v>
      </c>
      <c r="C13" s="16"/>
      <c r="D13" s="17" t="s">
        <v>15</v>
      </c>
      <c r="E13" s="18"/>
      <c r="F13" s="131">
        <v>17.010000000000002</v>
      </c>
      <c r="G13" s="20">
        <v>1</v>
      </c>
      <c r="H13" s="123">
        <f>G13*F13</f>
        <v>17.010000000000002</v>
      </c>
      <c r="I13" s="57"/>
      <c r="J13" s="132">
        <v>20.74</v>
      </c>
      <c r="K13" s="24">
        <v>1</v>
      </c>
      <c r="L13" s="21">
        <f>K13*J13</f>
        <v>20.74</v>
      </c>
      <c r="M13" s="22"/>
      <c r="N13" s="134">
        <f>L13-H13</f>
        <v>3.7299999999999969</v>
      </c>
      <c r="O13" s="142">
        <f>IF((H13)=0,"",(N13/H13))</f>
        <v>0.2192827748383302</v>
      </c>
      <c r="P13" s="2"/>
      <c r="Q13" s="2"/>
      <c r="R13" s="2"/>
      <c r="S13" s="2"/>
      <c r="T13" s="2"/>
    </row>
    <row r="14" spans="1:20" x14ac:dyDescent="0.2">
      <c r="A14" s="2"/>
      <c r="B14" s="16" t="s">
        <v>41</v>
      </c>
      <c r="C14" s="16"/>
      <c r="D14" s="17" t="s">
        <v>15</v>
      </c>
      <c r="E14" s="18"/>
      <c r="F14" s="125">
        <v>-0.17</v>
      </c>
      <c r="G14" s="20">
        <v>1</v>
      </c>
      <c r="H14" s="126">
        <f t="shared" ref="H14:H20" si="0">G14*F14</f>
        <v>-0.17</v>
      </c>
      <c r="I14" s="57"/>
      <c r="J14" s="125">
        <v>-0.21</v>
      </c>
      <c r="K14" s="24">
        <v>1</v>
      </c>
      <c r="L14" s="121">
        <f>K14*J14</f>
        <v>-0.21</v>
      </c>
      <c r="M14" s="22"/>
      <c r="N14" s="135">
        <f>L14-H14</f>
        <v>-3.999999999999998E-2</v>
      </c>
      <c r="O14" s="142">
        <f>IF((H14)=0,"",(N14/H14))</f>
        <v>0.23529411764705868</v>
      </c>
      <c r="P14" s="2"/>
      <c r="Q14" s="2"/>
      <c r="R14" s="2"/>
      <c r="S14" s="2"/>
      <c r="T14" s="2"/>
    </row>
    <row r="15" spans="1:20" x14ac:dyDescent="0.2">
      <c r="A15" s="2"/>
      <c r="B15" s="18" t="s">
        <v>42</v>
      </c>
      <c r="C15" s="16"/>
      <c r="D15" s="17"/>
      <c r="E15" s="18"/>
      <c r="F15" s="66"/>
      <c r="G15" s="20">
        <v>1</v>
      </c>
      <c r="H15" s="123">
        <f t="shared" si="0"/>
        <v>0</v>
      </c>
      <c r="I15" s="57"/>
      <c r="J15" s="124"/>
      <c r="K15" s="24">
        <v>1</v>
      </c>
      <c r="L15" s="21">
        <f t="shared" ref="L15:L20" si="1">K15*J15</f>
        <v>0</v>
      </c>
      <c r="M15" s="22"/>
      <c r="N15" s="135">
        <f t="shared" ref="N15:N21" si="2">L15-H15</f>
        <v>0</v>
      </c>
      <c r="O15" s="142" t="str">
        <f t="shared" ref="O15:O21" si="3">IF((H15)=0,"",(N15/H15))</f>
        <v/>
      </c>
      <c r="P15" s="2"/>
      <c r="Q15" s="2"/>
      <c r="R15" s="2"/>
      <c r="S15" s="2"/>
      <c r="T15" s="2"/>
    </row>
    <row r="16" spans="1:20" x14ac:dyDescent="0.2">
      <c r="A16" s="2"/>
      <c r="B16" s="16" t="s">
        <v>16</v>
      </c>
      <c r="C16" s="16"/>
      <c r="D16" s="17" t="s">
        <v>17</v>
      </c>
      <c r="E16" s="18"/>
      <c r="F16" s="66">
        <v>2.4799999999999999E-2</v>
      </c>
      <c r="G16" s="28">
        <f>$F$8</f>
        <v>200</v>
      </c>
      <c r="H16" s="123">
        <f t="shared" si="0"/>
        <v>4.96</v>
      </c>
      <c r="I16" s="57"/>
      <c r="J16" s="124">
        <v>1.9800000000000002E-2</v>
      </c>
      <c r="K16" s="28">
        <f>$F$8</f>
        <v>200</v>
      </c>
      <c r="L16" s="121">
        <f t="shared" si="1"/>
        <v>3.9600000000000004</v>
      </c>
      <c r="M16" s="22"/>
      <c r="N16" s="135">
        <f t="shared" si="2"/>
        <v>-0.99999999999999956</v>
      </c>
      <c r="O16" s="142">
        <f t="shared" si="3"/>
        <v>-0.20161290322580636</v>
      </c>
      <c r="P16" s="2"/>
      <c r="Q16" s="2"/>
      <c r="R16" s="2"/>
      <c r="S16" s="2"/>
      <c r="T16" s="2"/>
    </row>
    <row r="17" spans="1:20" x14ac:dyDescent="0.2">
      <c r="A17" s="2"/>
      <c r="B17" s="16" t="s">
        <v>41</v>
      </c>
      <c r="C17" s="16"/>
      <c r="D17" s="17" t="s">
        <v>17</v>
      </c>
      <c r="E17" s="18"/>
      <c r="F17" s="127">
        <v>-2.0000000000000001E-4</v>
      </c>
      <c r="G17" s="28">
        <f t="shared" ref="G17:G20" si="4">$F$8</f>
        <v>200</v>
      </c>
      <c r="H17" s="126">
        <f t="shared" si="0"/>
        <v>-0.04</v>
      </c>
      <c r="I17" s="57"/>
      <c r="J17" s="144">
        <v>-2.0000000000000001E-4</v>
      </c>
      <c r="K17" s="28">
        <f t="shared" ref="K17:K20" si="5">$F$8</f>
        <v>200</v>
      </c>
      <c r="L17" s="121">
        <f t="shared" si="1"/>
        <v>-0.04</v>
      </c>
      <c r="M17" s="22"/>
      <c r="N17" s="135">
        <f t="shared" si="2"/>
        <v>0</v>
      </c>
      <c r="O17" s="142">
        <f t="shared" si="3"/>
        <v>0</v>
      </c>
      <c r="P17" s="2"/>
      <c r="Q17" s="2"/>
      <c r="R17" s="2"/>
      <c r="S17" s="2"/>
      <c r="T17" s="2"/>
    </row>
    <row r="18" spans="1:20" x14ac:dyDescent="0.2">
      <c r="A18" s="2"/>
      <c r="B18" s="16" t="s">
        <v>42</v>
      </c>
      <c r="C18" s="16"/>
      <c r="D18" s="17"/>
      <c r="E18" s="18"/>
      <c r="F18" s="66"/>
      <c r="G18" s="28">
        <f t="shared" si="4"/>
        <v>200</v>
      </c>
      <c r="H18" s="126">
        <f t="shared" si="0"/>
        <v>0</v>
      </c>
      <c r="I18" s="57"/>
      <c r="J18" s="124"/>
      <c r="K18" s="28">
        <f t="shared" si="5"/>
        <v>200</v>
      </c>
      <c r="L18" s="121">
        <f t="shared" si="1"/>
        <v>0</v>
      </c>
      <c r="M18" s="22"/>
      <c r="N18" s="135">
        <f t="shared" si="2"/>
        <v>0</v>
      </c>
      <c r="O18" s="142" t="str">
        <f t="shared" si="3"/>
        <v/>
      </c>
      <c r="P18" s="2"/>
      <c r="Q18" s="2"/>
      <c r="R18" s="2"/>
      <c r="S18" s="2"/>
      <c r="T18" s="2"/>
    </row>
    <row r="19" spans="1:20" x14ac:dyDescent="0.2">
      <c r="A19" s="2"/>
      <c r="B19" s="122" t="s">
        <v>18</v>
      </c>
      <c r="C19" s="16"/>
      <c r="D19" s="17" t="s">
        <v>17</v>
      </c>
      <c r="E19" s="18"/>
      <c r="F19" s="127">
        <v>-1.5E-3</v>
      </c>
      <c r="G19" s="28">
        <f t="shared" si="4"/>
        <v>200</v>
      </c>
      <c r="H19" s="126">
        <f t="shared" si="0"/>
        <v>-0.3</v>
      </c>
      <c r="I19" s="57"/>
      <c r="J19" s="127">
        <v>-1.5E-3</v>
      </c>
      <c r="K19" s="28">
        <f t="shared" si="5"/>
        <v>200</v>
      </c>
      <c r="L19" s="121">
        <f t="shared" si="1"/>
        <v>-0.3</v>
      </c>
      <c r="M19" s="22"/>
      <c r="N19" s="135">
        <f t="shared" si="2"/>
        <v>0</v>
      </c>
      <c r="O19" s="142">
        <f t="shared" si="3"/>
        <v>0</v>
      </c>
      <c r="P19" s="2"/>
      <c r="Q19" s="2"/>
      <c r="R19" s="2"/>
      <c r="S19" s="2"/>
      <c r="T19" s="2"/>
    </row>
    <row r="20" spans="1:20" x14ac:dyDescent="0.2">
      <c r="A20" s="2"/>
      <c r="B20" s="122" t="s">
        <v>19</v>
      </c>
      <c r="C20" s="16"/>
      <c r="D20" s="17" t="s">
        <v>17</v>
      </c>
      <c r="E20" s="18"/>
      <c r="F20" s="66">
        <v>2.0000000000000001E-4</v>
      </c>
      <c r="G20" s="28">
        <f t="shared" si="4"/>
        <v>200</v>
      </c>
      <c r="H20" s="123">
        <f t="shared" si="0"/>
        <v>0.04</v>
      </c>
      <c r="I20" s="57"/>
      <c r="J20" s="124">
        <v>2.0000000000000001E-4</v>
      </c>
      <c r="K20" s="28">
        <f t="shared" si="5"/>
        <v>200</v>
      </c>
      <c r="L20" s="121">
        <f t="shared" si="1"/>
        <v>0.04</v>
      </c>
      <c r="M20" s="22"/>
      <c r="N20" s="135">
        <f t="shared" si="2"/>
        <v>0</v>
      </c>
      <c r="O20" s="142">
        <f t="shared" si="3"/>
        <v>0</v>
      </c>
      <c r="P20" s="2"/>
      <c r="Q20" s="2"/>
      <c r="R20" s="2"/>
      <c r="S20" s="2"/>
      <c r="T20" s="2"/>
    </row>
    <row r="21" spans="1:20" ht="15" x14ac:dyDescent="0.2">
      <c r="A21" s="31"/>
      <c r="B21" s="32" t="s">
        <v>20</v>
      </c>
      <c r="C21" s="33"/>
      <c r="D21" s="34"/>
      <c r="E21" s="33"/>
      <c r="F21" s="35"/>
      <c r="G21" s="36"/>
      <c r="H21" s="37">
        <f>SUM(H13:H20)</f>
        <v>21.5</v>
      </c>
      <c r="I21" s="38"/>
      <c r="J21" s="39"/>
      <c r="K21" s="40"/>
      <c r="L21" s="37">
        <f>SUM(L13:L20)</f>
        <v>24.189999999999998</v>
      </c>
      <c r="M21" s="38"/>
      <c r="N21" s="41">
        <f t="shared" si="2"/>
        <v>2.6899999999999977</v>
      </c>
      <c r="O21" s="42">
        <f t="shared" si="3"/>
        <v>0.12511627906976733</v>
      </c>
      <c r="P21" s="31"/>
      <c r="Q21" s="31"/>
      <c r="R21" s="31"/>
      <c r="S21" s="31"/>
      <c r="T21" s="31"/>
    </row>
    <row r="22" spans="1:20" x14ac:dyDescent="0.2">
      <c r="A22" s="2"/>
      <c r="B22" s="46" t="s">
        <v>21</v>
      </c>
      <c r="C22" s="16"/>
      <c r="D22" s="17" t="s">
        <v>17</v>
      </c>
      <c r="E22" s="18"/>
      <c r="F22" s="66">
        <v>4.0000000000000002E-4</v>
      </c>
      <c r="G22" s="28">
        <f t="shared" ref="G22" si="6">$F$8</f>
        <v>200</v>
      </c>
      <c r="H22" s="123">
        <f>G22*F22</f>
        <v>0.08</v>
      </c>
      <c r="I22" s="57"/>
      <c r="J22" s="124">
        <v>4.0000000000000002E-4</v>
      </c>
      <c r="K22" s="28">
        <f t="shared" ref="K22" si="7">$F$8</f>
        <v>200</v>
      </c>
      <c r="L22" s="21">
        <f>K22*J22</f>
        <v>0.08</v>
      </c>
      <c r="M22" s="22"/>
      <c r="N22" s="25">
        <f>L22-H22</f>
        <v>0</v>
      </c>
      <c r="O22" s="142">
        <f>IF((H22)=0,"",(N22/H22))</f>
        <v>0</v>
      </c>
      <c r="P22" s="2"/>
      <c r="Q22" s="2"/>
      <c r="R22" s="2"/>
      <c r="S22" s="2"/>
      <c r="T22" s="2"/>
    </row>
    <row r="23" spans="1:20" x14ac:dyDescent="0.2">
      <c r="A23" s="2"/>
      <c r="B23" s="46" t="s">
        <v>22</v>
      </c>
      <c r="C23" s="16"/>
      <c r="D23" s="17" t="s">
        <v>17</v>
      </c>
      <c r="E23" s="18"/>
      <c r="F23" s="47">
        <f>IF(ISBLANK(D6)=TRUE, 0, IF(D6="TOU", 0.64*$F$79+0.18*$F$80+0.18*$F$81, IF(AND(D6="non-TOU",#REF!&gt; 0),#REF!,#REF!)))</f>
        <v>0.10214000000000001</v>
      </c>
      <c r="G23" s="48">
        <f>$F$8*(1+$F$44)-$F$8</f>
        <v>13.100000000000023</v>
      </c>
      <c r="H23" s="21">
        <f t="shared" ref="H23" si="8">G23*F23</f>
        <v>1.3380340000000024</v>
      </c>
      <c r="I23" s="22"/>
      <c r="J23" s="49">
        <f>0.64*$F$79+0.18*$F$80+0.18*$F$81</f>
        <v>0.10214000000000001</v>
      </c>
      <c r="K23" s="48">
        <f>$F$8*(1+$J$44)-$F$8</f>
        <v>13.100000000000023</v>
      </c>
      <c r="L23" s="21">
        <f t="shared" ref="L23" si="9">K23*J23</f>
        <v>1.3380340000000024</v>
      </c>
      <c r="M23" s="22"/>
      <c r="N23" s="25">
        <f t="shared" ref="N23" si="10">L23-H23</f>
        <v>0</v>
      </c>
      <c r="O23" s="142">
        <f t="shared" ref="O23" si="11">IF((H23)=0,"",(N23/H23))</f>
        <v>0</v>
      </c>
      <c r="P23" s="2"/>
      <c r="Q23" s="2"/>
      <c r="R23" s="2"/>
      <c r="S23" s="2"/>
      <c r="T23" s="2"/>
    </row>
    <row r="24" spans="1:20" x14ac:dyDescent="0.2">
      <c r="A24" s="2"/>
      <c r="B24" s="46" t="s">
        <v>23</v>
      </c>
      <c r="C24" s="16"/>
      <c r="D24" s="17" t="s">
        <v>15</v>
      </c>
      <c r="E24" s="18"/>
      <c r="F24" s="133">
        <v>0.79</v>
      </c>
      <c r="G24" s="20">
        <v>1</v>
      </c>
      <c r="H24" s="21">
        <f>G24*F24</f>
        <v>0.79</v>
      </c>
      <c r="I24" s="22"/>
      <c r="J24" s="133">
        <v>0.79</v>
      </c>
      <c r="K24" s="20">
        <v>1</v>
      </c>
      <c r="L24" s="21">
        <f>K24*J24</f>
        <v>0.79</v>
      </c>
      <c r="M24" s="22"/>
      <c r="N24" s="25">
        <f>L24-H24</f>
        <v>0</v>
      </c>
      <c r="O24" s="142"/>
      <c r="P24" s="2"/>
      <c r="Q24" s="2"/>
      <c r="R24" s="2"/>
      <c r="S24" s="2"/>
      <c r="T24" s="2"/>
    </row>
    <row r="25" spans="1:20" ht="30" x14ac:dyDescent="0.2">
      <c r="A25" s="2"/>
      <c r="B25" s="50" t="s">
        <v>24</v>
      </c>
      <c r="C25" s="51"/>
      <c r="D25" s="51"/>
      <c r="E25" s="51"/>
      <c r="F25" s="52"/>
      <c r="G25" s="53"/>
      <c r="H25" s="54">
        <f>SUM(H22:H24)+H21</f>
        <v>23.708034000000001</v>
      </c>
      <c r="I25" s="38"/>
      <c r="J25" s="53"/>
      <c r="K25" s="55"/>
      <c r="L25" s="54">
        <f>SUM(L22:L24)+L21</f>
        <v>26.398033999999999</v>
      </c>
      <c r="M25" s="38"/>
      <c r="N25" s="41">
        <f t="shared" ref="N25:N35" si="12">L25-H25</f>
        <v>2.6899999999999977</v>
      </c>
      <c r="O25" s="42">
        <f t="shared" ref="O25:O35" si="13">IF((H25)=0,"",(N25/H25))</f>
        <v>0.11346364696456895</v>
      </c>
      <c r="P25" s="2"/>
      <c r="Q25" s="2"/>
      <c r="R25" s="2"/>
      <c r="S25" s="2"/>
      <c r="T25" s="2"/>
    </row>
    <row r="26" spans="1:20" x14ac:dyDescent="0.2">
      <c r="A26" s="2"/>
      <c r="B26" s="22" t="s">
        <v>25</v>
      </c>
      <c r="C26" s="22"/>
      <c r="D26" s="56" t="s">
        <v>17</v>
      </c>
      <c r="E26" s="57"/>
      <c r="F26" s="124">
        <v>6.7999999999999996E-3</v>
      </c>
      <c r="G26" s="58">
        <f>F8*(1+F44)</f>
        <v>213.10000000000002</v>
      </c>
      <c r="H26" s="21">
        <f>G26*F26</f>
        <v>1.4490800000000001</v>
      </c>
      <c r="I26" s="22"/>
      <c r="J26" s="124">
        <v>6.7999999999999996E-3</v>
      </c>
      <c r="K26" s="59">
        <f>F8*(1+J44)</f>
        <v>213.10000000000002</v>
      </c>
      <c r="L26" s="21">
        <f>K26*J26</f>
        <v>1.4490800000000001</v>
      </c>
      <c r="M26" s="22"/>
      <c r="N26" s="25">
        <f t="shared" si="12"/>
        <v>0</v>
      </c>
      <c r="O26" s="26">
        <f t="shared" si="13"/>
        <v>0</v>
      </c>
      <c r="P26" s="2"/>
      <c r="Q26" s="2"/>
      <c r="R26" s="2"/>
      <c r="S26" s="2"/>
      <c r="T26" s="2"/>
    </row>
    <row r="27" spans="1:20" ht="28.5" x14ac:dyDescent="0.2">
      <c r="A27" s="2"/>
      <c r="B27" s="60" t="s">
        <v>26</v>
      </c>
      <c r="C27" s="22"/>
      <c r="D27" s="56" t="s">
        <v>17</v>
      </c>
      <c r="E27" s="57"/>
      <c r="F27" s="124">
        <v>5.1999999999999998E-3</v>
      </c>
      <c r="G27" s="58">
        <f>G26</f>
        <v>213.10000000000002</v>
      </c>
      <c r="H27" s="21">
        <f>G27*F27</f>
        <v>1.10812</v>
      </c>
      <c r="I27" s="22"/>
      <c r="J27" s="124">
        <v>5.1999999999999998E-3</v>
      </c>
      <c r="K27" s="59">
        <f>K26</f>
        <v>213.10000000000002</v>
      </c>
      <c r="L27" s="21">
        <f>K27*J27</f>
        <v>1.10812</v>
      </c>
      <c r="M27" s="22"/>
      <c r="N27" s="25">
        <f t="shared" si="12"/>
        <v>0</v>
      </c>
      <c r="O27" s="26">
        <f t="shared" si="13"/>
        <v>0</v>
      </c>
      <c r="P27" s="2"/>
      <c r="Q27" s="2"/>
      <c r="R27" s="2"/>
      <c r="S27" s="2"/>
      <c r="T27" s="2"/>
    </row>
    <row r="28" spans="1:20" ht="30" x14ac:dyDescent="0.2">
      <c r="A28" s="2"/>
      <c r="B28" s="50" t="s">
        <v>27</v>
      </c>
      <c r="C28" s="33"/>
      <c r="D28" s="33"/>
      <c r="E28" s="33"/>
      <c r="F28" s="128"/>
      <c r="G28" s="53"/>
      <c r="H28" s="54">
        <f>SUM(H25:H27)</f>
        <v>26.265234</v>
      </c>
      <c r="I28" s="61"/>
      <c r="J28" s="129"/>
      <c r="K28" s="62"/>
      <c r="L28" s="54">
        <f>SUM(L25:L27)</f>
        <v>28.955233999999997</v>
      </c>
      <c r="M28" s="61"/>
      <c r="N28" s="41">
        <f t="shared" si="12"/>
        <v>2.6899999999999977</v>
      </c>
      <c r="O28" s="42">
        <f t="shared" si="13"/>
        <v>0.1024167536447609</v>
      </c>
      <c r="P28" s="2"/>
      <c r="Q28" s="2"/>
      <c r="R28" s="2"/>
      <c r="S28" s="2"/>
      <c r="T28" s="2"/>
    </row>
    <row r="29" spans="1:20" ht="28.5" x14ac:dyDescent="0.2">
      <c r="A29" s="2"/>
      <c r="B29" s="63" t="s">
        <v>28</v>
      </c>
      <c r="C29" s="16"/>
      <c r="D29" s="17" t="s">
        <v>17</v>
      </c>
      <c r="E29" s="18"/>
      <c r="F29" s="66">
        <v>4.4000000000000003E-3</v>
      </c>
      <c r="G29" s="58">
        <f>G27</f>
        <v>213.10000000000002</v>
      </c>
      <c r="H29" s="21">
        <f t="shared" ref="H29:H35" si="14">G29*F29</f>
        <v>0.93764000000000014</v>
      </c>
      <c r="I29" s="22"/>
      <c r="J29" s="124">
        <v>4.4000000000000003E-3</v>
      </c>
      <c r="K29" s="59">
        <f>K27</f>
        <v>213.10000000000002</v>
      </c>
      <c r="L29" s="21">
        <f t="shared" ref="L29:L35" si="15">K29*J29</f>
        <v>0.93764000000000014</v>
      </c>
      <c r="M29" s="22"/>
      <c r="N29" s="25">
        <f t="shared" si="12"/>
        <v>0</v>
      </c>
      <c r="O29" s="26">
        <f t="shared" si="13"/>
        <v>0</v>
      </c>
      <c r="P29" s="2"/>
      <c r="Q29" s="2"/>
      <c r="R29" s="2"/>
      <c r="S29" s="2"/>
      <c r="T29" s="2"/>
    </row>
    <row r="30" spans="1:20" ht="28.5" x14ac:dyDescent="0.2">
      <c r="A30" s="2"/>
      <c r="B30" s="63" t="s">
        <v>29</v>
      </c>
      <c r="C30" s="16"/>
      <c r="D30" s="17" t="s">
        <v>17</v>
      </c>
      <c r="E30" s="18"/>
      <c r="F30" s="66">
        <v>1.2999999999999999E-3</v>
      </c>
      <c r="G30" s="58">
        <f>G27</f>
        <v>213.10000000000002</v>
      </c>
      <c r="H30" s="21">
        <f t="shared" si="14"/>
        <v>0.27703</v>
      </c>
      <c r="I30" s="22"/>
      <c r="J30" s="124">
        <v>1.2999999999999999E-3</v>
      </c>
      <c r="K30" s="59">
        <f>K27</f>
        <v>213.10000000000002</v>
      </c>
      <c r="L30" s="21">
        <f t="shared" si="15"/>
        <v>0.27703</v>
      </c>
      <c r="M30" s="22"/>
      <c r="N30" s="25">
        <f t="shared" si="12"/>
        <v>0</v>
      </c>
      <c r="O30" s="26">
        <f t="shared" si="13"/>
        <v>0</v>
      </c>
      <c r="P30" s="2"/>
      <c r="Q30" s="2"/>
      <c r="R30" s="2"/>
      <c r="S30" s="2"/>
      <c r="T30" s="2"/>
    </row>
    <row r="31" spans="1:20" x14ac:dyDescent="0.2">
      <c r="A31" s="2"/>
      <c r="B31" s="16" t="s">
        <v>30</v>
      </c>
      <c r="C31" s="16"/>
      <c r="D31" s="17" t="s">
        <v>15</v>
      </c>
      <c r="E31" s="18"/>
      <c r="F31" s="66">
        <v>0.25</v>
      </c>
      <c r="G31" s="20">
        <v>1</v>
      </c>
      <c r="H31" s="21">
        <f t="shared" si="14"/>
        <v>0.25</v>
      </c>
      <c r="I31" s="22"/>
      <c r="J31" s="124">
        <v>0.25</v>
      </c>
      <c r="K31" s="24">
        <v>1</v>
      </c>
      <c r="L31" s="21">
        <f t="shared" si="15"/>
        <v>0.25</v>
      </c>
      <c r="M31" s="22"/>
      <c r="N31" s="25">
        <f t="shared" si="12"/>
        <v>0</v>
      </c>
      <c r="O31" s="26">
        <f t="shared" si="13"/>
        <v>0</v>
      </c>
      <c r="P31" s="2"/>
      <c r="Q31" s="2"/>
      <c r="R31" s="2"/>
      <c r="S31" s="2"/>
      <c r="T31" s="2"/>
    </row>
    <row r="32" spans="1:20" hidden="1" x14ac:dyDescent="0.2">
      <c r="A32" s="2"/>
      <c r="B32" s="16" t="s">
        <v>31</v>
      </c>
      <c r="C32" s="16"/>
      <c r="D32" s="17" t="s">
        <v>17</v>
      </c>
      <c r="E32" s="18"/>
      <c r="F32" s="66"/>
      <c r="G32" s="64">
        <f>F8</f>
        <v>200</v>
      </c>
      <c r="H32" s="21">
        <f t="shared" si="14"/>
        <v>0</v>
      </c>
      <c r="I32" s="22"/>
      <c r="J32" s="66"/>
      <c r="K32" s="65">
        <f>F8</f>
        <v>200</v>
      </c>
      <c r="L32" s="21">
        <f t="shared" si="15"/>
        <v>0</v>
      </c>
      <c r="M32" s="22"/>
      <c r="N32" s="25">
        <f t="shared" si="12"/>
        <v>0</v>
      </c>
      <c r="O32" s="26" t="str">
        <f t="shared" si="13"/>
        <v/>
      </c>
      <c r="P32" s="2"/>
      <c r="Q32" s="2"/>
      <c r="R32" s="2"/>
      <c r="S32" s="2"/>
      <c r="T32" s="2"/>
    </row>
    <row r="33" spans="1:20" x14ac:dyDescent="0.2">
      <c r="A33" s="2"/>
      <c r="B33" s="46" t="s">
        <v>32</v>
      </c>
      <c r="C33" s="16"/>
      <c r="D33" s="17" t="s">
        <v>17</v>
      </c>
      <c r="E33" s="18"/>
      <c r="F33" s="66">
        <v>0.08</v>
      </c>
      <c r="G33" s="67">
        <f>0.64*$F$8</f>
        <v>128</v>
      </c>
      <c r="H33" s="21">
        <f t="shared" si="14"/>
        <v>10.24</v>
      </c>
      <c r="I33" s="22"/>
      <c r="J33" s="66">
        <v>0.08</v>
      </c>
      <c r="K33" s="67">
        <f>G33</f>
        <v>128</v>
      </c>
      <c r="L33" s="21">
        <f t="shared" si="15"/>
        <v>10.24</v>
      </c>
      <c r="M33" s="22"/>
      <c r="N33" s="25">
        <f t="shared" si="12"/>
        <v>0</v>
      </c>
      <c r="O33" s="26">
        <f t="shared" si="13"/>
        <v>0</v>
      </c>
      <c r="P33" s="2"/>
      <c r="Q33" s="2"/>
      <c r="R33" s="2"/>
      <c r="S33" s="68"/>
      <c r="T33" s="2"/>
    </row>
    <row r="34" spans="1:20" x14ac:dyDescent="0.2">
      <c r="A34" s="2"/>
      <c r="B34" s="46" t="s">
        <v>33</v>
      </c>
      <c r="C34" s="16"/>
      <c r="D34" s="17" t="s">
        <v>17</v>
      </c>
      <c r="E34" s="18"/>
      <c r="F34" s="66">
        <v>0.122</v>
      </c>
      <c r="G34" s="67">
        <f>0.18*$F$8</f>
        <v>36</v>
      </c>
      <c r="H34" s="21">
        <f t="shared" si="14"/>
        <v>4.3919999999999995</v>
      </c>
      <c r="I34" s="22"/>
      <c r="J34" s="66">
        <v>0.122</v>
      </c>
      <c r="K34" s="67">
        <f>G34</f>
        <v>36</v>
      </c>
      <c r="L34" s="21">
        <f t="shared" si="15"/>
        <v>4.3919999999999995</v>
      </c>
      <c r="M34" s="22"/>
      <c r="N34" s="25">
        <f t="shared" si="12"/>
        <v>0</v>
      </c>
      <c r="O34" s="26">
        <f t="shared" si="13"/>
        <v>0</v>
      </c>
      <c r="P34" s="2"/>
      <c r="Q34" s="2"/>
      <c r="R34" s="2"/>
      <c r="S34" s="68"/>
      <c r="T34" s="2"/>
    </row>
    <row r="35" spans="1:20" ht="15" thickBot="1" x14ac:dyDescent="0.25">
      <c r="A35" s="2"/>
      <c r="B35" s="7" t="s">
        <v>34</v>
      </c>
      <c r="C35" s="16"/>
      <c r="D35" s="17" t="s">
        <v>17</v>
      </c>
      <c r="E35" s="18"/>
      <c r="F35" s="66">
        <v>0.161</v>
      </c>
      <c r="G35" s="67">
        <f>0.18*$F$8</f>
        <v>36</v>
      </c>
      <c r="H35" s="21">
        <f t="shared" si="14"/>
        <v>5.7960000000000003</v>
      </c>
      <c r="I35" s="22"/>
      <c r="J35" s="66">
        <v>0.161</v>
      </c>
      <c r="K35" s="67">
        <f>G35</f>
        <v>36</v>
      </c>
      <c r="L35" s="21">
        <f t="shared" si="15"/>
        <v>5.7960000000000003</v>
      </c>
      <c r="M35" s="22"/>
      <c r="N35" s="25">
        <f t="shared" si="12"/>
        <v>0</v>
      </c>
      <c r="O35" s="26">
        <f t="shared" si="13"/>
        <v>0</v>
      </c>
      <c r="P35" s="2"/>
      <c r="Q35" s="2"/>
      <c r="R35" s="2"/>
      <c r="S35" s="68"/>
      <c r="T35" s="2"/>
    </row>
    <row r="36" spans="1:20" ht="15" thickBot="1" x14ac:dyDescent="0.25">
      <c r="A36" s="2"/>
      <c r="B36" s="69"/>
      <c r="C36" s="70"/>
      <c r="D36" s="71"/>
      <c r="E36" s="70"/>
      <c r="F36" s="72"/>
      <c r="G36" s="73"/>
      <c r="H36" s="74"/>
      <c r="I36" s="75"/>
      <c r="J36" s="72"/>
      <c r="K36" s="76"/>
      <c r="L36" s="74"/>
      <c r="M36" s="75"/>
      <c r="N36" s="77"/>
      <c r="O36" s="78"/>
      <c r="P36" s="2"/>
      <c r="Q36" s="2"/>
      <c r="R36" s="2"/>
      <c r="S36" s="2"/>
      <c r="T36" s="2"/>
    </row>
    <row r="37" spans="1:20" ht="15" x14ac:dyDescent="0.2">
      <c r="A37" s="2"/>
      <c r="B37" s="79" t="s">
        <v>35</v>
      </c>
      <c r="C37" s="16"/>
      <c r="D37" s="16"/>
      <c r="E37" s="16"/>
      <c r="F37" s="80"/>
      <c r="G37" s="81"/>
      <c r="H37" s="82">
        <f>SUM(H29:H35,H28)</f>
        <v>48.157904000000002</v>
      </c>
      <c r="I37" s="83"/>
      <c r="J37" s="84"/>
      <c r="K37" s="84"/>
      <c r="L37" s="139">
        <f>SUM(L29:L35,L28)</f>
        <v>50.847904</v>
      </c>
      <c r="M37" s="85"/>
      <c r="N37" s="86">
        <f t="shared" ref="N37:N41" si="16">L37-H37</f>
        <v>2.6899999999999977</v>
      </c>
      <c r="O37" s="87">
        <f t="shared" ref="O37:O41" si="17">IF((H37)=0,"",(N37/H37))</f>
        <v>5.5857912753013453E-2</v>
      </c>
      <c r="P37" s="2"/>
      <c r="Q37" s="2"/>
      <c r="R37" s="2"/>
      <c r="S37" s="68"/>
      <c r="T37" s="2"/>
    </row>
    <row r="38" spans="1:20" x14ac:dyDescent="0.2">
      <c r="A38" s="2"/>
      <c r="B38" s="88" t="s">
        <v>36</v>
      </c>
      <c r="C38" s="16"/>
      <c r="D38" s="16"/>
      <c r="E38" s="16"/>
      <c r="F38" s="89">
        <v>0.13</v>
      </c>
      <c r="G38" s="90"/>
      <c r="H38" s="91">
        <f>H37*F38</f>
        <v>6.2605275200000001</v>
      </c>
      <c r="I38" s="92"/>
      <c r="J38" s="93">
        <v>0.13</v>
      </c>
      <c r="K38" s="92"/>
      <c r="L38" s="94">
        <f>L37*J38</f>
        <v>6.6102275200000005</v>
      </c>
      <c r="M38" s="95"/>
      <c r="N38" s="96">
        <f t="shared" si="16"/>
        <v>0.34970000000000034</v>
      </c>
      <c r="O38" s="97">
        <f t="shared" si="17"/>
        <v>5.5857912753013557E-2</v>
      </c>
      <c r="P38" s="2"/>
      <c r="Q38" s="2"/>
      <c r="R38" s="2"/>
      <c r="S38" s="68"/>
      <c r="T38" s="2"/>
    </row>
    <row r="39" spans="1:20" ht="15" x14ac:dyDescent="0.2">
      <c r="A39" s="2"/>
      <c r="B39" s="98" t="s">
        <v>37</v>
      </c>
      <c r="C39" s="16"/>
      <c r="D39" s="16"/>
      <c r="E39" s="16"/>
      <c r="F39" s="99"/>
      <c r="G39" s="90"/>
      <c r="H39" s="91">
        <f>H37+H38</f>
        <v>54.418431519999999</v>
      </c>
      <c r="I39" s="92"/>
      <c r="J39" s="92"/>
      <c r="K39" s="92"/>
      <c r="L39" s="94">
        <f>L37+L38</f>
        <v>57.458131520000002</v>
      </c>
      <c r="M39" s="95"/>
      <c r="N39" s="96">
        <f t="shared" si="16"/>
        <v>3.0397000000000034</v>
      </c>
      <c r="O39" s="97">
        <f t="shared" si="17"/>
        <v>5.5857912753013564E-2</v>
      </c>
      <c r="P39" s="2"/>
      <c r="Q39" s="2"/>
      <c r="R39" s="2"/>
      <c r="S39" s="68"/>
      <c r="T39" s="2"/>
    </row>
    <row r="40" spans="1:20" hidden="1" x14ac:dyDescent="0.2">
      <c r="A40" s="2"/>
      <c r="B40" s="148" t="s">
        <v>38</v>
      </c>
      <c r="C40" s="148"/>
      <c r="D40" s="148"/>
      <c r="E40" s="16"/>
      <c r="F40" s="99"/>
      <c r="G40" s="90"/>
      <c r="H40" s="140"/>
      <c r="I40" s="92"/>
      <c r="J40" s="92"/>
      <c r="K40" s="92"/>
      <c r="L40" s="130"/>
      <c r="M40" s="95"/>
      <c r="N40" s="140">
        <f t="shared" si="16"/>
        <v>0</v>
      </c>
      <c r="O40" s="101" t="str">
        <f t="shared" si="17"/>
        <v/>
      </c>
      <c r="P40" s="2"/>
      <c r="Q40" s="2"/>
      <c r="R40" s="2"/>
      <c r="S40" s="2"/>
      <c r="T40" s="2"/>
    </row>
    <row r="41" spans="1:20" ht="15.75" thickBot="1" x14ac:dyDescent="0.25">
      <c r="A41" s="2"/>
      <c r="B41" s="149" t="s">
        <v>53</v>
      </c>
      <c r="C41" s="149"/>
      <c r="D41" s="149"/>
      <c r="E41" s="102"/>
      <c r="F41" s="103"/>
      <c r="G41" s="104"/>
      <c r="H41" s="105">
        <f>H39+H40</f>
        <v>54.418431519999999</v>
      </c>
      <c r="I41" s="106"/>
      <c r="J41" s="106"/>
      <c r="K41" s="106"/>
      <c r="L41" s="107">
        <f>L39+L40</f>
        <v>57.458131520000002</v>
      </c>
      <c r="M41" s="108"/>
      <c r="N41" s="109">
        <f t="shared" si="16"/>
        <v>3.0397000000000034</v>
      </c>
      <c r="O41" s="110">
        <f t="shared" si="17"/>
        <v>5.5857912753013564E-2</v>
      </c>
      <c r="P41" s="2"/>
      <c r="Q41" s="2"/>
      <c r="R41" s="2"/>
      <c r="S41" s="2"/>
      <c r="T41" s="2"/>
    </row>
    <row r="42" spans="1:20" ht="15" thickBot="1" x14ac:dyDescent="0.25">
      <c r="A42" s="111"/>
      <c r="B42" s="112"/>
      <c r="C42" s="113"/>
      <c r="D42" s="114"/>
      <c r="E42" s="113"/>
      <c r="F42" s="72"/>
      <c r="G42" s="115"/>
      <c r="H42" s="74"/>
      <c r="I42" s="116"/>
      <c r="J42" s="72"/>
      <c r="K42" s="117"/>
      <c r="L42" s="74"/>
      <c r="M42" s="116"/>
      <c r="N42" s="118"/>
      <c r="O42" s="78"/>
      <c r="P42" s="111"/>
      <c r="Q42" s="111"/>
      <c r="R42" s="111"/>
      <c r="S42" s="111"/>
      <c r="T42" s="111"/>
    </row>
    <row r="43" spans="1:2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68"/>
      <c r="M43" s="2"/>
      <c r="N43" s="2"/>
      <c r="O43" s="2"/>
      <c r="P43" s="2"/>
      <c r="Q43" s="2"/>
      <c r="R43" s="2"/>
      <c r="S43" s="2"/>
      <c r="T43" s="2"/>
    </row>
    <row r="44" spans="1:20" ht="15" x14ac:dyDescent="0.25">
      <c r="A44" s="2"/>
      <c r="B44" s="8" t="s">
        <v>39</v>
      </c>
      <c r="C44" s="2"/>
      <c r="D44" s="2"/>
      <c r="E44" s="2"/>
      <c r="F44" s="119">
        <v>6.5500000000000003E-2</v>
      </c>
      <c r="G44" s="2"/>
      <c r="H44" s="2"/>
      <c r="I44" s="2"/>
      <c r="J44" s="119">
        <v>6.5500000000000003E-2</v>
      </c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Q46" s="2"/>
      <c r="R46" s="2"/>
      <c r="S46" s="2"/>
      <c r="T46" s="2"/>
    </row>
    <row r="47" spans="1:20" ht="15" x14ac:dyDescent="0.25">
      <c r="A47" s="2"/>
      <c r="B47" s="3" t="s">
        <v>0</v>
      </c>
      <c r="C47" s="2"/>
      <c r="D47" s="150" t="s">
        <v>40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2"/>
      <c r="Q47" s="2"/>
      <c r="R47" s="2"/>
      <c r="S47" s="2"/>
      <c r="T47" s="2"/>
    </row>
    <row r="48" spans="1:20" ht="15" x14ac:dyDescent="0.25">
      <c r="A48" s="2"/>
      <c r="B48" s="4"/>
      <c r="C48" s="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"/>
      <c r="Q48" s="2"/>
      <c r="R48" s="2"/>
      <c r="S48" s="2"/>
      <c r="T48" s="2"/>
    </row>
    <row r="49" spans="1:20" ht="15" x14ac:dyDescent="0.25">
      <c r="A49" s="2"/>
      <c r="B49" s="3" t="s">
        <v>1</v>
      </c>
      <c r="C49" s="2"/>
      <c r="D49" s="6" t="s">
        <v>2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"/>
      <c r="R49" s="2"/>
      <c r="S49" s="2"/>
      <c r="T49" s="2"/>
    </row>
    <row r="50" spans="1:20" ht="15" x14ac:dyDescent="0.25">
      <c r="A50" s="2"/>
      <c r="B50" s="4"/>
      <c r="C50" s="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"/>
      <c r="Q50" s="2"/>
      <c r="R50" s="2"/>
      <c r="S50" s="2"/>
      <c r="T50" s="2"/>
    </row>
    <row r="51" spans="1:20" ht="15" x14ac:dyDescent="0.25">
      <c r="A51" s="2"/>
      <c r="B51" s="7"/>
      <c r="C51" s="2"/>
      <c r="D51" s="3" t="s">
        <v>3</v>
      </c>
      <c r="E51" s="8"/>
      <c r="F51" s="9">
        <v>800</v>
      </c>
      <c r="G51" s="8" t="s">
        <v>4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" x14ac:dyDescent="0.25">
      <c r="A53" s="2"/>
      <c r="B53" s="7"/>
      <c r="C53" s="2"/>
      <c r="D53" s="10"/>
      <c r="E53" s="10"/>
      <c r="F53" s="145" t="s">
        <v>5</v>
      </c>
      <c r="G53" s="146"/>
      <c r="H53" s="147"/>
      <c r="I53" s="2"/>
      <c r="J53" s="145" t="s">
        <v>45</v>
      </c>
      <c r="K53" s="146"/>
      <c r="L53" s="147"/>
      <c r="M53" s="2"/>
      <c r="N53" s="145" t="s">
        <v>6</v>
      </c>
      <c r="O53" s="147"/>
      <c r="P53" s="2"/>
      <c r="Q53" s="2"/>
      <c r="R53" s="2"/>
      <c r="S53" s="2"/>
      <c r="T53" s="2"/>
    </row>
    <row r="54" spans="1:20" ht="15" x14ac:dyDescent="0.25">
      <c r="A54" s="2"/>
      <c r="B54" s="7"/>
      <c r="C54" s="2"/>
      <c r="D54" s="151" t="s">
        <v>7</v>
      </c>
      <c r="E54" s="5"/>
      <c r="F54" s="11" t="s">
        <v>8</v>
      </c>
      <c r="G54" s="11" t="s">
        <v>9</v>
      </c>
      <c r="H54" s="12" t="s">
        <v>10</v>
      </c>
      <c r="I54" s="2"/>
      <c r="J54" s="11" t="s">
        <v>8</v>
      </c>
      <c r="K54" s="13" t="s">
        <v>9</v>
      </c>
      <c r="L54" s="12" t="s">
        <v>10</v>
      </c>
      <c r="M54" s="2"/>
      <c r="N54" s="153" t="s">
        <v>11</v>
      </c>
      <c r="O54" s="155" t="s">
        <v>12</v>
      </c>
      <c r="P54" s="2"/>
      <c r="Q54" s="2"/>
      <c r="R54" s="2"/>
      <c r="S54" s="2"/>
      <c r="T54" s="2"/>
    </row>
    <row r="55" spans="1:20" ht="15" x14ac:dyDescent="0.25">
      <c r="A55" s="2"/>
      <c r="B55" s="7"/>
      <c r="C55" s="2"/>
      <c r="D55" s="152"/>
      <c r="E55" s="5"/>
      <c r="F55" s="14" t="s">
        <v>13</v>
      </c>
      <c r="G55" s="14"/>
      <c r="H55" s="15" t="s">
        <v>13</v>
      </c>
      <c r="I55" s="2"/>
      <c r="J55" s="14" t="s">
        <v>13</v>
      </c>
      <c r="K55" s="15"/>
      <c r="L55" s="15" t="s">
        <v>13</v>
      </c>
      <c r="M55" s="2"/>
      <c r="N55" s="154"/>
      <c r="O55" s="156"/>
      <c r="P55" s="2"/>
      <c r="Q55" s="2"/>
      <c r="R55" s="2"/>
      <c r="S55" s="2"/>
      <c r="T55" s="2"/>
    </row>
    <row r="56" spans="1:20" x14ac:dyDescent="0.2">
      <c r="A56" s="2"/>
      <c r="B56" s="16" t="s">
        <v>14</v>
      </c>
      <c r="C56" s="16"/>
      <c r="D56" s="17" t="s">
        <v>15</v>
      </c>
      <c r="E56" s="18"/>
      <c r="F56" s="131">
        <v>17.010000000000002</v>
      </c>
      <c r="G56" s="20">
        <v>1</v>
      </c>
      <c r="H56" s="21">
        <f>G56*F56</f>
        <v>17.010000000000002</v>
      </c>
      <c r="I56" s="22"/>
      <c r="J56" s="132">
        <v>20.74</v>
      </c>
      <c r="K56" s="24">
        <v>1</v>
      </c>
      <c r="L56" s="21">
        <f>K56*J56</f>
        <v>20.74</v>
      </c>
      <c r="M56" s="22"/>
      <c r="N56" s="25">
        <f>L56-H56</f>
        <v>3.7299999999999969</v>
      </c>
      <c r="O56" s="26">
        <f>IF((H56)=0,"",(N56/H56))</f>
        <v>0.2192827748383302</v>
      </c>
      <c r="P56" s="2"/>
      <c r="Q56" s="2"/>
      <c r="R56" s="2"/>
      <c r="S56" s="2"/>
      <c r="T56" s="2"/>
    </row>
    <row r="57" spans="1:20" x14ac:dyDescent="0.2">
      <c r="A57" s="2"/>
      <c r="B57" s="16" t="s">
        <v>41</v>
      </c>
      <c r="C57" s="16"/>
      <c r="D57" s="17" t="s">
        <v>15</v>
      </c>
      <c r="E57" s="18"/>
      <c r="F57" s="125">
        <v>-0.17</v>
      </c>
      <c r="G57" s="20">
        <v>1</v>
      </c>
      <c r="H57" s="126">
        <f t="shared" ref="H57:H66" si="18">G57*F57</f>
        <v>-0.17</v>
      </c>
      <c r="I57" s="22"/>
      <c r="J57" s="125">
        <v>-0.21</v>
      </c>
      <c r="K57" s="24">
        <v>1</v>
      </c>
      <c r="L57" s="126">
        <f>K57*J57</f>
        <v>-0.21</v>
      </c>
      <c r="M57" s="22"/>
      <c r="N57" s="25">
        <f>L57-H57</f>
        <v>-3.999999999999998E-2</v>
      </c>
      <c r="O57" s="26">
        <f>IF((H57)=0,"",(N57/H57))</f>
        <v>0.23529411764705868</v>
      </c>
      <c r="P57" s="2"/>
      <c r="Q57" s="2"/>
      <c r="R57" s="2"/>
      <c r="S57" s="2"/>
      <c r="T57" s="2"/>
    </row>
    <row r="58" spans="1:20" hidden="1" x14ac:dyDescent="0.2">
      <c r="A58" s="2"/>
      <c r="B58" s="18" t="s">
        <v>42</v>
      </c>
      <c r="C58" s="16"/>
      <c r="D58" s="17"/>
      <c r="E58" s="18"/>
      <c r="F58" s="66"/>
      <c r="G58" s="20">
        <v>1</v>
      </c>
      <c r="H58" s="21">
        <f t="shared" si="18"/>
        <v>0</v>
      </c>
      <c r="I58" s="22"/>
      <c r="J58" s="124"/>
      <c r="K58" s="24">
        <v>1</v>
      </c>
      <c r="L58" s="21">
        <f t="shared" ref="L58:L66" si="19">K58*J58</f>
        <v>0</v>
      </c>
      <c r="M58" s="22"/>
      <c r="N58" s="25">
        <f t="shared" ref="N58:N67" si="20">L58-H58</f>
        <v>0</v>
      </c>
      <c r="O58" s="26" t="str">
        <f t="shared" ref="O58:O67" si="21">IF((H58)=0,"",(N58/H58))</f>
        <v/>
      </c>
      <c r="P58" s="2"/>
      <c r="Q58" s="2"/>
      <c r="R58" s="2"/>
      <c r="S58" s="2"/>
      <c r="T58" s="2"/>
    </row>
    <row r="59" spans="1:20" hidden="1" x14ac:dyDescent="0.2">
      <c r="A59" s="2"/>
      <c r="B59" s="27"/>
      <c r="C59" s="16"/>
      <c r="D59" s="17"/>
      <c r="E59" s="18"/>
      <c r="F59" s="66"/>
      <c r="G59" s="20">
        <v>1</v>
      </c>
      <c r="H59" s="21">
        <f t="shared" si="18"/>
        <v>0</v>
      </c>
      <c r="I59" s="22"/>
      <c r="J59" s="124"/>
      <c r="K59" s="24">
        <v>1</v>
      </c>
      <c r="L59" s="21">
        <f t="shared" si="19"/>
        <v>0</v>
      </c>
      <c r="M59" s="22"/>
      <c r="N59" s="25">
        <f t="shared" si="20"/>
        <v>0</v>
      </c>
      <c r="O59" s="26" t="str">
        <f t="shared" si="21"/>
        <v/>
      </c>
      <c r="P59" s="2"/>
      <c r="Q59" s="2"/>
      <c r="R59" s="2"/>
      <c r="S59" s="2"/>
      <c r="T59" s="2"/>
    </row>
    <row r="60" spans="1:20" hidden="1" x14ac:dyDescent="0.2">
      <c r="A60" s="2"/>
      <c r="B60" s="27"/>
      <c r="C60" s="16"/>
      <c r="D60" s="17"/>
      <c r="E60" s="18"/>
      <c r="F60" s="66"/>
      <c r="G60" s="20">
        <v>1</v>
      </c>
      <c r="H60" s="21">
        <f t="shared" si="18"/>
        <v>0</v>
      </c>
      <c r="I60" s="22"/>
      <c r="J60" s="124"/>
      <c r="K60" s="24">
        <v>1</v>
      </c>
      <c r="L60" s="21">
        <f t="shared" si="19"/>
        <v>0</v>
      </c>
      <c r="M60" s="22"/>
      <c r="N60" s="25">
        <f t="shared" si="20"/>
        <v>0</v>
      </c>
      <c r="O60" s="26" t="str">
        <f t="shared" si="21"/>
        <v/>
      </c>
      <c r="P60" s="2"/>
      <c r="Q60" s="2"/>
      <c r="R60" s="2"/>
      <c r="S60" s="2"/>
      <c r="T60" s="2"/>
    </row>
    <row r="61" spans="1:20" hidden="1" x14ac:dyDescent="0.2">
      <c r="A61" s="2"/>
      <c r="B61" s="27"/>
      <c r="C61" s="16"/>
      <c r="D61" s="17"/>
      <c r="E61" s="18"/>
      <c r="F61" s="66"/>
      <c r="G61" s="20">
        <v>1</v>
      </c>
      <c r="H61" s="21">
        <f t="shared" si="18"/>
        <v>0</v>
      </c>
      <c r="I61" s="22"/>
      <c r="J61" s="124"/>
      <c r="K61" s="24">
        <v>1</v>
      </c>
      <c r="L61" s="21">
        <f t="shared" si="19"/>
        <v>0</v>
      </c>
      <c r="M61" s="22"/>
      <c r="N61" s="25">
        <f t="shared" si="20"/>
        <v>0</v>
      </c>
      <c r="O61" s="26" t="str">
        <f t="shared" si="21"/>
        <v/>
      </c>
      <c r="P61" s="2"/>
      <c r="Q61" s="2"/>
      <c r="R61" s="2"/>
      <c r="S61" s="2"/>
      <c r="T61" s="2"/>
    </row>
    <row r="62" spans="1:20" x14ac:dyDescent="0.2">
      <c r="A62" s="2"/>
      <c r="B62" s="16" t="s">
        <v>16</v>
      </c>
      <c r="C62" s="16"/>
      <c r="D62" s="17" t="s">
        <v>17</v>
      </c>
      <c r="E62" s="18"/>
      <c r="F62" s="66">
        <v>2.4799999999999999E-2</v>
      </c>
      <c r="G62" s="20">
        <f>$F$51</f>
        <v>800</v>
      </c>
      <c r="H62" s="126">
        <f t="shared" si="18"/>
        <v>19.84</v>
      </c>
      <c r="I62" s="22"/>
      <c r="J62" s="124">
        <v>1.9800000000000002E-2</v>
      </c>
      <c r="K62" s="20">
        <f>$F$51</f>
        <v>800</v>
      </c>
      <c r="L62" s="21">
        <f t="shared" si="19"/>
        <v>15.840000000000002</v>
      </c>
      <c r="M62" s="22"/>
      <c r="N62" s="125">
        <f t="shared" si="20"/>
        <v>-3.9999999999999982</v>
      </c>
      <c r="O62" s="26">
        <f t="shared" si="21"/>
        <v>-0.20161290322580636</v>
      </c>
      <c r="P62" s="2"/>
      <c r="Q62" s="2"/>
      <c r="R62" s="2"/>
      <c r="S62" s="2"/>
      <c r="T62" s="2"/>
    </row>
    <row r="63" spans="1:20" x14ac:dyDescent="0.2">
      <c r="A63" s="2"/>
      <c r="B63" s="16" t="s">
        <v>41</v>
      </c>
      <c r="C63" s="16"/>
      <c r="D63" s="17"/>
      <c r="E63" s="18"/>
      <c r="F63" s="127">
        <v>-2.0000000000000001E-4</v>
      </c>
      <c r="G63" s="20">
        <f t="shared" ref="G63" si="22">$F$51</f>
        <v>800</v>
      </c>
      <c r="H63" s="126">
        <f t="shared" si="18"/>
        <v>-0.16</v>
      </c>
      <c r="I63" s="22"/>
      <c r="J63" s="144">
        <v>-2.0000000000000001E-4</v>
      </c>
      <c r="K63" s="20">
        <f>$F$51</f>
        <v>800</v>
      </c>
      <c r="L63" s="126">
        <f t="shared" si="19"/>
        <v>-0.16</v>
      </c>
      <c r="M63" s="22"/>
      <c r="N63" s="25">
        <f t="shared" si="20"/>
        <v>0</v>
      </c>
      <c r="O63" s="26">
        <f t="shared" si="21"/>
        <v>0</v>
      </c>
      <c r="P63" s="2"/>
      <c r="Q63" s="2"/>
      <c r="R63" s="2"/>
      <c r="S63" s="2"/>
      <c r="T63" s="2"/>
    </row>
    <row r="64" spans="1:20" x14ac:dyDescent="0.2">
      <c r="A64" s="2"/>
      <c r="B64" s="16" t="s">
        <v>42</v>
      </c>
      <c r="C64" s="16"/>
      <c r="D64" s="17"/>
      <c r="E64" s="18"/>
      <c r="F64" s="66"/>
      <c r="G64" s="20">
        <f>$F$51</f>
        <v>800</v>
      </c>
      <c r="H64" s="126">
        <f t="shared" si="18"/>
        <v>0</v>
      </c>
      <c r="I64" s="22"/>
      <c r="J64" s="124"/>
      <c r="K64" s="20">
        <f>$F$51</f>
        <v>800</v>
      </c>
      <c r="L64" s="126">
        <f t="shared" si="19"/>
        <v>0</v>
      </c>
      <c r="M64" s="22"/>
      <c r="N64" s="25">
        <f t="shared" si="20"/>
        <v>0</v>
      </c>
      <c r="O64" s="26" t="str">
        <f t="shared" si="21"/>
        <v/>
      </c>
      <c r="P64" s="2"/>
      <c r="Q64" s="2"/>
      <c r="R64" s="2"/>
      <c r="S64" s="2"/>
      <c r="T64" s="2"/>
    </row>
    <row r="65" spans="1:20" x14ac:dyDescent="0.2">
      <c r="A65" s="2"/>
      <c r="B65" s="122" t="s">
        <v>18</v>
      </c>
      <c r="C65" s="16"/>
      <c r="D65" s="17" t="s">
        <v>17</v>
      </c>
      <c r="E65" s="18"/>
      <c r="F65" s="127">
        <v>-1.5E-3</v>
      </c>
      <c r="G65" s="20">
        <f>$F$51</f>
        <v>800</v>
      </c>
      <c r="H65" s="126">
        <f t="shared" si="18"/>
        <v>-1.2</v>
      </c>
      <c r="I65" s="22"/>
      <c r="J65" s="127">
        <v>-1.5E-3</v>
      </c>
      <c r="K65" s="20">
        <f>$F$51</f>
        <v>800</v>
      </c>
      <c r="L65" s="126">
        <f t="shared" si="19"/>
        <v>-1.2</v>
      </c>
      <c r="M65" s="22"/>
      <c r="N65" s="25">
        <f t="shared" si="20"/>
        <v>0</v>
      </c>
      <c r="O65" s="26">
        <f t="shared" si="21"/>
        <v>0</v>
      </c>
      <c r="P65" s="2"/>
      <c r="Q65" s="2"/>
      <c r="R65" s="2"/>
      <c r="S65" s="2"/>
      <c r="T65" s="2"/>
    </row>
    <row r="66" spans="1:20" x14ac:dyDescent="0.2">
      <c r="A66" s="2"/>
      <c r="B66" s="122" t="s">
        <v>19</v>
      </c>
      <c r="C66" s="16"/>
      <c r="D66" s="17" t="s">
        <v>17</v>
      </c>
      <c r="E66" s="18"/>
      <c r="F66" s="66">
        <v>2.0000000000000001E-4</v>
      </c>
      <c r="G66" s="20">
        <f>$F$51</f>
        <v>800</v>
      </c>
      <c r="H66" s="126">
        <f t="shared" si="18"/>
        <v>0.16</v>
      </c>
      <c r="I66" s="22"/>
      <c r="J66" s="124">
        <v>2.0000000000000001E-4</v>
      </c>
      <c r="K66" s="20">
        <f>$F$51</f>
        <v>800</v>
      </c>
      <c r="L66" s="126">
        <f t="shared" si="19"/>
        <v>0.16</v>
      </c>
      <c r="M66" s="22"/>
      <c r="N66" s="25">
        <f t="shared" si="20"/>
        <v>0</v>
      </c>
      <c r="O66" s="26">
        <f t="shared" si="21"/>
        <v>0</v>
      </c>
      <c r="P66" s="2"/>
      <c r="Q66" s="2"/>
      <c r="R66" s="2"/>
      <c r="S66" s="2"/>
      <c r="T66" s="2"/>
    </row>
    <row r="67" spans="1:20" ht="15" x14ac:dyDescent="0.25">
      <c r="A67" s="31"/>
      <c r="B67" s="32" t="s">
        <v>20</v>
      </c>
      <c r="C67" s="33"/>
      <c r="D67" s="34"/>
      <c r="E67" s="33"/>
      <c r="F67" s="35"/>
      <c r="G67" s="36"/>
      <c r="H67" s="37">
        <f>SUM(H56:H66)</f>
        <v>35.479999999999997</v>
      </c>
      <c r="I67" s="38"/>
      <c r="J67" s="39"/>
      <c r="K67" s="40"/>
      <c r="L67" s="37">
        <f>SUM(L56:L66)</f>
        <v>35.169999999999995</v>
      </c>
      <c r="M67" s="38"/>
      <c r="N67" s="137">
        <f t="shared" si="20"/>
        <v>-0.31000000000000227</v>
      </c>
      <c r="O67" s="42">
        <f t="shared" si="21"/>
        <v>-8.7373167981962315E-3</v>
      </c>
      <c r="P67" s="31"/>
      <c r="Q67" s="31"/>
      <c r="R67" s="31"/>
      <c r="S67" s="31"/>
      <c r="T67" s="31"/>
    </row>
    <row r="68" spans="1:20" x14ac:dyDescent="0.2">
      <c r="A68" s="2"/>
      <c r="B68" s="46" t="s">
        <v>21</v>
      </c>
      <c r="C68" s="16"/>
      <c r="D68" s="17" t="s">
        <v>17</v>
      </c>
      <c r="E68" s="18"/>
      <c r="F68" s="66">
        <v>4.0000000000000002E-4</v>
      </c>
      <c r="G68" s="20">
        <f>$F$51</f>
        <v>800</v>
      </c>
      <c r="H68" s="21">
        <f>G68*F68</f>
        <v>0.32</v>
      </c>
      <c r="I68" s="22"/>
      <c r="J68" s="124">
        <v>4.0000000000000002E-4</v>
      </c>
      <c r="K68" s="20">
        <f>$F$51</f>
        <v>800</v>
      </c>
      <c r="L68" s="21">
        <f>K68*J68</f>
        <v>0.32</v>
      </c>
      <c r="M68" s="22"/>
      <c r="N68" s="25">
        <f>L68-H68</f>
        <v>0</v>
      </c>
      <c r="O68" s="26">
        <f>IF((H68)=0,"",(N68/H68))</f>
        <v>0</v>
      </c>
      <c r="P68" s="2"/>
      <c r="Q68" s="2"/>
      <c r="R68" s="2"/>
      <c r="S68" s="2"/>
      <c r="T68" s="2"/>
    </row>
    <row r="69" spans="1:20" x14ac:dyDescent="0.2">
      <c r="A69" s="2"/>
      <c r="B69" s="46" t="s">
        <v>22</v>
      </c>
      <c r="C69" s="16"/>
      <c r="D69" s="17" t="s">
        <v>17</v>
      </c>
      <c r="E69" s="18"/>
      <c r="F69" s="47">
        <f>IF(ISBLANK(D49)=TRUE, 0, IF(D49="TOU", 0.64*$F$79+0.18*$F$80+0.18*$F$81, IF(AND(D49="non-TOU",#REF!&gt; 0),#REF!,#REF!)))</f>
        <v>0.10214000000000001</v>
      </c>
      <c r="G69" s="120">
        <f>$F$51*(1+$F$90)-$F$51</f>
        <v>52.400000000000091</v>
      </c>
      <c r="H69" s="21">
        <f t="shared" ref="H69" si="23">G69*F69</f>
        <v>5.3521360000000096</v>
      </c>
      <c r="I69" s="22"/>
      <c r="J69" s="49">
        <f>0.64*$F$79+0.18*$F$80+0.18*$F$81</f>
        <v>0.10214000000000001</v>
      </c>
      <c r="K69" s="120">
        <f>$F$51*(1+$J$90)-$F$51</f>
        <v>52.400000000000091</v>
      </c>
      <c r="L69" s="21">
        <f t="shared" ref="L69" si="24">K69*J69</f>
        <v>5.3521360000000096</v>
      </c>
      <c r="M69" s="22"/>
      <c r="N69" s="25">
        <f t="shared" ref="N69" si="25">L69-H69</f>
        <v>0</v>
      </c>
      <c r="O69" s="26">
        <f t="shared" ref="O69" si="26">IF((H69)=0,"",(N69/H69))</f>
        <v>0</v>
      </c>
      <c r="P69" s="2"/>
      <c r="Q69" s="2"/>
      <c r="R69" s="2"/>
      <c r="S69" s="2"/>
      <c r="T69" s="2"/>
    </row>
    <row r="70" spans="1:20" x14ac:dyDescent="0.2">
      <c r="A70" s="2"/>
      <c r="B70" s="46" t="s">
        <v>23</v>
      </c>
      <c r="C70" s="16"/>
      <c r="D70" s="17" t="s">
        <v>15</v>
      </c>
      <c r="E70" s="18"/>
      <c r="F70" s="133">
        <v>0.79</v>
      </c>
      <c r="G70" s="20">
        <v>1</v>
      </c>
      <c r="H70" s="21">
        <f>G70*F70</f>
        <v>0.79</v>
      </c>
      <c r="I70" s="22"/>
      <c r="J70" s="133">
        <v>0.79</v>
      </c>
      <c r="K70" s="20">
        <v>1</v>
      </c>
      <c r="L70" s="21">
        <f>K70*J70</f>
        <v>0.79</v>
      </c>
      <c r="M70" s="22"/>
      <c r="N70" s="25">
        <f>L70-H70</f>
        <v>0</v>
      </c>
      <c r="O70" s="26"/>
      <c r="P70" s="2"/>
      <c r="Q70" s="2"/>
      <c r="R70" s="2"/>
      <c r="S70" s="2"/>
      <c r="T70" s="2"/>
    </row>
    <row r="71" spans="1:20" ht="30" x14ac:dyDescent="0.2">
      <c r="A71" s="2"/>
      <c r="B71" s="50" t="s">
        <v>24</v>
      </c>
      <c r="C71" s="51"/>
      <c r="D71" s="51"/>
      <c r="E71" s="51"/>
      <c r="F71" s="52"/>
      <c r="G71" s="53"/>
      <c r="H71" s="54">
        <f>SUM(H68:H70)+H67</f>
        <v>41.942136000000005</v>
      </c>
      <c r="I71" s="38"/>
      <c r="J71" s="53"/>
      <c r="K71" s="55"/>
      <c r="L71" s="54">
        <f>SUM(L68:L70)+L67</f>
        <v>41.632136000000003</v>
      </c>
      <c r="M71" s="38"/>
      <c r="N71" s="138">
        <f t="shared" ref="N71:N87" si="27">L71-H71</f>
        <v>-0.31000000000000227</v>
      </c>
      <c r="O71" s="42">
        <f t="shared" ref="O71:O87" si="28">IF((H71)=0,"",(N71/H71))</f>
        <v>-7.3911352535789366E-3</v>
      </c>
      <c r="P71" s="2"/>
      <c r="Q71" s="2"/>
      <c r="R71" s="2"/>
      <c r="S71" s="2"/>
      <c r="T71" s="2"/>
    </row>
    <row r="72" spans="1:20" x14ac:dyDescent="0.2">
      <c r="A72" s="2"/>
      <c r="B72" s="22" t="s">
        <v>25</v>
      </c>
      <c r="C72" s="22"/>
      <c r="D72" s="56" t="s">
        <v>17</v>
      </c>
      <c r="E72" s="57"/>
      <c r="F72" s="124">
        <v>6.7999999999999996E-3</v>
      </c>
      <c r="G72" s="58">
        <f>F51*(1+F90)</f>
        <v>852.40000000000009</v>
      </c>
      <c r="H72" s="21">
        <f>G72*F72</f>
        <v>5.7963200000000006</v>
      </c>
      <c r="I72" s="22"/>
      <c r="J72" s="124">
        <v>6.7999999999999996E-3</v>
      </c>
      <c r="K72" s="59">
        <f>F51*(1+J90)</f>
        <v>852.40000000000009</v>
      </c>
      <c r="L72" s="21">
        <f>K72*J72</f>
        <v>5.7963200000000006</v>
      </c>
      <c r="M72" s="22"/>
      <c r="N72" s="25">
        <f t="shared" si="27"/>
        <v>0</v>
      </c>
      <c r="O72" s="26">
        <f t="shared" si="28"/>
        <v>0</v>
      </c>
      <c r="P72" s="2"/>
      <c r="Q72" s="2"/>
      <c r="R72" s="2"/>
      <c r="S72" s="2"/>
      <c r="T72" s="2"/>
    </row>
    <row r="73" spans="1:20" ht="28.5" x14ac:dyDescent="0.2">
      <c r="A73" s="2"/>
      <c r="B73" s="60" t="s">
        <v>26</v>
      </c>
      <c r="C73" s="22"/>
      <c r="D73" s="56" t="s">
        <v>17</v>
      </c>
      <c r="E73" s="57"/>
      <c r="F73" s="124">
        <v>5.1999999999999998E-3</v>
      </c>
      <c r="G73" s="58">
        <f>G72</f>
        <v>852.40000000000009</v>
      </c>
      <c r="H73" s="21">
        <f>G73*F73</f>
        <v>4.43248</v>
      </c>
      <c r="I73" s="22"/>
      <c r="J73" s="124">
        <v>5.1999999999999998E-3</v>
      </c>
      <c r="K73" s="59">
        <f>K72</f>
        <v>852.40000000000009</v>
      </c>
      <c r="L73" s="21">
        <f>K73*J73</f>
        <v>4.43248</v>
      </c>
      <c r="M73" s="22"/>
      <c r="N73" s="25">
        <f t="shared" si="27"/>
        <v>0</v>
      </c>
      <c r="O73" s="26">
        <f t="shared" si="28"/>
        <v>0</v>
      </c>
      <c r="P73" s="2"/>
      <c r="Q73" s="2"/>
      <c r="R73" s="2"/>
      <c r="S73" s="2"/>
      <c r="T73" s="2"/>
    </row>
    <row r="74" spans="1:20" ht="30" x14ac:dyDescent="0.2">
      <c r="A74" s="2"/>
      <c r="B74" s="50" t="s">
        <v>27</v>
      </c>
      <c r="C74" s="33"/>
      <c r="D74" s="33"/>
      <c r="E74" s="33"/>
      <c r="F74" s="128"/>
      <c r="G74" s="53"/>
      <c r="H74" s="54">
        <f>SUM(H71:H73)</f>
        <v>52.170936000000005</v>
      </c>
      <c r="I74" s="61"/>
      <c r="J74" s="129"/>
      <c r="K74" s="62"/>
      <c r="L74" s="54">
        <f>SUM(L71:L73)</f>
        <v>51.860936000000002</v>
      </c>
      <c r="M74" s="61"/>
      <c r="N74" s="138">
        <f t="shared" si="27"/>
        <v>-0.31000000000000227</v>
      </c>
      <c r="O74" s="42">
        <f t="shared" si="28"/>
        <v>-5.9420057175129512E-3</v>
      </c>
      <c r="P74" s="2"/>
      <c r="Q74" s="2"/>
      <c r="R74" s="2"/>
      <c r="S74" s="2"/>
      <c r="T74" s="2"/>
    </row>
    <row r="75" spans="1:20" ht="28.5" x14ac:dyDescent="0.2">
      <c r="A75" s="2"/>
      <c r="B75" s="63" t="s">
        <v>28</v>
      </c>
      <c r="C75" s="16"/>
      <c r="D75" s="17" t="s">
        <v>17</v>
      </c>
      <c r="E75" s="18"/>
      <c r="F75" s="66">
        <v>4.4000000000000003E-3</v>
      </c>
      <c r="G75" s="58">
        <f>G73</f>
        <v>852.40000000000009</v>
      </c>
      <c r="H75" s="21">
        <f t="shared" ref="H75:H81" si="29">G75*F75</f>
        <v>3.7505600000000006</v>
      </c>
      <c r="I75" s="22"/>
      <c r="J75" s="124">
        <v>4.4000000000000003E-3</v>
      </c>
      <c r="K75" s="59">
        <f>K73</f>
        <v>852.40000000000009</v>
      </c>
      <c r="L75" s="21">
        <f t="shared" ref="L75:L81" si="30">K75*J75</f>
        <v>3.7505600000000006</v>
      </c>
      <c r="M75" s="22"/>
      <c r="N75" s="25">
        <f t="shared" si="27"/>
        <v>0</v>
      </c>
      <c r="O75" s="26">
        <f t="shared" si="28"/>
        <v>0</v>
      </c>
      <c r="P75" s="2"/>
      <c r="Q75" s="2"/>
      <c r="R75" s="2"/>
      <c r="S75" s="2"/>
      <c r="T75" s="2"/>
    </row>
    <row r="76" spans="1:20" ht="28.5" x14ac:dyDescent="0.2">
      <c r="A76" s="2"/>
      <c r="B76" s="63" t="s">
        <v>29</v>
      </c>
      <c r="C76" s="16"/>
      <c r="D76" s="17" t="s">
        <v>17</v>
      </c>
      <c r="E76" s="18"/>
      <c r="F76" s="66">
        <v>1.2999999999999999E-3</v>
      </c>
      <c r="G76" s="58">
        <f>G73</f>
        <v>852.40000000000009</v>
      </c>
      <c r="H76" s="21">
        <f t="shared" si="29"/>
        <v>1.10812</v>
      </c>
      <c r="I76" s="22"/>
      <c r="J76" s="124">
        <v>1.2999999999999999E-3</v>
      </c>
      <c r="K76" s="59">
        <f>K73</f>
        <v>852.40000000000009</v>
      </c>
      <c r="L76" s="21">
        <f t="shared" si="30"/>
        <v>1.10812</v>
      </c>
      <c r="M76" s="22"/>
      <c r="N76" s="25">
        <f t="shared" si="27"/>
        <v>0</v>
      </c>
      <c r="O76" s="26">
        <f t="shared" si="28"/>
        <v>0</v>
      </c>
      <c r="P76" s="2"/>
      <c r="Q76" s="2"/>
      <c r="R76" s="2"/>
      <c r="S76" s="2"/>
      <c r="T76" s="2"/>
    </row>
    <row r="77" spans="1:20" x14ac:dyDescent="0.2">
      <c r="A77" s="2"/>
      <c r="B77" s="16" t="s">
        <v>30</v>
      </c>
      <c r="C77" s="16"/>
      <c r="D77" s="17" t="s">
        <v>15</v>
      </c>
      <c r="E77" s="18"/>
      <c r="F77" s="66">
        <v>0.25</v>
      </c>
      <c r="G77" s="20">
        <v>1</v>
      </c>
      <c r="H77" s="21">
        <f t="shared" si="29"/>
        <v>0.25</v>
      </c>
      <c r="I77" s="22"/>
      <c r="J77" s="124">
        <v>0.25</v>
      </c>
      <c r="K77" s="24">
        <v>1</v>
      </c>
      <c r="L77" s="21">
        <f t="shared" si="30"/>
        <v>0.25</v>
      </c>
      <c r="M77" s="22"/>
      <c r="N77" s="25">
        <f t="shared" si="27"/>
        <v>0</v>
      </c>
      <c r="O77" s="26">
        <f t="shared" si="28"/>
        <v>0</v>
      </c>
      <c r="P77" s="2"/>
      <c r="Q77" s="2"/>
      <c r="R77" s="2"/>
      <c r="S77" s="2"/>
      <c r="T77" s="2"/>
    </row>
    <row r="78" spans="1:20" hidden="1" x14ac:dyDescent="0.2">
      <c r="A78" s="2"/>
      <c r="B78" s="16" t="s">
        <v>31</v>
      </c>
      <c r="C78" s="16"/>
      <c r="D78" s="17" t="s">
        <v>17</v>
      </c>
      <c r="E78" s="18"/>
      <c r="F78" s="66"/>
      <c r="G78" s="64">
        <f>F51</f>
        <v>800</v>
      </c>
      <c r="H78" s="21">
        <f t="shared" si="29"/>
        <v>0</v>
      </c>
      <c r="I78" s="22"/>
      <c r="J78" s="66"/>
      <c r="K78" s="65">
        <f>F51</f>
        <v>800</v>
      </c>
      <c r="L78" s="21">
        <f t="shared" si="30"/>
        <v>0</v>
      </c>
      <c r="M78" s="22"/>
      <c r="N78" s="25">
        <f t="shared" si="27"/>
        <v>0</v>
      </c>
      <c r="O78" s="26" t="str">
        <f t="shared" si="28"/>
        <v/>
      </c>
      <c r="P78" s="2"/>
      <c r="Q78" s="2"/>
      <c r="R78" s="2"/>
      <c r="S78" s="2"/>
      <c r="T78" s="2"/>
    </row>
    <row r="79" spans="1:20" x14ac:dyDescent="0.2">
      <c r="A79" s="2"/>
      <c r="B79" s="46" t="s">
        <v>32</v>
      </c>
      <c r="C79" s="16"/>
      <c r="D79" s="17" t="s">
        <v>17</v>
      </c>
      <c r="E79" s="18"/>
      <c r="F79" s="66">
        <v>0.08</v>
      </c>
      <c r="G79" s="67">
        <f>0.64*$F$51</f>
        <v>512</v>
      </c>
      <c r="H79" s="21">
        <f t="shared" si="29"/>
        <v>40.96</v>
      </c>
      <c r="I79" s="22"/>
      <c r="J79" s="66">
        <v>0.08</v>
      </c>
      <c r="K79" s="67">
        <f>G79</f>
        <v>512</v>
      </c>
      <c r="L79" s="21">
        <f t="shared" si="30"/>
        <v>40.96</v>
      </c>
      <c r="M79" s="22"/>
      <c r="N79" s="25">
        <f t="shared" si="27"/>
        <v>0</v>
      </c>
      <c r="O79" s="26">
        <f t="shared" si="28"/>
        <v>0</v>
      </c>
      <c r="P79" s="2"/>
      <c r="Q79" s="2"/>
      <c r="R79" s="2"/>
      <c r="S79" s="68"/>
      <c r="T79" s="2"/>
    </row>
    <row r="80" spans="1:20" x14ac:dyDescent="0.2">
      <c r="A80" s="2"/>
      <c r="B80" s="46" t="s">
        <v>33</v>
      </c>
      <c r="C80" s="16"/>
      <c r="D80" s="17" t="s">
        <v>17</v>
      </c>
      <c r="E80" s="18"/>
      <c r="F80" s="66">
        <v>0.122</v>
      </c>
      <c r="G80" s="67">
        <f>0.18*$F$51</f>
        <v>144</v>
      </c>
      <c r="H80" s="21">
        <f t="shared" si="29"/>
        <v>17.567999999999998</v>
      </c>
      <c r="I80" s="22"/>
      <c r="J80" s="66">
        <v>0.122</v>
      </c>
      <c r="K80" s="67">
        <f>G80</f>
        <v>144</v>
      </c>
      <c r="L80" s="21">
        <f t="shared" si="30"/>
        <v>17.567999999999998</v>
      </c>
      <c r="M80" s="22"/>
      <c r="N80" s="25">
        <f t="shared" si="27"/>
        <v>0</v>
      </c>
      <c r="O80" s="26">
        <f t="shared" si="28"/>
        <v>0</v>
      </c>
      <c r="P80" s="2"/>
      <c r="Q80" s="2"/>
      <c r="R80" s="2"/>
      <c r="S80" s="68"/>
      <c r="T80" s="2"/>
    </row>
    <row r="81" spans="1:20" ht="15" thickBot="1" x14ac:dyDescent="0.25">
      <c r="A81" s="2"/>
      <c r="B81" s="7" t="s">
        <v>34</v>
      </c>
      <c r="C81" s="16"/>
      <c r="D81" s="17" t="s">
        <v>17</v>
      </c>
      <c r="E81" s="18"/>
      <c r="F81" s="66">
        <v>0.161</v>
      </c>
      <c r="G81" s="67">
        <f>0.18*$F$51</f>
        <v>144</v>
      </c>
      <c r="H81" s="21">
        <f t="shared" si="29"/>
        <v>23.184000000000001</v>
      </c>
      <c r="I81" s="22"/>
      <c r="J81" s="66">
        <v>0.161</v>
      </c>
      <c r="K81" s="67">
        <f>G81</f>
        <v>144</v>
      </c>
      <c r="L81" s="21">
        <f t="shared" si="30"/>
        <v>23.184000000000001</v>
      </c>
      <c r="M81" s="22"/>
      <c r="N81" s="25">
        <f t="shared" si="27"/>
        <v>0</v>
      </c>
      <c r="O81" s="26">
        <f t="shared" si="28"/>
        <v>0</v>
      </c>
      <c r="P81" s="2"/>
      <c r="Q81" s="2"/>
      <c r="R81" s="2"/>
      <c r="S81" s="68"/>
      <c r="T81" s="2"/>
    </row>
    <row r="82" spans="1:20" ht="15" thickBot="1" x14ac:dyDescent="0.25">
      <c r="A82" s="2"/>
      <c r="B82" s="69"/>
      <c r="C82" s="70"/>
      <c r="D82" s="71"/>
      <c r="E82" s="70"/>
      <c r="F82" s="72"/>
      <c r="G82" s="73"/>
      <c r="H82" s="74"/>
      <c r="I82" s="75"/>
      <c r="J82" s="72"/>
      <c r="K82" s="76"/>
      <c r="L82" s="74"/>
      <c r="M82" s="75"/>
      <c r="N82" s="77"/>
      <c r="O82" s="78"/>
      <c r="P82" s="2"/>
      <c r="Q82" s="2"/>
      <c r="R82" s="2"/>
      <c r="S82" s="2"/>
      <c r="T82" s="2"/>
    </row>
    <row r="83" spans="1:20" ht="15" x14ac:dyDescent="0.25">
      <c r="A83" s="2"/>
      <c r="B83" s="79" t="s">
        <v>35</v>
      </c>
      <c r="C83" s="16"/>
      <c r="D83" s="16"/>
      <c r="E83" s="16"/>
      <c r="F83" s="80"/>
      <c r="G83" s="81"/>
      <c r="H83" s="82">
        <f>SUM(H75:H81,H74)</f>
        <v>138.99161599999999</v>
      </c>
      <c r="I83" s="83"/>
      <c r="J83" s="84"/>
      <c r="K83" s="84"/>
      <c r="L83" s="139">
        <f>SUM(L75:L81,L74)</f>
        <v>138.68161599999999</v>
      </c>
      <c r="M83" s="85"/>
      <c r="N83" s="136">
        <f t="shared" ref="N83" si="31">L83-H83</f>
        <v>-0.31000000000000227</v>
      </c>
      <c r="O83" s="87">
        <f t="shared" ref="O83" si="32">IF((H83)=0,"",(N83/H83))</f>
        <v>-2.2303503543695921E-3</v>
      </c>
      <c r="P83" s="2"/>
      <c r="Q83" s="2"/>
      <c r="R83" s="2"/>
      <c r="S83" s="68"/>
      <c r="T83" s="2"/>
    </row>
    <row r="84" spans="1:20" x14ac:dyDescent="0.2">
      <c r="A84" s="2"/>
      <c r="B84" s="88" t="s">
        <v>36</v>
      </c>
      <c r="C84" s="16"/>
      <c r="D84" s="16"/>
      <c r="E84" s="16"/>
      <c r="F84" s="89">
        <v>0.13</v>
      </c>
      <c r="G84" s="90"/>
      <c r="H84" s="91">
        <f>H83*F84</f>
        <v>18.068910079999998</v>
      </c>
      <c r="I84" s="92"/>
      <c r="J84" s="93">
        <v>0.13</v>
      </c>
      <c r="K84" s="92"/>
      <c r="L84" s="94">
        <f>L83*J84</f>
        <v>18.02861008</v>
      </c>
      <c r="M84" s="95"/>
      <c r="N84" s="125">
        <f t="shared" si="27"/>
        <v>-4.0299999999998448E-2</v>
      </c>
      <c r="O84" s="97">
        <f t="shared" si="28"/>
        <v>-2.2303503543694902E-3</v>
      </c>
      <c r="P84" s="2"/>
      <c r="Q84" s="2"/>
      <c r="R84" s="2"/>
      <c r="S84" s="68"/>
      <c r="T84" s="2"/>
    </row>
    <row r="85" spans="1:20" ht="15" x14ac:dyDescent="0.2">
      <c r="A85" s="2"/>
      <c r="B85" s="98" t="s">
        <v>37</v>
      </c>
      <c r="C85" s="16"/>
      <c r="D85" s="16"/>
      <c r="E85" s="16"/>
      <c r="F85" s="99"/>
      <c r="G85" s="90"/>
      <c r="H85" s="91">
        <f>H83+H84</f>
        <v>157.06052607999999</v>
      </c>
      <c r="I85" s="92"/>
      <c r="J85" s="92"/>
      <c r="K85" s="92"/>
      <c r="L85" s="94">
        <f>L83+L84</f>
        <v>156.71022607999998</v>
      </c>
      <c r="M85" s="95"/>
      <c r="N85" s="125">
        <f t="shared" si="27"/>
        <v>-0.35030000000000427</v>
      </c>
      <c r="O85" s="97">
        <f t="shared" si="28"/>
        <v>-2.230350354369603E-3</v>
      </c>
      <c r="P85" s="2"/>
      <c r="Q85" s="2"/>
      <c r="R85" s="2"/>
      <c r="S85" s="68"/>
      <c r="T85" s="2"/>
    </row>
    <row r="86" spans="1:20" hidden="1" x14ac:dyDescent="0.2">
      <c r="A86" s="2"/>
      <c r="B86" s="148" t="s">
        <v>38</v>
      </c>
      <c r="C86" s="148"/>
      <c r="D86" s="148"/>
      <c r="E86" s="16"/>
      <c r="F86" s="99"/>
      <c r="G86" s="90"/>
      <c r="H86" s="140"/>
      <c r="I86" s="92"/>
      <c r="J86" s="92"/>
      <c r="K86" s="92"/>
      <c r="L86" s="130"/>
      <c r="M86" s="95"/>
      <c r="N86" s="100">
        <f t="shared" si="27"/>
        <v>0</v>
      </c>
      <c r="O86" s="101" t="str">
        <f t="shared" si="28"/>
        <v/>
      </c>
      <c r="P86" s="2"/>
      <c r="Q86" s="2"/>
      <c r="R86" s="2"/>
      <c r="S86" s="2"/>
      <c r="T86" s="2"/>
    </row>
    <row r="87" spans="1:20" ht="15.75" thickBot="1" x14ac:dyDescent="0.3">
      <c r="A87" s="2"/>
      <c r="B87" s="149" t="s">
        <v>53</v>
      </c>
      <c r="C87" s="149"/>
      <c r="D87" s="149"/>
      <c r="E87" s="102"/>
      <c r="F87" s="103"/>
      <c r="G87" s="104"/>
      <c r="H87" s="105">
        <f>H85+H86</f>
        <v>157.06052607999999</v>
      </c>
      <c r="I87" s="106"/>
      <c r="J87" s="106"/>
      <c r="K87" s="106"/>
      <c r="L87" s="107">
        <f>L85+L86</f>
        <v>156.71022607999998</v>
      </c>
      <c r="M87" s="108"/>
      <c r="N87" s="141">
        <f t="shared" si="27"/>
        <v>-0.35030000000000427</v>
      </c>
      <c r="O87" s="110">
        <f t="shared" si="28"/>
        <v>-2.230350354369603E-3</v>
      </c>
      <c r="P87" s="2"/>
      <c r="Q87" s="2"/>
      <c r="R87" s="2"/>
      <c r="S87" s="2"/>
      <c r="T87" s="2"/>
    </row>
    <row r="88" spans="1:20" ht="15" thickBot="1" x14ac:dyDescent="0.25">
      <c r="A88" s="111"/>
      <c r="B88" s="112"/>
      <c r="C88" s="113"/>
      <c r="D88" s="114"/>
      <c r="E88" s="113"/>
      <c r="F88" s="72"/>
      <c r="G88" s="115"/>
      <c r="H88" s="74"/>
      <c r="I88" s="116"/>
      <c r="J88" s="72"/>
      <c r="K88" s="117"/>
      <c r="L88" s="74"/>
      <c r="M88" s="116"/>
      <c r="N88" s="118"/>
      <c r="O88" s="78"/>
      <c r="P88" s="111"/>
      <c r="Q88" s="111"/>
      <c r="R88" s="111"/>
      <c r="S88" s="111"/>
      <c r="T88" s="111"/>
    </row>
    <row r="89" spans="1:2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8"/>
      <c r="M89" s="2"/>
      <c r="N89" s="2"/>
      <c r="O89" s="2"/>
      <c r="P89" s="2"/>
      <c r="Q89" s="2"/>
      <c r="R89" s="2"/>
      <c r="S89" s="2"/>
      <c r="T89" s="2"/>
    </row>
    <row r="90" spans="1:20" ht="15" x14ac:dyDescent="0.25">
      <c r="A90" s="2"/>
      <c r="B90" s="8" t="s">
        <v>39</v>
      </c>
      <c r="C90" s="2"/>
      <c r="D90" s="2"/>
      <c r="E90" s="2"/>
      <c r="F90" s="119">
        <v>6.5500000000000003E-2</v>
      </c>
      <c r="G90" s="2"/>
      <c r="H90" s="2"/>
      <c r="I90" s="2"/>
      <c r="J90" s="119">
        <v>6.5500000000000003E-2</v>
      </c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Q92" s="2"/>
      <c r="R92" s="2"/>
      <c r="S92" s="2"/>
      <c r="T92" s="2"/>
    </row>
    <row r="93" spans="1:20" ht="15" x14ac:dyDescent="0.25">
      <c r="A93" s="2"/>
      <c r="B93" s="3" t="s">
        <v>0</v>
      </c>
      <c r="C93" s="2"/>
      <c r="D93" s="150" t="s">
        <v>54</v>
      </c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2"/>
      <c r="Q93" s="2"/>
      <c r="R93" s="2"/>
      <c r="S93" s="2"/>
      <c r="T93" s="2"/>
    </row>
    <row r="94" spans="1:20" ht="15" x14ac:dyDescent="0.25">
      <c r="A94" s="2"/>
      <c r="B94" s="4"/>
      <c r="C94" s="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2"/>
      <c r="Q94" s="2"/>
      <c r="R94" s="2"/>
      <c r="S94" s="2"/>
      <c r="T94" s="2"/>
    </row>
    <row r="95" spans="1:20" ht="15" x14ac:dyDescent="0.25">
      <c r="A95" s="2"/>
      <c r="B95" s="3" t="s">
        <v>1</v>
      </c>
      <c r="C95" s="2"/>
      <c r="D95" s="6" t="s">
        <v>2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2"/>
      <c r="Q95" s="2"/>
      <c r="R95" s="2"/>
      <c r="S95" s="2"/>
      <c r="T95" s="2"/>
    </row>
    <row r="96" spans="1:20" ht="15" x14ac:dyDescent="0.25">
      <c r="A96" s="2"/>
      <c r="B96" s="4"/>
      <c r="C96" s="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2"/>
      <c r="Q96" s="2"/>
      <c r="R96" s="2"/>
      <c r="S96" s="2"/>
      <c r="T96" s="2"/>
    </row>
    <row r="97" spans="1:20" ht="15" x14ac:dyDescent="0.25">
      <c r="A97" s="2"/>
      <c r="B97" s="7"/>
      <c r="C97" s="2"/>
      <c r="D97" s="3" t="s">
        <v>3</v>
      </c>
      <c r="E97" s="8"/>
      <c r="F97" s="9">
        <v>1500</v>
      </c>
      <c r="G97" s="8" t="s">
        <v>4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" x14ac:dyDescent="0.25">
      <c r="A99" s="2"/>
      <c r="B99" s="7"/>
      <c r="C99" s="2"/>
      <c r="D99" s="10"/>
      <c r="E99" s="10"/>
      <c r="F99" s="145" t="s">
        <v>5</v>
      </c>
      <c r="G99" s="146"/>
      <c r="H99" s="147"/>
      <c r="I99" s="2"/>
      <c r="J99" s="145" t="s">
        <v>45</v>
      </c>
      <c r="K99" s="146"/>
      <c r="L99" s="147"/>
      <c r="M99" s="2"/>
      <c r="N99" s="145" t="s">
        <v>6</v>
      </c>
      <c r="O99" s="147"/>
      <c r="P99" s="2"/>
      <c r="Q99" s="2"/>
      <c r="R99" s="2"/>
      <c r="S99" s="2"/>
      <c r="T99" s="2"/>
    </row>
    <row r="100" spans="1:20" ht="15" x14ac:dyDescent="0.25">
      <c r="A100" s="2"/>
      <c r="B100" s="7"/>
      <c r="C100" s="2"/>
      <c r="D100" s="151" t="s">
        <v>7</v>
      </c>
      <c r="E100" s="5"/>
      <c r="F100" s="11" t="s">
        <v>8</v>
      </c>
      <c r="G100" s="11" t="s">
        <v>9</v>
      </c>
      <c r="H100" s="12" t="s">
        <v>10</v>
      </c>
      <c r="I100" s="2"/>
      <c r="J100" s="11" t="s">
        <v>8</v>
      </c>
      <c r="K100" s="13" t="s">
        <v>9</v>
      </c>
      <c r="L100" s="12" t="s">
        <v>10</v>
      </c>
      <c r="M100" s="2"/>
      <c r="N100" s="153" t="s">
        <v>11</v>
      </c>
      <c r="O100" s="155" t="s">
        <v>12</v>
      </c>
      <c r="P100" s="2"/>
      <c r="Q100" s="2"/>
      <c r="R100" s="2"/>
      <c r="S100" s="2"/>
      <c r="T100" s="2"/>
    </row>
    <row r="101" spans="1:20" ht="15" x14ac:dyDescent="0.25">
      <c r="A101" s="2"/>
      <c r="B101" s="7"/>
      <c r="C101" s="2"/>
      <c r="D101" s="152"/>
      <c r="E101" s="5"/>
      <c r="F101" s="14" t="s">
        <v>13</v>
      </c>
      <c r="G101" s="14"/>
      <c r="H101" s="15" t="s">
        <v>13</v>
      </c>
      <c r="I101" s="2"/>
      <c r="J101" s="14" t="s">
        <v>13</v>
      </c>
      <c r="K101" s="15"/>
      <c r="L101" s="15" t="s">
        <v>13</v>
      </c>
      <c r="M101" s="2"/>
      <c r="N101" s="154"/>
      <c r="O101" s="156"/>
      <c r="P101" s="2"/>
      <c r="Q101" s="2"/>
      <c r="R101" s="2"/>
      <c r="S101" s="2"/>
      <c r="T101" s="2"/>
    </row>
    <row r="102" spans="1:20" x14ac:dyDescent="0.2">
      <c r="A102" s="2"/>
      <c r="B102" s="16" t="s">
        <v>14</v>
      </c>
      <c r="C102" s="16"/>
      <c r="D102" s="17" t="s">
        <v>15</v>
      </c>
      <c r="E102" s="18"/>
      <c r="F102" s="131">
        <v>17.010000000000002</v>
      </c>
      <c r="G102" s="20">
        <v>1</v>
      </c>
      <c r="H102" s="21">
        <f>G102*F102</f>
        <v>17.010000000000002</v>
      </c>
      <c r="I102" s="22"/>
      <c r="J102" s="132">
        <v>20.74</v>
      </c>
      <c r="K102" s="24">
        <v>1</v>
      </c>
      <c r="L102" s="21">
        <f>K102*J102</f>
        <v>20.74</v>
      </c>
      <c r="M102" s="22"/>
      <c r="N102" s="25">
        <f>L102-H102</f>
        <v>3.7299999999999969</v>
      </c>
      <c r="O102" s="26">
        <f>IF((H102)=0,"",(N102/H102))</f>
        <v>0.2192827748383302</v>
      </c>
      <c r="P102" s="2"/>
      <c r="Q102" s="2"/>
      <c r="R102" s="2"/>
      <c r="S102" s="2"/>
      <c r="T102" s="2"/>
    </row>
    <row r="103" spans="1:20" x14ac:dyDescent="0.2">
      <c r="A103" s="2"/>
      <c r="B103" s="16" t="s">
        <v>41</v>
      </c>
      <c r="C103" s="16"/>
      <c r="D103" s="17" t="s">
        <v>15</v>
      </c>
      <c r="E103" s="18"/>
      <c r="F103" s="125">
        <v>-0.17</v>
      </c>
      <c r="G103" s="20">
        <v>1</v>
      </c>
      <c r="H103" s="126">
        <f t="shared" ref="H103:H112" si="33">G103*F103</f>
        <v>-0.17</v>
      </c>
      <c r="I103" s="22"/>
      <c r="J103" s="125">
        <v>-0.21</v>
      </c>
      <c r="K103" s="24">
        <v>1</v>
      </c>
      <c r="L103" s="126">
        <f>K103*J103</f>
        <v>-0.21</v>
      </c>
      <c r="M103" s="22"/>
      <c r="N103" s="25">
        <f>L103-H103</f>
        <v>-3.999999999999998E-2</v>
      </c>
      <c r="O103" s="26">
        <f>IF((H103)=0,"",(N103/H103))</f>
        <v>0.23529411764705868</v>
      </c>
      <c r="P103" s="2"/>
      <c r="Q103" s="2"/>
      <c r="R103" s="2"/>
      <c r="S103" s="2"/>
      <c r="T103" s="2"/>
    </row>
    <row r="104" spans="1:20" hidden="1" x14ac:dyDescent="0.2">
      <c r="A104" s="2"/>
      <c r="B104" s="18" t="s">
        <v>42</v>
      </c>
      <c r="C104" s="16"/>
      <c r="D104" s="17"/>
      <c r="E104" s="18"/>
      <c r="F104" s="66"/>
      <c r="G104" s="20">
        <v>1</v>
      </c>
      <c r="H104" s="21">
        <f t="shared" si="33"/>
        <v>0</v>
      </c>
      <c r="I104" s="22"/>
      <c r="J104" s="124"/>
      <c r="K104" s="24">
        <v>1</v>
      </c>
      <c r="L104" s="21">
        <f t="shared" ref="L104:L112" si="34">K104*J104</f>
        <v>0</v>
      </c>
      <c r="M104" s="22"/>
      <c r="N104" s="25">
        <f t="shared" ref="N104:N113" si="35">L104-H104</f>
        <v>0</v>
      </c>
      <c r="O104" s="26" t="str">
        <f t="shared" ref="O104:O113" si="36">IF((H104)=0,"",(N104/H104))</f>
        <v/>
      </c>
      <c r="P104" s="2"/>
      <c r="Q104" s="2"/>
      <c r="R104" s="2"/>
      <c r="S104" s="2"/>
      <c r="T104" s="2"/>
    </row>
    <row r="105" spans="1:20" hidden="1" x14ac:dyDescent="0.2">
      <c r="A105" s="2"/>
      <c r="B105" s="27"/>
      <c r="C105" s="16"/>
      <c r="D105" s="17"/>
      <c r="E105" s="18"/>
      <c r="F105" s="66"/>
      <c r="G105" s="20">
        <v>1</v>
      </c>
      <c r="H105" s="21">
        <f t="shared" si="33"/>
        <v>0</v>
      </c>
      <c r="I105" s="22"/>
      <c r="J105" s="124"/>
      <c r="K105" s="24">
        <v>1</v>
      </c>
      <c r="L105" s="21">
        <f t="shared" si="34"/>
        <v>0</v>
      </c>
      <c r="M105" s="22"/>
      <c r="N105" s="25">
        <f t="shared" si="35"/>
        <v>0</v>
      </c>
      <c r="O105" s="26" t="str">
        <f t="shared" si="36"/>
        <v/>
      </c>
      <c r="P105" s="2"/>
      <c r="Q105" s="2"/>
      <c r="R105" s="2"/>
      <c r="S105" s="2"/>
      <c r="T105" s="2"/>
    </row>
    <row r="106" spans="1:20" hidden="1" x14ac:dyDescent="0.2">
      <c r="A106" s="2"/>
      <c r="B106" s="27"/>
      <c r="C106" s="16"/>
      <c r="D106" s="17"/>
      <c r="E106" s="18"/>
      <c r="F106" s="66"/>
      <c r="G106" s="20">
        <v>1</v>
      </c>
      <c r="H106" s="21">
        <f t="shared" si="33"/>
        <v>0</v>
      </c>
      <c r="I106" s="22"/>
      <c r="J106" s="124"/>
      <c r="K106" s="24">
        <v>1</v>
      </c>
      <c r="L106" s="21">
        <f t="shared" si="34"/>
        <v>0</v>
      </c>
      <c r="M106" s="22"/>
      <c r="N106" s="25">
        <f t="shared" si="35"/>
        <v>0</v>
      </c>
      <c r="O106" s="26" t="str">
        <f t="shared" si="36"/>
        <v/>
      </c>
      <c r="P106" s="2"/>
      <c r="Q106" s="2"/>
      <c r="R106" s="2"/>
      <c r="S106" s="2"/>
      <c r="T106" s="2"/>
    </row>
    <row r="107" spans="1:20" hidden="1" x14ac:dyDescent="0.2">
      <c r="A107" s="2"/>
      <c r="B107" s="27"/>
      <c r="C107" s="16"/>
      <c r="D107" s="17"/>
      <c r="E107" s="18"/>
      <c r="F107" s="66"/>
      <c r="G107" s="20">
        <v>1</v>
      </c>
      <c r="H107" s="21">
        <f t="shared" si="33"/>
        <v>0</v>
      </c>
      <c r="I107" s="22"/>
      <c r="J107" s="124"/>
      <c r="K107" s="24">
        <v>1</v>
      </c>
      <c r="L107" s="21">
        <f t="shared" si="34"/>
        <v>0</v>
      </c>
      <c r="M107" s="22"/>
      <c r="N107" s="25">
        <f t="shared" si="35"/>
        <v>0</v>
      </c>
      <c r="O107" s="26" t="str">
        <f t="shared" si="36"/>
        <v/>
      </c>
      <c r="P107" s="2"/>
      <c r="Q107" s="2"/>
      <c r="R107" s="2"/>
      <c r="S107" s="2"/>
      <c r="T107" s="2"/>
    </row>
    <row r="108" spans="1:20" x14ac:dyDescent="0.2">
      <c r="A108" s="2"/>
      <c r="B108" s="16" t="s">
        <v>16</v>
      </c>
      <c r="C108" s="16"/>
      <c r="D108" s="17" t="s">
        <v>17</v>
      </c>
      <c r="E108" s="18"/>
      <c r="F108" s="66">
        <v>2.4799999999999999E-2</v>
      </c>
      <c r="G108" s="28">
        <f>$F$97</f>
        <v>1500</v>
      </c>
      <c r="H108" s="126">
        <f t="shared" si="33"/>
        <v>37.199999999999996</v>
      </c>
      <c r="I108" s="22"/>
      <c r="J108" s="124">
        <v>1.9800000000000002E-2</v>
      </c>
      <c r="K108" s="28">
        <f>$F$97</f>
        <v>1500</v>
      </c>
      <c r="L108" s="21">
        <f t="shared" si="34"/>
        <v>29.700000000000003</v>
      </c>
      <c r="M108" s="22"/>
      <c r="N108" s="125">
        <f t="shared" si="35"/>
        <v>-7.4999999999999929</v>
      </c>
      <c r="O108" s="26">
        <f t="shared" si="36"/>
        <v>-0.20161290322580627</v>
      </c>
      <c r="P108" s="2"/>
      <c r="Q108" s="2"/>
      <c r="R108" s="2"/>
      <c r="S108" s="2"/>
      <c r="T108" s="2"/>
    </row>
    <row r="109" spans="1:20" x14ac:dyDescent="0.2">
      <c r="A109" s="2"/>
      <c r="B109" s="16" t="s">
        <v>41</v>
      </c>
      <c r="C109" s="16"/>
      <c r="D109" s="17"/>
      <c r="E109" s="18"/>
      <c r="F109" s="127">
        <v>-2.0000000000000001E-4</v>
      </c>
      <c r="G109" s="28">
        <f t="shared" ref="G109:G114" si="37">$F$97</f>
        <v>1500</v>
      </c>
      <c r="H109" s="126">
        <f t="shared" si="33"/>
        <v>-0.3</v>
      </c>
      <c r="I109" s="22"/>
      <c r="J109" s="144">
        <v>-2.0000000000000001E-4</v>
      </c>
      <c r="K109" s="28">
        <f t="shared" ref="K109:K112" si="38">$F$97</f>
        <v>1500</v>
      </c>
      <c r="L109" s="126">
        <f t="shared" si="34"/>
        <v>-0.3</v>
      </c>
      <c r="M109" s="22"/>
      <c r="N109" s="25">
        <f t="shared" si="35"/>
        <v>0</v>
      </c>
      <c r="O109" s="26">
        <f t="shared" si="36"/>
        <v>0</v>
      </c>
      <c r="P109" s="2"/>
      <c r="Q109" s="2"/>
      <c r="R109" s="2"/>
      <c r="S109" s="2"/>
      <c r="T109" s="2"/>
    </row>
    <row r="110" spans="1:20" x14ac:dyDescent="0.2">
      <c r="A110" s="2"/>
      <c r="B110" s="16" t="s">
        <v>42</v>
      </c>
      <c r="C110" s="16"/>
      <c r="D110" s="17"/>
      <c r="E110" s="18"/>
      <c r="F110" s="66"/>
      <c r="G110" s="28">
        <f t="shared" si="37"/>
        <v>1500</v>
      </c>
      <c r="H110" s="126">
        <f t="shared" si="33"/>
        <v>0</v>
      </c>
      <c r="I110" s="22"/>
      <c r="J110" s="124"/>
      <c r="K110" s="28">
        <f t="shared" si="38"/>
        <v>1500</v>
      </c>
      <c r="L110" s="126">
        <f t="shared" si="34"/>
        <v>0</v>
      </c>
      <c r="M110" s="22"/>
      <c r="N110" s="25">
        <f t="shared" si="35"/>
        <v>0</v>
      </c>
      <c r="O110" s="26" t="str">
        <f t="shared" si="36"/>
        <v/>
      </c>
      <c r="P110" s="2"/>
      <c r="Q110" s="2"/>
      <c r="R110" s="2"/>
      <c r="S110" s="2"/>
      <c r="T110" s="2"/>
    </row>
    <row r="111" spans="1:20" x14ac:dyDescent="0.2">
      <c r="A111" s="2"/>
      <c r="B111" s="122" t="s">
        <v>18</v>
      </c>
      <c r="C111" s="16"/>
      <c r="D111" s="17" t="s">
        <v>17</v>
      </c>
      <c r="E111" s="18"/>
      <c r="F111" s="127">
        <v>-1.5E-3</v>
      </c>
      <c r="G111" s="28">
        <f t="shared" si="37"/>
        <v>1500</v>
      </c>
      <c r="H111" s="126">
        <f t="shared" si="33"/>
        <v>-2.25</v>
      </c>
      <c r="I111" s="22"/>
      <c r="J111" s="127">
        <v>-1.5E-3</v>
      </c>
      <c r="K111" s="28">
        <f t="shared" si="38"/>
        <v>1500</v>
      </c>
      <c r="L111" s="126">
        <f t="shared" si="34"/>
        <v>-2.25</v>
      </c>
      <c r="M111" s="22"/>
      <c r="N111" s="25">
        <f t="shared" si="35"/>
        <v>0</v>
      </c>
      <c r="O111" s="26">
        <f t="shared" si="36"/>
        <v>0</v>
      </c>
      <c r="P111" s="2"/>
      <c r="Q111" s="2"/>
      <c r="R111" s="2"/>
      <c r="S111" s="2"/>
      <c r="T111" s="2"/>
    </row>
    <row r="112" spans="1:20" x14ac:dyDescent="0.2">
      <c r="A112" s="2"/>
      <c r="B112" s="122" t="s">
        <v>19</v>
      </c>
      <c r="C112" s="16"/>
      <c r="D112" s="17" t="s">
        <v>17</v>
      </c>
      <c r="E112" s="18"/>
      <c r="F112" s="66">
        <v>2.0000000000000001E-4</v>
      </c>
      <c r="G112" s="28">
        <f t="shared" si="37"/>
        <v>1500</v>
      </c>
      <c r="H112" s="126">
        <f t="shared" si="33"/>
        <v>0.3</v>
      </c>
      <c r="I112" s="22"/>
      <c r="J112" s="124">
        <v>2.0000000000000001E-4</v>
      </c>
      <c r="K112" s="28">
        <f t="shared" si="38"/>
        <v>1500</v>
      </c>
      <c r="L112" s="126">
        <f t="shared" si="34"/>
        <v>0.3</v>
      </c>
      <c r="M112" s="22"/>
      <c r="N112" s="25">
        <f t="shared" si="35"/>
        <v>0</v>
      </c>
      <c r="O112" s="26">
        <f t="shared" si="36"/>
        <v>0</v>
      </c>
      <c r="P112" s="2"/>
      <c r="Q112" s="2"/>
      <c r="R112" s="2"/>
      <c r="S112" s="2"/>
      <c r="T112" s="2"/>
    </row>
    <row r="113" spans="1:20" ht="15" x14ac:dyDescent="0.25">
      <c r="A113" s="31"/>
      <c r="B113" s="32" t="s">
        <v>20</v>
      </c>
      <c r="C113" s="33"/>
      <c r="D113" s="34"/>
      <c r="E113" s="33"/>
      <c r="F113" s="35"/>
      <c r="G113" s="36"/>
      <c r="H113" s="37">
        <f>SUM(H102:H112)</f>
        <v>51.789999999999992</v>
      </c>
      <c r="I113" s="38"/>
      <c r="J113" s="39"/>
      <c r="K113" s="40"/>
      <c r="L113" s="37">
        <f>SUM(L102:L112)</f>
        <v>47.980000000000004</v>
      </c>
      <c r="M113" s="38"/>
      <c r="N113" s="137">
        <f t="shared" si="35"/>
        <v>-3.8099999999999881</v>
      </c>
      <c r="O113" s="42">
        <f t="shared" si="36"/>
        <v>-7.3566325545471878E-2</v>
      </c>
      <c r="P113" s="31"/>
      <c r="Q113" s="31"/>
      <c r="R113" s="31"/>
      <c r="S113" s="31"/>
      <c r="T113" s="31"/>
    </row>
    <row r="114" spans="1:20" x14ac:dyDescent="0.2">
      <c r="A114" s="2"/>
      <c r="B114" s="46" t="s">
        <v>21</v>
      </c>
      <c r="C114" s="16"/>
      <c r="D114" s="17" t="s">
        <v>17</v>
      </c>
      <c r="E114" s="18"/>
      <c r="F114" s="66">
        <v>4.0000000000000002E-4</v>
      </c>
      <c r="G114" s="28">
        <f t="shared" si="37"/>
        <v>1500</v>
      </c>
      <c r="H114" s="21">
        <f>G114*F114</f>
        <v>0.6</v>
      </c>
      <c r="I114" s="22"/>
      <c r="J114" s="124">
        <v>4.0000000000000002E-4</v>
      </c>
      <c r="K114" s="28">
        <f t="shared" ref="K114" si="39">$F$97</f>
        <v>1500</v>
      </c>
      <c r="L114" s="21">
        <f>K114*J114</f>
        <v>0.6</v>
      </c>
      <c r="M114" s="22"/>
      <c r="N114" s="25">
        <f>L114-H114</f>
        <v>0</v>
      </c>
      <c r="O114" s="26">
        <f>IF((H114)=0,"",(N114/H114))</f>
        <v>0</v>
      </c>
      <c r="P114" s="2"/>
      <c r="Q114" s="2"/>
      <c r="R114" s="2"/>
      <c r="S114" s="2"/>
      <c r="T114" s="2"/>
    </row>
    <row r="115" spans="1:20" x14ac:dyDescent="0.2">
      <c r="A115" s="2"/>
      <c r="B115" s="46" t="s">
        <v>22</v>
      </c>
      <c r="C115" s="16"/>
      <c r="D115" s="17" t="s">
        <v>17</v>
      </c>
      <c r="E115" s="18"/>
      <c r="F115" s="47">
        <f>IF(ISBLANK(D95)=TRUE, 0, IF(D95="TOU", 0.64*$F$79+0.18*$F$80+0.18*$F$81, IF(AND(D95="non-TOU",#REF!&gt; 0),#REF!,#REF!)))</f>
        <v>0.10214000000000001</v>
      </c>
      <c r="G115" s="143">
        <f>$F$97*(1+$F$136)-$F$97</f>
        <v>98.250000000000227</v>
      </c>
      <c r="H115" s="21">
        <f t="shared" ref="H115" si="40">G115*F115</f>
        <v>10.035255000000024</v>
      </c>
      <c r="I115" s="22"/>
      <c r="J115" s="49">
        <f>0.64*$F$79+0.18*$F$80+0.18*$F$81</f>
        <v>0.10214000000000001</v>
      </c>
      <c r="K115" s="143">
        <f>$F$97*(1+$J$136)-$F$97</f>
        <v>98.250000000000227</v>
      </c>
      <c r="L115" s="21">
        <f t="shared" ref="L115" si="41">K115*J115</f>
        <v>10.035255000000024</v>
      </c>
      <c r="M115" s="22"/>
      <c r="N115" s="25">
        <f t="shared" ref="N115" si="42">L115-H115</f>
        <v>0</v>
      </c>
      <c r="O115" s="26">
        <f t="shared" ref="O115" si="43">IF((H115)=0,"",(N115/H115))</f>
        <v>0</v>
      </c>
      <c r="P115" s="2"/>
      <c r="Q115" s="2"/>
      <c r="R115" s="2"/>
      <c r="S115" s="2"/>
      <c r="T115" s="2"/>
    </row>
    <row r="116" spans="1:20" x14ac:dyDescent="0.2">
      <c r="A116" s="2"/>
      <c r="B116" s="46" t="s">
        <v>23</v>
      </c>
      <c r="C116" s="16"/>
      <c r="D116" s="17" t="s">
        <v>15</v>
      </c>
      <c r="E116" s="18"/>
      <c r="F116" s="133">
        <v>0.79</v>
      </c>
      <c r="G116" s="20">
        <v>1</v>
      </c>
      <c r="H116" s="21">
        <f>G116*F116</f>
        <v>0.79</v>
      </c>
      <c r="I116" s="22"/>
      <c r="J116" s="133">
        <v>0.79</v>
      </c>
      <c r="K116" s="20">
        <v>1</v>
      </c>
      <c r="L116" s="21">
        <f>K116*J116</f>
        <v>0.79</v>
      </c>
      <c r="M116" s="22"/>
      <c r="N116" s="25">
        <f>L116-H116</f>
        <v>0</v>
      </c>
      <c r="O116" s="26"/>
      <c r="P116" s="2"/>
      <c r="Q116" s="2"/>
      <c r="R116" s="2"/>
      <c r="S116" s="2"/>
      <c r="T116" s="2"/>
    </row>
    <row r="117" spans="1:20" ht="30" x14ac:dyDescent="0.2">
      <c r="A117" s="2"/>
      <c r="B117" s="50" t="s">
        <v>24</v>
      </c>
      <c r="C117" s="51"/>
      <c r="D117" s="51"/>
      <c r="E117" s="51"/>
      <c r="F117" s="52"/>
      <c r="G117" s="53"/>
      <c r="H117" s="54">
        <f>SUM(H114:H116)+H113</f>
        <v>63.215255000000013</v>
      </c>
      <c r="I117" s="38"/>
      <c r="J117" s="53"/>
      <c r="K117" s="55"/>
      <c r="L117" s="54">
        <f>SUM(L114:L116)+L113</f>
        <v>59.405255000000025</v>
      </c>
      <c r="M117" s="38"/>
      <c r="N117" s="138">
        <f t="shared" ref="N117:N127" si="44">L117-H117</f>
        <v>-3.8099999999999881</v>
      </c>
      <c r="O117" s="42">
        <f t="shared" ref="O117:O127" si="45">IF((H117)=0,"",(N117/H117))</f>
        <v>-6.0270262296655885E-2</v>
      </c>
      <c r="P117" s="2"/>
      <c r="Q117" s="2"/>
      <c r="R117" s="2"/>
      <c r="S117" s="2"/>
      <c r="T117" s="2"/>
    </row>
    <row r="118" spans="1:20" x14ac:dyDescent="0.2">
      <c r="A118" s="2"/>
      <c r="B118" s="22" t="s">
        <v>25</v>
      </c>
      <c r="C118" s="22"/>
      <c r="D118" s="56" t="s">
        <v>17</v>
      </c>
      <c r="E118" s="57"/>
      <c r="F118" s="124">
        <v>6.7999999999999996E-3</v>
      </c>
      <c r="G118" s="58">
        <f>F97*(1+F136)</f>
        <v>1598.2500000000002</v>
      </c>
      <c r="H118" s="21">
        <f>G118*F118</f>
        <v>10.8681</v>
      </c>
      <c r="I118" s="22"/>
      <c r="J118" s="124">
        <v>6.7999999999999996E-3</v>
      </c>
      <c r="K118" s="59">
        <f>F97*(1+J136)</f>
        <v>1598.2500000000002</v>
      </c>
      <c r="L118" s="21">
        <f>K118*J118</f>
        <v>10.8681</v>
      </c>
      <c r="M118" s="22"/>
      <c r="N118" s="25">
        <f t="shared" si="44"/>
        <v>0</v>
      </c>
      <c r="O118" s="26">
        <f t="shared" si="45"/>
        <v>0</v>
      </c>
      <c r="P118" s="2"/>
      <c r="Q118" s="2"/>
      <c r="R118" s="2"/>
      <c r="S118" s="2"/>
      <c r="T118" s="2"/>
    </row>
    <row r="119" spans="1:20" ht="28.5" x14ac:dyDescent="0.2">
      <c r="A119" s="2"/>
      <c r="B119" s="60" t="s">
        <v>26</v>
      </c>
      <c r="C119" s="22"/>
      <c r="D119" s="56" t="s">
        <v>17</v>
      </c>
      <c r="E119" s="57"/>
      <c r="F119" s="124">
        <v>5.1999999999999998E-3</v>
      </c>
      <c r="G119" s="58">
        <f>G118</f>
        <v>1598.2500000000002</v>
      </c>
      <c r="H119" s="21">
        <f>G119*F119</f>
        <v>8.3109000000000002</v>
      </c>
      <c r="I119" s="22"/>
      <c r="J119" s="124">
        <v>5.1999999999999998E-3</v>
      </c>
      <c r="K119" s="59">
        <f>K118</f>
        <v>1598.2500000000002</v>
      </c>
      <c r="L119" s="21">
        <f>K119*J119</f>
        <v>8.3109000000000002</v>
      </c>
      <c r="M119" s="22"/>
      <c r="N119" s="25">
        <f t="shared" si="44"/>
        <v>0</v>
      </c>
      <c r="O119" s="26">
        <f t="shared" si="45"/>
        <v>0</v>
      </c>
      <c r="P119" s="2"/>
      <c r="Q119" s="2"/>
      <c r="R119" s="2"/>
      <c r="S119" s="2"/>
      <c r="T119" s="2"/>
    </row>
    <row r="120" spans="1:20" ht="30" x14ac:dyDescent="0.2">
      <c r="A120" s="2"/>
      <c r="B120" s="50" t="s">
        <v>27</v>
      </c>
      <c r="C120" s="33"/>
      <c r="D120" s="33"/>
      <c r="E120" s="33"/>
      <c r="F120" s="128"/>
      <c r="G120" s="53"/>
      <c r="H120" s="54">
        <f>SUM(H117:H119)</f>
        <v>82.394255000000015</v>
      </c>
      <c r="I120" s="61"/>
      <c r="J120" s="129"/>
      <c r="K120" s="62"/>
      <c r="L120" s="54">
        <f>SUM(L117:L119)</f>
        <v>78.584255000000027</v>
      </c>
      <c r="M120" s="61"/>
      <c r="N120" s="138">
        <f t="shared" si="44"/>
        <v>-3.8099999999999881</v>
      </c>
      <c r="O120" s="42">
        <f t="shared" si="45"/>
        <v>-4.62410880467332E-2</v>
      </c>
      <c r="P120" s="2"/>
      <c r="Q120" s="2"/>
      <c r="R120" s="2"/>
      <c r="S120" s="2"/>
      <c r="T120" s="2"/>
    </row>
    <row r="121" spans="1:20" ht="28.5" x14ac:dyDescent="0.2">
      <c r="A121" s="2"/>
      <c r="B121" s="63" t="s">
        <v>28</v>
      </c>
      <c r="C121" s="16"/>
      <c r="D121" s="17" t="s">
        <v>17</v>
      </c>
      <c r="E121" s="18"/>
      <c r="F121" s="66">
        <v>4.4000000000000003E-3</v>
      </c>
      <c r="G121" s="58">
        <f>G119</f>
        <v>1598.2500000000002</v>
      </c>
      <c r="H121" s="21">
        <f t="shared" ref="H121:H127" si="46">G121*F121</f>
        <v>7.0323000000000011</v>
      </c>
      <c r="I121" s="22"/>
      <c r="J121" s="124">
        <v>4.4000000000000003E-3</v>
      </c>
      <c r="K121" s="59">
        <f>K119</f>
        <v>1598.2500000000002</v>
      </c>
      <c r="L121" s="21">
        <f t="shared" ref="L121:L127" si="47">K121*J121</f>
        <v>7.0323000000000011</v>
      </c>
      <c r="M121" s="22"/>
      <c r="N121" s="25">
        <f t="shared" si="44"/>
        <v>0</v>
      </c>
      <c r="O121" s="26">
        <f t="shared" si="45"/>
        <v>0</v>
      </c>
      <c r="P121" s="2"/>
      <c r="Q121" s="2"/>
      <c r="R121" s="2"/>
      <c r="S121" s="2"/>
      <c r="T121" s="2"/>
    </row>
    <row r="122" spans="1:20" ht="28.5" x14ac:dyDescent="0.2">
      <c r="A122" s="2"/>
      <c r="B122" s="63" t="s">
        <v>29</v>
      </c>
      <c r="C122" s="16"/>
      <c r="D122" s="17" t="s">
        <v>17</v>
      </c>
      <c r="E122" s="18"/>
      <c r="F122" s="66">
        <v>1.2999999999999999E-3</v>
      </c>
      <c r="G122" s="58">
        <f>G119</f>
        <v>1598.2500000000002</v>
      </c>
      <c r="H122" s="21">
        <f t="shared" si="46"/>
        <v>2.077725</v>
      </c>
      <c r="I122" s="22"/>
      <c r="J122" s="124">
        <v>1.2999999999999999E-3</v>
      </c>
      <c r="K122" s="59">
        <f>K119</f>
        <v>1598.2500000000002</v>
      </c>
      <c r="L122" s="21">
        <f t="shared" si="47"/>
        <v>2.077725</v>
      </c>
      <c r="M122" s="22"/>
      <c r="N122" s="25">
        <f t="shared" si="44"/>
        <v>0</v>
      </c>
      <c r="O122" s="26">
        <f t="shared" si="45"/>
        <v>0</v>
      </c>
      <c r="P122" s="2"/>
      <c r="Q122" s="2"/>
      <c r="R122" s="2"/>
      <c r="S122" s="2"/>
      <c r="T122" s="2"/>
    </row>
    <row r="123" spans="1:20" x14ac:dyDescent="0.2">
      <c r="A123" s="2"/>
      <c r="B123" s="16" t="s">
        <v>30</v>
      </c>
      <c r="C123" s="16"/>
      <c r="D123" s="17" t="s">
        <v>15</v>
      </c>
      <c r="E123" s="18"/>
      <c r="F123" s="66">
        <v>0.25</v>
      </c>
      <c r="G123" s="20">
        <v>1</v>
      </c>
      <c r="H123" s="21">
        <f t="shared" si="46"/>
        <v>0.25</v>
      </c>
      <c r="I123" s="22"/>
      <c r="J123" s="124">
        <v>0.25</v>
      </c>
      <c r="K123" s="24">
        <v>1</v>
      </c>
      <c r="L123" s="21">
        <f t="shared" si="47"/>
        <v>0.25</v>
      </c>
      <c r="M123" s="22"/>
      <c r="N123" s="25">
        <f t="shared" si="44"/>
        <v>0</v>
      </c>
      <c r="O123" s="26">
        <f t="shared" si="45"/>
        <v>0</v>
      </c>
      <c r="P123" s="2"/>
      <c r="Q123" s="2"/>
      <c r="R123" s="2"/>
      <c r="S123" s="2"/>
      <c r="T123" s="2"/>
    </row>
    <row r="124" spans="1:20" hidden="1" x14ac:dyDescent="0.2">
      <c r="A124" s="2"/>
      <c r="B124" s="16" t="s">
        <v>31</v>
      </c>
      <c r="C124" s="16"/>
      <c r="D124" s="17" t="s">
        <v>17</v>
      </c>
      <c r="E124" s="18"/>
      <c r="F124" s="66"/>
      <c r="G124" s="64">
        <f>F97</f>
        <v>1500</v>
      </c>
      <c r="H124" s="21">
        <f t="shared" si="46"/>
        <v>0</v>
      </c>
      <c r="I124" s="22"/>
      <c r="J124" s="66"/>
      <c r="K124" s="65">
        <f>F97</f>
        <v>1500</v>
      </c>
      <c r="L124" s="21">
        <f t="shared" si="47"/>
        <v>0</v>
      </c>
      <c r="M124" s="22"/>
      <c r="N124" s="25">
        <f t="shared" si="44"/>
        <v>0</v>
      </c>
      <c r="O124" s="26" t="str">
        <f t="shared" si="45"/>
        <v/>
      </c>
      <c r="P124" s="2"/>
      <c r="Q124" s="2"/>
      <c r="R124" s="2"/>
      <c r="S124" s="2"/>
      <c r="T124" s="2"/>
    </row>
    <row r="125" spans="1:20" x14ac:dyDescent="0.2">
      <c r="A125" s="2"/>
      <c r="B125" s="46" t="s">
        <v>32</v>
      </c>
      <c r="C125" s="16"/>
      <c r="D125" s="17" t="s">
        <v>17</v>
      </c>
      <c r="E125" s="18"/>
      <c r="F125" s="66">
        <v>0.08</v>
      </c>
      <c r="G125" s="67">
        <f>0.64*$F$97</f>
        <v>960</v>
      </c>
      <c r="H125" s="21">
        <f t="shared" si="46"/>
        <v>76.8</v>
      </c>
      <c r="I125" s="22"/>
      <c r="J125" s="66">
        <v>0.08</v>
      </c>
      <c r="K125" s="67">
        <f>G125</f>
        <v>960</v>
      </c>
      <c r="L125" s="21">
        <f t="shared" si="47"/>
        <v>76.8</v>
      </c>
      <c r="M125" s="22"/>
      <c r="N125" s="25">
        <f t="shared" si="44"/>
        <v>0</v>
      </c>
      <c r="O125" s="26">
        <f t="shared" si="45"/>
        <v>0</v>
      </c>
      <c r="P125" s="2"/>
      <c r="Q125" s="2"/>
      <c r="R125" s="2"/>
      <c r="S125" s="68"/>
      <c r="T125" s="2"/>
    </row>
    <row r="126" spans="1:20" x14ac:dyDescent="0.2">
      <c r="A126" s="2"/>
      <c r="B126" s="46" t="s">
        <v>33</v>
      </c>
      <c r="C126" s="16"/>
      <c r="D126" s="17" t="s">
        <v>17</v>
      </c>
      <c r="E126" s="18"/>
      <c r="F126" s="66">
        <v>0.122</v>
      </c>
      <c r="G126" s="67">
        <f>0.18*$F$97</f>
        <v>270</v>
      </c>
      <c r="H126" s="21">
        <f t="shared" si="46"/>
        <v>32.94</v>
      </c>
      <c r="I126" s="22"/>
      <c r="J126" s="66">
        <v>0.122</v>
      </c>
      <c r="K126" s="67">
        <f>G126</f>
        <v>270</v>
      </c>
      <c r="L126" s="21">
        <f t="shared" si="47"/>
        <v>32.94</v>
      </c>
      <c r="M126" s="22"/>
      <c r="N126" s="25">
        <f t="shared" si="44"/>
        <v>0</v>
      </c>
      <c r="O126" s="26">
        <f t="shared" si="45"/>
        <v>0</v>
      </c>
      <c r="P126" s="2"/>
      <c r="Q126" s="2"/>
      <c r="R126" s="2"/>
      <c r="S126" s="68"/>
      <c r="T126" s="2"/>
    </row>
    <row r="127" spans="1:20" ht="15" thickBot="1" x14ac:dyDescent="0.25">
      <c r="A127" s="2"/>
      <c r="B127" s="7" t="s">
        <v>34</v>
      </c>
      <c r="C127" s="16"/>
      <c r="D127" s="17" t="s">
        <v>17</v>
      </c>
      <c r="E127" s="18"/>
      <c r="F127" s="66">
        <v>0.161</v>
      </c>
      <c r="G127" s="67">
        <f>0.18*$F$97</f>
        <v>270</v>
      </c>
      <c r="H127" s="21">
        <f t="shared" si="46"/>
        <v>43.47</v>
      </c>
      <c r="I127" s="22"/>
      <c r="J127" s="66">
        <v>0.161</v>
      </c>
      <c r="K127" s="67">
        <f>G127</f>
        <v>270</v>
      </c>
      <c r="L127" s="21">
        <f t="shared" si="47"/>
        <v>43.47</v>
      </c>
      <c r="M127" s="22"/>
      <c r="N127" s="25">
        <f t="shared" si="44"/>
        <v>0</v>
      </c>
      <c r="O127" s="26">
        <f t="shared" si="45"/>
        <v>0</v>
      </c>
      <c r="P127" s="2"/>
      <c r="Q127" s="2"/>
      <c r="R127" s="2"/>
      <c r="S127" s="68"/>
      <c r="T127" s="2"/>
    </row>
    <row r="128" spans="1:20" ht="15" thickBot="1" x14ac:dyDescent="0.25">
      <c r="A128" s="2"/>
      <c r="B128" s="69"/>
      <c r="C128" s="70"/>
      <c r="D128" s="71"/>
      <c r="E128" s="70"/>
      <c r="F128" s="72"/>
      <c r="G128" s="73"/>
      <c r="H128" s="74"/>
      <c r="I128" s="75"/>
      <c r="J128" s="72"/>
      <c r="K128" s="76"/>
      <c r="L128" s="74"/>
      <c r="M128" s="75"/>
      <c r="N128" s="77"/>
      <c r="O128" s="78"/>
      <c r="P128" s="2"/>
      <c r="Q128" s="2"/>
      <c r="R128" s="2"/>
      <c r="S128" s="2"/>
      <c r="T128" s="2"/>
    </row>
    <row r="129" spans="1:20" ht="15" x14ac:dyDescent="0.25">
      <c r="A129" s="2"/>
      <c r="B129" s="79" t="s">
        <v>35</v>
      </c>
      <c r="C129" s="16"/>
      <c r="D129" s="16"/>
      <c r="E129" s="16"/>
      <c r="F129" s="80"/>
      <c r="G129" s="81"/>
      <c r="H129" s="82">
        <f>SUM(H121:H127,H120)</f>
        <v>244.96428</v>
      </c>
      <c r="I129" s="83"/>
      <c r="J129" s="84"/>
      <c r="K129" s="84"/>
      <c r="L129" s="139">
        <f>SUM(L121:L127,L120)</f>
        <v>241.15428000000003</v>
      </c>
      <c r="M129" s="85"/>
      <c r="N129" s="136">
        <f t="shared" ref="N129:N133" si="48">L129-H129</f>
        <v>-3.8099999999999739</v>
      </c>
      <c r="O129" s="87">
        <f t="shared" ref="O129:O133" si="49">IF((H129)=0,"",(N129/H129))</f>
        <v>-1.5553288014072802E-2</v>
      </c>
      <c r="P129" s="2"/>
      <c r="Q129" s="2"/>
      <c r="R129" s="2"/>
      <c r="S129" s="68"/>
      <c r="T129" s="2"/>
    </row>
    <row r="130" spans="1:20" x14ac:dyDescent="0.2">
      <c r="A130" s="2"/>
      <c r="B130" s="88" t="s">
        <v>36</v>
      </c>
      <c r="C130" s="16"/>
      <c r="D130" s="16"/>
      <c r="E130" s="16"/>
      <c r="F130" s="89">
        <v>0.13</v>
      </c>
      <c r="G130" s="90"/>
      <c r="H130" s="91">
        <f>H129*F130</f>
        <v>31.8453564</v>
      </c>
      <c r="I130" s="92"/>
      <c r="J130" s="93">
        <v>0.13</v>
      </c>
      <c r="K130" s="92"/>
      <c r="L130" s="94">
        <f>L129*J130</f>
        <v>31.350056400000003</v>
      </c>
      <c r="M130" s="95"/>
      <c r="N130" s="125">
        <f t="shared" si="48"/>
        <v>-0.49529999999999674</v>
      </c>
      <c r="O130" s="97">
        <f t="shared" si="49"/>
        <v>-1.5553288014072807E-2</v>
      </c>
      <c r="P130" s="2"/>
      <c r="Q130" s="2"/>
      <c r="R130" s="2"/>
      <c r="S130" s="68"/>
      <c r="T130" s="2"/>
    </row>
    <row r="131" spans="1:20" ht="15" x14ac:dyDescent="0.2">
      <c r="A131" s="2"/>
      <c r="B131" s="98" t="s">
        <v>37</v>
      </c>
      <c r="C131" s="16"/>
      <c r="D131" s="16"/>
      <c r="E131" s="16"/>
      <c r="F131" s="99"/>
      <c r="G131" s="90"/>
      <c r="H131" s="91">
        <f>H129+H130</f>
        <v>276.80963639999999</v>
      </c>
      <c r="I131" s="92"/>
      <c r="J131" s="92"/>
      <c r="K131" s="92"/>
      <c r="L131" s="94">
        <f>L129+L130</f>
        <v>272.50433640000006</v>
      </c>
      <c r="M131" s="95"/>
      <c r="N131" s="125">
        <f t="shared" si="48"/>
        <v>-4.3052999999999315</v>
      </c>
      <c r="O131" s="97">
        <f t="shared" si="49"/>
        <v>-1.5553288014072662E-2</v>
      </c>
      <c r="P131" s="2"/>
      <c r="Q131" s="2"/>
      <c r="R131" s="2"/>
      <c r="S131" s="68"/>
      <c r="T131" s="2"/>
    </row>
    <row r="132" spans="1:20" hidden="1" x14ac:dyDescent="0.2">
      <c r="A132" s="2"/>
      <c r="B132" s="148" t="s">
        <v>38</v>
      </c>
      <c r="C132" s="148"/>
      <c r="D132" s="148"/>
      <c r="E132" s="16"/>
      <c r="F132" s="99"/>
      <c r="G132" s="90"/>
      <c r="H132" s="140"/>
      <c r="I132" s="92"/>
      <c r="J132" s="92"/>
      <c r="K132" s="92"/>
      <c r="L132" s="130"/>
      <c r="M132" s="95"/>
      <c r="N132" s="100">
        <f t="shared" si="48"/>
        <v>0</v>
      </c>
      <c r="O132" s="101" t="str">
        <f t="shared" si="49"/>
        <v/>
      </c>
      <c r="P132" s="2"/>
      <c r="Q132" s="2"/>
      <c r="R132" s="2"/>
      <c r="S132" s="2"/>
      <c r="T132" s="2"/>
    </row>
    <row r="133" spans="1:20" ht="15.75" thickBot="1" x14ac:dyDescent="0.3">
      <c r="A133" s="2"/>
      <c r="B133" s="149" t="s">
        <v>53</v>
      </c>
      <c r="C133" s="149"/>
      <c r="D133" s="149"/>
      <c r="E133" s="102"/>
      <c r="F133" s="103"/>
      <c r="G133" s="104"/>
      <c r="H133" s="105">
        <f>H131+H132</f>
        <v>276.80963639999999</v>
      </c>
      <c r="I133" s="106"/>
      <c r="J133" s="106"/>
      <c r="K133" s="106"/>
      <c r="L133" s="107">
        <f>L131+L132</f>
        <v>272.50433640000006</v>
      </c>
      <c r="M133" s="108"/>
      <c r="N133" s="141">
        <f t="shared" si="48"/>
        <v>-4.3052999999999315</v>
      </c>
      <c r="O133" s="110">
        <f t="shared" si="49"/>
        <v>-1.5553288014072662E-2</v>
      </c>
      <c r="P133" s="2"/>
      <c r="Q133" s="2"/>
      <c r="R133" s="2"/>
      <c r="S133" s="2"/>
      <c r="T133" s="2"/>
    </row>
    <row r="134" spans="1:20" ht="15" thickBot="1" x14ac:dyDescent="0.25">
      <c r="A134" s="111"/>
      <c r="B134" s="112"/>
      <c r="C134" s="113"/>
      <c r="D134" s="114"/>
      <c r="E134" s="113"/>
      <c r="F134" s="72"/>
      <c r="G134" s="115"/>
      <c r="H134" s="74"/>
      <c r="I134" s="116"/>
      <c r="J134" s="72"/>
      <c r="K134" s="117"/>
      <c r="L134" s="74"/>
      <c r="M134" s="116"/>
      <c r="N134" s="118"/>
      <c r="O134" s="78"/>
      <c r="P134" s="111"/>
      <c r="Q134" s="111"/>
      <c r="R134" s="111"/>
      <c r="S134" s="111"/>
      <c r="T134" s="111"/>
    </row>
    <row r="135" spans="1:2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8"/>
      <c r="M135" s="2"/>
      <c r="N135" s="2"/>
      <c r="O135" s="2"/>
      <c r="P135" s="2"/>
      <c r="Q135" s="2"/>
      <c r="R135" s="2"/>
      <c r="S135" s="2"/>
      <c r="T135" s="2"/>
    </row>
    <row r="136" spans="1:20" ht="15" x14ac:dyDescent="0.25">
      <c r="A136" s="2"/>
      <c r="B136" s="8" t="s">
        <v>39</v>
      </c>
      <c r="C136" s="2"/>
      <c r="D136" s="2"/>
      <c r="E136" s="2"/>
      <c r="F136" s="119">
        <v>6.5500000000000003E-2</v>
      </c>
      <c r="G136" s="2"/>
      <c r="H136" s="2"/>
      <c r="I136" s="2"/>
      <c r="J136" s="119">
        <v>6.5500000000000003E-2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8" x14ac:dyDescent="0.25">
      <c r="A139" s="2"/>
      <c r="B139" s="157" t="s">
        <v>44</v>
      </c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Q139" s="2"/>
      <c r="R139" s="2"/>
      <c r="S139" s="2"/>
      <c r="T139" s="2"/>
    </row>
    <row r="140" spans="1:2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Q140" s="2"/>
      <c r="R140" s="2"/>
      <c r="S140" s="2"/>
      <c r="T140" s="2"/>
    </row>
    <row r="141" spans="1:2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Q141" s="2"/>
      <c r="R141" s="2"/>
      <c r="S141" s="2"/>
      <c r="T141" s="2"/>
    </row>
    <row r="142" spans="1:20" ht="15" x14ac:dyDescent="0.25">
      <c r="A142" s="2"/>
      <c r="B142" s="3" t="s">
        <v>0</v>
      </c>
      <c r="C142" s="2"/>
      <c r="D142" s="150" t="s">
        <v>55</v>
      </c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2"/>
      <c r="Q142" s="2"/>
      <c r="R142" s="2"/>
      <c r="S142" s="2"/>
      <c r="T142" s="2"/>
    </row>
    <row r="143" spans="1:20" ht="15" x14ac:dyDescent="0.25">
      <c r="A143" s="2"/>
      <c r="B143" s="4"/>
      <c r="C143" s="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2"/>
      <c r="Q143" s="2"/>
      <c r="R143" s="2"/>
      <c r="S143" s="2"/>
      <c r="T143" s="2"/>
    </row>
    <row r="144" spans="1:20" ht="15" x14ac:dyDescent="0.25">
      <c r="A144" s="2"/>
      <c r="B144" s="3" t="s">
        <v>1</v>
      </c>
      <c r="C144" s="2"/>
      <c r="D144" s="6" t="s">
        <v>2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2"/>
      <c r="Q144" s="2"/>
      <c r="R144" s="2"/>
      <c r="S144" s="2"/>
      <c r="T144" s="2"/>
    </row>
    <row r="145" spans="1:20" ht="15" x14ac:dyDescent="0.25">
      <c r="A145" s="2"/>
      <c r="B145" s="4"/>
      <c r="C145" s="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2"/>
      <c r="Q145" s="2"/>
      <c r="R145" s="2"/>
      <c r="S145" s="2"/>
      <c r="T145" s="2"/>
    </row>
    <row r="146" spans="1:20" ht="15" x14ac:dyDescent="0.25">
      <c r="A146" s="2"/>
      <c r="B146" s="7"/>
      <c r="C146" s="2"/>
      <c r="D146" s="3" t="s">
        <v>3</v>
      </c>
      <c r="E146" s="8"/>
      <c r="F146" s="9">
        <v>200</v>
      </c>
      <c r="G146" s="8" t="s">
        <v>4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" x14ac:dyDescent="0.25">
      <c r="A148" s="2"/>
      <c r="B148" s="7"/>
      <c r="C148" s="2"/>
      <c r="D148" s="10"/>
      <c r="E148" s="10"/>
      <c r="F148" s="145" t="s">
        <v>45</v>
      </c>
      <c r="G148" s="146"/>
      <c r="H148" s="147"/>
      <c r="I148" s="2"/>
      <c r="J148" s="145" t="s">
        <v>46</v>
      </c>
      <c r="K148" s="146"/>
      <c r="L148" s="147"/>
      <c r="M148" s="2"/>
      <c r="N148" s="145" t="s">
        <v>6</v>
      </c>
      <c r="O148" s="147"/>
      <c r="P148" s="2"/>
      <c r="Q148" s="2"/>
      <c r="R148" s="2"/>
      <c r="S148" s="2"/>
      <c r="T148" s="2"/>
    </row>
    <row r="149" spans="1:20" ht="15" x14ac:dyDescent="0.25">
      <c r="A149" s="2"/>
      <c r="B149" s="7"/>
      <c r="C149" s="2"/>
      <c r="D149" s="151" t="s">
        <v>7</v>
      </c>
      <c r="E149" s="5"/>
      <c r="F149" s="11" t="s">
        <v>8</v>
      </c>
      <c r="G149" s="11" t="s">
        <v>9</v>
      </c>
      <c r="H149" s="12" t="s">
        <v>10</v>
      </c>
      <c r="I149" s="2"/>
      <c r="J149" s="11" t="s">
        <v>8</v>
      </c>
      <c r="K149" s="13" t="s">
        <v>9</v>
      </c>
      <c r="L149" s="12" t="s">
        <v>10</v>
      </c>
      <c r="M149" s="2"/>
      <c r="N149" s="153" t="s">
        <v>11</v>
      </c>
      <c r="O149" s="155" t="s">
        <v>12</v>
      </c>
      <c r="P149" s="2"/>
      <c r="Q149" s="2"/>
      <c r="R149" s="2"/>
      <c r="S149" s="2"/>
      <c r="T149" s="2"/>
    </row>
    <row r="150" spans="1:20" ht="15" x14ac:dyDescent="0.25">
      <c r="A150" s="2"/>
      <c r="B150" s="7"/>
      <c r="C150" s="2"/>
      <c r="D150" s="152"/>
      <c r="E150" s="5"/>
      <c r="F150" s="14" t="s">
        <v>13</v>
      </c>
      <c r="G150" s="14"/>
      <c r="H150" s="15" t="s">
        <v>13</v>
      </c>
      <c r="I150" s="2"/>
      <c r="J150" s="14" t="s">
        <v>13</v>
      </c>
      <c r="K150" s="15"/>
      <c r="L150" s="15" t="s">
        <v>13</v>
      </c>
      <c r="M150" s="2"/>
      <c r="N150" s="154"/>
      <c r="O150" s="156"/>
      <c r="P150" s="2"/>
      <c r="Q150" s="2"/>
      <c r="R150" s="2"/>
      <c r="S150" s="2"/>
      <c r="T150" s="2"/>
    </row>
    <row r="151" spans="1:20" x14ac:dyDescent="0.2">
      <c r="A151" s="2"/>
      <c r="B151" s="16" t="s">
        <v>14</v>
      </c>
      <c r="C151" s="16"/>
      <c r="D151" s="17" t="s">
        <v>15</v>
      </c>
      <c r="E151" s="18"/>
      <c r="F151" s="131">
        <v>20.74</v>
      </c>
      <c r="G151" s="20">
        <v>1</v>
      </c>
      <c r="H151" s="123">
        <f>G151*F151</f>
        <v>20.74</v>
      </c>
      <c r="I151" s="57"/>
      <c r="J151" s="132">
        <v>24.47</v>
      </c>
      <c r="K151" s="24">
        <v>1</v>
      </c>
      <c r="L151" s="21">
        <f>K151*J151</f>
        <v>24.47</v>
      </c>
      <c r="M151" s="22"/>
      <c r="N151" s="134">
        <f>L151-H151</f>
        <v>3.7300000000000004</v>
      </c>
      <c r="O151" s="142">
        <f>IF((H151)=0,"",(N151/H151))</f>
        <v>0.17984570877531345</v>
      </c>
      <c r="P151" s="2"/>
      <c r="Q151" s="2"/>
      <c r="R151" s="2"/>
      <c r="S151" s="2"/>
      <c r="T151" s="2"/>
    </row>
    <row r="152" spans="1:20" x14ac:dyDescent="0.2">
      <c r="A152" s="2"/>
      <c r="B152" s="16" t="s">
        <v>41</v>
      </c>
      <c r="C152" s="16"/>
      <c r="D152" s="17" t="s">
        <v>15</v>
      </c>
      <c r="E152" s="18"/>
      <c r="F152" s="125">
        <v>-0.21</v>
      </c>
      <c r="G152" s="20">
        <v>1</v>
      </c>
      <c r="H152" s="126">
        <f t="shared" ref="H152:H158" si="50">G152*F152</f>
        <v>-0.21</v>
      </c>
      <c r="I152" s="57"/>
      <c r="J152" s="125">
        <v>-0.24</v>
      </c>
      <c r="K152" s="24">
        <v>1</v>
      </c>
      <c r="L152" s="121">
        <f>K152*J152</f>
        <v>-0.24</v>
      </c>
      <c r="M152" s="22"/>
      <c r="N152" s="135">
        <f>L152-H152</f>
        <v>-0.03</v>
      </c>
      <c r="O152" s="142">
        <f>IF((H152)=0,"",(N152/H152))</f>
        <v>0.14285714285714285</v>
      </c>
      <c r="P152" s="2"/>
      <c r="Q152" s="2"/>
      <c r="R152" s="2"/>
      <c r="S152" s="2"/>
      <c r="T152" s="2"/>
    </row>
    <row r="153" spans="1:20" x14ac:dyDescent="0.2">
      <c r="A153" s="2"/>
      <c r="B153" s="18" t="s">
        <v>42</v>
      </c>
      <c r="C153" s="16"/>
      <c r="D153" s="17"/>
      <c r="E153" s="18"/>
      <c r="F153" s="66"/>
      <c r="G153" s="20">
        <v>1</v>
      </c>
      <c r="H153" s="123">
        <f t="shared" si="50"/>
        <v>0</v>
      </c>
      <c r="I153" s="57"/>
      <c r="J153" s="124"/>
      <c r="K153" s="24">
        <v>1</v>
      </c>
      <c r="L153" s="21">
        <f t="shared" ref="L153:L158" si="51">K153*J153</f>
        <v>0</v>
      </c>
      <c r="M153" s="22"/>
      <c r="N153" s="135">
        <f t="shared" ref="N153:N159" si="52">L153-H153</f>
        <v>0</v>
      </c>
      <c r="O153" s="142" t="str">
        <f t="shared" ref="O153:O159" si="53">IF((H153)=0,"",(N153/H153))</f>
        <v/>
      </c>
      <c r="P153" s="2"/>
      <c r="Q153" s="2"/>
      <c r="R153" s="2"/>
      <c r="S153" s="2"/>
      <c r="T153" s="2"/>
    </row>
    <row r="154" spans="1:20" x14ac:dyDescent="0.2">
      <c r="A154" s="2"/>
      <c r="B154" s="16" t="s">
        <v>16</v>
      </c>
      <c r="C154" s="16"/>
      <c r="D154" s="17" t="s">
        <v>17</v>
      </c>
      <c r="E154" s="18"/>
      <c r="F154" s="66">
        <v>1.9800000000000002E-2</v>
      </c>
      <c r="G154" s="28">
        <f>$F$8</f>
        <v>200</v>
      </c>
      <c r="H154" s="123">
        <f t="shared" si="50"/>
        <v>3.9600000000000004</v>
      </c>
      <c r="I154" s="57"/>
      <c r="J154" s="124">
        <v>1.49E-2</v>
      </c>
      <c r="K154" s="28">
        <f>$F$8</f>
        <v>200</v>
      </c>
      <c r="L154" s="121">
        <f t="shared" si="51"/>
        <v>2.98</v>
      </c>
      <c r="M154" s="22"/>
      <c r="N154" s="135">
        <f t="shared" si="52"/>
        <v>-0.98000000000000043</v>
      </c>
      <c r="O154" s="142">
        <f t="shared" si="53"/>
        <v>-0.24747474747474757</v>
      </c>
      <c r="P154" s="2"/>
      <c r="Q154" s="2"/>
      <c r="R154" s="2"/>
      <c r="S154" s="2"/>
      <c r="T154" s="2"/>
    </row>
    <row r="155" spans="1:20" x14ac:dyDescent="0.2">
      <c r="A155" s="2"/>
      <c r="B155" s="16" t="s">
        <v>41</v>
      </c>
      <c r="C155" s="16"/>
      <c r="D155" s="17" t="s">
        <v>17</v>
      </c>
      <c r="E155" s="18"/>
      <c r="F155" s="144">
        <v>-2.0000000000000001E-4</v>
      </c>
      <c r="G155" s="28">
        <f t="shared" ref="G155:G158" si="54">$F$8</f>
        <v>200</v>
      </c>
      <c r="H155" s="126">
        <f t="shared" si="50"/>
        <v>-0.04</v>
      </c>
      <c r="I155" s="57"/>
      <c r="J155" s="144">
        <v>-1.4999999999999999E-4</v>
      </c>
      <c r="K155" s="28">
        <f t="shared" ref="K155:K158" si="55">$F$8</f>
        <v>200</v>
      </c>
      <c r="L155" s="121">
        <f t="shared" si="51"/>
        <v>-0.03</v>
      </c>
      <c r="M155" s="22"/>
      <c r="N155" s="135">
        <f t="shared" si="52"/>
        <v>1.0000000000000002E-2</v>
      </c>
      <c r="O155" s="142">
        <f t="shared" si="53"/>
        <v>-0.25000000000000006</v>
      </c>
      <c r="P155" s="2"/>
      <c r="Q155" s="2"/>
      <c r="R155" s="2"/>
      <c r="S155" s="2"/>
      <c r="T155" s="2"/>
    </row>
    <row r="156" spans="1:20" x14ac:dyDescent="0.2">
      <c r="A156" s="2"/>
      <c r="B156" s="16" t="s">
        <v>42</v>
      </c>
      <c r="C156" s="16"/>
      <c r="D156" s="17"/>
      <c r="E156" s="18"/>
      <c r="F156" s="66"/>
      <c r="G156" s="28">
        <f t="shared" si="54"/>
        <v>200</v>
      </c>
      <c r="H156" s="126">
        <f t="shared" si="50"/>
        <v>0</v>
      </c>
      <c r="I156" s="57"/>
      <c r="J156" s="124"/>
      <c r="K156" s="28">
        <f t="shared" si="55"/>
        <v>200</v>
      </c>
      <c r="L156" s="121">
        <f t="shared" si="51"/>
        <v>0</v>
      </c>
      <c r="M156" s="22"/>
      <c r="N156" s="135">
        <f t="shared" si="52"/>
        <v>0</v>
      </c>
      <c r="O156" s="142" t="str">
        <f t="shared" si="53"/>
        <v/>
      </c>
      <c r="P156" s="2"/>
      <c r="Q156" s="2"/>
      <c r="R156" s="2"/>
      <c r="S156" s="2"/>
      <c r="T156" s="2"/>
    </row>
    <row r="157" spans="1:20" x14ac:dyDescent="0.2">
      <c r="A157" s="2"/>
      <c r="B157" s="122" t="s">
        <v>18</v>
      </c>
      <c r="C157" s="16"/>
      <c r="D157" s="17" t="s">
        <v>17</v>
      </c>
      <c r="E157" s="18"/>
      <c r="F157" s="127">
        <v>-1.5E-3</v>
      </c>
      <c r="G157" s="28">
        <f t="shared" si="54"/>
        <v>200</v>
      </c>
      <c r="H157" s="126">
        <f t="shared" si="50"/>
        <v>-0.3</v>
      </c>
      <c r="I157" s="57"/>
      <c r="J157" s="127">
        <v>-1.5E-3</v>
      </c>
      <c r="K157" s="28">
        <f t="shared" si="55"/>
        <v>200</v>
      </c>
      <c r="L157" s="121">
        <f t="shared" si="51"/>
        <v>-0.3</v>
      </c>
      <c r="M157" s="22"/>
      <c r="N157" s="135">
        <f t="shared" si="52"/>
        <v>0</v>
      </c>
      <c r="O157" s="142">
        <f t="shared" si="53"/>
        <v>0</v>
      </c>
      <c r="P157" s="2"/>
      <c r="Q157" s="2"/>
      <c r="R157" s="2"/>
      <c r="S157" s="2"/>
      <c r="T157" s="2"/>
    </row>
    <row r="158" spans="1:20" x14ac:dyDescent="0.2">
      <c r="A158" s="2"/>
      <c r="B158" s="122" t="s">
        <v>19</v>
      </c>
      <c r="C158" s="16"/>
      <c r="D158" s="17" t="s">
        <v>17</v>
      </c>
      <c r="E158" s="18"/>
      <c r="F158" s="66">
        <v>2.0000000000000001E-4</v>
      </c>
      <c r="G158" s="28">
        <f t="shared" si="54"/>
        <v>200</v>
      </c>
      <c r="H158" s="123">
        <f t="shared" si="50"/>
        <v>0.04</v>
      </c>
      <c r="I158" s="57"/>
      <c r="J158" s="124">
        <v>2.0000000000000001E-4</v>
      </c>
      <c r="K158" s="28">
        <f t="shared" si="55"/>
        <v>200</v>
      </c>
      <c r="L158" s="121">
        <f t="shared" si="51"/>
        <v>0.04</v>
      </c>
      <c r="M158" s="22"/>
      <c r="N158" s="135">
        <f t="shared" si="52"/>
        <v>0</v>
      </c>
      <c r="O158" s="142">
        <f t="shared" si="53"/>
        <v>0</v>
      </c>
      <c r="P158" s="2"/>
      <c r="Q158" s="2"/>
      <c r="R158" s="2"/>
      <c r="S158" s="2"/>
      <c r="T158" s="2"/>
    </row>
    <row r="159" spans="1:20" ht="15" x14ac:dyDescent="0.2">
      <c r="A159" s="31"/>
      <c r="B159" s="32" t="s">
        <v>20</v>
      </c>
      <c r="C159" s="33"/>
      <c r="D159" s="34"/>
      <c r="E159" s="33"/>
      <c r="F159" s="35"/>
      <c r="G159" s="36"/>
      <c r="H159" s="37">
        <f>SUM(H151:H158)</f>
        <v>24.189999999999998</v>
      </c>
      <c r="I159" s="38"/>
      <c r="J159" s="39"/>
      <c r="K159" s="40"/>
      <c r="L159" s="37">
        <f>SUM(L151:L158)</f>
        <v>26.919999999999998</v>
      </c>
      <c r="M159" s="38"/>
      <c r="N159" s="41">
        <f t="shared" si="52"/>
        <v>2.7300000000000004</v>
      </c>
      <c r="O159" s="42">
        <f t="shared" si="53"/>
        <v>0.11285655229433653</v>
      </c>
      <c r="P159" s="31"/>
      <c r="Q159" s="31"/>
      <c r="R159" s="31"/>
      <c r="S159" s="31"/>
      <c r="T159" s="31"/>
    </row>
    <row r="160" spans="1:20" x14ac:dyDescent="0.2">
      <c r="A160" s="2"/>
      <c r="B160" s="46" t="s">
        <v>21</v>
      </c>
      <c r="C160" s="16"/>
      <c r="D160" s="17" t="s">
        <v>17</v>
      </c>
      <c r="E160" s="18"/>
      <c r="F160" s="66">
        <v>4.0000000000000002E-4</v>
      </c>
      <c r="G160" s="28">
        <f t="shared" ref="G160" si="56">$F$8</f>
        <v>200</v>
      </c>
      <c r="H160" s="123">
        <f>G160*F160</f>
        <v>0.08</v>
      </c>
      <c r="I160" s="57"/>
      <c r="J160" s="124">
        <v>4.0000000000000002E-4</v>
      </c>
      <c r="K160" s="28">
        <f t="shared" ref="K160" si="57">$F$8</f>
        <v>200</v>
      </c>
      <c r="L160" s="21">
        <f>K160*J160</f>
        <v>0.08</v>
      </c>
      <c r="M160" s="22"/>
      <c r="N160" s="25">
        <f>L160-H160</f>
        <v>0</v>
      </c>
      <c r="O160" s="142">
        <f>IF((H160)=0,"",(N160/H160))</f>
        <v>0</v>
      </c>
      <c r="P160" s="2"/>
      <c r="Q160" s="2"/>
      <c r="R160" s="2"/>
      <c r="S160" s="2"/>
      <c r="T160" s="2"/>
    </row>
    <row r="161" spans="1:20" x14ac:dyDescent="0.2">
      <c r="A161" s="2"/>
      <c r="B161" s="46" t="s">
        <v>22</v>
      </c>
      <c r="C161" s="16"/>
      <c r="D161" s="17" t="s">
        <v>17</v>
      </c>
      <c r="E161" s="18"/>
      <c r="F161" s="47">
        <f>IF(ISBLANK(D144)=TRUE, 0, IF(D144="TOU", 0.64*$F$79+0.18*$F$80+0.18*$F$81, IF(AND(D144="non-TOU",#REF!&gt; 0),#REF!,#REF!)))</f>
        <v>0.10214000000000001</v>
      </c>
      <c r="G161" s="48">
        <f>$F$8*(1+$F$44)-$F$8</f>
        <v>13.100000000000023</v>
      </c>
      <c r="H161" s="21">
        <f t="shared" ref="H161" si="58">G161*F161</f>
        <v>1.3380340000000024</v>
      </c>
      <c r="I161" s="22"/>
      <c r="J161" s="49">
        <f>0.64*$F$79+0.18*$F$80+0.18*$F$81</f>
        <v>0.10214000000000001</v>
      </c>
      <c r="K161" s="48">
        <f>$F$8*(1+$J$44)-$F$8</f>
        <v>13.100000000000023</v>
      </c>
      <c r="L161" s="21">
        <f t="shared" ref="L161" si="59">K161*J161</f>
        <v>1.3380340000000024</v>
      </c>
      <c r="M161" s="22"/>
      <c r="N161" s="25">
        <f t="shared" ref="N161" si="60">L161-H161</f>
        <v>0</v>
      </c>
      <c r="O161" s="142">
        <f t="shared" ref="O161" si="61">IF((H161)=0,"",(N161/H161))</f>
        <v>0</v>
      </c>
      <c r="P161" s="2"/>
      <c r="Q161" s="2"/>
      <c r="R161" s="2"/>
      <c r="S161" s="2"/>
      <c r="T161" s="2"/>
    </row>
    <row r="162" spans="1:20" x14ac:dyDescent="0.2">
      <c r="A162" s="2"/>
      <c r="B162" s="46" t="s">
        <v>23</v>
      </c>
      <c r="C162" s="16"/>
      <c r="D162" s="17" t="s">
        <v>15</v>
      </c>
      <c r="E162" s="18"/>
      <c r="F162" s="133">
        <v>0.79</v>
      </c>
      <c r="G162" s="20">
        <v>1</v>
      </c>
      <c r="H162" s="21">
        <f>G162*F162</f>
        <v>0.79</v>
      </c>
      <c r="I162" s="22"/>
      <c r="J162" s="133">
        <v>0.79</v>
      </c>
      <c r="K162" s="20">
        <v>1</v>
      </c>
      <c r="L162" s="21">
        <f>K162*J162</f>
        <v>0.79</v>
      </c>
      <c r="M162" s="22"/>
      <c r="N162" s="25">
        <f>L162-H162</f>
        <v>0</v>
      </c>
      <c r="O162" s="142"/>
      <c r="P162" s="2"/>
      <c r="Q162" s="2"/>
      <c r="R162" s="2"/>
      <c r="S162" s="2"/>
      <c r="T162" s="2"/>
    </row>
    <row r="163" spans="1:20" ht="30" x14ac:dyDescent="0.2">
      <c r="A163" s="2"/>
      <c r="B163" s="50" t="s">
        <v>24</v>
      </c>
      <c r="C163" s="51"/>
      <c r="D163" s="51"/>
      <c r="E163" s="51"/>
      <c r="F163" s="52"/>
      <c r="G163" s="53"/>
      <c r="H163" s="54">
        <f>SUM(H160:H162)+H159</f>
        <v>26.398033999999999</v>
      </c>
      <c r="I163" s="38"/>
      <c r="J163" s="53"/>
      <c r="K163" s="55"/>
      <c r="L163" s="54">
        <f>SUM(L160:L162)+L159</f>
        <v>29.128034</v>
      </c>
      <c r="M163" s="38"/>
      <c r="N163" s="41">
        <f t="shared" ref="N163:N173" si="62">L163-H163</f>
        <v>2.7300000000000004</v>
      </c>
      <c r="O163" s="42">
        <f t="shared" ref="O163:O173" si="63">IF((H163)=0,"",(N163/H163))</f>
        <v>0.10341679232627704</v>
      </c>
      <c r="P163" s="2"/>
      <c r="Q163" s="2"/>
      <c r="R163" s="2"/>
      <c r="S163" s="2"/>
      <c r="T163" s="2"/>
    </row>
    <row r="164" spans="1:20" x14ac:dyDescent="0.2">
      <c r="A164" s="2"/>
      <c r="B164" s="22" t="s">
        <v>25</v>
      </c>
      <c r="C164" s="22"/>
      <c r="D164" s="56" t="s">
        <v>17</v>
      </c>
      <c r="E164" s="57"/>
      <c r="F164" s="124">
        <v>6.7999999999999996E-3</v>
      </c>
      <c r="G164" s="58">
        <f>F146*(1+F182)</f>
        <v>213.10000000000002</v>
      </c>
      <c r="H164" s="21">
        <f>G164*F164</f>
        <v>1.4490800000000001</v>
      </c>
      <c r="I164" s="22"/>
      <c r="J164" s="124">
        <v>6.7999999999999996E-3</v>
      </c>
      <c r="K164" s="59">
        <f>F146*(1+J182)</f>
        <v>213.10000000000002</v>
      </c>
      <c r="L164" s="21">
        <f>K164*J164</f>
        <v>1.4490800000000001</v>
      </c>
      <c r="M164" s="22"/>
      <c r="N164" s="25">
        <f t="shared" si="62"/>
        <v>0</v>
      </c>
      <c r="O164" s="26">
        <f t="shared" si="63"/>
        <v>0</v>
      </c>
      <c r="P164" s="2"/>
      <c r="Q164" s="2"/>
      <c r="R164" s="2"/>
      <c r="S164" s="2"/>
      <c r="T164" s="2"/>
    </row>
    <row r="165" spans="1:20" ht="28.5" x14ac:dyDescent="0.2">
      <c r="A165" s="2"/>
      <c r="B165" s="60" t="s">
        <v>26</v>
      </c>
      <c r="C165" s="22"/>
      <c r="D165" s="56" t="s">
        <v>17</v>
      </c>
      <c r="E165" s="57"/>
      <c r="F165" s="124">
        <v>5.1999999999999998E-3</v>
      </c>
      <c r="G165" s="58">
        <f>G164</f>
        <v>213.10000000000002</v>
      </c>
      <c r="H165" s="21">
        <f>G165*F165</f>
        <v>1.10812</v>
      </c>
      <c r="I165" s="22"/>
      <c r="J165" s="124">
        <v>5.1999999999999998E-3</v>
      </c>
      <c r="K165" s="59">
        <f>K164</f>
        <v>213.10000000000002</v>
      </c>
      <c r="L165" s="21">
        <f>K165*J165</f>
        <v>1.10812</v>
      </c>
      <c r="M165" s="22"/>
      <c r="N165" s="25">
        <f t="shared" si="62"/>
        <v>0</v>
      </c>
      <c r="O165" s="26">
        <f t="shared" si="63"/>
        <v>0</v>
      </c>
      <c r="P165" s="2"/>
      <c r="Q165" s="2"/>
      <c r="R165" s="2"/>
      <c r="S165" s="2"/>
      <c r="T165" s="2"/>
    </row>
    <row r="166" spans="1:20" ht="30" x14ac:dyDescent="0.2">
      <c r="A166" s="2"/>
      <c r="B166" s="50" t="s">
        <v>27</v>
      </c>
      <c r="C166" s="33"/>
      <c r="D166" s="33"/>
      <c r="E166" s="33"/>
      <c r="F166" s="128"/>
      <c r="G166" s="53"/>
      <c r="H166" s="54">
        <f>SUM(H163:H165)</f>
        <v>28.955233999999997</v>
      </c>
      <c r="I166" s="61"/>
      <c r="J166" s="129"/>
      <c r="K166" s="62"/>
      <c r="L166" s="54">
        <f>SUM(L163:L165)</f>
        <v>31.685233999999998</v>
      </c>
      <c r="M166" s="61"/>
      <c r="N166" s="41">
        <f t="shared" si="62"/>
        <v>2.7300000000000004</v>
      </c>
      <c r="O166" s="42">
        <f t="shared" si="63"/>
        <v>9.4283472204023652E-2</v>
      </c>
      <c r="P166" s="2"/>
      <c r="Q166" s="2"/>
      <c r="R166" s="2"/>
      <c r="S166" s="2"/>
      <c r="T166" s="2"/>
    </row>
    <row r="167" spans="1:20" ht="28.5" x14ac:dyDescent="0.2">
      <c r="A167" s="2"/>
      <c r="B167" s="63" t="s">
        <v>28</v>
      </c>
      <c r="C167" s="16"/>
      <c r="D167" s="17" t="s">
        <v>17</v>
      </c>
      <c r="E167" s="18"/>
      <c r="F167" s="66">
        <v>4.4000000000000003E-3</v>
      </c>
      <c r="G167" s="58">
        <f>G165</f>
        <v>213.10000000000002</v>
      </c>
      <c r="H167" s="21">
        <f t="shared" ref="H167:H173" si="64">G167*F167</f>
        <v>0.93764000000000014</v>
      </c>
      <c r="I167" s="22"/>
      <c r="J167" s="124">
        <v>4.4000000000000003E-3</v>
      </c>
      <c r="K167" s="59">
        <f>K165</f>
        <v>213.10000000000002</v>
      </c>
      <c r="L167" s="21">
        <f t="shared" ref="L167:L173" si="65">K167*J167</f>
        <v>0.93764000000000014</v>
      </c>
      <c r="M167" s="22"/>
      <c r="N167" s="25">
        <f t="shared" si="62"/>
        <v>0</v>
      </c>
      <c r="O167" s="26">
        <f t="shared" si="63"/>
        <v>0</v>
      </c>
      <c r="P167" s="2"/>
      <c r="Q167" s="2"/>
      <c r="R167" s="2"/>
      <c r="S167" s="2"/>
      <c r="T167" s="2"/>
    </row>
    <row r="168" spans="1:20" ht="28.5" x14ac:dyDescent="0.2">
      <c r="A168" s="2"/>
      <c r="B168" s="63" t="s">
        <v>29</v>
      </c>
      <c r="C168" s="16"/>
      <c r="D168" s="17" t="s">
        <v>17</v>
      </c>
      <c r="E168" s="18"/>
      <c r="F168" s="66">
        <v>1.2999999999999999E-3</v>
      </c>
      <c r="G168" s="58">
        <f>G165</f>
        <v>213.10000000000002</v>
      </c>
      <c r="H168" s="21">
        <f t="shared" si="64"/>
        <v>0.27703</v>
      </c>
      <c r="I168" s="22"/>
      <c r="J168" s="124">
        <v>1.2999999999999999E-3</v>
      </c>
      <c r="K168" s="59">
        <f>K165</f>
        <v>213.10000000000002</v>
      </c>
      <c r="L168" s="21">
        <f t="shared" si="65"/>
        <v>0.27703</v>
      </c>
      <c r="M168" s="22"/>
      <c r="N168" s="25">
        <f t="shared" si="62"/>
        <v>0</v>
      </c>
      <c r="O168" s="26">
        <f t="shared" si="63"/>
        <v>0</v>
      </c>
      <c r="P168" s="2"/>
      <c r="Q168" s="2"/>
      <c r="R168" s="2"/>
      <c r="S168" s="2"/>
      <c r="T168" s="2"/>
    </row>
    <row r="169" spans="1:20" x14ac:dyDescent="0.2">
      <c r="A169" s="2"/>
      <c r="B169" s="16" t="s">
        <v>30</v>
      </c>
      <c r="C169" s="16"/>
      <c r="D169" s="17" t="s">
        <v>15</v>
      </c>
      <c r="E169" s="18"/>
      <c r="F169" s="66">
        <v>0.25</v>
      </c>
      <c r="G169" s="20">
        <v>1</v>
      </c>
      <c r="H169" s="21">
        <f t="shared" si="64"/>
        <v>0.25</v>
      </c>
      <c r="I169" s="22"/>
      <c r="J169" s="124">
        <v>0.25</v>
      </c>
      <c r="K169" s="24">
        <v>1</v>
      </c>
      <c r="L169" s="21">
        <f t="shared" si="65"/>
        <v>0.25</v>
      </c>
      <c r="M169" s="22"/>
      <c r="N169" s="25">
        <f t="shared" si="62"/>
        <v>0</v>
      </c>
      <c r="O169" s="26">
        <f t="shared" si="63"/>
        <v>0</v>
      </c>
      <c r="P169" s="2"/>
      <c r="Q169" s="2"/>
      <c r="R169" s="2"/>
      <c r="S169" s="2"/>
      <c r="T169" s="2"/>
    </row>
    <row r="170" spans="1:20" hidden="1" x14ac:dyDescent="0.2">
      <c r="A170" s="2"/>
      <c r="B170" s="16" t="s">
        <v>31</v>
      </c>
      <c r="C170" s="16"/>
      <c r="D170" s="17" t="s">
        <v>17</v>
      </c>
      <c r="E170" s="18"/>
      <c r="F170" s="66"/>
      <c r="G170" s="64">
        <f>F146</f>
        <v>200</v>
      </c>
      <c r="H170" s="21">
        <f t="shared" si="64"/>
        <v>0</v>
      </c>
      <c r="I170" s="22"/>
      <c r="J170" s="66"/>
      <c r="K170" s="65">
        <f>F146</f>
        <v>200</v>
      </c>
      <c r="L170" s="21">
        <f t="shared" si="65"/>
        <v>0</v>
      </c>
      <c r="M170" s="22"/>
      <c r="N170" s="25">
        <f t="shared" si="62"/>
        <v>0</v>
      </c>
      <c r="O170" s="26" t="str">
        <f t="shared" si="63"/>
        <v/>
      </c>
      <c r="P170" s="2"/>
      <c r="Q170" s="2"/>
      <c r="R170" s="2"/>
      <c r="S170" s="2"/>
      <c r="T170" s="2"/>
    </row>
    <row r="171" spans="1:20" x14ac:dyDescent="0.2">
      <c r="A171" s="2"/>
      <c r="B171" s="46" t="s">
        <v>32</v>
      </c>
      <c r="C171" s="16"/>
      <c r="D171" s="17" t="s">
        <v>17</v>
      </c>
      <c r="E171" s="18"/>
      <c r="F171" s="66">
        <v>0.08</v>
      </c>
      <c r="G171" s="67">
        <f>0.64*$F$8</f>
        <v>128</v>
      </c>
      <c r="H171" s="21">
        <f t="shared" si="64"/>
        <v>10.24</v>
      </c>
      <c r="I171" s="22"/>
      <c r="J171" s="66">
        <v>0.08</v>
      </c>
      <c r="K171" s="67">
        <f>G171</f>
        <v>128</v>
      </c>
      <c r="L171" s="21">
        <f t="shared" si="65"/>
        <v>10.24</v>
      </c>
      <c r="M171" s="22"/>
      <c r="N171" s="25">
        <f t="shared" si="62"/>
        <v>0</v>
      </c>
      <c r="O171" s="26">
        <f t="shared" si="63"/>
        <v>0</v>
      </c>
      <c r="P171" s="2"/>
      <c r="Q171" s="2"/>
      <c r="R171" s="2"/>
      <c r="S171" s="68"/>
      <c r="T171" s="2"/>
    </row>
    <row r="172" spans="1:20" x14ac:dyDescent="0.2">
      <c r="A172" s="2"/>
      <c r="B172" s="46" t="s">
        <v>33</v>
      </c>
      <c r="C172" s="16"/>
      <c r="D172" s="17" t="s">
        <v>17</v>
      </c>
      <c r="E172" s="18"/>
      <c r="F172" s="66">
        <v>0.122</v>
      </c>
      <c r="G172" s="67">
        <f>0.18*$F$8</f>
        <v>36</v>
      </c>
      <c r="H172" s="21">
        <f t="shared" si="64"/>
        <v>4.3919999999999995</v>
      </c>
      <c r="I172" s="22"/>
      <c r="J172" s="66">
        <v>0.122</v>
      </c>
      <c r="K172" s="67">
        <f>G172</f>
        <v>36</v>
      </c>
      <c r="L172" s="21">
        <f t="shared" si="65"/>
        <v>4.3919999999999995</v>
      </c>
      <c r="M172" s="22"/>
      <c r="N172" s="25">
        <f t="shared" si="62"/>
        <v>0</v>
      </c>
      <c r="O172" s="26">
        <f t="shared" si="63"/>
        <v>0</v>
      </c>
      <c r="P172" s="2"/>
      <c r="Q172" s="2"/>
      <c r="R172" s="2"/>
      <c r="S172" s="68"/>
      <c r="T172" s="2"/>
    </row>
    <row r="173" spans="1:20" ht="15" thickBot="1" x14ac:dyDescent="0.25">
      <c r="A173" s="2"/>
      <c r="B173" s="7" t="s">
        <v>34</v>
      </c>
      <c r="C173" s="16"/>
      <c r="D173" s="17" t="s">
        <v>17</v>
      </c>
      <c r="E173" s="18"/>
      <c r="F173" s="66">
        <v>0.161</v>
      </c>
      <c r="G173" s="67">
        <f>0.18*$F$8</f>
        <v>36</v>
      </c>
      <c r="H173" s="21">
        <f t="shared" si="64"/>
        <v>5.7960000000000003</v>
      </c>
      <c r="I173" s="22"/>
      <c r="J173" s="66">
        <v>0.161</v>
      </c>
      <c r="K173" s="67">
        <f>G173</f>
        <v>36</v>
      </c>
      <c r="L173" s="21">
        <f t="shared" si="65"/>
        <v>5.7960000000000003</v>
      </c>
      <c r="M173" s="22"/>
      <c r="N173" s="25">
        <f t="shared" si="62"/>
        <v>0</v>
      </c>
      <c r="O173" s="26">
        <f t="shared" si="63"/>
        <v>0</v>
      </c>
      <c r="P173" s="2"/>
      <c r="Q173" s="2"/>
      <c r="R173" s="2"/>
      <c r="S173" s="68"/>
      <c r="T173" s="2"/>
    </row>
    <row r="174" spans="1:20" ht="15" thickBot="1" x14ac:dyDescent="0.25">
      <c r="A174" s="2"/>
      <c r="B174" s="69"/>
      <c r="C174" s="70"/>
      <c r="D174" s="71"/>
      <c r="E174" s="70"/>
      <c r="F174" s="72"/>
      <c r="G174" s="73"/>
      <c r="H174" s="74"/>
      <c r="I174" s="75"/>
      <c r="J174" s="72"/>
      <c r="K174" s="76"/>
      <c r="L174" s="74"/>
      <c r="M174" s="75"/>
      <c r="N174" s="77"/>
      <c r="O174" s="78"/>
      <c r="P174" s="2"/>
      <c r="Q174" s="2"/>
      <c r="R174" s="2"/>
      <c r="S174" s="2"/>
      <c r="T174" s="2"/>
    </row>
    <row r="175" spans="1:20" ht="15" x14ac:dyDescent="0.2">
      <c r="A175" s="2"/>
      <c r="B175" s="79" t="s">
        <v>35</v>
      </c>
      <c r="C175" s="16"/>
      <c r="D175" s="16"/>
      <c r="E175" s="16"/>
      <c r="F175" s="80"/>
      <c r="G175" s="81"/>
      <c r="H175" s="82">
        <f>SUM(H167:H173,H166)</f>
        <v>50.847904</v>
      </c>
      <c r="I175" s="83"/>
      <c r="J175" s="84"/>
      <c r="K175" s="84"/>
      <c r="L175" s="139">
        <f>SUM(L167:L173,L166)</f>
        <v>53.577903999999997</v>
      </c>
      <c r="M175" s="85"/>
      <c r="N175" s="86">
        <f t="shared" ref="N175:N179" si="66">L175-H175</f>
        <v>2.7299999999999969</v>
      </c>
      <c r="O175" s="87">
        <f t="shared" ref="O175:O179" si="67">IF((H175)=0,"",(N175/H175))</f>
        <v>5.368952867752419E-2</v>
      </c>
      <c r="P175" s="2"/>
      <c r="Q175" s="2"/>
      <c r="R175" s="2"/>
      <c r="S175" s="68"/>
      <c r="T175" s="2"/>
    </row>
    <row r="176" spans="1:20" x14ac:dyDescent="0.2">
      <c r="A176" s="2"/>
      <c r="B176" s="88" t="s">
        <v>36</v>
      </c>
      <c r="C176" s="16"/>
      <c r="D176" s="16"/>
      <c r="E176" s="16"/>
      <c r="F176" s="89">
        <v>0.13</v>
      </c>
      <c r="G176" s="90"/>
      <c r="H176" s="91">
        <f>H175*F176</f>
        <v>6.6102275200000005</v>
      </c>
      <c r="I176" s="92"/>
      <c r="J176" s="93">
        <v>0.13</v>
      </c>
      <c r="K176" s="92"/>
      <c r="L176" s="94">
        <f>L175*J176</f>
        <v>6.9651275200000002</v>
      </c>
      <c r="M176" s="95"/>
      <c r="N176" s="96">
        <f t="shared" si="66"/>
        <v>0.35489999999999977</v>
      </c>
      <c r="O176" s="97">
        <f t="shared" si="67"/>
        <v>5.3689528677524211E-2</v>
      </c>
      <c r="P176" s="2"/>
      <c r="Q176" s="2"/>
      <c r="R176" s="2"/>
      <c r="S176" s="68"/>
      <c r="T176" s="2"/>
    </row>
    <row r="177" spans="1:20" ht="15" x14ac:dyDescent="0.2">
      <c r="A177" s="2"/>
      <c r="B177" s="98" t="s">
        <v>37</v>
      </c>
      <c r="C177" s="16"/>
      <c r="D177" s="16"/>
      <c r="E177" s="16"/>
      <c r="F177" s="99"/>
      <c r="G177" s="90"/>
      <c r="H177" s="91">
        <f>H175+H176</f>
        <v>57.458131520000002</v>
      </c>
      <c r="I177" s="92"/>
      <c r="J177" s="92"/>
      <c r="K177" s="92"/>
      <c r="L177" s="94">
        <f>L175+L176</f>
        <v>60.54303152</v>
      </c>
      <c r="M177" s="95"/>
      <c r="N177" s="96">
        <f t="shared" si="66"/>
        <v>3.0848999999999975</v>
      </c>
      <c r="O177" s="97">
        <f t="shared" si="67"/>
        <v>5.3689528677524204E-2</v>
      </c>
      <c r="P177" s="2"/>
      <c r="Q177" s="2"/>
      <c r="R177" s="2"/>
      <c r="S177" s="68"/>
      <c r="T177" s="2"/>
    </row>
    <row r="178" spans="1:20" hidden="1" x14ac:dyDescent="0.2">
      <c r="A178" s="2"/>
      <c r="B178" s="148" t="s">
        <v>38</v>
      </c>
      <c r="C178" s="148"/>
      <c r="D178" s="148"/>
      <c r="E178" s="16"/>
      <c r="F178" s="99"/>
      <c r="G178" s="90"/>
      <c r="H178" s="140"/>
      <c r="I178" s="92"/>
      <c r="J178" s="92"/>
      <c r="K178" s="92"/>
      <c r="L178" s="130"/>
      <c r="M178" s="95"/>
      <c r="N178" s="140">
        <f t="shared" si="66"/>
        <v>0</v>
      </c>
      <c r="O178" s="101" t="str">
        <f t="shared" si="67"/>
        <v/>
      </c>
      <c r="P178" s="2"/>
      <c r="Q178" s="2"/>
      <c r="R178" s="2"/>
      <c r="S178" s="2"/>
      <c r="T178" s="2"/>
    </row>
    <row r="179" spans="1:20" ht="15.75" thickBot="1" x14ac:dyDescent="0.25">
      <c r="A179" s="2"/>
      <c r="B179" s="149" t="s">
        <v>53</v>
      </c>
      <c r="C179" s="149"/>
      <c r="D179" s="149"/>
      <c r="E179" s="102"/>
      <c r="F179" s="103"/>
      <c r="G179" s="104"/>
      <c r="H179" s="105">
        <f>H177+H178</f>
        <v>57.458131520000002</v>
      </c>
      <c r="I179" s="106"/>
      <c r="J179" s="106"/>
      <c r="K179" s="106"/>
      <c r="L179" s="107">
        <f>L177+L178</f>
        <v>60.54303152</v>
      </c>
      <c r="M179" s="108"/>
      <c r="N179" s="109">
        <f t="shared" si="66"/>
        <v>3.0848999999999975</v>
      </c>
      <c r="O179" s="110">
        <f t="shared" si="67"/>
        <v>5.3689528677524204E-2</v>
      </c>
      <c r="P179" s="2"/>
      <c r="Q179" s="2"/>
      <c r="R179" s="2"/>
      <c r="S179" s="2"/>
      <c r="T179" s="2"/>
    </row>
    <row r="180" spans="1:20" ht="15" thickBot="1" x14ac:dyDescent="0.25">
      <c r="A180" s="111"/>
      <c r="B180" s="112"/>
      <c r="C180" s="113"/>
      <c r="D180" s="114"/>
      <c r="E180" s="113"/>
      <c r="F180" s="72"/>
      <c r="G180" s="115"/>
      <c r="H180" s="74"/>
      <c r="I180" s="116"/>
      <c r="J180" s="72"/>
      <c r="K180" s="117"/>
      <c r="L180" s="74"/>
      <c r="M180" s="116"/>
      <c r="N180" s="118"/>
      <c r="O180" s="78"/>
      <c r="P180" s="111"/>
      <c r="Q180" s="111"/>
      <c r="R180" s="111"/>
      <c r="S180" s="111"/>
      <c r="T180" s="111"/>
    </row>
    <row r="181" spans="1:20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8"/>
      <c r="M181" s="2"/>
      <c r="N181" s="2"/>
      <c r="O181" s="2"/>
      <c r="P181" s="2"/>
      <c r="Q181" s="2"/>
      <c r="R181" s="2"/>
      <c r="S181" s="2"/>
      <c r="T181" s="2"/>
    </row>
    <row r="182" spans="1:20" ht="15" x14ac:dyDescent="0.25">
      <c r="A182" s="2"/>
      <c r="B182" s="8" t="s">
        <v>39</v>
      </c>
      <c r="C182" s="2"/>
      <c r="D182" s="2"/>
      <c r="E182" s="2"/>
      <c r="F182" s="119">
        <v>6.5500000000000003E-2</v>
      </c>
      <c r="G182" s="2"/>
      <c r="H182" s="2"/>
      <c r="I182" s="2"/>
      <c r="J182" s="119">
        <v>6.5500000000000003E-2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Q184" s="2"/>
      <c r="R184" s="2"/>
      <c r="S184" s="2"/>
      <c r="T184" s="2"/>
    </row>
    <row r="185" spans="1:20" ht="15" x14ac:dyDescent="0.25">
      <c r="A185" s="2"/>
      <c r="B185" s="3" t="s">
        <v>0</v>
      </c>
      <c r="C185" s="2"/>
      <c r="D185" s="150" t="s">
        <v>40</v>
      </c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2"/>
      <c r="Q185" s="2"/>
      <c r="R185" s="2"/>
      <c r="S185" s="2"/>
      <c r="T185" s="2"/>
    </row>
    <row r="186" spans="1:20" ht="15" x14ac:dyDescent="0.25">
      <c r="A186" s="2"/>
      <c r="B186" s="4"/>
      <c r="C186" s="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2"/>
      <c r="Q186" s="2"/>
      <c r="R186" s="2"/>
      <c r="S186" s="2"/>
      <c r="T186" s="2"/>
    </row>
    <row r="187" spans="1:20" ht="15" x14ac:dyDescent="0.25">
      <c r="A187" s="2"/>
      <c r="B187" s="3" t="s">
        <v>1</v>
      </c>
      <c r="C187" s="2"/>
      <c r="D187" s="6" t="s">
        <v>2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2"/>
      <c r="Q187" s="2"/>
      <c r="R187" s="2"/>
      <c r="S187" s="2"/>
      <c r="T187" s="2"/>
    </row>
    <row r="188" spans="1:20" ht="15" x14ac:dyDescent="0.25">
      <c r="A188" s="2"/>
      <c r="B188" s="4"/>
      <c r="C188" s="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2"/>
      <c r="Q188" s="2"/>
      <c r="R188" s="2"/>
      <c r="S188" s="2"/>
      <c r="T188" s="2"/>
    </row>
    <row r="189" spans="1:20" ht="15" x14ac:dyDescent="0.25">
      <c r="A189" s="2"/>
      <c r="B189" s="7"/>
      <c r="C189" s="2"/>
      <c r="D189" s="3" t="s">
        <v>3</v>
      </c>
      <c r="E189" s="8"/>
      <c r="F189" s="9">
        <v>800</v>
      </c>
      <c r="G189" s="8" t="s">
        <v>4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" x14ac:dyDescent="0.25">
      <c r="A191" s="2"/>
      <c r="B191" s="7"/>
      <c r="C191" s="2"/>
      <c r="D191" s="10"/>
      <c r="E191" s="10"/>
      <c r="F191" s="145" t="s">
        <v>45</v>
      </c>
      <c r="G191" s="146"/>
      <c r="H191" s="147"/>
      <c r="I191" s="2"/>
      <c r="J191" s="145" t="s">
        <v>46</v>
      </c>
      <c r="K191" s="146"/>
      <c r="L191" s="147"/>
      <c r="M191" s="2"/>
      <c r="N191" s="145" t="s">
        <v>6</v>
      </c>
      <c r="O191" s="147"/>
      <c r="P191" s="2"/>
      <c r="Q191" s="2"/>
      <c r="R191" s="2"/>
      <c r="S191" s="2"/>
      <c r="T191" s="2"/>
    </row>
    <row r="192" spans="1:20" ht="15" x14ac:dyDescent="0.25">
      <c r="A192" s="2"/>
      <c r="B192" s="7"/>
      <c r="C192" s="2"/>
      <c r="D192" s="151" t="s">
        <v>7</v>
      </c>
      <c r="E192" s="5"/>
      <c r="F192" s="11" t="s">
        <v>8</v>
      </c>
      <c r="G192" s="11" t="s">
        <v>9</v>
      </c>
      <c r="H192" s="12" t="s">
        <v>10</v>
      </c>
      <c r="I192" s="2"/>
      <c r="J192" s="11" t="s">
        <v>8</v>
      </c>
      <c r="K192" s="13" t="s">
        <v>9</v>
      </c>
      <c r="L192" s="12" t="s">
        <v>10</v>
      </c>
      <c r="M192" s="2"/>
      <c r="N192" s="153" t="s">
        <v>11</v>
      </c>
      <c r="O192" s="155" t="s">
        <v>12</v>
      </c>
      <c r="P192" s="2"/>
      <c r="Q192" s="2"/>
      <c r="R192" s="2"/>
      <c r="S192" s="2"/>
      <c r="T192" s="2"/>
    </row>
    <row r="193" spans="1:20" ht="15" x14ac:dyDescent="0.25">
      <c r="A193" s="2"/>
      <c r="B193" s="7"/>
      <c r="C193" s="2"/>
      <c r="D193" s="152"/>
      <c r="E193" s="5"/>
      <c r="F193" s="14" t="s">
        <v>13</v>
      </c>
      <c r="G193" s="14"/>
      <c r="H193" s="15" t="s">
        <v>13</v>
      </c>
      <c r="I193" s="2"/>
      <c r="J193" s="14" t="s">
        <v>13</v>
      </c>
      <c r="K193" s="15"/>
      <c r="L193" s="15" t="s">
        <v>13</v>
      </c>
      <c r="M193" s="2"/>
      <c r="N193" s="154"/>
      <c r="O193" s="156"/>
      <c r="P193" s="2"/>
      <c r="Q193" s="2"/>
      <c r="R193" s="2"/>
      <c r="S193" s="2"/>
      <c r="T193" s="2"/>
    </row>
    <row r="194" spans="1:20" x14ac:dyDescent="0.2">
      <c r="A194" s="2"/>
      <c r="B194" s="16" t="s">
        <v>14</v>
      </c>
      <c r="C194" s="16"/>
      <c r="D194" s="17" t="s">
        <v>15</v>
      </c>
      <c r="E194" s="18"/>
      <c r="F194" s="131">
        <v>20.74</v>
      </c>
      <c r="G194" s="20">
        <v>1</v>
      </c>
      <c r="H194" s="21">
        <f>G194*F194</f>
        <v>20.74</v>
      </c>
      <c r="I194" s="22"/>
      <c r="J194" s="132">
        <v>24.47</v>
      </c>
      <c r="K194" s="24">
        <v>1</v>
      </c>
      <c r="L194" s="21">
        <f>K194*J194</f>
        <v>24.47</v>
      </c>
      <c r="M194" s="22"/>
      <c r="N194" s="25">
        <f>L194-H194</f>
        <v>3.7300000000000004</v>
      </c>
      <c r="O194" s="26">
        <f>IF((H194)=0,"",(N194/H194))</f>
        <v>0.17984570877531345</v>
      </c>
      <c r="P194" s="2"/>
      <c r="Q194" s="2"/>
      <c r="R194" s="2"/>
      <c r="S194" s="2"/>
      <c r="T194" s="2"/>
    </row>
    <row r="195" spans="1:20" x14ac:dyDescent="0.2">
      <c r="A195" s="2"/>
      <c r="B195" s="16" t="s">
        <v>41</v>
      </c>
      <c r="C195" s="16"/>
      <c r="D195" s="17" t="s">
        <v>15</v>
      </c>
      <c r="E195" s="18"/>
      <c r="F195" s="125">
        <v>-0.21</v>
      </c>
      <c r="G195" s="20">
        <v>1</v>
      </c>
      <c r="H195" s="126">
        <f t="shared" ref="H195:H209" si="68">G195*F195</f>
        <v>-0.21</v>
      </c>
      <c r="I195" s="22"/>
      <c r="J195" s="125">
        <v>-0.24</v>
      </c>
      <c r="K195" s="24">
        <v>1</v>
      </c>
      <c r="L195" s="126">
        <f>K195*J195</f>
        <v>-0.24</v>
      </c>
      <c r="M195" s="22"/>
      <c r="N195" s="25">
        <f>L195-H195</f>
        <v>-0.03</v>
      </c>
      <c r="O195" s="26">
        <f>IF((H195)=0,"",(N195/H195))</f>
        <v>0.14285714285714285</v>
      </c>
      <c r="P195" s="2"/>
      <c r="Q195" s="2"/>
      <c r="R195" s="2"/>
      <c r="S195" s="2"/>
      <c r="T195" s="2"/>
    </row>
    <row r="196" spans="1:20" hidden="1" x14ac:dyDescent="0.2">
      <c r="A196" s="2"/>
      <c r="B196" s="18" t="s">
        <v>42</v>
      </c>
      <c r="C196" s="16"/>
      <c r="D196" s="17"/>
      <c r="E196" s="18"/>
      <c r="F196" s="66"/>
      <c r="G196" s="20">
        <v>1</v>
      </c>
      <c r="H196" s="21">
        <f t="shared" si="68"/>
        <v>0</v>
      </c>
      <c r="I196" s="22"/>
      <c r="J196" s="124"/>
      <c r="K196" s="24">
        <v>1</v>
      </c>
      <c r="L196" s="21">
        <f t="shared" ref="L196:L209" si="69">K196*J196</f>
        <v>0</v>
      </c>
      <c r="M196" s="22"/>
      <c r="N196" s="25">
        <f t="shared" ref="N196:N210" si="70">L196-H196</f>
        <v>0</v>
      </c>
      <c r="O196" s="26" t="str">
        <f t="shared" ref="O196:O210" si="71">IF((H196)=0,"",(N196/H196))</f>
        <v/>
      </c>
      <c r="P196" s="2"/>
      <c r="Q196" s="2"/>
      <c r="R196" s="2"/>
      <c r="S196" s="2"/>
      <c r="T196" s="2"/>
    </row>
    <row r="197" spans="1:20" hidden="1" x14ac:dyDescent="0.2">
      <c r="A197" s="2"/>
      <c r="B197" s="27"/>
      <c r="C197" s="16"/>
      <c r="D197" s="17"/>
      <c r="E197" s="18"/>
      <c r="F197" s="66"/>
      <c r="G197" s="20">
        <v>1</v>
      </c>
      <c r="H197" s="21">
        <f t="shared" si="68"/>
        <v>0</v>
      </c>
      <c r="I197" s="22"/>
      <c r="J197" s="124"/>
      <c r="K197" s="24">
        <v>1</v>
      </c>
      <c r="L197" s="21">
        <f t="shared" si="69"/>
        <v>0</v>
      </c>
      <c r="M197" s="22"/>
      <c r="N197" s="25">
        <f t="shared" si="70"/>
        <v>0</v>
      </c>
      <c r="O197" s="26" t="str">
        <f t="shared" si="71"/>
        <v/>
      </c>
      <c r="P197" s="2"/>
      <c r="Q197" s="2"/>
      <c r="R197" s="2"/>
      <c r="S197" s="2"/>
      <c r="T197" s="2"/>
    </row>
    <row r="198" spans="1:20" hidden="1" x14ac:dyDescent="0.2">
      <c r="A198" s="2"/>
      <c r="B198" s="27"/>
      <c r="C198" s="16"/>
      <c r="D198" s="17"/>
      <c r="E198" s="18"/>
      <c r="F198" s="66"/>
      <c r="G198" s="20">
        <v>1</v>
      </c>
      <c r="H198" s="21">
        <f t="shared" si="68"/>
        <v>0</v>
      </c>
      <c r="I198" s="22"/>
      <c r="J198" s="124"/>
      <c r="K198" s="24">
        <v>1</v>
      </c>
      <c r="L198" s="21">
        <f t="shared" si="69"/>
        <v>0</v>
      </c>
      <c r="M198" s="22"/>
      <c r="N198" s="25">
        <f t="shared" si="70"/>
        <v>0</v>
      </c>
      <c r="O198" s="26" t="str">
        <f t="shared" si="71"/>
        <v/>
      </c>
      <c r="P198" s="2"/>
      <c r="Q198" s="2"/>
      <c r="R198" s="2"/>
      <c r="S198" s="2"/>
      <c r="T198" s="2"/>
    </row>
    <row r="199" spans="1:20" hidden="1" x14ac:dyDescent="0.2">
      <c r="A199" s="2"/>
      <c r="B199" s="27"/>
      <c r="C199" s="16"/>
      <c r="D199" s="17"/>
      <c r="E199" s="18"/>
      <c r="F199" s="66"/>
      <c r="G199" s="20">
        <v>1</v>
      </c>
      <c r="H199" s="21">
        <f t="shared" si="68"/>
        <v>0</v>
      </c>
      <c r="I199" s="22"/>
      <c r="J199" s="124"/>
      <c r="K199" s="24">
        <v>1</v>
      </c>
      <c r="L199" s="21">
        <f t="shared" si="69"/>
        <v>0</v>
      </c>
      <c r="M199" s="22"/>
      <c r="N199" s="25">
        <f t="shared" si="70"/>
        <v>0</v>
      </c>
      <c r="O199" s="26" t="str">
        <f t="shared" si="71"/>
        <v/>
      </c>
      <c r="P199" s="2"/>
      <c r="Q199" s="2"/>
      <c r="R199" s="2"/>
      <c r="S199" s="2"/>
      <c r="T199" s="2"/>
    </row>
    <row r="200" spans="1:20" x14ac:dyDescent="0.2">
      <c r="A200" s="2"/>
      <c r="B200" s="16" t="s">
        <v>16</v>
      </c>
      <c r="C200" s="16"/>
      <c r="D200" s="17" t="s">
        <v>17</v>
      </c>
      <c r="E200" s="18"/>
      <c r="F200" s="66">
        <v>1.9800000000000002E-2</v>
      </c>
      <c r="G200" s="20">
        <f>$F$51</f>
        <v>800</v>
      </c>
      <c r="H200" s="126">
        <f t="shared" si="68"/>
        <v>15.840000000000002</v>
      </c>
      <c r="I200" s="22"/>
      <c r="J200" s="124">
        <v>1.49E-2</v>
      </c>
      <c r="K200" s="20">
        <f>$F$51</f>
        <v>800</v>
      </c>
      <c r="L200" s="21">
        <f t="shared" si="69"/>
        <v>11.92</v>
      </c>
      <c r="M200" s="22"/>
      <c r="N200" s="125">
        <f t="shared" si="70"/>
        <v>-3.9200000000000017</v>
      </c>
      <c r="O200" s="26">
        <f t="shared" si="71"/>
        <v>-0.24747474747474757</v>
      </c>
      <c r="P200" s="2"/>
      <c r="Q200" s="2"/>
      <c r="R200" s="2"/>
      <c r="S200" s="2"/>
      <c r="T200" s="2"/>
    </row>
    <row r="201" spans="1:20" x14ac:dyDescent="0.2">
      <c r="A201" s="2"/>
      <c r="B201" s="16" t="s">
        <v>41</v>
      </c>
      <c r="C201" s="16"/>
      <c r="D201" s="17"/>
      <c r="E201" s="18"/>
      <c r="F201" s="144">
        <v>-2.0000000000000001E-4</v>
      </c>
      <c r="G201" s="20">
        <f t="shared" ref="G201" si="72">$F$51</f>
        <v>800</v>
      </c>
      <c r="H201" s="126">
        <f t="shared" si="68"/>
        <v>-0.16</v>
      </c>
      <c r="I201" s="22"/>
      <c r="J201" s="144">
        <v>-1.4999999999999999E-4</v>
      </c>
      <c r="K201" s="20">
        <f t="shared" ref="K201:K209" si="73">$F$51</f>
        <v>800</v>
      </c>
      <c r="L201" s="126">
        <f t="shared" si="69"/>
        <v>-0.12</v>
      </c>
      <c r="M201" s="22"/>
      <c r="N201" s="25">
        <f t="shared" si="70"/>
        <v>4.0000000000000008E-2</v>
      </c>
      <c r="O201" s="26">
        <f t="shared" si="71"/>
        <v>-0.25000000000000006</v>
      </c>
      <c r="P201" s="2"/>
      <c r="Q201" s="2"/>
      <c r="R201" s="2"/>
      <c r="S201" s="2"/>
      <c r="T201" s="2"/>
    </row>
    <row r="202" spans="1:20" x14ac:dyDescent="0.2">
      <c r="A202" s="2"/>
      <c r="B202" s="16" t="s">
        <v>42</v>
      </c>
      <c r="C202" s="16"/>
      <c r="D202" s="17"/>
      <c r="E202" s="18"/>
      <c r="F202" s="66"/>
      <c r="G202" s="20">
        <f>$F$51</f>
        <v>800</v>
      </c>
      <c r="H202" s="126">
        <f t="shared" si="68"/>
        <v>0</v>
      </c>
      <c r="I202" s="22"/>
      <c r="J202" s="124"/>
      <c r="K202" s="20">
        <f t="shared" si="73"/>
        <v>800</v>
      </c>
      <c r="L202" s="126">
        <f t="shared" si="69"/>
        <v>0</v>
      </c>
      <c r="M202" s="22"/>
      <c r="N202" s="25">
        <f t="shared" si="70"/>
        <v>0</v>
      </c>
      <c r="O202" s="26" t="str">
        <f t="shared" si="71"/>
        <v/>
      </c>
      <c r="P202" s="2"/>
      <c r="Q202" s="2"/>
      <c r="R202" s="2"/>
      <c r="S202" s="2"/>
      <c r="T202" s="2"/>
    </row>
    <row r="203" spans="1:20" hidden="1" x14ac:dyDescent="0.2">
      <c r="A203" s="2"/>
      <c r="B203" s="29"/>
      <c r="C203" s="16"/>
      <c r="D203" s="17" t="s">
        <v>17</v>
      </c>
      <c r="E203" s="18"/>
      <c r="F203" s="127"/>
      <c r="G203" s="20">
        <f t="shared" ref="G203:G209" si="74">$F$51</f>
        <v>800</v>
      </c>
      <c r="H203" s="126">
        <f t="shared" si="68"/>
        <v>0</v>
      </c>
      <c r="I203" s="22"/>
      <c r="J203" s="124"/>
      <c r="K203" s="20">
        <f t="shared" si="73"/>
        <v>800</v>
      </c>
      <c r="L203" s="126">
        <f t="shared" si="69"/>
        <v>0</v>
      </c>
      <c r="M203" s="22"/>
      <c r="N203" s="25">
        <f t="shared" si="70"/>
        <v>0</v>
      </c>
      <c r="O203" s="26" t="str">
        <f t="shared" si="71"/>
        <v/>
      </c>
      <c r="P203" s="2"/>
      <c r="Q203" s="2"/>
      <c r="R203" s="2"/>
      <c r="S203" s="2"/>
      <c r="T203" s="2"/>
    </row>
    <row r="204" spans="1:20" hidden="1" x14ac:dyDescent="0.2">
      <c r="A204" s="2"/>
      <c r="B204" s="29"/>
      <c r="C204" s="16"/>
      <c r="D204" s="17" t="s">
        <v>17</v>
      </c>
      <c r="E204" s="18"/>
      <c r="F204" s="127"/>
      <c r="G204" s="20">
        <f t="shared" si="74"/>
        <v>800</v>
      </c>
      <c r="H204" s="126">
        <f t="shared" si="68"/>
        <v>0</v>
      </c>
      <c r="I204" s="22"/>
      <c r="J204" s="124"/>
      <c r="K204" s="20">
        <f t="shared" si="73"/>
        <v>800</v>
      </c>
      <c r="L204" s="126">
        <f t="shared" si="69"/>
        <v>0</v>
      </c>
      <c r="M204" s="22"/>
      <c r="N204" s="25">
        <f t="shared" si="70"/>
        <v>0</v>
      </c>
      <c r="O204" s="26" t="str">
        <f t="shared" si="71"/>
        <v/>
      </c>
      <c r="P204" s="2"/>
      <c r="Q204" s="2"/>
      <c r="R204" s="2"/>
      <c r="S204" s="2"/>
      <c r="T204" s="2"/>
    </row>
    <row r="205" spans="1:20" hidden="1" x14ac:dyDescent="0.2">
      <c r="A205" s="2"/>
      <c r="B205" s="29"/>
      <c r="C205" s="16"/>
      <c r="D205" s="17" t="s">
        <v>17</v>
      </c>
      <c r="E205" s="18"/>
      <c r="F205" s="66"/>
      <c r="G205" s="20">
        <f t="shared" si="74"/>
        <v>800</v>
      </c>
      <c r="H205" s="126">
        <f t="shared" si="68"/>
        <v>0</v>
      </c>
      <c r="I205" s="22"/>
      <c r="J205" s="124"/>
      <c r="K205" s="20">
        <f t="shared" si="73"/>
        <v>800</v>
      </c>
      <c r="L205" s="126">
        <f t="shared" si="69"/>
        <v>0</v>
      </c>
      <c r="M205" s="22"/>
      <c r="N205" s="25">
        <f t="shared" si="70"/>
        <v>0</v>
      </c>
      <c r="O205" s="26" t="str">
        <f t="shared" si="71"/>
        <v/>
      </c>
      <c r="P205" s="2"/>
      <c r="Q205" s="2"/>
      <c r="R205" s="2"/>
      <c r="S205" s="2"/>
      <c r="T205" s="2"/>
    </row>
    <row r="206" spans="1:20" x14ac:dyDescent="0.2">
      <c r="A206" s="2"/>
      <c r="B206" s="122" t="s">
        <v>18</v>
      </c>
      <c r="C206" s="16"/>
      <c r="D206" s="17" t="s">
        <v>17</v>
      </c>
      <c r="E206" s="18"/>
      <c r="F206" s="127">
        <v>-1.5E-3</v>
      </c>
      <c r="G206" s="20">
        <f t="shared" si="74"/>
        <v>800</v>
      </c>
      <c r="H206" s="126">
        <f t="shared" si="68"/>
        <v>-1.2</v>
      </c>
      <c r="I206" s="22"/>
      <c r="J206" s="127">
        <v>-1.5E-3</v>
      </c>
      <c r="K206" s="20">
        <f t="shared" si="73"/>
        <v>800</v>
      </c>
      <c r="L206" s="126">
        <f t="shared" si="69"/>
        <v>-1.2</v>
      </c>
      <c r="M206" s="22"/>
      <c r="N206" s="25">
        <f t="shared" si="70"/>
        <v>0</v>
      </c>
      <c r="O206" s="26">
        <f t="shared" si="71"/>
        <v>0</v>
      </c>
      <c r="P206" s="2"/>
      <c r="Q206" s="2"/>
      <c r="R206" s="2"/>
      <c r="S206" s="2"/>
      <c r="T206" s="2"/>
    </row>
    <row r="207" spans="1:20" x14ac:dyDescent="0.2">
      <c r="A207" s="2"/>
      <c r="B207" s="122" t="s">
        <v>19</v>
      </c>
      <c r="C207" s="16"/>
      <c r="D207" s="17" t="s">
        <v>17</v>
      </c>
      <c r="E207" s="18"/>
      <c r="F207" s="66">
        <v>2.0000000000000001E-4</v>
      </c>
      <c r="G207" s="20">
        <f t="shared" si="74"/>
        <v>800</v>
      </c>
      <c r="H207" s="126">
        <f t="shared" si="68"/>
        <v>0.16</v>
      </c>
      <c r="I207" s="22"/>
      <c r="J207" s="124">
        <v>2.0000000000000001E-4</v>
      </c>
      <c r="K207" s="20">
        <f t="shared" si="73"/>
        <v>800</v>
      </c>
      <c r="L207" s="126">
        <f t="shared" si="69"/>
        <v>0.16</v>
      </c>
      <c r="M207" s="22"/>
      <c r="N207" s="25">
        <f t="shared" si="70"/>
        <v>0</v>
      </c>
      <c r="O207" s="26">
        <f t="shared" si="71"/>
        <v>0</v>
      </c>
      <c r="P207" s="2"/>
      <c r="Q207" s="2"/>
      <c r="R207" s="2"/>
      <c r="S207" s="2"/>
      <c r="T207" s="2"/>
    </row>
    <row r="208" spans="1:20" hidden="1" x14ac:dyDescent="0.2">
      <c r="A208" s="2"/>
      <c r="B208" s="30"/>
      <c r="C208" s="16"/>
      <c r="D208" s="17"/>
      <c r="E208" s="18"/>
      <c r="F208" s="19"/>
      <c r="G208" s="20">
        <f t="shared" si="74"/>
        <v>800</v>
      </c>
      <c r="H208" s="21">
        <f t="shared" si="68"/>
        <v>0</v>
      </c>
      <c r="I208" s="22"/>
      <c r="J208" s="23"/>
      <c r="K208" s="20">
        <f t="shared" si="73"/>
        <v>800</v>
      </c>
      <c r="L208" s="21">
        <f t="shared" si="69"/>
        <v>0</v>
      </c>
      <c r="M208" s="22"/>
      <c r="N208" s="25">
        <f t="shared" si="70"/>
        <v>0</v>
      </c>
      <c r="O208" s="26" t="str">
        <f t="shared" si="71"/>
        <v/>
      </c>
      <c r="P208" s="2"/>
      <c r="Q208" s="2"/>
      <c r="R208" s="2"/>
      <c r="S208" s="2"/>
      <c r="T208" s="2"/>
    </row>
    <row r="209" spans="1:20" hidden="1" x14ac:dyDescent="0.2">
      <c r="A209" s="2"/>
      <c r="B209" s="30"/>
      <c r="C209" s="16"/>
      <c r="D209" s="17"/>
      <c r="E209" s="18"/>
      <c r="F209" s="19"/>
      <c r="G209" s="20">
        <f t="shared" si="74"/>
        <v>800</v>
      </c>
      <c r="H209" s="21">
        <f t="shared" si="68"/>
        <v>0</v>
      </c>
      <c r="I209" s="22"/>
      <c r="J209" s="23"/>
      <c r="K209" s="20">
        <f t="shared" si="73"/>
        <v>800</v>
      </c>
      <c r="L209" s="21">
        <f t="shared" si="69"/>
        <v>0</v>
      </c>
      <c r="M209" s="22"/>
      <c r="N209" s="25">
        <f t="shared" si="70"/>
        <v>0</v>
      </c>
      <c r="O209" s="26" t="str">
        <f t="shared" si="71"/>
        <v/>
      </c>
      <c r="P209" s="2"/>
      <c r="Q209" s="2"/>
      <c r="R209" s="2"/>
      <c r="S209" s="2"/>
      <c r="T209" s="2"/>
    </row>
    <row r="210" spans="1:20" ht="15" x14ac:dyDescent="0.25">
      <c r="A210" s="31"/>
      <c r="B210" s="32" t="s">
        <v>20</v>
      </c>
      <c r="C210" s="33"/>
      <c r="D210" s="34"/>
      <c r="E210" s="33"/>
      <c r="F210" s="35"/>
      <c r="G210" s="36"/>
      <c r="H210" s="37">
        <f>SUM(H194:H209)</f>
        <v>35.169999999999995</v>
      </c>
      <c r="I210" s="38"/>
      <c r="J210" s="39"/>
      <c r="K210" s="40"/>
      <c r="L210" s="37">
        <f>SUM(L194:L209)</f>
        <v>34.989999999999995</v>
      </c>
      <c r="M210" s="38"/>
      <c r="N210" s="137">
        <f t="shared" si="70"/>
        <v>-0.17999999999999972</v>
      </c>
      <c r="O210" s="42">
        <f t="shared" si="71"/>
        <v>-5.1179982940005612E-3</v>
      </c>
      <c r="P210" s="31"/>
      <c r="Q210" s="31"/>
      <c r="R210" s="31"/>
      <c r="S210" s="31"/>
      <c r="T210" s="31"/>
    </row>
    <row r="211" spans="1:20" hidden="1" x14ac:dyDescent="0.2">
      <c r="A211" s="2"/>
      <c r="B211" s="43"/>
      <c r="C211" s="16"/>
      <c r="D211" s="17" t="s">
        <v>17</v>
      </c>
      <c r="E211" s="18"/>
      <c r="F211" s="23"/>
      <c r="G211" s="20">
        <f>$F$51</f>
        <v>800</v>
      </c>
      <c r="H211" s="21">
        <f>G211*F211</f>
        <v>0</v>
      </c>
      <c r="I211" s="22"/>
      <c r="J211" s="23"/>
      <c r="K211" s="20">
        <f>$F$51</f>
        <v>800</v>
      </c>
      <c r="L211" s="21">
        <f>K211*J211</f>
        <v>0</v>
      </c>
      <c r="M211" s="22"/>
      <c r="N211" s="25">
        <f>L211-H211</f>
        <v>0</v>
      </c>
      <c r="O211" s="26" t="e">
        <f>IF((H211)=0,"",(N211/H211))*-1</f>
        <v>#VALUE!</v>
      </c>
      <c r="P211" s="2"/>
      <c r="Q211" s="2"/>
      <c r="R211" s="2"/>
      <c r="S211" s="2"/>
      <c r="T211" s="2"/>
    </row>
    <row r="212" spans="1:20" hidden="1" x14ac:dyDescent="0.2">
      <c r="A212" s="2"/>
      <c r="B212" s="43"/>
      <c r="C212" s="16"/>
      <c r="D212" s="17"/>
      <c r="E212" s="18"/>
      <c r="F212" s="19"/>
      <c r="G212" s="20">
        <f t="shared" ref="G212:G215" si="75">$F$51</f>
        <v>800</v>
      </c>
      <c r="H212" s="21">
        <f t="shared" ref="H212:H214" si="76">G212*F212</f>
        <v>0</v>
      </c>
      <c r="I212" s="44"/>
      <c r="J212" s="23"/>
      <c r="K212" s="20">
        <f t="shared" ref="K212:K215" si="77">$F$51</f>
        <v>800</v>
      </c>
      <c r="L212" s="21">
        <f t="shared" ref="L212:L214" si="78">K212*J212</f>
        <v>0</v>
      </c>
      <c r="M212" s="45"/>
      <c r="N212" s="25">
        <f t="shared" ref="N212:N214" si="79">L212-H212</f>
        <v>0</v>
      </c>
      <c r="O212" s="26" t="str">
        <f t="shared" ref="O212:O214" si="80">IF((H212)=0,"",(N212/H212))</f>
        <v/>
      </c>
      <c r="P212" s="2"/>
      <c r="Q212" s="2"/>
      <c r="R212" s="2"/>
      <c r="S212" s="2"/>
      <c r="T212" s="2"/>
    </row>
    <row r="213" spans="1:20" hidden="1" x14ac:dyDescent="0.2">
      <c r="A213" s="2"/>
      <c r="B213" s="43"/>
      <c r="C213" s="16"/>
      <c r="D213" s="17"/>
      <c r="E213" s="18"/>
      <c r="F213" s="19"/>
      <c r="G213" s="20">
        <f t="shared" si="75"/>
        <v>800</v>
      </c>
      <c r="H213" s="21">
        <f t="shared" si="76"/>
        <v>0</v>
      </c>
      <c r="I213" s="44"/>
      <c r="J213" s="23"/>
      <c r="K213" s="20">
        <f t="shared" si="77"/>
        <v>800</v>
      </c>
      <c r="L213" s="21">
        <f t="shared" si="78"/>
        <v>0</v>
      </c>
      <c r="M213" s="45"/>
      <c r="N213" s="25">
        <f t="shared" si="79"/>
        <v>0</v>
      </c>
      <c r="O213" s="26" t="str">
        <f t="shared" si="80"/>
        <v/>
      </c>
      <c r="P213" s="2"/>
      <c r="Q213" s="2"/>
      <c r="R213" s="2"/>
      <c r="S213" s="2"/>
      <c r="T213" s="2"/>
    </row>
    <row r="214" spans="1:20" hidden="1" x14ac:dyDescent="0.2">
      <c r="A214" s="2"/>
      <c r="B214" s="43"/>
      <c r="C214" s="16"/>
      <c r="D214" s="17"/>
      <c r="E214" s="18"/>
      <c r="F214" s="19"/>
      <c r="G214" s="20">
        <f t="shared" si="75"/>
        <v>800</v>
      </c>
      <c r="H214" s="21">
        <f t="shared" si="76"/>
        <v>0</v>
      </c>
      <c r="I214" s="44"/>
      <c r="J214" s="23"/>
      <c r="K214" s="20">
        <f t="shared" si="77"/>
        <v>800</v>
      </c>
      <c r="L214" s="21">
        <f t="shared" si="78"/>
        <v>0</v>
      </c>
      <c r="M214" s="45"/>
      <c r="N214" s="25">
        <f t="shared" si="79"/>
        <v>0</v>
      </c>
      <c r="O214" s="26" t="str">
        <f t="shared" si="80"/>
        <v/>
      </c>
      <c r="P214" s="2"/>
      <c r="Q214" s="2"/>
      <c r="R214" s="2"/>
      <c r="S214" s="2"/>
      <c r="T214" s="2"/>
    </row>
    <row r="215" spans="1:20" x14ac:dyDescent="0.2">
      <c r="A215" s="2"/>
      <c r="B215" s="46" t="s">
        <v>21</v>
      </c>
      <c r="C215" s="16"/>
      <c r="D215" s="17" t="s">
        <v>17</v>
      </c>
      <c r="E215" s="18"/>
      <c r="F215" s="66">
        <v>4.0000000000000002E-4</v>
      </c>
      <c r="G215" s="20">
        <f t="shared" si="75"/>
        <v>800</v>
      </c>
      <c r="H215" s="21">
        <f>G215*F215</f>
        <v>0.32</v>
      </c>
      <c r="I215" s="22"/>
      <c r="J215" s="124">
        <v>4.0000000000000002E-4</v>
      </c>
      <c r="K215" s="20">
        <f t="shared" si="77"/>
        <v>800</v>
      </c>
      <c r="L215" s="21">
        <f>K215*J215</f>
        <v>0.32</v>
      </c>
      <c r="M215" s="22"/>
      <c r="N215" s="25">
        <f>L215-H215</f>
        <v>0</v>
      </c>
      <c r="O215" s="26">
        <f>IF((H215)=0,"",(N215/H215))</f>
        <v>0</v>
      </c>
      <c r="P215" s="2"/>
      <c r="Q215" s="2"/>
      <c r="R215" s="2"/>
      <c r="S215" s="2"/>
      <c r="T215" s="2"/>
    </row>
    <row r="216" spans="1:20" x14ac:dyDescent="0.2">
      <c r="A216" s="2"/>
      <c r="B216" s="46" t="s">
        <v>22</v>
      </c>
      <c r="C216" s="16"/>
      <c r="D216" s="17" t="s">
        <v>17</v>
      </c>
      <c r="E216" s="18"/>
      <c r="F216" s="47">
        <f>IF(ISBLANK(D187)=TRUE, 0, IF(D187="TOU", 0.64*$F$79+0.18*$F$80+0.18*$F$81, IF(AND(D187="non-TOU",#REF!&gt; 0),#REF!,#REF!)))</f>
        <v>0.10214000000000001</v>
      </c>
      <c r="G216" s="120">
        <f>$F$51*(1+$F$90)-$F$51</f>
        <v>52.400000000000091</v>
      </c>
      <c r="H216" s="21">
        <f t="shared" ref="H216" si="81">G216*F216</f>
        <v>5.3521360000000096</v>
      </c>
      <c r="I216" s="22"/>
      <c r="J216" s="49">
        <f>0.64*$F$79+0.18*$F$80+0.18*$F$81</f>
        <v>0.10214000000000001</v>
      </c>
      <c r="K216" s="120">
        <f>$F$51*(1+$J$90)-$F$51</f>
        <v>52.400000000000091</v>
      </c>
      <c r="L216" s="21">
        <f t="shared" ref="L216" si="82">K216*J216</f>
        <v>5.3521360000000096</v>
      </c>
      <c r="M216" s="22"/>
      <c r="N216" s="25">
        <f t="shared" ref="N216" si="83">L216-H216</f>
        <v>0</v>
      </c>
      <c r="O216" s="26">
        <f t="shared" ref="O216" si="84">IF((H216)=0,"",(N216/H216))</f>
        <v>0</v>
      </c>
      <c r="P216" s="2"/>
      <c r="Q216" s="2"/>
      <c r="R216" s="2"/>
      <c r="S216" s="2"/>
      <c r="T216" s="2"/>
    </row>
    <row r="217" spans="1:20" x14ac:dyDescent="0.2">
      <c r="A217" s="2"/>
      <c r="B217" s="46" t="s">
        <v>23</v>
      </c>
      <c r="C217" s="16"/>
      <c r="D217" s="17" t="s">
        <v>15</v>
      </c>
      <c r="E217" s="18"/>
      <c r="F217" s="133">
        <v>0.79</v>
      </c>
      <c r="G217" s="20">
        <v>1</v>
      </c>
      <c r="H217" s="21">
        <f>G217*F217</f>
        <v>0.79</v>
      </c>
      <c r="I217" s="22"/>
      <c r="J217" s="133">
        <v>0.79</v>
      </c>
      <c r="K217" s="20">
        <v>1</v>
      </c>
      <c r="L217" s="21">
        <f>K217*J217</f>
        <v>0.79</v>
      </c>
      <c r="M217" s="22"/>
      <c r="N217" s="25">
        <f>L217-H217</f>
        <v>0</v>
      </c>
      <c r="O217" s="26"/>
      <c r="P217" s="2"/>
      <c r="Q217" s="2"/>
      <c r="R217" s="2"/>
      <c r="S217" s="2"/>
      <c r="T217" s="2"/>
    </row>
    <row r="218" spans="1:20" ht="30" x14ac:dyDescent="0.2">
      <c r="A218" s="2"/>
      <c r="B218" s="50" t="s">
        <v>24</v>
      </c>
      <c r="C218" s="51"/>
      <c r="D218" s="51"/>
      <c r="E218" s="51"/>
      <c r="F218" s="52"/>
      <c r="G218" s="53"/>
      <c r="H218" s="54">
        <f>SUM(H211:H217)+H210</f>
        <v>41.632136000000003</v>
      </c>
      <c r="I218" s="38"/>
      <c r="J218" s="53"/>
      <c r="K218" s="55"/>
      <c r="L218" s="54">
        <f>SUM(L211:L217)+L210</f>
        <v>41.452136000000003</v>
      </c>
      <c r="M218" s="38"/>
      <c r="N218" s="138">
        <f t="shared" ref="N218:N228" si="85">L218-H218</f>
        <v>-0.17999999999999972</v>
      </c>
      <c r="O218" s="42">
        <f t="shared" ref="O218:O228" si="86">IF((H218)=0,"",(N218/H218))</f>
        <v>-4.3235831089713898E-3</v>
      </c>
      <c r="P218" s="2"/>
      <c r="Q218" s="2"/>
      <c r="R218" s="2"/>
      <c r="S218" s="2"/>
      <c r="T218" s="2"/>
    </row>
    <row r="219" spans="1:20" x14ac:dyDescent="0.2">
      <c r="A219" s="2"/>
      <c r="B219" s="22" t="s">
        <v>25</v>
      </c>
      <c r="C219" s="22"/>
      <c r="D219" s="56" t="s">
        <v>17</v>
      </c>
      <c r="E219" s="57"/>
      <c r="F219" s="124">
        <v>6.7999999999999996E-3</v>
      </c>
      <c r="G219" s="58">
        <f>F189*(1+F237)</f>
        <v>852.40000000000009</v>
      </c>
      <c r="H219" s="21">
        <f>G219*F219</f>
        <v>5.7963200000000006</v>
      </c>
      <c r="I219" s="22"/>
      <c r="J219" s="124">
        <v>6.7999999999999996E-3</v>
      </c>
      <c r="K219" s="59">
        <f>F189*(1+J237)</f>
        <v>852.40000000000009</v>
      </c>
      <c r="L219" s="21">
        <f>K219*J219</f>
        <v>5.7963200000000006</v>
      </c>
      <c r="M219" s="22"/>
      <c r="N219" s="25">
        <f t="shared" si="85"/>
        <v>0</v>
      </c>
      <c r="O219" s="26">
        <f t="shared" si="86"/>
        <v>0</v>
      </c>
      <c r="P219" s="2"/>
      <c r="Q219" s="2"/>
      <c r="R219" s="2"/>
      <c r="S219" s="2"/>
      <c r="T219" s="2"/>
    </row>
    <row r="220" spans="1:20" ht="28.5" x14ac:dyDescent="0.2">
      <c r="A220" s="2"/>
      <c r="B220" s="60" t="s">
        <v>26</v>
      </c>
      <c r="C220" s="22"/>
      <c r="D220" s="56" t="s">
        <v>17</v>
      </c>
      <c r="E220" s="57"/>
      <c r="F220" s="124">
        <v>5.1999999999999998E-3</v>
      </c>
      <c r="G220" s="58">
        <f>G219</f>
        <v>852.40000000000009</v>
      </c>
      <c r="H220" s="21">
        <f>G220*F220</f>
        <v>4.43248</v>
      </c>
      <c r="I220" s="22"/>
      <c r="J220" s="124">
        <v>5.1999999999999998E-3</v>
      </c>
      <c r="K220" s="59">
        <f>K219</f>
        <v>852.40000000000009</v>
      </c>
      <c r="L220" s="21">
        <f>K220*J220</f>
        <v>4.43248</v>
      </c>
      <c r="M220" s="22"/>
      <c r="N220" s="25">
        <f t="shared" si="85"/>
        <v>0</v>
      </c>
      <c r="O220" s="26">
        <f t="shared" si="86"/>
        <v>0</v>
      </c>
      <c r="P220" s="2"/>
      <c r="Q220" s="2"/>
      <c r="R220" s="2"/>
      <c r="S220" s="2"/>
      <c r="T220" s="2"/>
    </row>
    <row r="221" spans="1:20" ht="30" x14ac:dyDescent="0.2">
      <c r="A221" s="2"/>
      <c r="B221" s="50" t="s">
        <v>27</v>
      </c>
      <c r="C221" s="33"/>
      <c r="D221" s="33"/>
      <c r="E221" s="33"/>
      <c r="F221" s="128"/>
      <c r="G221" s="53"/>
      <c r="H221" s="54">
        <f>SUM(H218:H220)</f>
        <v>51.860936000000002</v>
      </c>
      <c r="I221" s="61"/>
      <c r="J221" s="129"/>
      <c r="K221" s="62"/>
      <c r="L221" s="54">
        <f>SUM(L218:L220)</f>
        <v>51.680936000000003</v>
      </c>
      <c r="M221" s="61"/>
      <c r="N221" s="138">
        <f t="shared" si="85"/>
        <v>-0.17999999999999972</v>
      </c>
      <c r="O221" s="42">
        <f t="shared" si="86"/>
        <v>-3.4708205035096111E-3</v>
      </c>
      <c r="P221" s="2"/>
      <c r="Q221" s="2"/>
      <c r="R221" s="2"/>
      <c r="S221" s="2"/>
      <c r="T221" s="2"/>
    </row>
    <row r="222" spans="1:20" ht="28.5" x14ac:dyDescent="0.2">
      <c r="A222" s="2"/>
      <c r="B222" s="63" t="s">
        <v>28</v>
      </c>
      <c r="C222" s="16"/>
      <c r="D222" s="17" t="s">
        <v>17</v>
      </c>
      <c r="E222" s="18"/>
      <c r="F222" s="66">
        <v>4.4000000000000003E-3</v>
      </c>
      <c r="G222" s="58">
        <f>G220</f>
        <v>852.40000000000009</v>
      </c>
      <c r="H222" s="21">
        <f t="shared" ref="H222:H228" si="87">G222*F222</f>
        <v>3.7505600000000006</v>
      </c>
      <c r="I222" s="22"/>
      <c r="J222" s="124">
        <v>4.4000000000000003E-3</v>
      </c>
      <c r="K222" s="59">
        <f>K220</f>
        <v>852.40000000000009</v>
      </c>
      <c r="L222" s="21">
        <f t="shared" ref="L222:L228" si="88">K222*J222</f>
        <v>3.7505600000000006</v>
      </c>
      <c r="M222" s="22"/>
      <c r="N222" s="25">
        <f t="shared" si="85"/>
        <v>0</v>
      </c>
      <c r="O222" s="26">
        <f t="shared" si="86"/>
        <v>0</v>
      </c>
      <c r="P222" s="2"/>
      <c r="Q222" s="2"/>
      <c r="R222" s="2"/>
      <c r="S222" s="2"/>
      <c r="T222" s="2"/>
    </row>
    <row r="223" spans="1:20" ht="28.5" x14ac:dyDescent="0.2">
      <c r="A223" s="2"/>
      <c r="B223" s="63" t="s">
        <v>29</v>
      </c>
      <c r="C223" s="16"/>
      <c r="D223" s="17" t="s">
        <v>17</v>
      </c>
      <c r="E223" s="18"/>
      <c r="F223" s="66">
        <v>1.2999999999999999E-3</v>
      </c>
      <c r="G223" s="58">
        <f>G220</f>
        <v>852.40000000000009</v>
      </c>
      <c r="H223" s="21">
        <f t="shared" si="87"/>
        <v>1.10812</v>
      </c>
      <c r="I223" s="22"/>
      <c r="J223" s="124">
        <v>1.2999999999999999E-3</v>
      </c>
      <c r="K223" s="59">
        <f>K220</f>
        <v>852.40000000000009</v>
      </c>
      <c r="L223" s="21">
        <f t="shared" si="88"/>
        <v>1.10812</v>
      </c>
      <c r="M223" s="22"/>
      <c r="N223" s="25">
        <f t="shared" si="85"/>
        <v>0</v>
      </c>
      <c r="O223" s="26">
        <f t="shared" si="86"/>
        <v>0</v>
      </c>
      <c r="P223" s="2"/>
      <c r="Q223" s="2"/>
      <c r="R223" s="2"/>
      <c r="S223" s="2"/>
      <c r="T223" s="2"/>
    </row>
    <row r="224" spans="1:20" x14ac:dyDescent="0.2">
      <c r="A224" s="2"/>
      <c r="B224" s="16" t="s">
        <v>30</v>
      </c>
      <c r="C224" s="16"/>
      <c r="D224" s="17" t="s">
        <v>15</v>
      </c>
      <c r="E224" s="18"/>
      <c r="F224" s="66">
        <v>0.25</v>
      </c>
      <c r="G224" s="20">
        <v>1</v>
      </c>
      <c r="H224" s="21">
        <f t="shared" si="87"/>
        <v>0.25</v>
      </c>
      <c r="I224" s="22"/>
      <c r="J224" s="124">
        <v>0.25</v>
      </c>
      <c r="K224" s="24">
        <v>1</v>
      </c>
      <c r="L224" s="21">
        <f t="shared" si="88"/>
        <v>0.25</v>
      </c>
      <c r="M224" s="22"/>
      <c r="N224" s="25">
        <f t="shared" si="85"/>
        <v>0</v>
      </c>
      <c r="O224" s="26">
        <f t="shared" si="86"/>
        <v>0</v>
      </c>
      <c r="P224" s="2"/>
      <c r="Q224" s="2"/>
      <c r="R224" s="2"/>
      <c r="S224" s="2"/>
      <c r="T224" s="2"/>
    </row>
    <row r="225" spans="1:20" hidden="1" x14ac:dyDescent="0.2">
      <c r="A225" s="2"/>
      <c r="B225" s="16" t="s">
        <v>31</v>
      </c>
      <c r="C225" s="16"/>
      <c r="D225" s="17" t="s">
        <v>17</v>
      </c>
      <c r="E225" s="18"/>
      <c r="F225" s="66"/>
      <c r="G225" s="64">
        <f>F189</f>
        <v>800</v>
      </c>
      <c r="H225" s="21">
        <f t="shared" si="87"/>
        <v>0</v>
      </c>
      <c r="I225" s="22"/>
      <c r="J225" s="66"/>
      <c r="K225" s="65">
        <f>F189</f>
        <v>800</v>
      </c>
      <c r="L225" s="21">
        <f t="shared" si="88"/>
        <v>0</v>
      </c>
      <c r="M225" s="22"/>
      <c r="N225" s="25">
        <f t="shared" si="85"/>
        <v>0</v>
      </c>
      <c r="O225" s="26" t="str">
        <f t="shared" si="86"/>
        <v/>
      </c>
      <c r="P225" s="2"/>
      <c r="Q225" s="2"/>
      <c r="R225" s="2"/>
      <c r="S225" s="2"/>
      <c r="T225" s="2"/>
    </row>
    <row r="226" spans="1:20" x14ac:dyDescent="0.2">
      <c r="A226" s="2"/>
      <c r="B226" s="46" t="s">
        <v>32</v>
      </c>
      <c r="C226" s="16"/>
      <c r="D226" s="17" t="s">
        <v>17</v>
      </c>
      <c r="E226" s="18"/>
      <c r="F226" s="66">
        <v>0.08</v>
      </c>
      <c r="G226" s="67">
        <f>0.64*$F$51</f>
        <v>512</v>
      </c>
      <c r="H226" s="21">
        <f t="shared" si="87"/>
        <v>40.96</v>
      </c>
      <c r="I226" s="22"/>
      <c r="J226" s="66">
        <v>0.08</v>
      </c>
      <c r="K226" s="67">
        <f>G226</f>
        <v>512</v>
      </c>
      <c r="L226" s="21">
        <f t="shared" si="88"/>
        <v>40.96</v>
      </c>
      <c r="M226" s="22"/>
      <c r="N226" s="25">
        <f t="shared" si="85"/>
        <v>0</v>
      </c>
      <c r="O226" s="26">
        <f t="shared" si="86"/>
        <v>0</v>
      </c>
      <c r="P226" s="2"/>
      <c r="Q226" s="2"/>
      <c r="R226" s="2"/>
      <c r="S226" s="68"/>
      <c r="T226" s="2"/>
    </row>
    <row r="227" spans="1:20" x14ac:dyDescent="0.2">
      <c r="A227" s="2"/>
      <c r="B227" s="46" t="s">
        <v>33</v>
      </c>
      <c r="C227" s="16"/>
      <c r="D227" s="17" t="s">
        <v>17</v>
      </c>
      <c r="E227" s="18"/>
      <c r="F227" s="66">
        <v>0.122</v>
      </c>
      <c r="G227" s="67">
        <f>0.18*$F$51</f>
        <v>144</v>
      </c>
      <c r="H227" s="21">
        <f t="shared" si="87"/>
        <v>17.567999999999998</v>
      </c>
      <c r="I227" s="22"/>
      <c r="J227" s="66">
        <v>0.122</v>
      </c>
      <c r="K227" s="67">
        <f>G227</f>
        <v>144</v>
      </c>
      <c r="L227" s="21">
        <f t="shared" si="88"/>
        <v>17.567999999999998</v>
      </c>
      <c r="M227" s="22"/>
      <c r="N227" s="25">
        <f t="shared" si="85"/>
        <v>0</v>
      </c>
      <c r="O227" s="26">
        <f t="shared" si="86"/>
        <v>0</v>
      </c>
      <c r="P227" s="2"/>
      <c r="Q227" s="2"/>
      <c r="R227" s="2"/>
      <c r="S227" s="68"/>
      <c r="T227" s="2"/>
    </row>
    <row r="228" spans="1:20" ht="15" thickBot="1" x14ac:dyDescent="0.25">
      <c r="A228" s="2"/>
      <c r="B228" s="7" t="s">
        <v>34</v>
      </c>
      <c r="C228" s="16"/>
      <c r="D228" s="17" t="s">
        <v>17</v>
      </c>
      <c r="E228" s="18"/>
      <c r="F228" s="66">
        <v>0.161</v>
      </c>
      <c r="G228" s="67">
        <f>0.18*$F$51</f>
        <v>144</v>
      </c>
      <c r="H228" s="21">
        <f t="shared" si="87"/>
        <v>23.184000000000001</v>
      </c>
      <c r="I228" s="22"/>
      <c r="J228" s="66">
        <v>0.161</v>
      </c>
      <c r="K228" s="67">
        <f>G228</f>
        <v>144</v>
      </c>
      <c r="L228" s="21">
        <f t="shared" si="88"/>
        <v>23.184000000000001</v>
      </c>
      <c r="M228" s="22"/>
      <c r="N228" s="25">
        <f t="shared" si="85"/>
        <v>0</v>
      </c>
      <c r="O228" s="26">
        <f t="shared" si="86"/>
        <v>0</v>
      </c>
      <c r="P228" s="2"/>
      <c r="Q228" s="2"/>
      <c r="R228" s="2"/>
      <c r="S228" s="68"/>
      <c r="T228" s="2"/>
    </row>
    <row r="229" spans="1:20" ht="15" thickBot="1" x14ac:dyDescent="0.25">
      <c r="A229" s="2"/>
      <c r="B229" s="69"/>
      <c r="C229" s="70"/>
      <c r="D229" s="71"/>
      <c r="E229" s="70"/>
      <c r="F229" s="72"/>
      <c r="G229" s="73"/>
      <c r="H229" s="74"/>
      <c r="I229" s="75"/>
      <c r="J229" s="72"/>
      <c r="K229" s="76"/>
      <c r="L229" s="74"/>
      <c r="M229" s="75"/>
      <c r="N229" s="77"/>
      <c r="O229" s="78"/>
      <c r="P229" s="2"/>
      <c r="Q229" s="2"/>
      <c r="R229" s="2"/>
      <c r="S229" s="2"/>
      <c r="T229" s="2"/>
    </row>
    <row r="230" spans="1:20" ht="15" x14ac:dyDescent="0.25">
      <c r="A230" s="2"/>
      <c r="B230" s="79" t="s">
        <v>35</v>
      </c>
      <c r="C230" s="16"/>
      <c r="D230" s="16"/>
      <c r="E230" s="16"/>
      <c r="F230" s="80"/>
      <c r="G230" s="81"/>
      <c r="H230" s="82">
        <f>SUM(H222:H228,H221)</f>
        <v>138.68161599999999</v>
      </c>
      <c r="I230" s="83"/>
      <c r="J230" s="84"/>
      <c r="K230" s="84"/>
      <c r="L230" s="139">
        <f>SUM(L222:L228,L221)</f>
        <v>138.50161600000001</v>
      </c>
      <c r="M230" s="85"/>
      <c r="N230" s="136">
        <f t="shared" ref="N230:N234" si="89">L230-H230</f>
        <v>-0.1799999999999784</v>
      </c>
      <c r="O230" s="87">
        <f t="shared" ref="O230:O234" si="90">IF((H230)=0,"",(N230/H230))</f>
        <v>-1.2979369954845233E-3</v>
      </c>
      <c r="P230" s="2"/>
      <c r="Q230" s="2"/>
      <c r="R230" s="2"/>
      <c r="S230" s="68"/>
      <c r="T230" s="2"/>
    </row>
    <row r="231" spans="1:20" x14ac:dyDescent="0.2">
      <c r="A231" s="2"/>
      <c r="B231" s="88" t="s">
        <v>36</v>
      </c>
      <c r="C231" s="16"/>
      <c r="D231" s="16"/>
      <c r="E231" s="16"/>
      <c r="F231" s="89">
        <v>0.13</v>
      </c>
      <c r="G231" s="90"/>
      <c r="H231" s="91">
        <f>H230*F231</f>
        <v>18.02861008</v>
      </c>
      <c r="I231" s="92"/>
      <c r="J231" s="93">
        <v>0.13</v>
      </c>
      <c r="K231" s="92"/>
      <c r="L231" s="94">
        <f>L230*J231</f>
        <v>18.005210080000001</v>
      </c>
      <c r="M231" s="95"/>
      <c r="N231" s="125">
        <f t="shared" si="89"/>
        <v>-2.3399999999998755E-2</v>
      </c>
      <c r="O231" s="97">
        <f t="shared" si="90"/>
        <v>-1.2979369954846101E-3</v>
      </c>
      <c r="P231" s="2"/>
      <c r="Q231" s="2"/>
      <c r="R231" s="2"/>
      <c r="S231" s="68"/>
      <c r="T231" s="2"/>
    </row>
    <row r="232" spans="1:20" ht="15" x14ac:dyDescent="0.2">
      <c r="A232" s="2"/>
      <c r="B232" s="98" t="s">
        <v>37</v>
      </c>
      <c r="C232" s="16"/>
      <c r="D232" s="16"/>
      <c r="E232" s="16"/>
      <c r="F232" s="99"/>
      <c r="G232" s="90"/>
      <c r="H232" s="91">
        <f>H230+H231</f>
        <v>156.71022607999998</v>
      </c>
      <c r="I232" s="92"/>
      <c r="J232" s="92"/>
      <c r="K232" s="92"/>
      <c r="L232" s="94">
        <f>L230+L231</f>
        <v>156.50682608000002</v>
      </c>
      <c r="M232" s="95"/>
      <c r="N232" s="125">
        <f t="shared" si="89"/>
        <v>-0.20339999999995939</v>
      </c>
      <c r="O232" s="97">
        <f t="shared" si="90"/>
        <v>-1.2979369954844201E-3</v>
      </c>
      <c r="P232" s="2"/>
      <c r="Q232" s="2"/>
      <c r="R232" s="2"/>
      <c r="S232" s="68"/>
      <c r="T232" s="2"/>
    </row>
    <row r="233" spans="1:20" hidden="1" x14ac:dyDescent="0.2">
      <c r="A233" s="2"/>
      <c r="B233" s="148" t="s">
        <v>38</v>
      </c>
      <c r="C233" s="148"/>
      <c r="D233" s="148"/>
      <c r="E233" s="16"/>
      <c r="F233" s="99"/>
      <c r="G233" s="90"/>
      <c r="H233" s="140"/>
      <c r="I233" s="92"/>
      <c r="J233" s="92"/>
      <c r="K233" s="92"/>
      <c r="L233" s="130"/>
      <c r="M233" s="95"/>
      <c r="N233" s="100">
        <f t="shared" si="89"/>
        <v>0</v>
      </c>
      <c r="O233" s="101" t="str">
        <f t="shared" si="90"/>
        <v/>
      </c>
      <c r="P233" s="2"/>
      <c r="Q233" s="2"/>
      <c r="R233" s="2"/>
      <c r="S233" s="2"/>
      <c r="T233" s="2"/>
    </row>
    <row r="234" spans="1:20" ht="15.75" thickBot="1" x14ac:dyDescent="0.3">
      <c r="A234" s="2"/>
      <c r="B234" s="149" t="s">
        <v>53</v>
      </c>
      <c r="C234" s="149"/>
      <c r="D234" s="149"/>
      <c r="E234" s="102"/>
      <c r="F234" s="103"/>
      <c r="G234" s="104"/>
      <c r="H234" s="105">
        <f>H232+H233</f>
        <v>156.71022607999998</v>
      </c>
      <c r="I234" s="106"/>
      <c r="J234" s="106"/>
      <c r="K234" s="106"/>
      <c r="L234" s="107">
        <f>L232+L233</f>
        <v>156.50682608000002</v>
      </c>
      <c r="M234" s="108"/>
      <c r="N234" s="141">
        <f t="shared" si="89"/>
        <v>-0.20339999999995939</v>
      </c>
      <c r="O234" s="110">
        <f t="shared" si="90"/>
        <v>-1.2979369954844201E-3</v>
      </c>
      <c r="P234" s="2"/>
      <c r="Q234" s="2"/>
      <c r="R234" s="2"/>
      <c r="S234" s="2"/>
      <c r="T234" s="2"/>
    </row>
    <row r="235" spans="1:20" ht="15" thickBot="1" x14ac:dyDescent="0.25">
      <c r="A235" s="111"/>
      <c r="B235" s="112"/>
      <c r="C235" s="113"/>
      <c r="D235" s="114"/>
      <c r="E235" s="113"/>
      <c r="F235" s="72"/>
      <c r="G235" s="115"/>
      <c r="H235" s="74"/>
      <c r="I235" s="116"/>
      <c r="J235" s="72"/>
      <c r="K235" s="117"/>
      <c r="L235" s="74"/>
      <c r="M235" s="116"/>
      <c r="N235" s="118"/>
      <c r="O235" s="78"/>
      <c r="P235" s="111"/>
      <c r="Q235" s="111"/>
      <c r="R235" s="111"/>
      <c r="S235" s="111"/>
      <c r="T235" s="111"/>
    </row>
    <row r="236" spans="1:2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8"/>
      <c r="M236" s="2"/>
      <c r="N236" s="2"/>
      <c r="O236" s="2"/>
      <c r="P236" s="2"/>
      <c r="Q236" s="2"/>
      <c r="R236" s="2"/>
      <c r="S236" s="2"/>
      <c r="T236" s="2"/>
    </row>
    <row r="237" spans="1:20" ht="15" x14ac:dyDescent="0.25">
      <c r="A237" s="2"/>
      <c r="B237" s="8" t="s">
        <v>39</v>
      </c>
      <c r="C237" s="2"/>
      <c r="D237" s="2"/>
      <c r="E237" s="2"/>
      <c r="F237" s="119">
        <v>6.5500000000000003E-2</v>
      </c>
      <c r="G237" s="2"/>
      <c r="H237" s="2"/>
      <c r="I237" s="2"/>
      <c r="J237" s="119">
        <v>6.5500000000000003E-2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9" spans="1:2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Q239" s="2"/>
      <c r="R239" s="2"/>
      <c r="S239" s="2"/>
      <c r="T239" s="2"/>
    </row>
    <row r="240" spans="1:20" ht="15" x14ac:dyDescent="0.25">
      <c r="A240" s="2"/>
      <c r="B240" s="3" t="s">
        <v>0</v>
      </c>
      <c r="C240" s="2"/>
      <c r="D240" s="150" t="s">
        <v>54</v>
      </c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2"/>
      <c r="Q240" s="2"/>
      <c r="R240" s="2"/>
      <c r="S240" s="2"/>
      <c r="T240" s="2"/>
    </row>
    <row r="241" spans="1:20" ht="15" x14ac:dyDescent="0.25">
      <c r="A241" s="2"/>
      <c r="B241" s="4"/>
      <c r="C241" s="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2"/>
      <c r="Q241" s="2"/>
      <c r="R241" s="2"/>
      <c r="S241" s="2"/>
      <c r="T241" s="2"/>
    </row>
    <row r="242" spans="1:20" ht="15" x14ac:dyDescent="0.25">
      <c r="A242" s="2"/>
      <c r="B242" s="3" t="s">
        <v>1</v>
      </c>
      <c r="C242" s="2"/>
      <c r="D242" s="6" t="s">
        <v>2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2"/>
      <c r="Q242" s="2"/>
      <c r="R242" s="2"/>
      <c r="S242" s="2"/>
      <c r="T242" s="2"/>
    </row>
    <row r="243" spans="1:20" ht="15" x14ac:dyDescent="0.25">
      <c r="A243" s="2"/>
      <c r="B243" s="4"/>
      <c r="C243" s="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2"/>
      <c r="Q243" s="2"/>
      <c r="R243" s="2"/>
      <c r="S243" s="2"/>
      <c r="T243" s="2"/>
    </row>
    <row r="244" spans="1:20" ht="15" x14ac:dyDescent="0.25">
      <c r="A244" s="2"/>
      <c r="B244" s="7"/>
      <c r="C244" s="2"/>
      <c r="D244" s="3" t="s">
        <v>3</v>
      </c>
      <c r="E244" s="8"/>
      <c r="F244" s="9">
        <v>1500</v>
      </c>
      <c r="G244" s="8" t="s">
        <v>4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" x14ac:dyDescent="0.25">
      <c r="A246" s="2"/>
      <c r="B246" s="7"/>
      <c r="C246" s="2"/>
      <c r="D246" s="10"/>
      <c r="E246" s="10"/>
      <c r="F246" s="145" t="s">
        <v>45</v>
      </c>
      <c r="G246" s="146"/>
      <c r="H246" s="147"/>
      <c r="I246" s="2"/>
      <c r="J246" s="145" t="s">
        <v>46</v>
      </c>
      <c r="K246" s="146"/>
      <c r="L246" s="147"/>
      <c r="M246" s="2"/>
      <c r="N246" s="145" t="s">
        <v>6</v>
      </c>
      <c r="O246" s="147"/>
      <c r="P246" s="2"/>
      <c r="Q246" s="2"/>
      <c r="R246" s="2"/>
      <c r="S246" s="2"/>
      <c r="T246" s="2"/>
    </row>
    <row r="247" spans="1:20" ht="15" x14ac:dyDescent="0.25">
      <c r="A247" s="2"/>
      <c r="B247" s="7"/>
      <c r="C247" s="2"/>
      <c r="D247" s="151" t="s">
        <v>7</v>
      </c>
      <c r="E247" s="5"/>
      <c r="F247" s="11" t="s">
        <v>8</v>
      </c>
      <c r="G247" s="11" t="s">
        <v>9</v>
      </c>
      <c r="H247" s="12" t="s">
        <v>10</v>
      </c>
      <c r="I247" s="2"/>
      <c r="J247" s="11" t="s">
        <v>8</v>
      </c>
      <c r="K247" s="13" t="s">
        <v>9</v>
      </c>
      <c r="L247" s="12" t="s">
        <v>10</v>
      </c>
      <c r="M247" s="2"/>
      <c r="N247" s="153" t="s">
        <v>11</v>
      </c>
      <c r="O247" s="155" t="s">
        <v>12</v>
      </c>
      <c r="P247" s="2"/>
      <c r="Q247" s="2"/>
      <c r="R247" s="2"/>
      <c r="S247" s="2"/>
      <c r="T247" s="2"/>
    </row>
    <row r="248" spans="1:20" ht="15" x14ac:dyDescent="0.25">
      <c r="A248" s="2"/>
      <c r="B248" s="7"/>
      <c r="C248" s="2"/>
      <c r="D248" s="152"/>
      <c r="E248" s="5"/>
      <c r="F248" s="14" t="s">
        <v>13</v>
      </c>
      <c r="G248" s="14"/>
      <c r="H248" s="15" t="s">
        <v>13</v>
      </c>
      <c r="I248" s="2"/>
      <c r="J248" s="14" t="s">
        <v>13</v>
      </c>
      <c r="K248" s="15"/>
      <c r="L248" s="15" t="s">
        <v>13</v>
      </c>
      <c r="M248" s="2"/>
      <c r="N248" s="154"/>
      <c r="O248" s="156"/>
      <c r="P248" s="2"/>
      <c r="Q248" s="2"/>
      <c r="R248" s="2"/>
      <c r="S248" s="2"/>
      <c r="T248" s="2"/>
    </row>
    <row r="249" spans="1:20" x14ac:dyDescent="0.2">
      <c r="A249" s="2"/>
      <c r="B249" s="16" t="s">
        <v>14</v>
      </c>
      <c r="C249" s="16"/>
      <c r="D249" s="17" t="s">
        <v>15</v>
      </c>
      <c r="E249" s="18"/>
      <c r="F249" s="131">
        <v>20.74</v>
      </c>
      <c r="G249" s="20">
        <v>1</v>
      </c>
      <c r="H249" s="21">
        <f>G249*F249</f>
        <v>20.74</v>
      </c>
      <c r="I249" s="22"/>
      <c r="J249" s="132">
        <v>24.47</v>
      </c>
      <c r="K249" s="24">
        <v>1</v>
      </c>
      <c r="L249" s="21">
        <f>K249*J249</f>
        <v>24.47</v>
      </c>
      <c r="M249" s="22"/>
      <c r="N249" s="25">
        <f>L249-H249</f>
        <v>3.7300000000000004</v>
      </c>
      <c r="O249" s="26">
        <f>IF((H249)=0,"",(N249/H249))</f>
        <v>0.17984570877531345</v>
      </c>
      <c r="P249" s="2"/>
      <c r="Q249" s="2"/>
      <c r="R249" s="2"/>
      <c r="S249" s="2"/>
      <c r="T249" s="2"/>
    </row>
    <row r="250" spans="1:20" x14ac:dyDescent="0.2">
      <c r="A250" s="2"/>
      <c r="B250" s="16" t="s">
        <v>41</v>
      </c>
      <c r="C250" s="16"/>
      <c r="D250" s="17" t="s">
        <v>15</v>
      </c>
      <c r="E250" s="18"/>
      <c r="F250" s="125">
        <v>-0.21</v>
      </c>
      <c r="G250" s="20">
        <v>1</v>
      </c>
      <c r="H250" s="126">
        <f t="shared" ref="H250:H264" si="91">G250*F250</f>
        <v>-0.21</v>
      </c>
      <c r="I250" s="22"/>
      <c r="J250" s="125">
        <v>-0.24</v>
      </c>
      <c r="K250" s="24">
        <v>1</v>
      </c>
      <c r="L250" s="126">
        <f>K250*J250</f>
        <v>-0.24</v>
      </c>
      <c r="M250" s="22"/>
      <c r="N250" s="25">
        <f>L250-H250</f>
        <v>-0.03</v>
      </c>
      <c r="O250" s="26">
        <f>IF((H250)=0,"",(N250/H250))</f>
        <v>0.14285714285714285</v>
      </c>
      <c r="P250" s="2"/>
      <c r="Q250" s="2"/>
      <c r="R250" s="2"/>
      <c r="S250" s="2"/>
      <c r="T250" s="2"/>
    </row>
    <row r="251" spans="1:20" hidden="1" x14ac:dyDescent="0.2">
      <c r="A251" s="2"/>
      <c r="B251" s="18" t="s">
        <v>42</v>
      </c>
      <c r="C251" s="16"/>
      <c r="D251" s="17"/>
      <c r="E251" s="18"/>
      <c r="F251" s="66"/>
      <c r="G251" s="20">
        <v>1</v>
      </c>
      <c r="H251" s="21">
        <f t="shared" si="91"/>
        <v>0</v>
      </c>
      <c r="I251" s="22"/>
      <c r="J251" s="124"/>
      <c r="K251" s="24">
        <v>1</v>
      </c>
      <c r="L251" s="21">
        <f t="shared" ref="L251:L264" si="92">K251*J251</f>
        <v>0</v>
      </c>
      <c r="M251" s="22"/>
      <c r="N251" s="25">
        <f t="shared" ref="N251:N265" si="93">L251-H251</f>
        <v>0</v>
      </c>
      <c r="O251" s="26" t="str">
        <f t="shared" ref="O251:O265" si="94">IF((H251)=0,"",(N251/H251))</f>
        <v/>
      </c>
      <c r="P251" s="2"/>
      <c r="Q251" s="2"/>
      <c r="R251" s="2"/>
      <c r="S251" s="2"/>
      <c r="T251" s="2"/>
    </row>
    <row r="252" spans="1:20" hidden="1" x14ac:dyDescent="0.2">
      <c r="A252" s="2"/>
      <c r="B252" s="27"/>
      <c r="C252" s="16"/>
      <c r="D252" s="17"/>
      <c r="E252" s="18"/>
      <c r="F252" s="66"/>
      <c r="G252" s="20">
        <v>1</v>
      </c>
      <c r="H252" s="21">
        <f t="shared" si="91"/>
        <v>0</v>
      </c>
      <c r="I252" s="22"/>
      <c r="J252" s="124"/>
      <c r="K252" s="24">
        <v>1</v>
      </c>
      <c r="L252" s="21">
        <f t="shared" si="92"/>
        <v>0</v>
      </c>
      <c r="M252" s="22"/>
      <c r="N252" s="25">
        <f t="shared" si="93"/>
        <v>0</v>
      </c>
      <c r="O252" s="26" t="str">
        <f t="shared" si="94"/>
        <v/>
      </c>
      <c r="P252" s="2"/>
      <c r="Q252" s="2"/>
      <c r="R252" s="2"/>
      <c r="S252" s="2"/>
      <c r="T252" s="2"/>
    </row>
    <row r="253" spans="1:20" hidden="1" x14ac:dyDescent="0.2">
      <c r="A253" s="2"/>
      <c r="B253" s="27"/>
      <c r="C253" s="16"/>
      <c r="D253" s="17"/>
      <c r="E253" s="18"/>
      <c r="F253" s="66"/>
      <c r="G253" s="20">
        <v>1</v>
      </c>
      <c r="H253" s="21">
        <f t="shared" si="91"/>
        <v>0</v>
      </c>
      <c r="I253" s="22"/>
      <c r="J253" s="124"/>
      <c r="K253" s="24">
        <v>1</v>
      </c>
      <c r="L253" s="21">
        <f t="shared" si="92"/>
        <v>0</v>
      </c>
      <c r="M253" s="22"/>
      <c r="N253" s="25">
        <f t="shared" si="93"/>
        <v>0</v>
      </c>
      <c r="O253" s="26" t="str">
        <f t="shared" si="94"/>
        <v/>
      </c>
      <c r="P253" s="2"/>
      <c r="Q253" s="2"/>
      <c r="R253" s="2"/>
      <c r="S253" s="2"/>
      <c r="T253" s="2"/>
    </row>
    <row r="254" spans="1:20" hidden="1" x14ac:dyDescent="0.2">
      <c r="A254" s="2"/>
      <c r="B254" s="27"/>
      <c r="C254" s="16"/>
      <c r="D254" s="17"/>
      <c r="E254" s="18"/>
      <c r="F254" s="66"/>
      <c r="G254" s="20">
        <v>1</v>
      </c>
      <c r="H254" s="21">
        <f t="shared" si="91"/>
        <v>0</v>
      </c>
      <c r="I254" s="22"/>
      <c r="J254" s="124"/>
      <c r="K254" s="24">
        <v>1</v>
      </c>
      <c r="L254" s="21">
        <f t="shared" si="92"/>
        <v>0</v>
      </c>
      <c r="M254" s="22"/>
      <c r="N254" s="25">
        <f t="shared" si="93"/>
        <v>0</v>
      </c>
      <c r="O254" s="26" t="str">
        <f t="shared" si="94"/>
        <v/>
      </c>
      <c r="P254" s="2"/>
      <c r="Q254" s="2"/>
      <c r="R254" s="2"/>
      <c r="S254" s="2"/>
      <c r="T254" s="2"/>
    </row>
    <row r="255" spans="1:20" x14ac:dyDescent="0.2">
      <c r="A255" s="2"/>
      <c r="B255" s="16" t="s">
        <v>16</v>
      </c>
      <c r="C255" s="16"/>
      <c r="D255" s="17" t="s">
        <v>17</v>
      </c>
      <c r="E255" s="18"/>
      <c r="F255" s="66">
        <v>1.9800000000000002E-2</v>
      </c>
      <c r="G255" s="28">
        <f>$F$97</f>
        <v>1500</v>
      </c>
      <c r="H255" s="126">
        <f t="shared" si="91"/>
        <v>29.700000000000003</v>
      </c>
      <c r="I255" s="22"/>
      <c r="J255" s="124">
        <v>1.49E-2</v>
      </c>
      <c r="K255" s="28">
        <f>$F$97</f>
        <v>1500</v>
      </c>
      <c r="L255" s="21">
        <f t="shared" si="92"/>
        <v>22.35</v>
      </c>
      <c r="M255" s="22"/>
      <c r="N255" s="125">
        <f t="shared" si="93"/>
        <v>-7.3500000000000014</v>
      </c>
      <c r="O255" s="26">
        <f t="shared" si="94"/>
        <v>-0.24747474747474749</v>
      </c>
      <c r="P255" s="2"/>
      <c r="Q255" s="2"/>
      <c r="R255" s="2"/>
      <c r="S255" s="2"/>
      <c r="T255" s="2"/>
    </row>
    <row r="256" spans="1:20" x14ac:dyDescent="0.2">
      <c r="A256" s="2"/>
      <c r="B256" s="16" t="s">
        <v>41</v>
      </c>
      <c r="C256" s="16"/>
      <c r="D256" s="17"/>
      <c r="E256" s="18"/>
      <c r="F256" s="144">
        <v>-2.0000000000000001E-4</v>
      </c>
      <c r="G256" s="28">
        <f>$F$97</f>
        <v>1500</v>
      </c>
      <c r="H256" s="126">
        <f t="shared" si="91"/>
        <v>-0.3</v>
      </c>
      <c r="I256" s="22"/>
      <c r="J256" s="144">
        <v>-1.4999999999999999E-4</v>
      </c>
      <c r="K256" s="28">
        <f t="shared" ref="K256:K262" si="95">$F$97</f>
        <v>1500</v>
      </c>
      <c r="L256" s="126">
        <f t="shared" si="92"/>
        <v>-0.22499999999999998</v>
      </c>
      <c r="M256" s="22"/>
      <c r="N256" s="25">
        <f t="shared" si="93"/>
        <v>7.5000000000000011E-2</v>
      </c>
      <c r="O256" s="26">
        <f t="shared" si="94"/>
        <v>-0.25000000000000006</v>
      </c>
      <c r="P256" s="2"/>
      <c r="Q256" s="2"/>
      <c r="R256" s="2"/>
      <c r="S256" s="2"/>
      <c r="T256" s="2"/>
    </row>
    <row r="257" spans="1:20" x14ac:dyDescent="0.2">
      <c r="A257" s="2"/>
      <c r="B257" s="16" t="s">
        <v>42</v>
      </c>
      <c r="C257" s="16"/>
      <c r="D257" s="17"/>
      <c r="E257" s="18"/>
      <c r="F257" s="66"/>
      <c r="G257" s="28">
        <f t="shared" ref="G257:G262" si="96">$F$97</f>
        <v>1500</v>
      </c>
      <c r="H257" s="126">
        <f t="shared" si="91"/>
        <v>0</v>
      </c>
      <c r="I257" s="22"/>
      <c r="J257" s="124"/>
      <c r="K257" s="28">
        <f t="shared" si="95"/>
        <v>1500</v>
      </c>
      <c r="L257" s="126">
        <f t="shared" si="92"/>
        <v>0</v>
      </c>
      <c r="M257" s="22"/>
      <c r="N257" s="25">
        <f t="shared" si="93"/>
        <v>0</v>
      </c>
      <c r="O257" s="26" t="str">
        <f t="shared" si="94"/>
        <v/>
      </c>
      <c r="P257" s="2"/>
      <c r="Q257" s="2"/>
      <c r="R257" s="2"/>
      <c r="S257" s="2"/>
      <c r="T257" s="2"/>
    </row>
    <row r="258" spans="1:20" hidden="1" x14ac:dyDescent="0.2">
      <c r="A258" s="2"/>
      <c r="B258" s="29"/>
      <c r="C258" s="16"/>
      <c r="D258" s="17" t="s">
        <v>17</v>
      </c>
      <c r="E258" s="18"/>
      <c r="F258" s="127"/>
      <c r="G258" s="28">
        <f t="shared" si="96"/>
        <v>1500</v>
      </c>
      <c r="H258" s="126">
        <f t="shared" si="91"/>
        <v>0</v>
      </c>
      <c r="I258" s="22"/>
      <c r="J258" s="124"/>
      <c r="K258" s="28">
        <f t="shared" si="95"/>
        <v>1500</v>
      </c>
      <c r="L258" s="126">
        <f t="shared" si="92"/>
        <v>0</v>
      </c>
      <c r="M258" s="22"/>
      <c r="N258" s="25">
        <f t="shared" si="93"/>
        <v>0</v>
      </c>
      <c r="O258" s="26" t="str">
        <f t="shared" si="94"/>
        <v/>
      </c>
      <c r="P258" s="2"/>
      <c r="Q258" s="2"/>
      <c r="R258" s="2"/>
      <c r="S258" s="2"/>
      <c r="T258" s="2"/>
    </row>
    <row r="259" spans="1:20" hidden="1" x14ac:dyDescent="0.2">
      <c r="A259" s="2"/>
      <c r="B259" s="29"/>
      <c r="C259" s="16"/>
      <c r="D259" s="17" t="s">
        <v>17</v>
      </c>
      <c r="E259" s="18"/>
      <c r="F259" s="127"/>
      <c r="G259" s="28">
        <f t="shared" si="96"/>
        <v>1500</v>
      </c>
      <c r="H259" s="126">
        <f t="shared" si="91"/>
        <v>0</v>
      </c>
      <c r="I259" s="22"/>
      <c r="J259" s="124"/>
      <c r="K259" s="28">
        <f t="shared" si="95"/>
        <v>1500</v>
      </c>
      <c r="L259" s="126">
        <f t="shared" si="92"/>
        <v>0</v>
      </c>
      <c r="M259" s="22"/>
      <c r="N259" s="25">
        <f t="shared" si="93"/>
        <v>0</v>
      </c>
      <c r="O259" s="26" t="str">
        <f t="shared" si="94"/>
        <v/>
      </c>
      <c r="P259" s="2"/>
      <c r="Q259" s="2"/>
      <c r="R259" s="2"/>
      <c r="S259" s="2"/>
      <c r="T259" s="2"/>
    </row>
    <row r="260" spans="1:20" hidden="1" x14ac:dyDescent="0.2">
      <c r="A260" s="2"/>
      <c r="B260" s="29"/>
      <c r="C260" s="16"/>
      <c r="D260" s="17" t="s">
        <v>17</v>
      </c>
      <c r="E260" s="18"/>
      <c r="F260" s="66"/>
      <c r="G260" s="28">
        <f t="shared" si="96"/>
        <v>1500</v>
      </c>
      <c r="H260" s="126">
        <f t="shared" si="91"/>
        <v>0</v>
      </c>
      <c r="I260" s="22"/>
      <c r="J260" s="124"/>
      <c r="K260" s="28">
        <f t="shared" si="95"/>
        <v>1500</v>
      </c>
      <c r="L260" s="126">
        <f t="shared" si="92"/>
        <v>0</v>
      </c>
      <c r="M260" s="22"/>
      <c r="N260" s="25">
        <f t="shared" si="93"/>
        <v>0</v>
      </c>
      <c r="O260" s="26" t="str">
        <f t="shared" si="94"/>
        <v/>
      </c>
      <c r="P260" s="2"/>
      <c r="Q260" s="2"/>
      <c r="R260" s="2"/>
      <c r="S260" s="2"/>
      <c r="T260" s="2"/>
    </row>
    <row r="261" spans="1:20" x14ac:dyDescent="0.2">
      <c r="A261" s="2"/>
      <c r="B261" s="122" t="s">
        <v>18</v>
      </c>
      <c r="C261" s="16"/>
      <c r="D261" s="17" t="s">
        <v>17</v>
      </c>
      <c r="E261" s="18"/>
      <c r="F261" s="127">
        <v>-1.5E-3</v>
      </c>
      <c r="G261" s="28">
        <f t="shared" si="96"/>
        <v>1500</v>
      </c>
      <c r="H261" s="126">
        <f t="shared" si="91"/>
        <v>-2.25</v>
      </c>
      <c r="I261" s="22"/>
      <c r="J261" s="127">
        <v>-1.5E-3</v>
      </c>
      <c r="K261" s="28">
        <f t="shared" si="95"/>
        <v>1500</v>
      </c>
      <c r="L261" s="126">
        <f t="shared" si="92"/>
        <v>-2.25</v>
      </c>
      <c r="M261" s="22"/>
      <c r="N261" s="25">
        <f t="shared" si="93"/>
        <v>0</v>
      </c>
      <c r="O261" s="26">
        <f t="shared" si="94"/>
        <v>0</v>
      </c>
      <c r="P261" s="2"/>
      <c r="Q261" s="2"/>
      <c r="R261" s="2"/>
      <c r="S261" s="2"/>
      <c r="T261" s="2"/>
    </row>
    <row r="262" spans="1:20" x14ac:dyDescent="0.2">
      <c r="A262" s="2"/>
      <c r="B262" s="122" t="s">
        <v>19</v>
      </c>
      <c r="C262" s="16"/>
      <c r="D262" s="17" t="s">
        <v>17</v>
      </c>
      <c r="E262" s="18"/>
      <c r="F262" s="66">
        <v>2.0000000000000001E-4</v>
      </c>
      <c r="G262" s="28">
        <f t="shared" si="96"/>
        <v>1500</v>
      </c>
      <c r="H262" s="126">
        <f t="shared" si="91"/>
        <v>0.3</v>
      </c>
      <c r="I262" s="22"/>
      <c r="J262" s="124">
        <v>2.0000000000000001E-4</v>
      </c>
      <c r="K262" s="28">
        <f t="shared" si="95"/>
        <v>1500</v>
      </c>
      <c r="L262" s="126">
        <f t="shared" si="92"/>
        <v>0.3</v>
      </c>
      <c r="M262" s="22"/>
      <c r="N262" s="25">
        <f t="shared" si="93"/>
        <v>0</v>
      </c>
      <c r="O262" s="26">
        <f t="shared" si="94"/>
        <v>0</v>
      </c>
      <c r="P262" s="2"/>
      <c r="Q262" s="2"/>
      <c r="R262" s="2"/>
      <c r="S262" s="2"/>
      <c r="T262" s="2"/>
    </row>
    <row r="263" spans="1:20" hidden="1" x14ac:dyDescent="0.2">
      <c r="A263" s="2"/>
      <c r="B263" s="30"/>
      <c r="C263" s="16"/>
      <c r="D263" s="17"/>
      <c r="E263" s="18"/>
      <c r="F263" s="19"/>
      <c r="G263" s="20">
        <f t="shared" ref="G263:G264" si="97">$F$51</f>
        <v>800</v>
      </c>
      <c r="H263" s="21">
        <f t="shared" si="91"/>
        <v>0</v>
      </c>
      <c r="I263" s="22"/>
      <c r="J263" s="23"/>
      <c r="K263" s="20">
        <f t="shared" ref="K263:K264" si="98">$F$51</f>
        <v>800</v>
      </c>
      <c r="L263" s="21">
        <f t="shared" si="92"/>
        <v>0</v>
      </c>
      <c r="M263" s="22"/>
      <c r="N263" s="25">
        <f t="shared" si="93"/>
        <v>0</v>
      </c>
      <c r="O263" s="26" t="str">
        <f t="shared" si="94"/>
        <v/>
      </c>
      <c r="P263" s="2"/>
      <c r="Q263" s="2"/>
      <c r="R263" s="2"/>
      <c r="S263" s="2"/>
      <c r="T263" s="2"/>
    </row>
    <row r="264" spans="1:20" hidden="1" x14ac:dyDescent="0.2">
      <c r="A264" s="2"/>
      <c r="B264" s="30"/>
      <c r="C264" s="16"/>
      <c r="D264" s="17"/>
      <c r="E264" s="18"/>
      <c r="F264" s="19"/>
      <c r="G264" s="20">
        <f t="shared" si="97"/>
        <v>800</v>
      </c>
      <c r="H264" s="21">
        <f t="shared" si="91"/>
        <v>0</v>
      </c>
      <c r="I264" s="22"/>
      <c r="J264" s="23"/>
      <c r="K264" s="20">
        <f t="shared" si="98"/>
        <v>800</v>
      </c>
      <c r="L264" s="21">
        <f t="shared" si="92"/>
        <v>0</v>
      </c>
      <c r="M264" s="22"/>
      <c r="N264" s="25">
        <f t="shared" si="93"/>
        <v>0</v>
      </c>
      <c r="O264" s="26" t="str">
        <f t="shared" si="94"/>
        <v/>
      </c>
      <c r="P264" s="2"/>
      <c r="Q264" s="2"/>
      <c r="R264" s="2"/>
      <c r="S264" s="2"/>
      <c r="T264" s="2"/>
    </row>
    <row r="265" spans="1:20" ht="15" x14ac:dyDescent="0.25">
      <c r="A265" s="31"/>
      <c r="B265" s="32" t="s">
        <v>20</v>
      </c>
      <c r="C265" s="33"/>
      <c r="D265" s="34"/>
      <c r="E265" s="33"/>
      <c r="F265" s="35"/>
      <c r="G265" s="36"/>
      <c r="H265" s="37">
        <f>SUM(H249:H264)</f>
        <v>47.980000000000004</v>
      </c>
      <c r="I265" s="38"/>
      <c r="J265" s="39"/>
      <c r="K265" s="40"/>
      <c r="L265" s="37">
        <f>SUM(L249:L264)</f>
        <v>44.404999999999994</v>
      </c>
      <c r="M265" s="38"/>
      <c r="N265" s="137">
        <f t="shared" si="93"/>
        <v>-3.5750000000000099</v>
      </c>
      <c r="O265" s="42">
        <f t="shared" si="94"/>
        <v>-7.4510212588578775E-2</v>
      </c>
      <c r="P265" s="31"/>
      <c r="Q265" s="31"/>
      <c r="R265" s="31"/>
      <c r="S265" s="31"/>
      <c r="T265" s="31"/>
    </row>
    <row r="266" spans="1:20" hidden="1" x14ac:dyDescent="0.2">
      <c r="A266" s="2"/>
      <c r="B266" s="43"/>
      <c r="C266" s="16"/>
      <c r="D266" s="17" t="s">
        <v>17</v>
      </c>
      <c r="E266" s="18"/>
      <c r="F266" s="23"/>
      <c r="G266" s="20">
        <f>$F$51</f>
        <v>800</v>
      </c>
      <c r="H266" s="21">
        <f>G266*F266</f>
        <v>0</v>
      </c>
      <c r="I266" s="22"/>
      <c r="J266" s="23"/>
      <c r="K266" s="20">
        <f>$F$51</f>
        <v>800</v>
      </c>
      <c r="L266" s="21">
        <f>K266*J266</f>
        <v>0</v>
      </c>
      <c r="M266" s="22"/>
      <c r="N266" s="25">
        <f>L266-H266</f>
        <v>0</v>
      </c>
      <c r="O266" s="26" t="e">
        <f>IF((H266)=0,"",(N266/H266))*-1</f>
        <v>#VALUE!</v>
      </c>
      <c r="P266" s="2"/>
      <c r="Q266" s="2"/>
      <c r="R266" s="2"/>
      <c r="S266" s="2"/>
      <c r="T266" s="2"/>
    </row>
    <row r="267" spans="1:20" hidden="1" x14ac:dyDescent="0.2">
      <c r="A267" s="2"/>
      <c r="B267" s="43"/>
      <c r="C267" s="16"/>
      <c r="D267" s="17"/>
      <c r="E267" s="18"/>
      <c r="F267" s="19"/>
      <c r="G267" s="20">
        <f t="shared" ref="G267:G269" si="99">$F$51</f>
        <v>800</v>
      </c>
      <c r="H267" s="21">
        <f t="shared" ref="H267:H269" si="100">G267*F267</f>
        <v>0</v>
      </c>
      <c r="I267" s="44"/>
      <c r="J267" s="23"/>
      <c r="K267" s="20">
        <f t="shared" ref="K267:K269" si="101">$F$51</f>
        <v>800</v>
      </c>
      <c r="L267" s="21">
        <f t="shared" ref="L267:L269" si="102">K267*J267</f>
        <v>0</v>
      </c>
      <c r="M267" s="45"/>
      <c r="N267" s="25">
        <f t="shared" ref="N267:N269" si="103">L267-H267</f>
        <v>0</v>
      </c>
      <c r="O267" s="26" t="str">
        <f t="shared" ref="O267:O269" si="104">IF((H267)=0,"",(N267/H267))</f>
        <v/>
      </c>
      <c r="P267" s="2"/>
      <c r="Q267" s="2"/>
      <c r="R267" s="2"/>
      <c r="S267" s="2"/>
      <c r="T267" s="2"/>
    </row>
    <row r="268" spans="1:20" hidden="1" x14ac:dyDescent="0.2">
      <c r="A268" s="2"/>
      <c r="B268" s="43"/>
      <c r="C268" s="16"/>
      <c r="D268" s="17"/>
      <c r="E268" s="18"/>
      <c r="F268" s="19"/>
      <c r="G268" s="20">
        <f t="shared" si="99"/>
        <v>800</v>
      </c>
      <c r="H268" s="21">
        <f t="shared" si="100"/>
        <v>0</v>
      </c>
      <c r="I268" s="44"/>
      <c r="J268" s="23"/>
      <c r="K268" s="20">
        <f t="shared" si="101"/>
        <v>800</v>
      </c>
      <c r="L268" s="21">
        <f t="shared" si="102"/>
        <v>0</v>
      </c>
      <c r="M268" s="45"/>
      <c r="N268" s="25">
        <f t="shared" si="103"/>
        <v>0</v>
      </c>
      <c r="O268" s="26" t="str">
        <f t="shared" si="104"/>
        <v/>
      </c>
      <c r="P268" s="2"/>
      <c r="Q268" s="2"/>
      <c r="R268" s="2"/>
      <c r="S268" s="2"/>
      <c r="T268" s="2"/>
    </row>
    <row r="269" spans="1:20" hidden="1" x14ac:dyDescent="0.2">
      <c r="A269" s="2"/>
      <c r="B269" s="43"/>
      <c r="C269" s="16"/>
      <c r="D269" s="17"/>
      <c r="E269" s="18"/>
      <c r="F269" s="19"/>
      <c r="G269" s="20">
        <f t="shared" si="99"/>
        <v>800</v>
      </c>
      <c r="H269" s="21">
        <f t="shared" si="100"/>
        <v>0</v>
      </c>
      <c r="I269" s="44"/>
      <c r="J269" s="23"/>
      <c r="K269" s="20">
        <f t="shared" si="101"/>
        <v>800</v>
      </c>
      <c r="L269" s="21">
        <f t="shared" si="102"/>
        <v>0</v>
      </c>
      <c r="M269" s="45"/>
      <c r="N269" s="25">
        <f t="shared" si="103"/>
        <v>0</v>
      </c>
      <c r="O269" s="26" t="str">
        <f t="shared" si="104"/>
        <v/>
      </c>
      <c r="P269" s="2"/>
      <c r="Q269" s="2"/>
      <c r="R269" s="2"/>
      <c r="S269" s="2"/>
      <c r="T269" s="2"/>
    </row>
    <row r="270" spans="1:20" x14ac:dyDescent="0.2">
      <c r="A270" s="2"/>
      <c r="B270" s="46" t="s">
        <v>21</v>
      </c>
      <c r="C270" s="16"/>
      <c r="D270" s="17" t="s">
        <v>17</v>
      </c>
      <c r="E270" s="18"/>
      <c r="F270" s="66">
        <v>4.0000000000000002E-4</v>
      </c>
      <c r="G270" s="28">
        <f>$F$97</f>
        <v>1500</v>
      </c>
      <c r="H270" s="21">
        <f>G270*F270</f>
        <v>0.6</v>
      </c>
      <c r="I270" s="22"/>
      <c r="J270" s="124">
        <v>4.0000000000000002E-4</v>
      </c>
      <c r="K270" s="28">
        <f t="shared" ref="K270" si="105">$F$97</f>
        <v>1500</v>
      </c>
      <c r="L270" s="21">
        <f>K270*J270</f>
        <v>0.6</v>
      </c>
      <c r="M270" s="22"/>
      <c r="N270" s="25">
        <f>L270-H270</f>
        <v>0</v>
      </c>
      <c r="O270" s="26">
        <f>IF((H270)=0,"",(N270/H270))</f>
        <v>0</v>
      </c>
      <c r="P270" s="2"/>
      <c r="Q270" s="2"/>
      <c r="R270" s="2"/>
      <c r="S270" s="2"/>
      <c r="T270" s="2"/>
    </row>
    <row r="271" spans="1:20" x14ac:dyDescent="0.2">
      <c r="A271" s="2"/>
      <c r="B271" s="46" t="s">
        <v>22</v>
      </c>
      <c r="C271" s="16"/>
      <c r="D271" s="17" t="s">
        <v>17</v>
      </c>
      <c r="E271" s="18"/>
      <c r="F271" s="47">
        <f>IF(ISBLANK(D242)=TRUE, 0, IF(D242="TOU", 0.64*$F$79+0.18*$F$80+0.18*$F$81, IF(AND(D242="non-TOU",#REF!&gt; 0),#REF!,#REF!)))</f>
        <v>0.10214000000000001</v>
      </c>
      <c r="G271" s="143">
        <f>$F$97*(1+$F$90)-$F$97</f>
        <v>98.250000000000227</v>
      </c>
      <c r="H271" s="21">
        <f t="shared" ref="H271" si="106">G271*F271</f>
        <v>10.035255000000024</v>
      </c>
      <c r="I271" s="22"/>
      <c r="J271" s="49">
        <f>0.64*$F$79+0.18*$F$80+0.18*$F$81</f>
        <v>0.10214000000000001</v>
      </c>
      <c r="K271" s="143">
        <f>$F$97*(1+$J$90)-$F$97</f>
        <v>98.250000000000227</v>
      </c>
      <c r="L271" s="21">
        <f t="shared" ref="L271" si="107">K271*J271</f>
        <v>10.035255000000024</v>
      </c>
      <c r="M271" s="22"/>
      <c r="N271" s="25">
        <f t="shared" ref="N271" si="108">L271-H271</f>
        <v>0</v>
      </c>
      <c r="O271" s="26">
        <f t="shared" ref="O271" si="109">IF((H271)=0,"",(N271/H271))</f>
        <v>0</v>
      </c>
      <c r="P271" s="2"/>
      <c r="Q271" s="2"/>
      <c r="R271" s="2"/>
      <c r="S271" s="2"/>
      <c r="T271" s="2"/>
    </row>
    <row r="272" spans="1:20" x14ac:dyDescent="0.2">
      <c r="A272" s="2"/>
      <c r="B272" s="46" t="s">
        <v>23</v>
      </c>
      <c r="C272" s="16"/>
      <c r="D272" s="17" t="s">
        <v>15</v>
      </c>
      <c r="E272" s="18"/>
      <c r="F272" s="133">
        <v>0.79</v>
      </c>
      <c r="G272" s="20">
        <v>1</v>
      </c>
      <c r="H272" s="21">
        <f>G272*F272</f>
        <v>0.79</v>
      </c>
      <c r="I272" s="22"/>
      <c r="J272" s="133">
        <v>0.79</v>
      </c>
      <c r="K272" s="20">
        <v>1</v>
      </c>
      <c r="L272" s="21">
        <f>K272*J272</f>
        <v>0.79</v>
      </c>
      <c r="M272" s="22"/>
      <c r="N272" s="25">
        <f>L272-H272</f>
        <v>0</v>
      </c>
      <c r="O272" s="26"/>
      <c r="P272" s="2"/>
      <c r="Q272" s="2"/>
      <c r="R272" s="2"/>
      <c r="S272" s="2"/>
      <c r="T272" s="2"/>
    </row>
    <row r="273" spans="1:20" ht="30" x14ac:dyDescent="0.2">
      <c r="A273" s="2"/>
      <c r="B273" s="50" t="s">
        <v>24</v>
      </c>
      <c r="C273" s="51"/>
      <c r="D273" s="51"/>
      <c r="E273" s="51"/>
      <c r="F273" s="52"/>
      <c r="G273" s="53"/>
      <c r="H273" s="54">
        <f>SUM(H266:H272)+H265</f>
        <v>59.405255000000025</v>
      </c>
      <c r="I273" s="38"/>
      <c r="J273" s="53"/>
      <c r="K273" s="55"/>
      <c r="L273" s="54">
        <f>SUM(L266:L272)+L265</f>
        <v>55.830255000000022</v>
      </c>
      <c r="M273" s="38"/>
      <c r="N273" s="138">
        <f t="shared" ref="N273:N283" si="110">L273-H273</f>
        <v>-3.5750000000000028</v>
      </c>
      <c r="O273" s="42">
        <f t="shared" ref="O273:O283" si="111">IF((H273)=0,"",(N273/H273))</f>
        <v>-6.0179861192414731E-2</v>
      </c>
      <c r="P273" s="2"/>
      <c r="Q273" s="2"/>
      <c r="R273" s="2"/>
      <c r="S273" s="2"/>
      <c r="T273" s="2"/>
    </row>
    <row r="274" spans="1:20" x14ac:dyDescent="0.2">
      <c r="A274" s="2"/>
      <c r="B274" s="22" t="s">
        <v>25</v>
      </c>
      <c r="C274" s="22"/>
      <c r="D274" s="56" t="s">
        <v>17</v>
      </c>
      <c r="E274" s="57"/>
      <c r="F274" s="124">
        <v>6.7999999999999996E-3</v>
      </c>
      <c r="G274" s="58">
        <f>F244*(1+F292)</f>
        <v>1598.2500000000002</v>
      </c>
      <c r="H274" s="21">
        <f>G274*F274</f>
        <v>10.8681</v>
      </c>
      <c r="I274" s="22"/>
      <c r="J274" s="124">
        <v>6.7999999999999996E-3</v>
      </c>
      <c r="K274" s="59">
        <f>F244*(1+J292)</f>
        <v>1598.2500000000002</v>
      </c>
      <c r="L274" s="21">
        <f>K274*J274</f>
        <v>10.8681</v>
      </c>
      <c r="M274" s="22"/>
      <c r="N274" s="25">
        <f t="shared" si="110"/>
        <v>0</v>
      </c>
      <c r="O274" s="26">
        <f t="shared" si="111"/>
        <v>0</v>
      </c>
      <c r="P274" s="2"/>
      <c r="Q274" s="2"/>
      <c r="R274" s="2"/>
      <c r="S274" s="2"/>
      <c r="T274" s="2"/>
    </row>
    <row r="275" spans="1:20" ht="28.5" x14ac:dyDescent="0.2">
      <c r="A275" s="2"/>
      <c r="B275" s="60" t="s">
        <v>26</v>
      </c>
      <c r="C275" s="22"/>
      <c r="D275" s="56" t="s">
        <v>17</v>
      </c>
      <c r="E275" s="57"/>
      <c r="F275" s="124">
        <v>5.1999999999999998E-3</v>
      </c>
      <c r="G275" s="58">
        <f>G274</f>
        <v>1598.2500000000002</v>
      </c>
      <c r="H275" s="21">
        <f>G275*F275</f>
        <v>8.3109000000000002</v>
      </c>
      <c r="I275" s="22"/>
      <c r="J275" s="124">
        <v>5.1999999999999998E-3</v>
      </c>
      <c r="K275" s="59">
        <f>K274</f>
        <v>1598.2500000000002</v>
      </c>
      <c r="L275" s="21">
        <f>K275*J275</f>
        <v>8.3109000000000002</v>
      </c>
      <c r="M275" s="22"/>
      <c r="N275" s="25">
        <f t="shared" si="110"/>
        <v>0</v>
      </c>
      <c r="O275" s="26">
        <f t="shared" si="111"/>
        <v>0</v>
      </c>
      <c r="P275" s="2"/>
      <c r="Q275" s="2"/>
      <c r="R275" s="2"/>
      <c r="S275" s="2"/>
      <c r="T275" s="2"/>
    </row>
    <row r="276" spans="1:20" ht="30" x14ac:dyDescent="0.2">
      <c r="A276" s="2"/>
      <c r="B276" s="50" t="s">
        <v>27</v>
      </c>
      <c r="C276" s="33"/>
      <c r="D276" s="33"/>
      <c r="E276" s="33"/>
      <c r="F276" s="128"/>
      <c r="G276" s="53"/>
      <c r="H276" s="54">
        <f>SUM(H273:H275)</f>
        <v>78.584255000000027</v>
      </c>
      <c r="I276" s="61"/>
      <c r="J276" s="129"/>
      <c r="K276" s="62"/>
      <c r="L276" s="54">
        <f>SUM(L273:L275)</f>
        <v>75.009255000000024</v>
      </c>
      <c r="M276" s="61"/>
      <c r="N276" s="138">
        <f t="shared" si="110"/>
        <v>-3.5750000000000028</v>
      </c>
      <c r="O276" s="42">
        <f t="shared" si="111"/>
        <v>-4.5492573544153363E-2</v>
      </c>
      <c r="P276" s="2"/>
      <c r="Q276" s="2"/>
      <c r="R276" s="2"/>
      <c r="S276" s="2"/>
      <c r="T276" s="2"/>
    </row>
    <row r="277" spans="1:20" ht="28.5" x14ac:dyDescent="0.2">
      <c r="A277" s="2"/>
      <c r="B277" s="63" t="s">
        <v>28</v>
      </c>
      <c r="C277" s="16"/>
      <c r="D277" s="17" t="s">
        <v>17</v>
      </c>
      <c r="E277" s="18"/>
      <c r="F277" s="66">
        <v>4.4000000000000003E-3</v>
      </c>
      <c r="G277" s="58">
        <f>G275</f>
        <v>1598.2500000000002</v>
      </c>
      <c r="H277" s="21">
        <f t="shared" ref="H277:H283" si="112">G277*F277</f>
        <v>7.0323000000000011</v>
      </c>
      <c r="I277" s="22"/>
      <c r="J277" s="124">
        <v>4.4000000000000003E-3</v>
      </c>
      <c r="K277" s="59">
        <f>K275</f>
        <v>1598.2500000000002</v>
      </c>
      <c r="L277" s="21">
        <f t="shared" ref="L277:L283" si="113">K277*J277</f>
        <v>7.0323000000000011</v>
      </c>
      <c r="M277" s="22"/>
      <c r="N277" s="25">
        <f t="shared" si="110"/>
        <v>0</v>
      </c>
      <c r="O277" s="26">
        <f t="shared" si="111"/>
        <v>0</v>
      </c>
      <c r="P277" s="2"/>
      <c r="Q277" s="2"/>
      <c r="R277" s="2"/>
      <c r="S277" s="2"/>
      <c r="T277" s="2"/>
    </row>
    <row r="278" spans="1:20" ht="28.5" x14ac:dyDescent="0.2">
      <c r="A278" s="2"/>
      <c r="B278" s="63" t="s">
        <v>29</v>
      </c>
      <c r="C278" s="16"/>
      <c r="D278" s="17" t="s">
        <v>17</v>
      </c>
      <c r="E278" s="18"/>
      <c r="F278" s="66">
        <v>1.2999999999999999E-3</v>
      </c>
      <c r="G278" s="58">
        <f>G275</f>
        <v>1598.2500000000002</v>
      </c>
      <c r="H278" s="21">
        <f t="shared" si="112"/>
        <v>2.077725</v>
      </c>
      <c r="I278" s="22"/>
      <c r="J278" s="124">
        <v>1.2999999999999999E-3</v>
      </c>
      <c r="K278" s="59">
        <f>K275</f>
        <v>1598.2500000000002</v>
      </c>
      <c r="L278" s="21">
        <f t="shared" si="113"/>
        <v>2.077725</v>
      </c>
      <c r="M278" s="22"/>
      <c r="N278" s="25">
        <f t="shared" si="110"/>
        <v>0</v>
      </c>
      <c r="O278" s="26">
        <f t="shared" si="111"/>
        <v>0</v>
      </c>
      <c r="P278" s="2"/>
      <c r="Q278" s="2"/>
      <c r="R278" s="2"/>
      <c r="S278" s="2"/>
      <c r="T278" s="2"/>
    </row>
    <row r="279" spans="1:20" x14ac:dyDescent="0.2">
      <c r="A279" s="2"/>
      <c r="B279" s="16" t="s">
        <v>30</v>
      </c>
      <c r="C279" s="16"/>
      <c r="D279" s="17" t="s">
        <v>15</v>
      </c>
      <c r="E279" s="18"/>
      <c r="F279" s="66">
        <v>0.25</v>
      </c>
      <c r="G279" s="20">
        <v>1</v>
      </c>
      <c r="H279" s="21">
        <f t="shared" si="112"/>
        <v>0.25</v>
      </c>
      <c r="I279" s="22"/>
      <c r="J279" s="124">
        <v>0.25</v>
      </c>
      <c r="K279" s="24">
        <v>1</v>
      </c>
      <c r="L279" s="21">
        <f t="shared" si="113"/>
        <v>0.25</v>
      </c>
      <c r="M279" s="22"/>
      <c r="N279" s="25">
        <f t="shared" si="110"/>
        <v>0</v>
      </c>
      <c r="O279" s="26">
        <f t="shared" si="111"/>
        <v>0</v>
      </c>
      <c r="P279" s="2"/>
      <c r="Q279" s="2"/>
      <c r="R279" s="2"/>
      <c r="S279" s="2"/>
      <c r="T279" s="2"/>
    </row>
    <row r="280" spans="1:20" hidden="1" x14ac:dyDescent="0.2">
      <c r="A280" s="2"/>
      <c r="B280" s="16" t="s">
        <v>31</v>
      </c>
      <c r="C280" s="16"/>
      <c r="D280" s="17" t="s">
        <v>17</v>
      </c>
      <c r="E280" s="18"/>
      <c r="F280" s="66"/>
      <c r="G280" s="64">
        <f>F244</f>
        <v>1500</v>
      </c>
      <c r="H280" s="21">
        <f t="shared" si="112"/>
        <v>0</v>
      </c>
      <c r="I280" s="22"/>
      <c r="J280" s="66"/>
      <c r="K280" s="65">
        <f>F244</f>
        <v>1500</v>
      </c>
      <c r="L280" s="21">
        <f t="shared" si="113"/>
        <v>0</v>
      </c>
      <c r="M280" s="22"/>
      <c r="N280" s="25">
        <f t="shared" si="110"/>
        <v>0</v>
      </c>
      <c r="O280" s="26" t="str">
        <f t="shared" si="111"/>
        <v/>
      </c>
      <c r="P280" s="2"/>
      <c r="Q280" s="2"/>
      <c r="R280" s="2"/>
      <c r="S280" s="2"/>
      <c r="T280" s="2"/>
    </row>
    <row r="281" spans="1:20" x14ac:dyDescent="0.2">
      <c r="A281" s="2"/>
      <c r="B281" s="46" t="s">
        <v>32</v>
      </c>
      <c r="C281" s="16"/>
      <c r="D281" s="17" t="s">
        <v>17</v>
      </c>
      <c r="E281" s="18"/>
      <c r="F281" s="66">
        <v>0.08</v>
      </c>
      <c r="G281" s="67">
        <f>0.64*$F$97</f>
        <v>960</v>
      </c>
      <c r="H281" s="21">
        <f t="shared" si="112"/>
        <v>76.8</v>
      </c>
      <c r="I281" s="22"/>
      <c r="J281" s="66">
        <v>0.08</v>
      </c>
      <c r="K281" s="67">
        <f>G281</f>
        <v>960</v>
      </c>
      <c r="L281" s="21">
        <f t="shared" si="113"/>
        <v>76.8</v>
      </c>
      <c r="M281" s="22"/>
      <c r="N281" s="25">
        <f t="shared" si="110"/>
        <v>0</v>
      </c>
      <c r="O281" s="26">
        <f t="shared" si="111"/>
        <v>0</v>
      </c>
      <c r="P281" s="2"/>
      <c r="Q281" s="2"/>
      <c r="R281" s="2"/>
      <c r="S281" s="68"/>
      <c r="T281" s="2"/>
    </row>
    <row r="282" spans="1:20" x14ac:dyDescent="0.2">
      <c r="A282" s="2"/>
      <c r="B282" s="46" t="s">
        <v>33</v>
      </c>
      <c r="C282" s="16"/>
      <c r="D282" s="17" t="s">
        <v>17</v>
      </c>
      <c r="E282" s="18"/>
      <c r="F282" s="66">
        <v>0.122</v>
      </c>
      <c r="G282" s="67">
        <f>0.18*$F$97</f>
        <v>270</v>
      </c>
      <c r="H282" s="21">
        <f t="shared" si="112"/>
        <v>32.94</v>
      </c>
      <c r="I282" s="22"/>
      <c r="J282" s="66">
        <v>0.122</v>
      </c>
      <c r="K282" s="67">
        <f>G282</f>
        <v>270</v>
      </c>
      <c r="L282" s="21">
        <f t="shared" si="113"/>
        <v>32.94</v>
      </c>
      <c r="M282" s="22"/>
      <c r="N282" s="25">
        <f t="shared" si="110"/>
        <v>0</v>
      </c>
      <c r="O282" s="26">
        <f t="shared" si="111"/>
        <v>0</v>
      </c>
      <c r="P282" s="2"/>
      <c r="Q282" s="2"/>
      <c r="R282" s="2"/>
      <c r="S282" s="68"/>
      <c r="T282" s="2"/>
    </row>
    <row r="283" spans="1:20" ht="15" thickBot="1" x14ac:dyDescent="0.25">
      <c r="A283" s="2"/>
      <c r="B283" s="7" t="s">
        <v>34</v>
      </c>
      <c r="C283" s="16"/>
      <c r="D283" s="17" t="s">
        <v>17</v>
      </c>
      <c r="E283" s="18"/>
      <c r="F283" s="66">
        <v>0.161</v>
      </c>
      <c r="G283" s="67">
        <f>0.18*$F$97</f>
        <v>270</v>
      </c>
      <c r="H283" s="21">
        <f t="shared" si="112"/>
        <v>43.47</v>
      </c>
      <c r="I283" s="22"/>
      <c r="J283" s="66">
        <v>0.161</v>
      </c>
      <c r="K283" s="67">
        <f>G283</f>
        <v>270</v>
      </c>
      <c r="L283" s="21">
        <f t="shared" si="113"/>
        <v>43.47</v>
      </c>
      <c r="M283" s="22"/>
      <c r="N283" s="25">
        <f t="shared" si="110"/>
        <v>0</v>
      </c>
      <c r="O283" s="26">
        <f t="shared" si="111"/>
        <v>0</v>
      </c>
      <c r="P283" s="2"/>
      <c r="Q283" s="2"/>
      <c r="R283" s="2"/>
      <c r="S283" s="68"/>
      <c r="T283" s="2"/>
    </row>
    <row r="284" spans="1:20" ht="15" thickBot="1" x14ac:dyDescent="0.25">
      <c r="A284" s="2"/>
      <c r="B284" s="69"/>
      <c r="C284" s="70"/>
      <c r="D284" s="71"/>
      <c r="E284" s="70"/>
      <c r="F284" s="72"/>
      <c r="G284" s="73"/>
      <c r="H284" s="74"/>
      <c r="I284" s="75"/>
      <c r="J284" s="72"/>
      <c r="K284" s="76"/>
      <c r="L284" s="74"/>
      <c r="M284" s="75"/>
      <c r="N284" s="77"/>
      <c r="O284" s="78"/>
      <c r="P284" s="2"/>
      <c r="Q284" s="2"/>
      <c r="R284" s="2"/>
      <c r="S284" s="2"/>
      <c r="T284" s="2"/>
    </row>
    <row r="285" spans="1:20" ht="15" x14ac:dyDescent="0.25">
      <c r="A285" s="2"/>
      <c r="B285" s="79" t="s">
        <v>35</v>
      </c>
      <c r="C285" s="16"/>
      <c r="D285" s="16"/>
      <c r="E285" s="16"/>
      <c r="F285" s="80"/>
      <c r="G285" s="81"/>
      <c r="H285" s="82">
        <f>SUM(H277:H283,H276)</f>
        <v>241.15428000000003</v>
      </c>
      <c r="I285" s="83"/>
      <c r="J285" s="84"/>
      <c r="K285" s="84"/>
      <c r="L285" s="139">
        <f>SUM(L277:L283,L276)</f>
        <v>237.57928000000001</v>
      </c>
      <c r="M285" s="85"/>
      <c r="N285" s="136">
        <f t="shared" ref="N285:N289" si="114">L285-H285</f>
        <v>-3.5750000000000171</v>
      </c>
      <c r="O285" s="87">
        <f t="shared" ref="O285:O289" si="115">IF((H285)=0,"",(N285/H285))</f>
        <v>-1.4824534733532478E-2</v>
      </c>
      <c r="P285" s="2"/>
      <c r="Q285" s="2"/>
      <c r="R285" s="2"/>
      <c r="S285" s="68"/>
      <c r="T285" s="2"/>
    </row>
    <row r="286" spans="1:20" x14ac:dyDescent="0.2">
      <c r="A286" s="2"/>
      <c r="B286" s="88" t="s">
        <v>36</v>
      </c>
      <c r="C286" s="16"/>
      <c r="D286" s="16"/>
      <c r="E286" s="16"/>
      <c r="F286" s="89">
        <v>0.13</v>
      </c>
      <c r="G286" s="90"/>
      <c r="H286" s="91">
        <f>H285*F286</f>
        <v>31.350056400000003</v>
      </c>
      <c r="I286" s="92"/>
      <c r="J286" s="93">
        <v>0.13</v>
      </c>
      <c r="K286" s="92"/>
      <c r="L286" s="94">
        <f>L285*J286</f>
        <v>30.885306400000001</v>
      </c>
      <c r="M286" s="95"/>
      <c r="N286" s="125">
        <f t="shared" si="114"/>
        <v>-0.46475000000000222</v>
      </c>
      <c r="O286" s="97">
        <f t="shared" si="115"/>
        <v>-1.4824534733532478E-2</v>
      </c>
      <c r="P286" s="2"/>
      <c r="Q286" s="2"/>
      <c r="R286" s="2"/>
      <c r="S286" s="68"/>
      <c r="T286" s="2"/>
    </row>
    <row r="287" spans="1:20" ht="15" x14ac:dyDescent="0.2">
      <c r="A287" s="2"/>
      <c r="B287" s="98" t="s">
        <v>37</v>
      </c>
      <c r="C287" s="16"/>
      <c r="D287" s="16"/>
      <c r="E287" s="16"/>
      <c r="F287" s="99"/>
      <c r="G287" s="90"/>
      <c r="H287" s="91">
        <f>H285+H286</f>
        <v>272.50433640000006</v>
      </c>
      <c r="I287" s="92"/>
      <c r="J287" s="92"/>
      <c r="K287" s="92"/>
      <c r="L287" s="94">
        <f>L285+L286</f>
        <v>268.46458640000003</v>
      </c>
      <c r="M287" s="95"/>
      <c r="N287" s="125">
        <f t="shared" si="114"/>
        <v>-4.0397500000000264</v>
      </c>
      <c r="O287" s="97">
        <f t="shared" si="115"/>
        <v>-1.4824534733532502E-2</v>
      </c>
      <c r="P287" s="2"/>
      <c r="Q287" s="2"/>
      <c r="R287" s="2"/>
      <c r="S287" s="68"/>
      <c r="T287" s="2"/>
    </row>
    <row r="288" spans="1:20" hidden="1" x14ac:dyDescent="0.2">
      <c r="A288" s="2"/>
      <c r="B288" s="148" t="s">
        <v>38</v>
      </c>
      <c r="C288" s="148"/>
      <c r="D288" s="148"/>
      <c r="E288" s="16"/>
      <c r="F288" s="99"/>
      <c r="G288" s="90"/>
      <c r="H288" s="140"/>
      <c r="I288" s="92"/>
      <c r="J288" s="92"/>
      <c r="K288" s="92"/>
      <c r="L288" s="130"/>
      <c r="M288" s="95"/>
      <c r="N288" s="100">
        <f t="shared" si="114"/>
        <v>0</v>
      </c>
      <c r="O288" s="101" t="str">
        <f t="shared" si="115"/>
        <v/>
      </c>
      <c r="P288" s="2"/>
      <c r="Q288" s="2"/>
      <c r="R288" s="2"/>
      <c r="S288" s="2"/>
      <c r="T288" s="2"/>
    </row>
    <row r="289" spans="1:20" ht="15.75" thickBot="1" x14ac:dyDescent="0.3">
      <c r="A289" s="2"/>
      <c r="B289" s="149" t="s">
        <v>53</v>
      </c>
      <c r="C289" s="149"/>
      <c r="D289" s="149"/>
      <c r="E289" s="102"/>
      <c r="F289" s="103"/>
      <c r="G289" s="104"/>
      <c r="H289" s="105">
        <f>H287+H288</f>
        <v>272.50433640000006</v>
      </c>
      <c r="I289" s="106"/>
      <c r="J289" s="106"/>
      <c r="K289" s="106"/>
      <c r="L289" s="107">
        <f>L287+L288</f>
        <v>268.46458640000003</v>
      </c>
      <c r="M289" s="108"/>
      <c r="N289" s="141">
        <f t="shared" si="114"/>
        <v>-4.0397500000000264</v>
      </c>
      <c r="O289" s="110">
        <f t="shared" si="115"/>
        <v>-1.4824534733532502E-2</v>
      </c>
      <c r="P289" s="2"/>
      <c r="Q289" s="2"/>
      <c r="R289" s="2"/>
      <c r="S289" s="2"/>
      <c r="T289" s="2"/>
    </row>
    <row r="290" spans="1:20" ht="15" thickBot="1" x14ac:dyDescent="0.25">
      <c r="A290" s="111"/>
      <c r="B290" s="112"/>
      <c r="C290" s="113"/>
      <c r="D290" s="114"/>
      <c r="E290" s="113"/>
      <c r="F290" s="72"/>
      <c r="G290" s="115"/>
      <c r="H290" s="74"/>
      <c r="I290" s="116"/>
      <c r="J290" s="72"/>
      <c r="K290" s="117"/>
      <c r="L290" s="74"/>
      <c r="M290" s="116"/>
      <c r="N290" s="118"/>
      <c r="O290" s="78"/>
      <c r="P290" s="111"/>
      <c r="Q290" s="111"/>
      <c r="R290" s="111"/>
      <c r="S290" s="111"/>
      <c r="T290" s="111"/>
    </row>
    <row r="291" spans="1:2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8"/>
      <c r="M291" s="2"/>
      <c r="N291" s="2"/>
      <c r="O291" s="2"/>
      <c r="P291" s="2"/>
      <c r="Q291" s="2"/>
      <c r="R291" s="2"/>
      <c r="S291" s="2"/>
      <c r="T291" s="2"/>
    </row>
    <row r="292" spans="1:20" ht="15" x14ac:dyDescent="0.25">
      <c r="A292" s="2"/>
      <c r="B292" s="8" t="s">
        <v>39</v>
      </c>
      <c r="C292" s="2"/>
      <c r="D292" s="2"/>
      <c r="E292" s="2"/>
      <c r="F292" s="119">
        <v>6.5500000000000003E-2</v>
      </c>
      <c r="G292" s="2"/>
      <c r="H292" s="2"/>
      <c r="I292" s="2"/>
      <c r="J292" s="119">
        <v>6.5500000000000003E-2</v>
      </c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5" spans="1:20" ht="18" x14ac:dyDescent="0.25">
      <c r="A295" s="2"/>
      <c r="B295" s="157" t="s">
        <v>47</v>
      </c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Q295" s="2"/>
      <c r="R295" s="2"/>
      <c r="S295" s="2"/>
      <c r="T295" s="2"/>
    </row>
    <row r="296" spans="1:2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Q296" s="2"/>
      <c r="R296" s="2"/>
      <c r="S296" s="2"/>
      <c r="T296" s="2"/>
    </row>
    <row r="297" spans="1:2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Q297" s="2"/>
      <c r="R297" s="2"/>
      <c r="S297" s="2"/>
      <c r="T297" s="2"/>
    </row>
    <row r="298" spans="1:20" ht="15" x14ac:dyDescent="0.25">
      <c r="A298" s="2"/>
      <c r="B298" s="3" t="s">
        <v>0</v>
      </c>
      <c r="C298" s="2"/>
      <c r="D298" s="150" t="s">
        <v>55</v>
      </c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2"/>
      <c r="Q298" s="2"/>
      <c r="R298" s="2"/>
      <c r="S298" s="2"/>
      <c r="T298" s="2"/>
    </row>
    <row r="299" spans="1:20" ht="15" x14ac:dyDescent="0.25">
      <c r="A299" s="2"/>
      <c r="B299" s="4"/>
      <c r="C299" s="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2"/>
      <c r="Q299" s="2"/>
      <c r="R299" s="2"/>
      <c r="S299" s="2"/>
      <c r="T299" s="2"/>
    </row>
    <row r="300" spans="1:20" ht="15" x14ac:dyDescent="0.25">
      <c r="A300" s="2"/>
      <c r="B300" s="3" t="s">
        <v>1</v>
      </c>
      <c r="C300" s="2"/>
      <c r="D300" s="6" t="s">
        <v>2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2"/>
      <c r="Q300" s="2"/>
      <c r="R300" s="2"/>
      <c r="S300" s="2"/>
      <c r="T300" s="2"/>
    </row>
    <row r="301" spans="1:20" ht="15" x14ac:dyDescent="0.25">
      <c r="A301" s="2"/>
      <c r="B301" s="4"/>
      <c r="C301" s="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2"/>
      <c r="Q301" s="2"/>
      <c r="R301" s="2"/>
      <c r="S301" s="2"/>
      <c r="T301" s="2"/>
    </row>
    <row r="302" spans="1:20" ht="15" x14ac:dyDescent="0.25">
      <c r="A302" s="2"/>
      <c r="B302" s="7"/>
      <c r="C302" s="2"/>
      <c r="D302" s="3" t="s">
        <v>3</v>
      </c>
      <c r="E302" s="8"/>
      <c r="F302" s="9">
        <v>200</v>
      </c>
      <c r="G302" s="8" t="s">
        <v>4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" x14ac:dyDescent="0.25">
      <c r="A304" s="2"/>
      <c r="B304" s="7"/>
      <c r="C304" s="2"/>
      <c r="D304" s="10"/>
      <c r="E304" s="10"/>
      <c r="F304" s="145" t="s">
        <v>46</v>
      </c>
      <c r="G304" s="146"/>
      <c r="H304" s="147"/>
      <c r="I304" s="2"/>
      <c r="J304" s="145" t="s">
        <v>48</v>
      </c>
      <c r="K304" s="146"/>
      <c r="L304" s="147"/>
      <c r="M304" s="2"/>
      <c r="N304" s="145" t="s">
        <v>6</v>
      </c>
      <c r="O304" s="147"/>
      <c r="P304" s="2"/>
      <c r="Q304" s="2"/>
      <c r="R304" s="2"/>
      <c r="S304" s="2"/>
      <c r="T304" s="2"/>
    </row>
    <row r="305" spans="1:20" ht="15" x14ac:dyDescent="0.25">
      <c r="A305" s="2"/>
      <c r="B305" s="7"/>
      <c r="C305" s="2"/>
      <c r="D305" s="151" t="s">
        <v>7</v>
      </c>
      <c r="E305" s="5"/>
      <c r="F305" s="11" t="s">
        <v>8</v>
      </c>
      <c r="G305" s="11" t="s">
        <v>9</v>
      </c>
      <c r="H305" s="12" t="s">
        <v>10</v>
      </c>
      <c r="I305" s="2"/>
      <c r="J305" s="11" t="s">
        <v>8</v>
      </c>
      <c r="K305" s="13" t="s">
        <v>9</v>
      </c>
      <c r="L305" s="12" t="s">
        <v>10</v>
      </c>
      <c r="M305" s="2"/>
      <c r="N305" s="153" t="s">
        <v>11</v>
      </c>
      <c r="O305" s="155" t="s">
        <v>12</v>
      </c>
      <c r="P305" s="2"/>
      <c r="Q305" s="2"/>
      <c r="R305" s="2"/>
      <c r="S305" s="2"/>
      <c r="T305" s="2"/>
    </row>
    <row r="306" spans="1:20" ht="15" x14ac:dyDescent="0.25">
      <c r="A306" s="2"/>
      <c r="B306" s="7"/>
      <c r="C306" s="2"/>
      <c r="D306" s="152"/>
      <c r="E306" s="5"/>
      <c r="F306" s="14" t="s">
        <v>13</v>
      </c>
      <c r="G306" s="14"/>
      <c r="H306" s="15" t="s">
        <v>13</v>
      </c>
      <c r="I306" s="2"/>
      <c r="J306" s="14" t="s">
        <v>13</v>
      </c>
      <c r="K306" s="15"/>
      <c r="L306" s="15" t="s">
        <v>13</v>
      </c>
      <c r="M306" s="2"/>
      <c r="N306" s="154"/>
      <c r="O306" s="156"/>
      <c r="P306" s="2"/>
      <c r="Q306" s="2"/>
      <c r="R306" s="2"/>
      <c r="S306" s="2"/>
      <c r="T306" s="2"/>
    </row>
    <row r="307" spans="1:20" x14ac:dyDescent="0.2">
      <c r="A307" s="2"/>
      <c r="B307" s="16" t="s">
        <v>14</v>
      </c>
      <c r="C307" s="16"/>
      <c r="D307" s="17" t="s">
        <v>15</v>
      </c>
      <c r="E307" s="18"/>
      <c r="F307" s="131">
        <v>24.47</v>
      </c>
      <c r="G307" s="20">
        <v>1</v>
      </c>
      <c r="H307" s="123">
        <f>G307*F307</f>
        <v>24.47</v>
      </c>
      <c r="I307" s="57"/>
      <c r="J307" s="132">
        <v>28.2</v>
      </c>
      <c r="K307" s="24">
        <v>1</v>
      </c>
      <c r="L307" s="21">
        <f>K307*J307</f>
        <v>28.2</v>
      </c>
      <c r="M307" s="22"/>
      <c r="N307" s="134">
        <f>L307-H307</f>
        <v>3.7300000000000004</v>
      </c>
      <c r="O307" s="142">
        <f>IF((H307)=0,"",(N307/H307))</f>
        <v>0.15243154883530857</v>
      </c>
      <c r="P307" s="2"/>
      <c r="Q307" s="2"/>
      <c r="R307" s="2"/>
      <c r="S307" s="2"/>
      <c r="T307" s="2"/>
    </row>
    <row r="308" spans="1:20" x14ac:dyDescent="0.2">
      <c r="A308" s="2"/>
      <c r="B308" s="16" t="s">
        <v>41</v>
      </c>
      <c r="C308" s="16"/>
      <c r="D308" s="17" t="s">
        <v>15</v>
      </c>
      <c r="E308" s="18"/>
      <c r="F308" s="125">
        <v>-0.24</v>
      </c>
      <c r="G308" s="20">
        <v>1</v>
      </c>
      <c r="H308" s="126">
        <f t="shared" ref="H308:H314" si="116">G308*F308</f>
        <v>-0.24</v>
      </c>
      <c r="I308" s="57"/>
      <c r="J308" s="125">
        <v>-0.28000000000000003</v>
      </c>
      <c r="K308" s="24">
        <v>1</v>
      </c>
      <c r="L308" s="121">
        <f>K308*J308</f>
        <v>-0.28000000000000003</v>
      </c>
      <c r="M308" s="22"/>
      <c r="N308" s="135">
        <f>L308-H308</f>
        <v>-4.0000000000000036E-2</v>
      </c>
      <c r="O308" s="142">
        <f>IF((H308)=0,"",(N308/H308))</f>
        <v>0.16666666666666682</v>
      </c>
      <c r="P308" s="2"/>
      <c r="Q308" s="2"/>
      <c r="R308" s="2"/>
      <c r="S308" s="2"/>
      <c r="T308" s="2"/>
    </row>
    <row r="309" spans="1:20" x14ac:dyDescent="0.2">
      <c r="A309" s="2"/>
      <c r="B309" s="18" t="s">
        <v>42</v>
      </c>
      <c r="C309" s="16"/>
      <c r="D309" s="17"/>
      <c r="E309" s="18"/>
      <c r="F309" s="66"/>
      <c r="G309" s="20">
        <v>1</v>
      </c>
      <c r="H309" s="123">
        <f t="shared" si="116"/>
        <v>0</v>
      </c>
      <c r="I309" s="57"/>
      <c r="J309" s="124"/>
      <c r="K309" s="24">
        <v>1</v>
      </c>
      <c r="L309" s="21">
        <f t="shared" ref="L309:L314" si="117">K309*J309</f>
        <v>0</v>
      </c>
      <c r="M309" s="22"/>
      <c r="N309" s="135">
        <f t="shared" ref="N309:N315" si="118">L309-H309</f>
        <v>0</v>
      </c>
      <c r="O309" s="142" t="str">
        <f t="shared" ref="O309:O315" si="119">IF((H309)=0,"",(N309/H309))</f>
        <v/>
      </c>
      <c r="P309" s="2"/>
      <c r="Q309" s="2"/>
      <c r="R309" s="2"/>
      <c r="S309" s="2"/>
      <c r="T309" s="2"/>
    </row>
    <row r="310" spans="1:20" x14ac:dyDescent="0.2">
      <c r="A310" s="2"/>
      <c r="B310" s="16" t="s">
        <v>16</v>
      </c>
      <c r="C310" s="16"/>
      <c r="D310" s="17" t="s">
        <v>17</v>
      </c>
      <c r="E310" s="18"/>
      <c r="F310" s="66">
        <v>1.49E-2</v>
      </c>
      <c r="G310" s="28">
        <f>$F$8</f>
        <v>200</v>
      </c>
      <c r="H310" s="123">
        <f t="shared" si="116"/>
        <v>2.98</v>
      </c>
      <c r="I310" s="57"/>
      <c r="J310" s="124">
        <v>9.9000000000000008E-3</v>
      </c>
      <c r="K310" s="28">
        <f>$F$8</f>
        <v>200</v>
      </c>
      <c r="L310" s="121">
        <f t="shared" si="117"/>
        <v>1.9800000000000002</v>
      </c>
      <c r="M310" s="22"/>
      <c r="N310" s="135">
        <f t="shared" si="118"/>
        <v>-0.99999999999999978</v>
      </c>
      <c r="O310" s="142">
        <f t="shared" si="119"/>
        <v>-0.33557046979865762</v>
      </c>
      <c r="P310" s="2"/>
      <c r="Q310" s="2"/>
      <c r="R310" s="2"/>
      <c r="S310" s="2"/>
      <c r="T310" s="2"/>
    </row>
    <row r="311" spans="1:20" x14ac:dyDescent="0.2">
      <c r="A311" s="2"/>
      <c r="B311" s="16" t="s">
        <v>41</v>
      </c>
      <c r="C311" s="16"/>
      <c r="D311" s="17" t="s">
        <v>17</v>
      </c>
      <c r="E311" s="18"/>
      <c r="F311" s="144">
        <v>-1.4999999999999999E-4</v>
      </c>
      <c r="G311" s="28">
        <f t="shared" ref="G311:G314" si="120">$F$8</f>
        <v>200</v>
      </c>
      <c r="H311" s="126">
        <f t="shared" si="116"/>
        <v>-0.03</v>
      </c>
      <c r="I311" s="57"/>
      <c r="J311" s="144">
        <v>-1E-4</v>
      </c>
      <c r="K311" s="28">
        <f t="shared" ref="K311:K314" si="121">$F$8</f>
        <v>200</v>
      </c>
      <c r="L311" s="121">
        <f t="shared" si="117"/>
        <v>-0.02</v>
      </c>
      <c r="M311" s="22"/>
      <c r="N311" s="135">
        <f t="shared" si="118"/>
        <v>9.9999999999999985E-3</v>
      </c>
      <c r="O311" s="142">
        <f t="shared" si="119"/>
        <v>-0.33333333333333331</v>
      </c>
      <c r="P311" s="2"/>
      <c r="Q311" s="2"/>
      <c r="R311" s="2"/>
      <c r="S311" s="2"/>
      <c r="T311" s="2"/>
    </row>
    <row r="312" spans="1:20" x14ac:dyDescent="0.2">
      <c r="A312" s="2"/>
      <c r="B312" s="16" t="s">
        <v>42</v>
      </c>
      <c r="C312" s="16"/>
      <c r="D312" s="17"/>
      <c r="E312" s="18"/>
      <c r="F312" s="66"/>
      <c r="G312" s="28">
        <f t="shared" si="120"/>
        <v>200</v>
      </c>
      <c r="H312" s="126">
        <f t="shared" si="116"/>
        <v>0</v>
      </c>
      <c r="I312" s="57"/>
      <c r="J312" s="124"/>
      <c r="K312" s="28">
        <f t="shared" si="121"/>
        <v>200</v>
      </c>
      <c r="L312" s="121">
        <f t="shared" si="117"/>
        <v>0</v>
      </c>
      <c r="M312" s="22"/>
      <c r="N312" s="135">
        <f t="shared" si="118"/>
        <v>0</v>
      </c>
      <c r="O312" s="142" t="str">
        <f t="shared" si="119"/>
        <v/>
      </c>
      <c r="P312" s="2"/>
      <c r="Q312" s="2"/>
      <c r="R312" s="2"/>
      <c r="S312" s="2"/>
      <c r="T312" s="2"/>
    </row>
    <row r="313" spans="1:20" x14ac:dyDescent="0.2">
      <c r="A313" s="2"/>
      <c r="B313" s="122" t="s">
        <v>18</v>
      </c>
      <c r="C313" s="16"/>
      <c r="D313" s="17" t="s">
        <v>17</v>
      </c>
      <c r="E313" s="18"/>
      <c r="F313" s="127">
        <v>-1.5E-3</v>
      </c>
      <c r="G313" s="28">
        <f t="shared" si="120"/>
        <v>200</v>
      </c>
      <c r="H313" s="126">
        <f t="shared" si="116"/>
        <v>-0.3</v>
      </c>
      <c r="I313" s="57"/>
      <c r="J313" s="127">
        <v>-1.5E-3</v>
      </c>
      <c r="K313" s="28">
        <f t="shared" si="121"/>
        <v>200</v>
      </c>
      <c r="L313" s="121">
        <f t="shared" si="117"/>
        <v>-0.3</v>
      </c>
      <c r="M313" s="22"/>
      <c r="N313" s="135">
        <f t="shared" si="118"/>
        <v>0</v>
      </c>
      <c r="O313" s="142">
        <f t="shared" si="119"/>
        <v>0</v>
      </c>
      <c r="P313" s="2"/>
      <c r="Q313" s="2"/>
      <c r="R313" s="2"/>
      <c r="S313" s="2"/>
      <c r="T313" s="2"/>
    </row>
    <row r="314" spans="1:20" x14ac:dyDescent="0.2">
      <c r="A314" s="2"/>
      <c r="B314" s="122" t="s">
        <v>19</v>
      </c>
      <c r="C314" s="16"/>
      <c r="D314" s="17" t="s">
        <v>17</v>
      </c>
      <c r="E314" s="18"/>
      <c r="F314" s="66">
        <v>2.0000000000000001E-4</v>
      </c>
      <c r="G314" s="28">
        <f t="shared" si="120"/>
        <v>200</v>
      </c>
      <c r="H314" s="123">
        <f t="shared" si="116"/>
        <v>0.04</v>
      </c>
      <c r="I314" s="57"/>
      <c r="J314" s="124">
        <v>2.0000000000000001E-4</v>
      </c>
      <c r="K314" s="28">
        <f t="shared" si="121"/>
        <v>200</v>
      </c>
      <c r="L314" s="121">
        <f t="shared" si="117"/>
        <v>0.04</v>
      </c>
      <c r="M314" s="22"/>
      <c r="N314" s="135">
        <f t="shared" si="118"/>
        <v>0</v>
      </c>
      <c r="O314" s="142">
        <f t="shared" si="119"/>
        <v>0</v>
      </c>
      <c r="P314" s="2"/>
      <c r="Q314" s="2"/>
      <c r="R314" s="2"/>
      <c r="S314" s="2"/>
      <c r="T314" s="2"/>
    </row>
    <row r="315" spans="1:20" ht="15" x14ac:dyDescent="0.2">
      <c r="A315" s="31"/>
      <c r="B315" s="32" t="s">
        <v>20</v>
      </c>
      <c r="C315" s="33"/>
      <c r="D315" s="34"/>
      <c r="E315" s="33"/>
      <c r="F315" s="35"/>
      <c r="G315" s="36"/>
      <c r="H315" s="37">
        <f>SUM(H307:H314)</f>
        <v>26.919999999999998</v>
      </c>
      <c r="I315" s="38"/>
      <c r="J315" s="39"/>
      <c r="K315" s="40"/>
      <c r="L315" s="37">
        <f>SUM(L307:L314)</f>
        <v>29.619999999999997</v>
      </c>
      <c r="M315" s="38"/>
      <c r="N315" s="41">
        <f t="shared" si="118"/>
        <v>2.6999999999999993</v>
      </c>
      <c r="O315" s="42">
        <f t="shared" si="119"/>
        <v>0.100297176820208</v>
      </c>
      <c r="P315" s="31"/>
      <c r="Q315" s="31"/>
      <c r="R315" s="31"/>
      <c r="S315" s="31"/>
      <c r="T315" s="31"/>
    </row>
    <row r="316" spans="1:20" x14ac:dyDescent="0.2">
      <c r="A316" s="2"/>
      <c r="B316" s="46" t="s">
        <v>21</v>
      </c>
      <c r="C316" s="16"/>
      <c r="D316" s="17" t="s">
        <v>17</v>
      </c>
      <c r="E316" s="18"/>
      <c r="F316" s="66">
        <v>4.0000000000000002E-4</v>
      </c>
      <c r="G316" s="28">
        <f t="shared" ref="G316" si="122">$F$8</f>
        <v>200</v>
      </c>
      <c r="H316" s="123">
        <f>G316*F316</f>
        <v>0.08</v>
      </c>
      <c r="I316" s="57"/>
      <c r="J316" s="124">
        <v>4.0000000000000002E-4</v>
      </c>
      <c r="K316" s="28">
        <f t="shared" ref="K316" si="123">$F$8</f>
        <v>200</v>
      </c>
      <c r="L316" s="21">
        <f>K316*J316</f>
        <v>0.08</v>
      </c>
      <c r="M316" s="22"/>
      <c r="N316" s="25">
        <f>L316-H316</f>
        <v>0</v>
      </c>
      <c r="O316" s="142">
        <f>IF((H316)=0,"",(N316/H316))</f>
        <v>0</v>
      </c>
      <c r="P316" s="2"/>
      <c r="Q316" s="2"/>
      <c r="R316" s="2"/>
      <c r="S316" s="2"/>
      <c r="T316" s="2"/>
    </row>
    <row r="317" spans="1:20" x14ac:dyDescent="0.2">
      <c r="A317" s="2"/>
      <c r="B317" s="46" t="s">
        <v>22</v>
      </c>
      <c r="C317" s="16"/>
      <c r="D317" s="17" t="s">
        <v>17</v>
      </c>
      <c r="E317" s="18"/>
      <c r="F317" s="47">
        <f>IF(ISBLANK(D300)=TRUE, 0, IF(D300="TOU", 0.64*$F$79+0.18*$F$80+0.18*$F$81, IF(AND(D300="non-TOU",#REF!&gt; 0),#REF!,#REF!)))</f>
        <v>0.10214000000000001</v>
      </c>
      <c r="G317" s="48">
        <f>$F$8*(1+$F$44)-$F$8</f>
        <v>13.100000000000023</v>
      </c>
      <c r="H317" s="21">
        <f t="shared" ref="H317" si="124">G317*F317</f>
        <v>1.3380340000000024</v>
      </c>
      <c r="I317" s="22"/>
      <c r="J317" s="49">
        <f>0.64*$F$79+0.18*$F$80+0.18*$F$81</f>
        <v>0.10214000000000001</v>
      </c>
      <c r="K317" s="48">
        <f>$F$8*(1+$J$44)-$F$8</f>
        <v>13.100000000000023</v>
      </c>
      <c r="L317" s="21">
        <f t="shared" ref="L317" si="125">K317*J317</f>
        <v>1.3380340000000024</v>
      </c>
      <c r="M317" s="22"/>
      <c r="N317" s="25">
        <f t="shared" ref="N317" si="126">L317-H317</f>
        <v>0</v>
      </c>
      <c r="O317" s="142">
        <f t="shared" ref="O317" si="127">IF((H317)=0,"",(N317/H317))</f>
        <v>0</v>
      </c>
      <c r="P317" s="2"/>
      <c r="Q317" s="2"/>
      <c r="R317" s="2"/>
      <c r="S317" s="2"/>
      <c r="T317" s="2"/>
    </row>
    <row r="318" spans="1:20" x14ac:dyDescent="0.2">
      <c r="A318" s="2"/>
      <c r="B318" s="46" t="s">
        <v>23</v>
      </c>
      <c r="C318" s="16"/>
      <c r="D318" s="17" t="s">
        <v>15</v>
      </c>
      <c r="E318" s="18"/>
      <c r="F318" s="133">
        <v>0.79</v>
      </c>
      <c r="G318" s="20">
        <v>1</v>
      </c>
      <c r="H318" s="21">
        <f>G318*F318</f>
        <v>0.79</v>
      </c>
      <c r="I318" s="22"/>
      <c r="J318" s="133">
        <v>0.79</v>
      </c>
      <c r="K318" s="20">
        <v>1</v>
      </c>
      <c r="L318" s="21">
        <f>K318*J318</f>
        <v>0.79</v>
      </c>
      <c r="M318" s="22"/>
      <c r="N318" s="25">
        <f>L318-H318</f>
        <v>0</v>
      </c>
      <c r="O318" s="142"/>
      <c r="P318" s="2"/>
      <c r="Q318" s="2"/>
      <c r="R318" s="2"/>
      <c r="S318" s="2"/>
      <c r="T318" s="2"/>
    </row>
    <row r="319" spans="1:20" ht="30" x14ac:dyDescent="0.2">
      <c r="A319" s="2"/>
      <c r="B319" s="50" t="s">
        <v>24</v>
      </c>
      <c r="C319" s="51"/>
      <c r="D319" s="51"/>
      <c r="E319" s="51"/>
      <c r="F319" s="52"/>
      <c r="G319" s="53"/>
      <c r="H319" s="54">
        <f>SUM(H316:H318)+H315</f>
        <v>29.128034</v>
      </c>
      <c r="I319" s="38"/>
      <c r="J319" s="53"/>
      <c r="K319" s="55"/>
      <c r="L319" s="54">
        <f>SUM(L316:L318)+L315</f>
        <v>31.828033999999999</v>
      </c>
      <c r="M319" s="38"/>
      <c r="N319" s="41">
        <f t="shared" ref="N319:N329" si="128">L319-H319</f>
        <v>2.6999999999999993</v>
      </c>
      <c r="O319" s="42">
        <f t="shared" ref="O319:O329" si="129">IF((H319)=0,"",(N319/H319))</f>
        <v>9.269420655029445E-2</v>
      </c>
      <c r="P319" s="2"/>
      <c r="Q319" s="2"/>
      <c r="R319" s="2"/>
      <c r="S319" s="2"/>
      <c r="T319" s="2"/>
    </row>
    <row r="320" spans="1:20" x14ac:dyDescent="0.2">
      <c r="A320" s="2"/>
      <c r="B320" s="22" t="s">
        <v>25</v>
      </c>
      <c r="C320" s="22"/>
      <c r="D320" s="56" t="s">
        <v>17</v>
      </c>
      <c r="E320" s="57"/>
      <c r="F320" s="124">
        <v>6.7999999999999996E-3</v>
      </c>
      <c r="G320" s="58">
        <f>F302*(1+F338)</f>
        <v>213.10000000000002</v>
      </c>
      <c r="H320" s="21">
        <f>G320*F320</f>
        <v>1.4490800000000001</v>
      </c>
      <c r="I320" s="22"/>
      <c r="J320" s="124">
        <v>6.7999999999999996E-3</v>
      </c>
      <c r="K320" s="59">
        <f>F302*(1+J338)</f>
        <v>213.10000000000002</v>
      </c>
      <c r="L320" s="21">
        <f>K320*J320</f>
        <v>1.4490800000000001</v>
      </c>
      <c r="M320" s="22"/>
      <c r="N320" s="25">
        <f t="shared" si="128"/>
        <v>0</v>
      </c>
      <c r="O320" s="26">
        <f t="shared" si="129"/>
        <v>0</v>
      </c>
      <c r="P320" s="2"/>
      <c r="Q320" s="2"/>
      <c r="R320" s="2"/>
      <c r="S320" s="2"/>
      <c r="T320" s="2"/>
    </row>
    <row r="321" spans="1:20" ht="28.5" x14ac:dyDescent="0.2">
      <c r="A321" s="2"/>
      <c r="B321" s="60" t="s">
        <v>26</v>
      </c>
      <c r="C321" s="22"/>
      <c r="D321" s="56" t="s">
        <v>17</v>
      </c>
      <c r="E321" s="57"/>
      <c r="F321" s="124">
        <v>5.1999999999999998E-3</v>
      </c>
      <c r="G321" s="58">
        <f>G320</f>
        <v>213.10000000000002</v>
      </c>
      <c r="H321" s="21">
        <f>G321*F321</f>
        <v>1.10812</v>
      </c>
      <c r="I321" s="22"/>
      <c r="J321" s="124">
        <v>5.1999999999999998E-3</v>
      </c>
      <c r="K321" s="59">
        <f>K320</f>
        <v>213.10000000000002</v>
      </c>
      <c r="L321" s="21">
        <f>K321*J321</f>
        <v>1.10812</v>
      </c>
      <c r="M321" s="22"/>
      <c r="N321" s="25">
        <f t="shared" si="128"/>
        <v>0</v>
      </c>
      <c r="O321" s="26">
        <f t="shared" si="129"/>
        <v>0</v>
      </c>
      <c r="P321" s="2"/>
      <c r="Q321" s="2"/>
      <c r="R321" s="2"/>
      <c r="S321" s="2"/>
      <c r="T321" s="2"/>
    </row>
    <row r="322" spans="1:20" ht="30" x14ac:dyDescent="0.2">
      <c r="A322" s="2"/>
      <c r="B322" s="50" t="s">
        <v>27</v>
      </c>
      <c r="C322" s="33"/>
      <c r="D322" s="33"/>
      <c r="E322" s="33"/>
      <c r="F322" s="128"/>
      <c r="G322" s="53"/>
      <c r="H322" s="54">
        <f>SUM(H319:H321)</f>
        <v>31.685233999999998</v>
      </c>
      <c r="I322" s="61"/>
      <c r="J322" s="129"/>
      <c r="K322" s="62"/>
      <c r="L322" s="54">
        <f>SUM(L319:L321)</f>
        <v>34.385233999999997</v>
      </c>
      <c r="M322" s="61"/>
      <c r="N322" s="41">
        <f t="shared" si="128"/>
        <v>2.6999999999999993</v>
      </c>
      <c r="O322" s="42">
        <f t="shared" si="129"/>
        <v>8.5213194259509004E-2</v>
      </c>
      <c r="P322" s="2"/>
      <c r="Q322" s="2"/>
      <c r="R322" s="2"/>
      <c r="S322" s="2"/>
      <c r="T322" s="2"/>
    </row>
    <row r="323" spans="1:20" ht="28.5" x14ac:dyDescent="0.2">
      <c r="A323" s="2"/>
      <c r="B323" s="63" t="s">
        <v>28</v>
      </c>
      <c r="C323" s="16"/>
      <c r="D323" s="17" t="s">
        <v>17</v>
      </c>
      <c r="E323" s="18"/>
      <c r="F323" s="66">
        <v>4.4000000000000003E-3</v>
      </c>
      <c r="G323" s="58">
        <f>G321</f>
        <v>213.10000000000002</v>
      </c>
      <c r="H323" s="21">
        <f t="shared" ref="H323:H329" si="130">G323*F323</f>
        <v>0.93764000000000014</v>
      </c>
      <c r="I323" s="22"/>
      <c r="J323" s="124">
        <v>4.4000000000000003E-3</v>
      </c>
      <c r="K323" s="59">
        <f>K321</f>
        <v>213.10000000000002</v>
      </c>
      <c r="L323" s="21">
        <f t="shared" ref="L323:L329" si="131">K323*J323</f>
        <v>0.93764000000000014</v>
      </c>
      <c r="M323" s="22"/>
      <c r="N323" s="25">
        <f t="shared" si="128"/>
        <v>0</v>
      </c>
      <c r="O323" s="26">
        <f t="shared" si="129"/>
        <v>0</v>
      </c>
      <c r="P323" s="2"/>
      <c r="Q323" s="2"/>
      <c r="R323" s="2"/>
      <c r="S323" s="2"/>
      <c r="T323" s="2"/>
    </row>
    <row r="324" spans="1:20" ht="28.5" x14ac:dyDescent="0.2">
      <c r="A324" s="2"/>
      <c r="B324" s="63" t="s">
        <v>29</v>
      </c>
      <c r="C324" s="16"/>
      <c r="D324" s="17" t="s">
        <v>17</v>
      </c>
      <c r="E324" s="18"/>
      <c r="F324" s="66">
        <v>1.2999999999999999E-3</v>
      </c>
      <c r="G324" s="58">
        <f>G321</f>
        <v>213.10000000000002</v>
      </c>
      <c r="H324" s="21">
        <f t="shared" si="130"/>
        <v>0.27703</v>
      </c>
      <c r="I324" s="22"/>
      <c r="J324" s="124">
        <v>1.2999999999999999E-3</v>
      </c>
      <c r="K324" s="59">
        <f>K321</f>
        <v>213.10000000000002</v>
      </c>
      <c r="L324" s="21">
        <f t="shared" si="131"/>
        <v>0.27703</v>
      </c>
      <c r="M324" s="22"/>
      <c r="N324" s="25">
        <f t="shared" si="128"/>
        <v>0</v>
      </c>
      <c r="O324" s="26">
        <f t="shared" si="129"/>
        <v>0</v>
      </c>
      <c r="P324" s="2"/>
      <c r="Q324" s="2"/>
      <c r="R324" s="2"/>
      <c r="S324" s="2"/>
      <c r="T324" s="2"/>
    </row>
    <row r="325" spans="1:20" x14ac:dyDescent="0.2">
      <c r="A325" s="2"/>
      <c r="B325" s="16" t="s">
        <v>30</v>
      </c>
      <c r="C325" s="16"/>
      <c r="D325" s="17" t="s">
        <v>15</v>
      </c>
      <c r="E325" s="18"/>
      <c r="F325" s="66">
        <v>0.25</v>
      </c>
      <c r="G325" s="20">
        <v>1</v>
      </c>
      <c r="H325" s="21">
        <f t="shared" si="130"/>
        <v>0.25</v>
      </c>
      <c r="I325" s="22"/>
      <c r="J325" s="124">
        <v>0.25</v>
      </c>
      <c r="K325" s="24">
        <v>1</v>
      </c>
      <c r="L325" s="21">
        <f t="shared" si="131"/>
        <v>0.25</v>
      </c>
      <c r="M325" s="22"/>
      <c r="N325" s="25">
        <f t="shared" si="128"/>
        <v>0</v>
      </c>
      <c r="O325" s="26">
        <f t="shared" si="129"/>
        <v>0</v>
      </c>
      <c r="P325" s="2"/>
      <c r="Q325" s="2"/>
      <c r="R325" s="2"/>
      <c r="S325" s="2"/>
      <c r="T325" s="2"/>
    </row>
    <row r="326" spans="1:20" hidden="1" x14ac:dyDescent="0.2">
      <c r="A326" s="2"/>
      <c r="B326" s="16" t="s">
        <v>31</v>
      </c>
      <c r="C326" s="16"/>
      <c r="D326" s="17" t="s">
        <v>17</v>
      </c>
      <c r="E326" s="18"/>
      <c r="F326" s="66"/>
      <c r="G326" s="64">
        <f>F302</f>
        <v>200</v>
      </c>
      <c r="H326" s="21">
        <f t="shared" si="130"/>
        <v>0</v>
      </c>
      <c r="I326" s="22"/>
      <c r="J326" s="66"/>
      <c r="K326" s="65">
        <f>F302</f>
        <v>200</v>
      </c>
      <c r="L326" s="21">
        <f t="shared" si="131"/>
        <v>0</v>
      </c>
      <c r="M326" s="22"/>
      <c r="N326" s="25">
        <f t="shared" si="128"/>
        <v>0</v>
      </c>
      <c r="O326" s="26" t="str">
        <f t="shared" si="129"/>
        <v/>
      </c>
      <c r="P326" s="2"/>
      <c r="Q326" s="2"/>
      <c r="R326" s="2"/>
      <c r="S326" s="2"/>
      <c r="T326" s="2"/>
    </row>
    <row r="327" spans="1:20" x14ac:dyDescent="0.2">
      <c r="A327" s="2"/>
      <c r="B327" s="46" t="s">
        <v>32</v>
      </c>
      <c r="C327" s="16"/>
      <c r="D327" s="17" t="s">
        <v>17</v>
      </c>
      <c r="E327" s="18"/>
      <c r="F327" s="66">
        <v>0.08</v>
      </c>
      <c r="G327" s="67">
        <f>0.64*$F$8</f>
        <v>128</v>
      </c>
      <c r="H327" s="21">
        <f t="shared" si="130"/>
        <v>10.24</v>
      </c>
      <c r="I327" s="22"/>
      <c r="J327" s="66">
        <v>0.08</v>
      </c>
      <c r="K327" s="67">
        <f>G327</f>
        <v>128</v>
      </c>
      <c r="L327" s="21">
        <f t="shared" si="131"/>
        <v>10.24</v>
      </c>
      <c r="M327" s="22"/>
      <c r="N327" s="25">
        <f t="shared" si="128"/>
        <v>0</v>
      </c>
      <c r="O327" s="26">
        <f t="shared" si="129"/>
        <v>0</v>
      </c>
      <c r="P327" s="2"/>
      <c r="Q327" s="2"/>
      <c r="R327" s="2"/>
      <c r="S327" s="68"/>
      <c r="T327" s="2"/>
    </row>
    <row r="328" spans="1:20" x14ac:dyDescent="0.2">
      <c r="A328" s="2"/>
      <c r="B328" s="46" t="s">
        <v>33</v>
      </c>
      <c r="C328" s="16"/>
      <c r="D328" s="17" t="s">
        <v>17</v>
      </c>
      <c r="E328" s="18"/>
      <c r="F328" s="66">
        <v>0.122</v>
      </c>
      <c r="G328" s="67">
        <f>0.18*$F$8</f>
        <v>36</v>
      </c>
      <c r="H328" s="21">
        <f t="shared" si="130"/>
        <v>4.3919999999999995</v>
      </c>
      <c r="I328" s="22"/>
      <c r="J328" s="66">
        <v>0.122</v>
      </c>
      <c r="K328" s="67">
        <f>G328</f>
        <v>36</v>
      </c>
      <c r="L328" s="21">
        <f t="shared" si="131"/>
        <v>4.3919999999999995</v>
      </c>
      <c r="M328" s="22"/>
      <c r="N328" s="25">
        <f t="shared" si="128"/>
        <v>0</v>
      </c>
      <c r="O328" s="26">
        <f t="shared" si="129"/>
        <v>0</v>
      </c>
      <c r="P328" s="2"/>
      <c r="Q328" s="2"/>
      <c r="R328" s="2"/>
      <c r="S328" s="68"/>
      <c r="T328" s="2"/>
    </row>
    <row r="329" spans="1:20" ht="15" thickBot="1" x14ac:dyDescent="0.25">
      <c r="A329" s="2"/>
      <c r="B329" s="7" t="s">
        <v>34</v>
      </c>
      <c r="C329" s="16"/>
      <c r="D329" s="17" t="s">
        <v>17</v>
      </c>
      <c r="E329" s="18"/>
      <c r="F329" s="66">
        <v>0.161</v>
      </c>
      <c r="G329" s="67">
        <f>0.18*$F$8</f>
        <v>36</v>
      </c>
      <c r="H329" s="21">
        <f t="shared" si="130"/>
        <v>5.7960000000000003</v>
      </c>
      <c r="I329" s="22"/>
      <c r="J329" s="66">
        <v>0.161</v>
      </c>
      <c r="K329" s="67">
        <f>G329</f>
        <v>36</v>
      </c>
      <c r="L329" s="21">
        <f t="shared" si="131"/>
        <v>5.7960000000000003</v>
      </c>
      <c r="M329" s="22"/>
      <c r="N329" s="25">
        <f t="shared" si="128"/>
        <v>0</v>
      </c>
      <c r="O329" s="26">
        <f t="shared" si="129"/>
        <v>0</v>
      </c>
      <c r="P329" s="2"/>
      <c r="Q329" s="2"/>
      <c r="R329" s="2"/>
      <c r="S329" s="68"/>
      <c r="T329" s="2"/>
    </row>
    <row r="330" spans="1:20" ht="15" thickBot="1" x14ac:dyDescent="0.25">
      <c r="A330" s="2"/>
      <c r="B330" s="69"/>
      <c r="C330" s="70"/>
      <c r="D330" s="71"/>
      <c r="E330" s="70"/>
      <c r="F330" s="72"/>
      <c r="G330" s="73"/>
      <c r="H330" s="74"/>
      <c r="I330" s="75"/>
      <c r="J330" s="72"/>
      <c r="K330" s="76"/>
      <c r="L330" s="74"/>
      <c r="M330" s="75"/>
      <c r="N330" s="77"/>
      <c r="O330" s="78"/>
      <c r="P330" s="2"/>
      <c r="Q330" s="2"/>
      <c r="R330" s="2"/>
      <c r="S330" s="2"/>
      <c r="T330" s="2"/>
    </row>
    <row r="331" spans="1:20" ht="15" x14ac:dyDescent="0.2">
      <c r="A331" s="2"/>
      <c r="B331" s="79" t="s">
        <v>35</v>
      </c>
      <c r="C331" s="16"/>
      <c r="D331" s="16"/>
      <c r="E331" s="16"/>
      <c r="F331" s="80"/>
      <c r="G331" s="81"/>
      <c r="H331" s="82">
        <f>SUM(H323:H329,H322)</f>
        <v>53.577903999999997</v>
      </c>
      <c r="I331" s="83"/>
      <c r="J331" s="84"/>
      <c r="K331" s="84"/>
      <c r="L331" s="139">
        <f>SUM(L323:L329,L322)</f>
        <v>56.277903999999992</v>
      </c>
      <c r="M331" s="85"/>
      <c r="N331" s="86">
        <f t="shared" ref="N331:N335" si="132">L331-H331</f>
        <v>2.6999999999999957</v>
      </c>
      <c r="O331" s="87">
        <f t="shared" ref="O331:O335" si="133">IF((H331)=0,"",(N331/H331))</f>
        <v>5.0393908653089452E-2</v>
      </c>
      <c r="P331" s="2"/>
      <c r="Q331" s="2"/>
      <c r="R331" s="2"/>
      <c r="S331" s="68"/>
      <c r="T331" s="2"/>
    </row>
    <row r="332" spans="1:20" x14ac:dyDescent="0.2">
      <c r="A332" s="2"/>
      <c r="B332" s="88" t="s">
        <v>36</v>
      </c>
      <c r="C332" s="16"/>
      <c r="D332" s="16"/>
      <c r="E332" s="16"/>
      <c r="F332" s="89">
        <v>0.13</v>
      </c>
      <c r="G332" s="90"/>
      <c r="H332" s="91">
        <f>H331*F332</f>
        <v>6.9651275200000002</v>
      </c>
      <c r="I332" s="92"/>
      <c r="J332" s="93">
        <v>0.13</v>
      </c>
      <c r="K332" s="92"/>
      <c r="L332" s="94">
        <f>L331*J332</f>
        <v>7.3161275199999993</v>
      </c>
      <c r="M332" s="95"/>
      <c r="N332" s="96">
        <f t="shared" si="132"/>
        <v>0.35099999999999909</v>
      </c>
      <c r="O332" s="97">
        <f t="shared" si="133"/>
        <v>5.0393908653089396E-2</v>
      </c>
      <c r="P332" s="2"/>
      <c r="Q332" s="2"/>
      <c r="R332" s="2"/>
      <c r="S332" s="68"/>
      <c r="T332" s="2"/>
    </row>
    <row r="333" spans="1:20" ht="15" x14ac:dyDescent="0.2">
      <c r="A333" s="2"/>
      <c r="B333" s="98" t="s">
        <v>37</v>
      </c>
      <c r="C333" s="16"/>
      <c r="D333" s="16"/>
      <c r="E333" s="16"/>
      <c r="F333" s="99"/>
      <c r="G333" s="90"/>
      <c r="H333" s="91">
        <f>H331+H332</f>
        <v>60.54303152</v>
      </c>
      <c r="I333" s="92"/>
      <c r="J333" s="92"/>
      <c r="K333" s="92"/>
      <c r="L333" s="94">
        <f>L331+L332</f>
        <v>63.594031519999994</v>
      </c>
      <c r="M333" s="95"/>
      <c r="N333" s="96">
        <f t="shared" si="132"/>
        <v>3.0509999999999948</v>
      </c>
      <c r="O333" s="97">
        <f t="shared" si="133"/>
        <v>5.0393908653089445E-2</v>
      </c>
      <c r="P333" s="2"/>
      <c r="Q333" s="2"/>
      <c r="R333" s="2"/>
      <c r="S333" s="68"/>
      <c r="T333" s="2"/>
    </row>
    <row r="334" spans="1:20" hidden="1" x14ac:dyDescent="0.2">
      <c r="A334" s="2"/>
      <c r="B334" s="148" t="s">
        <v>38</v>
      </c>
      <c r="C334" s="148"/>
      <c r="D334" s="148"/>
      <c r="E334" s="16"/>
      <c r="F334" s="99"/>
      <c r="G334" s="90"/>
      <c r="H334" s="140"/>
      <c r="I334" s="92"/>
      <c r="J334" s="92"/>
      <c r="K334" s="92"/>
      <c r="L334" s="130"/>
      <c r="M334" s="95"/>
      <c r="N334" s="140">
        <f t="shared" si="132"/>
        <v>0</v>
      </c>
      <c r="O334" s="101" t="str">
        <f t="shared" si="133"/>
        <v/>
      </c>
      <c r="P334" s="2"/>
      <c r="Q334" s="2"/>
      <c r="R334" s="2"/>
      <c r="S334" s="2"/>
      <c r="T334" s="2"/>
    </row>
    <row r="335" spans="1:20" ht="15.75" thickBot="1" x14ac:dyDescent="0.25">
      <c r="A335" s="2"/>
      <c r="B335" s="149" t="s">
        <v>53</v>
      </c>
      <c r="C335" s="149"/>
      <c r="D335" s="149"/>
      <c r="E335" s="102"/>
      <c r="F335" s="103"/>
      <c r="G335" s="104"/>
      <c r="H335" s="105">
        <f>H333+H334</f>
        <v>60.54303152</v>
      </c>
      <c r="I335" s="106"/>
      <c r="J335" s="106"/>
      <c r="K335" s="106"/>
      <c r="L335" s="107">
        <f>L333+L334</f>
        <v>63.594031519999994</v>
      </c>
      <c r="M335" s="108"/>
      <c r="N335" s="109">
        <f t="shared" si="132"/>
        <v>3.0509999999999948</v>
      </c>
      <c r="O335" s="110">
        <f t="shared" si="133"/>
        <v>5.0393908653089445E-2</v>
      </c>
      <c r="P335" s="2"/>
      <c r="Q335" s="2"/>
      <c r="R335" s="2"/>
      <c r="S335" s="2"/>
      <c r="T335" s="2"/>
    </row>
    <row r="336" spans="1:20" ht="15" thickBot="1" x14ac:dyDescent="0.25">
      <c r="A336" s="111"/>
      <c r="B336" s="112"/>
      <c r="C336" s="113"/>
      <c r="D336" s="114"/>
      <c r="E336" s="113"/>
      <c r="F336" s="72"/>
      <c r="G336" s="115"/>
      <c r="H336" s="74"/>
      <c r="I336" s="116"/>
      <c r="J336" s="72"/>
      <c r="K336" s="117"/>
      <c r="L336" s="74"/>
      <c r="M336" s="116"/>
      <c r="N336" s="118"/>
      <c r="O336" s="78"/>
      <c r="P336" s="111"/>
      <c r="Q336" s="111"/>
      <c r="R336" s="111"/>
      <c r="S336" s="111"/>
      <c r="T336" s="111"/>
    </row>
    <row r="337" spans="1:2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8"/>
      <c r="M337" s="2"/>
      <c r="N337" s="2"/>
      <c r="O337" s="2"/>
      <c r="P337" s="2"/>
      <c r="Q337" s="2"/>
      <c r="R337" s="2"/>
      <c r="S337" s="2"/>
      <c r="T337" s="2"/>
    </row>
    <row r="338" spans="1:20" ht="15" x14ac:dyDescent="0.25">
      <c r="A338" s="2"/>
      <c r="B338" s="8" t="s">
        <v>39</v>
      </c>
      <c r="C338" s="2"/>
      <c r="D338" s="2"/>
      <c r="E338" s="2"/>
      <c r="F338" s="119">
        <v>6.5500000000000003E-2</v>
      </c>
      <c r="G338" s="2"/>
      <c r="H338" s="2"/>
      <c r="I338" s="2"/>
      <c r="J338" s="119">
        <v>6.5500000000000003E-2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Q340" s="2"/>
      <c r="R340" s="2"/>
      <c r="S340" s="2"/>
      <c r="T340" s="2"/>
    </row>
    <row r="341" spans="1:20" ht="15" x14ac:dyDescent="0.25">
      <c r="A341" s="2"/>
      <c r="B341" s="3" t="s">
        <v>0</v>
      </c>
      <c r="C341" s="2"/>
      <c r="D341" s="150" t="s">
        <v>40</v>
      </c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2"/>
      <c r="Q341" s="2"/>
      <c r="R341" s="2"/>
      <c r="S341" s="2"/>
      <c r="T341" s="2"/>
    </row>
    <row r="342" spans="1:20" ht="15" x14ac:dyDescent="0.25">
      <c r="A342" s="2"/>
      <c r="B342" s="4"/>
      <c r="C342" s="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2"/>
      <c r="Q342" s="2"/>
      <c r="R342" s="2"/>
      <c r="S342" s="2"/>
      <c r="T342" s="2"/>
    </row>
    <row r="343" spans="1:20" ht="15" x14ac:dyDescent="0.25">
      <c r="A343" s="2"/>
      <c r="B343" s="3" t="s">
        <v>1</v>
      </c>
      <c r="C343" s="2"/>
      <c r="D343" s="6" t="s">
        <v>2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2"/>
      <c r="Q343" s="2"/>
      <c r="R343" s="2"/>
      <c r="S343" s="2"/>
      <c r="T343" s="2"/>
    </row>
    <row r="344" spans="1:20" ht="15" x14ac:dyDescent="0.25">
      <c r="A344" s="2"/>
      <c r="B344" s="4"/>
      <c r="C344" s="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2"/>
      <c r="Q344" s="2"/>
      <c r="R344" s="2"/>
      <c r="S344" s="2"/>
      <c r="T344" s="2"/>
    </row>
    <row r="345" spans="1:20" ht="15" x14ac:dyDescent="0.25">
      <c r="A345" s="2"/>
      <c r="B345" s="7"/>
      <c r="C345" s="2"/>
      <c r="D345" s="3" t="s">
        <v>3</v>
      </c>
      <c r="E345" s="8"/>
      <c r="F345" s="9">
        <v>800</v>
      </c>
      <c r="G345" s="8" t="s">
        <v>4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" x14ac:dyDescent="0.25">
      <c r="A347" s="2"/>
      <c r="B347" s="7"/>
      <c r="C347" s="2"/>
      <c r="D347" s="10"/>
      <c r="E347" s="10"/>
      <c r="F347" s="145" t="s">
        <v>46</v>
      </c>
      <c r="G347" s="146"/>
      <c r="H347" s="147"/>
      <c r="I347" s="2"/>
      <c r="J347" s="145" t="s">
        <v>48</v>
      </c>
      <c r="K347" s="146"/>
      <c r="L347" s="147"/>
      <c r="M347" s="2"/>
      <c r="N347" s="145" t="s">
        <v>6</v>
      </c>
      <c r="O347" s="147"/>
      <c r="P347" s="2"/>
      <c r="Q347" s="2"/>
      <c r="R347" s="2"/>
      <c r="S347" s="2"/>
      <c r="T347" s="2"/>
    </row>
    <row r="348" spans="1:20" ht="15" x14ac:dyDescent="0.25">
      <c r="A348" s="2"/>
      <c r="B348" s="7"/>
      <c r="C348" s="2"/>
      <c r="D348" s="151" t="s">
        <v>7</v>
      </c>
      <c r="E348" s="5"/>
      <c r="F348" s="11" t="s">
        <v>8</v>
      </c>
      <c r="G348" s="11" t="s">
        <v>9</v>
      </c>
      <c r="H348" s="12" t="s">
        <v>10</v>
      </c>
      <c r="I348" s="2"/>
      <c r="J348" s="11" t="s">
        <v>8</v>
      </c>
      <c r="K348" s="13" t="s">
        <v>9</v>
      </c>
      <c r="L348" s="12" t="s">
        <v>10</v>
      </c>
      <c r="M348" s="2"/>
      <c r="N348" s="153" t="s">
        <v>11</v>
      </c>
      <c r="O348" s="155" t="s">
        <v>12</v>
      </c>
      <c r="P348" s="2"/>
      <c r="Q348" s="2"/>
      <c r="R348" s="2"/>
      <c r="S348" s="2"/>
      <c r="T348" s="2"/>
    </row>
    <row r="349" spans="1:20" ht="15" x14ac:dyDescent="0.25">
      <c r="A349" s="2"/>
      <c r="B349" s="7"/>
      <c r="C349" s="2"/>
      <c r="D349" s="152"/>
      <c r="E349" s="5"/>
      <c r="F349" s="14" t="s">
        <v>13</v>
      </c>
      <c r="G349" s="14"/>
      <c r="H349" s="15" t="s">
        <v>13</v>
      </c>
      <c r="I349" s="2"/>
      <c r="J349" s="14" t="s">
        <v>13</v>
      </c>
      <c r="K349" s="15"/>
      <c r="L349" s="15" t="s">
        <v>13</v>
      </c>
      <c r="M349" s="2"/>
      <c r="N349" s="154"/>
      <c r="O349" s="156"/>
      <c r="P349" s="2"/>
      <c r="Q349" s="2"/>
      <c r="R349" s="2"/>
      <c r="S349" s="2"/>
      <c r="T349" s="2"/>
    </row>
    <row r="350" spans="1:20" x14ac:dyDescent="0.2">
      <c r="A350" s="2"/>
      <c r="B350" s="16" t="s">
        <v>14</v>
      </c>
      <c r="C350" s="16"/>
      <c r="D350" s="17" t="s">
        <v>15</v>
      </c>
      <c r="E350" s="18"/>
      <c r="F350" s="131">
        <v>24.47</v>
      </c>
      <c r="G350" s="20">
        <v>1</v>
      </c>
      <c r="H350" s="21">
        <f>G350*F350</f>
        <v>24.47</v>
      </c>
      <c r="I350" s="22"/>
      <c r="J350" s="132">
        <v>28.2</v>
      </c>
      <c r="K350" s="24">
        <v>1</v>
      </c>
      <c r="L350" s="21">
        <f>K350*J350</f>
        <v>28.2</v>
      </c>
      <c r="M350" s="22"/>
      <c r="N350" s="25">
        <f>L350-H350</f>
        <v>3.7300000000000004</v>
      </c>
      <c r="O350" s="26">
        <f>IF((H350)=0,"",(N350/H350))</f>
        <v>0.15243154883530857</v>
      </c>
      <c r="P350" s="2"/>
      <c r="Q350" s="2"/>
      <c r="R350" s="2"/>
      <c r="S350" s="2"/>
      <c r="T350" s="2"/>
    </row>
    <row r="351" spans="1:20" x14ac:dyDescent="0.2">
      <c r="A351" s="2"/>
      <c r="B351" s="16" t="s">
        <v>41</v>
      </c>
      <c r="C351" s="16"/>
      <c r="D351" s="17" t="s">
        <v>15</v>
      </c>
      <c r="E351" s="18"/>
      <c r="F351" s="125">
        <v>-0.24</v>
      </c>
      <c r="G351" s="20">
        <v>1</v>
      </c>
      <c r="H351" s="126">
        <f t="shared" ref="H351:H357" si="134">G351*F351</f>
        <v>-0.24</v>
      </c>
      <c r="I351" s="22"/>
      <c r="J351" s="125">
        <v>-0.28000000000000003</v>
      </c>
      <c r="K351" s="24">
        <v>1</v>
      </c>
      <c r="L351" s="126">
        <f>K351*J351</f>
        <v>-0.28000000000000003</v>
      </c>
      <c r="M351" s="22"/>
      <c r="N351" s="25">
        <f>L351-H351</f>
        <v>-4.0000000000000036E-2</v>
      </c>
      <c r="O351" s="26">
        <f>IF((H351)=0,"",(N351/H351))</f>
        <v>0.16666666666666682</v>
      </c>
      <c r="P351" s="2"/>
      <c r="Q351" s="2"/>
      <c r="R351" s="2"/>
      <c r="S351" s="2"/>
      <c r="T351" s="2"/>
    </row>
    <row r="352" spans="1:20" x14ac:dyDescent="0.2">
      <c r="A352" s="2"/>
      <c r="B352" s="18" t="s">
        <v>42</v>
      </c>
      <c r="C352" s="16"/>
      <c r="D352" s="17"/>
      <c r="E352" s="18"/>
      <c r="F352" s="66"/>
      <c r="G352" s="20">
        <v>1</v>
      </c>
      <c r="H352" s="21">
        <f t="shared" si="134"/>
        <v>0</v>
      </c>
      <c r="I352" s="22"/>
      <c r="J352" s="124"/>
      <c r="K352" s="24">
        <v>1</v>
      </c>
      <c r="L352" s="21">
        <f t="shared" ref="L352:L357" si="135">K352*J352</f>
        <v>0</v>
      </c>
      <c r="M352" s="22"/>
      <c r="N352" s="25">
        <f t="shared" ref="N352:N358" si="136">L352-H352</f>
        <v>0</v>
      </c>
      <c r="O352" s="26" t="str">
        <f t="shared" ref="O352:O358" si="137">IF((H352)=0,"",(N352/H352))</f>
        <v/>
      </c>
      <c r="P352" s="2"/>
      <c r="Q352" s="2"/>
      <c r="R352" s="2"/>
      <c r="S352" s="2"/>
      <c r="T352" s="2"/>
    </row>
    <row r="353" spans="1:20" x14ac:dyDescent="0.2">
      <c r="A353" s="2"/>
      <c r="B353" s="16" t="s">
        <v>16</v>
      </c>
      <c r="C353" s="16"/>
      <c r="D353" s="17" t="s">
        <v>17</v>
      </c>
      <c r="E353" s="18"/>
      <c r="F353" s="66">
        <v>1.49E-2</v>
      </c>
      <c r="G353" s="20">
        <f>$F$51</f>
        <v>800</v>
      </c>
      <c r="H353" s="126">
        <f t="shared" si="134"/>
        <v>11.92</v>
      </c>
      <c r="I353" s="22"/>
      <c r="J353" s="124">
        <v>9.9000000000000008E-3</v>
      </c>
      <c r="K353" s="20">
        <f>$F$51</f>
        <v>800</v>
      </c>
      <c r="L353" s="21">
        <f t="shared" si="135"/>
        <v>7.9200000000000008</v>
      </c>
      <c r="M353" s="22"/>
      <c r="N353" s="125">
        <f t="shared" si="136"/>
        <v>-3.9999999999999991</v>
      </c>
      <c r="O353" s="26">
        <f t="shared" si="137"/>
        <v>-0.33557046979865762</v>
      </c>
      <c r="P353" s="2"/>
      <c r="Q353" s="2"/>
      <c r="R353" s="2"/>
      <c r="S353" s="2"/>
      <c r="T353" s="2"/>
    </row>
    <row r="354" spans="1:20" x14ac:dyDescent="0.2">
      <c r="A354" s="2"/>
      <c r="B354" s="16" t="s">
        <v>41</v>
      </c>
      <c r="C354" s="16"/>
      <c r="D354" s="17"/>
      <c r="E354" s="18"/>
      <c r="F354" s="144">
        <v>-1.4999999999999999E-4</v>
      </c>
      <c r="G354" s="20">
        <f t="shared" ref="G354" si="138">$F$51</f>
        <v>800</v>
      </c>
      <c r="H354" s="126">
        <f t="shared" si="134"/>
        <v>-0.12</v>
      </c>
      <c r="I354" s="22"/>
      <c r="J354" s="144">
        <v>-1E-4</v>
      </c>
      <c r="K354" s="20">
        <f t="shared" ref="K354:K357" si="139">$F$51</f>
        <v>800</v>
      </c>
      <c r="L354" s="126">
        <f t="shared" si="135"/>
        <v>-0.08</v>
      </c>
      <c r="M354" s="22"/>
      <c r="N354" s="25">
        <f t="shared" si="136"/>
        <v>3.9999999999999994E-2</v>
      </c>
      <c r="O354" s="26">
        <f t="shared" si="137"/>
        <v>-0.33333333333333331</v>
      </c>
      <c r="P354" s="2"/>
      <c r="Q354" s="2"/>
      <c r="R354" s="2"/>
      <c r="S354" s="2"/>
      <c r="T354" s="2"/>
    </row>
    <row r="355" spans="1:20" x14ac:dyDescent="0.2">
      <c r="A355" s="2"/>
      <c r="B355" s="16" t="s">
        <v>42</v>
      </c>
      <c r="C355" s="16"/>
      <c r="D355" s="17"/>
      <c r="E355" s="18"/>
      <c r="F355" s="66"/>
      <c r="G355" s="20">
        <f>$F$51</f>
        <v>800</v>
      </c>
      <c r="H355" s="126">
        <f t="shared" si="134"/>
        <v>0</v>
      </c>
      <c r="I355" s="22"/>
      <c r="J355" s="124"/>
      <c r="K355" s="20">
        <f t="shared" si="139"/>
        <v>800</v>
      </c>
      <c r="L355" s="126">
        <f t="shared" si="135"/>
        <v>0</v>
      </c>
      <c r="M355" s="22"/>
      <c r="N355" s="25">
        <f t="shared" si="136"/>
        <v>0</v>
      </c>
      <c r="O355" s="26" t="str">
        <f t="shared" si="137"/>
        <v/>
      </c>
      <c r="P355" s="2"/>
      <c r="Q355" s="2"/>
      <c r="R355" s="2"/>
      <c r="S355" s="2"/>
      <c r="T355" s="2"/>
    </row>
    <row r="356" spans="1:20" x14ac:dyDescent="0.2">
      <c r="A356" s="2"/>
      <c r="B356" s="122" t="s">
        <v>18</v>
      </c>
      <c r="C356" s="16"/>
      <c r="D356" s="17" t="s">
        <v>17</v>
      </c>
      <c r="E356" s="18"/>
      <c r="F356" s="127">
        <v>-1.5E-3</v>
      </c>
      <c r="G356" s="20">
        <f t="shared" ref="G356:G357" si="140">$F$51</f>
        <v>800</v>
      </c>
      <c r="H356" s="126">
        <f t="shared" si="134"/>
        <v>-1.2</v>
      </c>
      <c r="I356" s="22"/>
      <c r="J356" s="127">
        <v>-1.5E-3</v>
      </c>
      <c r="K356" s="20">
        <f t="shared" si="139"/>
        <v>800</v>
      </c>
      <c r="L356" s="126">
        <f t="shared" si="135"/>
        <v>-1.2</v>
      </c>
      <c r="M356" s="22"/>
      <c r="N356" s="25">
        <f t="shared" si="136"/>
        <v>0</v>
      </c>
      <c r="O356" s="26">
        <f t="shared" si="137"/>
        <v>0</v>
      </c>
      <c r="P356" s="2"/>
      <c r="Q356" s="2"/>
      <c r="R356" s="2"/>
      <c r="S356" s="2"/>
      <c r="T356" s="2"/>
    </row>
    <row r="357" spans="1:20" x14ac:dyDescent="0.2">
      <c r="A357" s="2"/>
      <c r="B357" s="122" t="s">
        <v>19</v>
      </c>
      <c r="C357" s="16"/>
      <c r="D357" s="17" t="s">
        <v>17</v>
      </c>
      <c r="E357" s="18"/>
      <c r="F357" s="66">
        <v>2.0000000000000001E-4</v>
      </c>
      <c r="G357" s="20">
        <f t="shared" si="140"/>
        <v>800</v>
      </c>
      <c r="H357" s="126">
        <f t="shared" si="134"/>
        <v>0.16</v>
      </c>
      <c r="I357" s="22"/>
      <c r="J357" s="124">
        <v>2.0000000000000001E-4</v>
      </c>
      <c r="K357" s="20">
        <f t="shared" si="139"/>
        <v>800</v>
      </c>
      <c r="L357" s="126">
        <f t="shared" si="135"/>
        <v>0.16</v>
      </c>
      <c r="M357" s="22"/>
      <c r="N357" s="25">
        <f t="shared" si="136"/>
        <v>0</v>
      </c>
      <c r="O357" s="26">
        <f t="shared" si="137"/>
        <v>0</v>
      </c>
      <c r="P357" s="2"/>
      <c r="Q357" s="2"/>
      <c r="R357" s="2"/>
      <c r="S357" s="2"/>
      <c r="T357" s="2"/>
    </row>
    <row r="358" spans="1:20" ht="15" x14ac:dyDescent="0.25">
      <c r="A358" s="31"/>
      <c r="B358" s="32" t="s">
        <v>20</v>
      </c>
      <c r="C358" s="33"/>
      <c r="D358" s="34"/>
      <c r="E358" s="33"/>
      <c r="F358" s="35"/>
      <c r="G358" s="36"/>
      <c r="H358" s="37">
        <f>SUM(H350:H357)</f>
        <v>34.989999999999995</v>
      </c>
      <c r="I358" s="38"/>
      <c r="J358" s="39"/>
      <c r="K358" s="40"/>
      <c r="L358" s="37">
        <f>SUM(L350:L357)</f>
        <v>34.719999999999992</v>
      </c>
      <c r="M358" s="38"/>
      <c r="N358" s="137">
        <f t="shared" si="136"/>
        <v>-0.27000000000000313</v>
      </c>
      <c r="O358" s="42">
        <f t="shared" si="137"/>
        <v>-7.7164904258360438E-3</v>
      </c>
      <c r="P358" s="31"/>
      <c r="Q358" s="31"/>
      <c r="R358" s="31"/>
      <c r="S358" s="31"/>
      <c r="T358" s="31"/>
    </row>
    <row r="359" spans="1:20" x14ac:dyDescent="0.2">
      <c r="A359" s="2"/>
      <c r="B359" s="46" t="s">
        <v>21</v>
      </c>
      <c r="C359" s="16"/>
      <c r="D359" s="17" t="s">
        <v>17</v>
      </c>
      <c r="E359" s="18"/>
      <c r="F359" s="66">
        <v>4.0000000000000002E-4</v>
      </c>
      <c r="G359" s="20">
        <f t="shared" ref="G359" si="141">$F$51</f>
        <v>800</v>
      </c>
      <c r="H359" s="21">
        <f>G359*F359</f>
        <v>0.32</v>
      </c>
      <c r="I359" s="22"/>
      <c r="J359" s="124">
        <v>4.0000000000000002E-4</v>
      </c>
      <c r="K359" s="20">
        <f t="shared" ref="K359" si="142">$F$51</f>
        <v>800</v>
      </c>
      <c r="L359" s="21">
        <f>K359*J359</f>
        <v>0.32</v>
      </c>
      <c r="M359" s="22"/>
      <c r="N359" s="25">
        <f>L359-H359</f>
        <v>0</v>
      </c>
      <c r="O359" s="26">
        <f>IF((H359)=0,"",(N359/H359))</f>
        <v>0</v>
      </c>
      <c r="P359" s="2"/>
      <c r="Q359" s="2"/>
      <c r="R359" s="2"/>
      <c r="S359" s="2"/>
      <c r="T359" s="2"/>
    </row>
    <row r="360" spans="1:20" x14ac:dyDescent="0.2">
      <c r="A360" s="2"/>
      <c r="B360" s="46" t="s">
        <v>22</v>
      </c>
      <c r="C360" s="16"/>
      <c r="D360" s="17" t="s">
        <v>17</v>
      </c>
      <c r="E360" s="18"/>
      <c r="F360" s="47">
        <f>IF(ISBLANK(D343)=TRUE, 0, IF(D343="TOU", 0.64*$F$79+0.18*$F$80+0.18*$F$81, IF(AND(D343="non-TOU",#REF!&gt; 0),#REF!,#REF!)))</f>
        <v>0.10214000000000001</v>
      </c>
      <c r="G360" s="120">
        <f>$F$51*(1+$F$90)-$F$51</f>
        <v>52.400000000000091</v>
      </c>
      <c r="H360" s="21">
        <f t="shared" ref="H360" si="143">G360*F360</f>
        <v>5.3521360000000096</v>
      </c>
      <c r="I360" s="22"/>
      <c r="J360" s="49">
        <f>0.64*$F$79+0.18*$F$80+0.18*$F$81</f>
        <v>0.10214000000000001</v>
      </c>
      <c r="K360" s="120">
        <f>$F$51*(1+$J$90)-$F$51</f>
        <v>52.400000000000091</v>
      </c>
      <c r="L360" s="21">
        <f t="shared" ref="L360" si="144">K360*J360</f>
        <v>5.3521360000000096</v>
      </c>
      <c r="M360" s="22"/>
      <c r="N360" s="25">
        <f t="shared" ref="N360" si="145">L360-H360</f>
        <v>0</v>
      </c>
      <c r="O360" s="26">
        <f t="shared" ref="O360" si="146">IF((H360)=0,"",(N360/H360))</f>
        <v>0</v>
      </c>
      <c r="P360" s="2"/>
      <c r="Q360" s="2"/>
      <c r="R360" s="2"/>
      <c r="S360" s="2"/>
      <c r="T360" s="2"/>
    </row>
    <row r="361" spans="1:20" x14ac:dyDescent="0.2">
      <c r="A361" s="2"/>
      <c r="B361" s="46" t="s">
        <v>23</v>
      </c>
      <c r="C361" s="16"/>
      <c r="D361" s="17" t="s">
        <v>15</v>
      </c>
      <c r="E361" s="18"/>
      <c r="F361" s="133">
        <v>0.79</v>
      </c>
      <c r="G361" s="20">
        <v>1</v>
      </c>
      <c r="H361" s="21">
        <f>G361*F361</f>
        <v>0.79</v>
      </c>
      <c r="I361" s="22"/>
      <c r="J361" s="133">
        <v>0.79</v>
      </c>
      <c r="K361" s="20">
        <v>1</v>
      </c>
      <c r="L361" s="21">
        <f>K361*J361</f>
        <v>0.79</v>
      </c>
      <c r="M361" s="22"/>
      <c r="N361" s="25">
        <f>L361-H361</f>
        <v>0</v>
      </c>
      <c r="O361" s="26"/>
      <c r="P361" s="2"/>
      <c r="Q361" s="2"/>
      <c r="R361" s="2"/>
      <c r="S361" s="2"/>
      <c r="T361" s="2"/>
    </row>
    <row r="362" spans="1:20" ht="30" x14ac:dyDescent="0.2">
      <c r="A362" s="2"/>
      <c r="B362" s="50" t="s">
        <v>24</v>
      </c>
      <c r="C362" s="51"/>
      <c r="D362" s="51"/>
      <c r="E362" s="51"/>
      <c r="F362" s="52"/>
      <c r="G362" s="53"/>
      <c r="H362" s="54">
        <f>SUM(H359:H361)+H358</f>
        <v>41.452136000000003</v>
      </c>
      <c r="I362" s="38"/>
      <c r="J362" s="53"/>
      <c r="K362" s="55"/>
      <c r="L362" s="54">
        <f>SUM(L359:L361)+L358</f>
        <v>41.182136</v>
      </c>
      <c r="M362" s="38"/>
      <c r="N362" s="138">
        <f t="shared" ref="N362:N372" si="147">L362-H362</f>
        <v>-0.27000000000000313</v>
      </c>
      <c r="O362" s="42">
        <f t="shared" ref="O362:O372" si="148">IF((H362)=0,"",(N362/H362))</f>
        <v>-6.5135364797607323E-3</v>
      </c>
      <c r="P362" s="2"/>
      <c r="Q362" s="2"/>
      <c r="R362" s="2"/>
      <c r="S362" s="2"/>
      <c r="T362" s="2"/>
    </row>
    <row r="363" spans="1:20" x14ac:dyDescent="0.2">
      <c r="A363" s="2"/>
      <c r="B363" s="22" t="s">
        <v>25</v>
      </c>
      <c r="C363" s="22"/>
      <c r="D363" s="56" t="s">
        <v>17</v>
      </c>
      <c r="E363" s="57"/>
      <c r="F363" s="124">
        <v>6.7999999999999996E-3</v>
      </c>
      <c r="G363" s="58">
        <f>F345*(1+F381)</f>
        <v>852.40000000000009</v>
      </c>
      <c r="H363" s="21">
        <f>G363*F363</f>
        <v>5.7963200000000006</v>
      </c>
      <c r="I363" s="22"/>
      <c r="J363" s="124">
        <v>6.7999999999999996E-3</v>
      </c>
      <c r="K363" s="59">
        <f>F345*(1+J381)</f>
        <v>852.40000000000009</v>
      </c>
      <c r="L363" s="21">
        <f>K363*J363</f>
        <v>5.7963200000000006</v>
      </c>
      <c r="M363" s="22"/>
      <c r="N363" s="25">
        <f t="shared" si="147"/>
        <v>0</v>
      </c>
      <c r="O363" s="26">
        <f t="shared" si="148"/>
        <v>0</v>
      </c>
      <c r="P363" s="2"/>
      <c r="Q363" s="2"/>
      <c r="R363" s="2"/>
      <c r="S363" s="2"/>
      <c r="T363" s="2"/>
    </row>
    <row r="364" spans="1:20" ht="28.5" x14ac:dyDescent="0.2">
      <c r="A364" s="2"/>
      <c r="B364" s="60" t="s">
        <v>26</v>
      </c>
      <c r="C364" s="22"/>
      <c r="D364" s="56" t="s">
        <v>17</v>
      </c>
      <c r="E364" s="57"/>
      <c r="F364" s="124">
        <v>5.1999999999999998E-3</v>
      </c>
      <c r="G364" s="58">
        <f>G363</f>
        <v>852.40000000000009</v>
      </c>
      <c r="H364" s="21">
        <f>G364*F364</f>
        <v>4.43248</v>
      </c>
      <c r="I364" s="22"/>
      <c r="J364" s="124">
        <v>5.1999999999999998E-3</v>
      </c>
      <c r="K364" s="59">
        <f>K363</f>
        <v>852.40000000000009</v>
      </c>
      <c r="L364" s="21">
        <f>K364*J364</f>
        <v>4.43248</v>
      </c>
      <c r="M364" s="22"/>
      <c r="N364" s="25">
        <f t="shared" si="147"/>
        <v>0</v>
      </c>
      <c r="O364" s="26">
        <f t="shared" si="148"/>
        <v>0</v>
      </c>
      <c r="P364" s="2"/>
      <c r="Q364" s="2"/>
      <c r="R364" s="2"/>
      <c r="S364" s="2"/>
      <c r="T364" s="2"/>
    </row>
    <row r="365" spans="1:20" ht="30" x14ac:dyDescent="0.2">
      <c r="A365" s="2"/>
      <c r="B365" s="50" t="s">
        <v>27</v>
      </c>
      <c r="C365" s="33"/>
      <c r="D365" s="33"/>
      <c r="E365" s="33"/>
      <c r="F365" s="128"/>
      <c r="G365" s="53"/>
      <c r="H365" s="54">
        <f>SUM(H362:H364)</f>
        <v>51.680936000000003</v>
      </c>
      <c r="I365" s="61"/>
      <c r="J365" s="129"/>
      <c r="K365" s="62"/>
      <c r="L365" s="54">
        <f>SUM(L362:L364)</f>
        <v>51.410936</v>
      </c>
      <c r="M365" s="61"/>
      <c r="N365" s="138">
        <f t="shared" si="147"/>
        <v>-0.27000000000000313</v>
      </c>
      <c r="O365" s="42">
        <f t="shared" si="148"/>
        <v>-5.2243635835079131E-3</v>
      </c>
      <c r="P365" s="2"/>
      <c r="Q365" s="2"/>
      <c r="R365" s="2"/>
      <c r="S365" s="2"/>
      <c r="T365" s="2"/>
    </row>
    <row r="366" spans="1:20" ht="28.5" x14ac:dyDescent="0.2">
      <c r="A366" s="2"/>
      <c r="B366" s="63" t="s">
        <v>28</v>
      </c>
      <c r="C366" s="16"/>
      <c r="D366" s="17" t="s">
        <v>17</v>
      </c>
      <c r="E366" s="18"/>
      <c r="F366" s="66">
        <v>4.4000000000000003E-3</v>
      </c>
      <c r="G366" s="58">
        <f>G364</f>
        <v>852.40000000000009</v>
      </c>
      <c r="H366" s="21">
        <f t="shared" ref="H366:H372" si="149">G366*F366</f>
        <v>3.7505600000000006</v>
      </c>
      <c r="I366" s="22"/>
      <c r="J366" s="124">
        <v>4.4000000000000003E-3</v>
      </c>
      <c r="K366" s="59">
        <f>K364</f>
        <v>852.40000000000009</v>
      </c>
      <c r="L366" s="21">
        <f t="shared" ref="L366:L372" si="150">K366*J366</f>
        <v>3.7505600000000006</v>
      </c>
      <c r="M366" s="22"/>
      <c r="N366" s="25">
        <f t="shared" si="147"/>
        <v>0</v>
      </c>
      <c r="O366" s="26">
        <f t="shared" si="148"/>
        <v>0</v>
      </c>
      <c r="P366" s="2"/>
      <c r="Q366" s="2"/>
      <c r="R366" s="2"/>
      <c r="S366" s="2"/>
      <c r="T366" s="2"/>
    </row>
    <row r="367" spans="1:20" ht="28.5" x14ac:dyDescent="0.2">
      <c r="A367" s="2"/>
      <c r="B367" s="63" t="s">
        <v>29</v>
      </c>
      <c r="C367" s="16"/>
      <c r="D367" s="17" t="s">
        <v>17</v>
      </c>
      <c r="E367" s="18"/>
      <c r="F367" s="66">
        <v>1.2999999999999999E-3</v>
      </c>
      <c r="G367" s="58">
        <f>G364</f>
        <v>852.40000000000009</v>
      </c>
      <c r="H367" s="21">
        <f t="shared" si="149"/>
        <v>1.10812</v>
      </c>
      <c r="I367" s="22"/>
      <c r="J367" s="124">
        <v>1.2999999999999999E-3</v>
      </c>
      <c r="K367" s="59">
        <f>K364</f>
        <v>852.40000000000009</v>
      </c>
      <c r="L367" s="21">
        <f t="shared" si="150"/>
        <v>1.10812</v>
      </c>
      <c r="M367" s="22"/>
      <c r="N367" s="25">
        <f t="shared" si="147"/>
        <v>0</v>
      </c>
      <c r="O367" s="26">
        <f t="shared" si="148"/>
        <v>0</v>
      </c>
      <c r="P367" s="2"/>
      <c r="Q367" s="2"/>
      <c r="R367" s="2"/>
      <c r="S367" s="2"/>
      <c r="T367" s="2"/>
    </row>
    <row r="368" spans="1:20" x14ac:dyDescent="0.2">
      <c r="A368" s="2"/>
      <c r="B368" s="16" t="s">
        <v>30</v>
      </c>
      <c r="C368" s="16"/>
      <c r="D368" s="17" t="s">
        <v>15</v>
      </c>
      <c r="E368" s="18"/>
      <c r="F368" s="66">
        <v>0.25</v>
      </c>
      <c r="G368" s="20">
        <v>1</v>
      </c>
      <c r="H368" s="21">
        <f t="shared" si="149"/>
        <v>0.25</v>
      </c>
      <c r="I368" s="22"/>
      <c r="J368" s="124">
        <v>0.25</v>
      </c>
      <c r="K368" s="24">
        <v>1</v>
      </c>
      <c r="L368" s="21">
        <f t="shared" si="150"/>
        <v>0.25</v>
      </c>
      <c r="M368" s="22"/>
      <c r="N368" s="25">
        <f t="shared" si="147"/>
        <v>0</v>
      </c>
      <c r="O368" s="26">
        <f t="shared" si="148"/>
        <v>0</v>
      </c>
      <c r="P368" s="2"/>
      <c r="Q368" s="2"/>
      <c r="R368" s="2"/>
      <c r="S368" s="2"/>
      <c r="T368" s="2"/>
    </row>
    <row r="369" spans="1:20" hidden="1" x14ac:dyDescent="0.2">
      <c r="A369" s="2"/>
      <c r="B369" s="16" t="s">
        <v>31</v>
      </c>
      <c r="C369" s="16"/>
      <c r="D369" s="17" t="s">
        <v>17</v>
      </c>
      <c r="E369" s="18"/>
      <c r="F369" s="66"/>
      <c r="G369" s="64">
        <f>F345</f>
        <v>800</v>
      </c>
      <c r="H369" s="21">
        <f t="shared" si="149"/>
        <v>0</v>
      </c>
      <c r="I369" s="22"/>
      <c r="J369" s="66"/>
      <c r="K369" s="65">
        <f>F345</f>
        <v>800</v>
      </c>
      <c r="L369" s="21">
        <f t="shared" si="150"/>
        <v>0</v>
      </c>
      <c r="M369" s="22"/>
      <c r="N369" s="25">
        <f t="shared" si="147"/>
        <v>0</v>
      </c>
      <c r="O369" s="26" t="str">
        <f t="shared" si="148"/>
        <v/>
      </c>
      <c r="P369" s="2"/>
      <c r="Q369" s="2"/>
      <c r="R369" s="2"/>
      <c r="S369" s="2"/>
      <c r="T369" s="2"/>
    </row>
    <row r="370" spans="1:20" x14ac:dyDescent="0.2">
      <c r="A370" s="2"/>
      <c r="B370" s="46" t="s">
        <v>32</v>
      </c>
      <c r="C370" s="16"/>
      <c r="D370" s="17" t="s">
        <v>17</v>
      </c>
      <c r="E370" s="18"/>
      <c r="F370" s="66">
        <v>0.08</v>
      </c>
      <c r="G370" s="67">
        <f>0.64*$F$51</f>
        <v>512</v>
      </c>
      <c r="H370" s="21">
        <f t="shared" si="149"/>
        <v>40.96</v>
      </c>
      <c r="I370" s="22"/>
      <c r="J370" s="66">
        <v>0.08</v>
      </c>
      <c r="K370" s="67">
        <f>G370</f>
        <v>512</v>
      </c>
      <c r="L370" s="21">
        <f t="shared" si="150"/>
        <v>40.96</v>
      </c>
      <c r="M370" s="22"/>
      <c r="N370" s="25">
        <f t="shared" si="147"/>
        <v>0</v>
      </c>
      <c r="O370" s="26">
        <f t="shared" si="148"/>
        <v>0</v>
      </c>
      <c r="P370" s="2"/>
      <c r="Q370" s="2"/>
      <c r="R370" s="2"/>
      <c r="S370" s="68"/>
      <c r="T370" s="2"/>
    </row>
    <row r="371" spans="1:20" x14ac:dyDescent="0.2">
      <c r="A371" s="2"/>
      <c r="B371" s="46" t="s">
        <v>33</v>
      </c>
      <c r="C371" s="16"/>
      <c r="D371" s="17" t="s">
        <v>17</v>
      </c>
      <c r="E371" s="18"/>
      <c r="F371" s="66">
        <v>0.122</v>
      </c>
      <c r="G371" s="67">
        <f>0.18*$F$51</f>
        <v>144</v>
      </c>
      <c r="H371" s="21">
        <f t="shared" si="149"/>
        <v>17.567999999999998</v>
      </c>
      <c r="I371" s="22"/>
      <c r="J371" s="66">
        <v>0.122</v>
      </c>
      <c r="K371" s="67">
        <f>G371</f>
        <v>144</v>
      </c>
      <c r="L371" s="21">
        <f t="shared" si="150"/>
        <v>17.567999999999998</v>
      </c>
      <c r="M371" s="22"/>
      <c r="N371" s="25">
        <f t="shared" si="147"/>
        <v>0</v>
      </c>
      <c r="O371" s="26">
        <f t="shared" si="148"/>
        <v>0</v>
      </c>
      <c r="P371" s="2"/>
      <c r="Q371" s="2"/>
      <c r="R371" s="2"/>
      <c r="S371" s="68"/>
      <c r="T371" s="2"/>
    </row>
    <row r="372" spans="1:20" ht="15" thickBot="1" x14ac:dyDescent="0.25">
      <c r="A372" s="2"/>
      <c r="B372" s="7" t="s">
        <v>34</v>
      </c>
      <c r="C372" s="16"/>
      <c r="D372" s="17" t="s">
        <v>17</v>
      </c>
      <c r="E372" s="18"/>
      <c r="F372" s="66">
        <v>0.161</v>
      </c>
      <c r="G372" s="67">
        <f>0.18*$F$51</f>
        <v>144</v>
      </c>
      <c r="H372" s="21">
        <f t="shared" si="149"/>
        <v>23.184000000000001</v>
      </c>
      <c r="I372" s="22"/>
      <c r="J372" s="66">
        <v>0.161</v>
      </c>
      <c r="K372" s="67">
        <f>G372</f>
        <v>144</v>
      </c>
      <c r="L372" s="21">
        <f t="shared" si="150"/>
        <v>23.184000000000001</v>
      </c>
      <c r="M372" s="22"/>
      <c r="N372" s="25">
        <f t="shared" si="147"/>
        <v>0</v>
      </c>
      <c r="O372" s="26">
        <f t="shared" si="148"/>
        <v>0</v>
      </c>
      <c r="P372" s="2"/>
      <c r="Q372" s="2"/>
      <c r="R372" s="2"/>
      <c r="S372" s="68"/>
      <c r="T372" s="2"/>
    </row>
    <row r="373" spans="1:20" ht="15" thickBot="1" x14ac:dyDescent="0.25">
      <c r="A373" s="2"/>
      <c r="B373" s="69"/>
      <c r="C373" s="70"/>
      <c r="D373" s="71"/>
      <c r="E373" s="70"/>
      <c r="F373" s="72"/>
      <c r="G373" s="73"/>
      <c r="H373" s="74"/>
      <c r="I373" s="75"/>
      <c r="J373" s="72"/>
      <c r="K373" s="76"/>
      <c r="L373" s="74"/>
      <c r="M373" s="75"/>
      <c r="N373" s="77"/>
      <c r="O373" s="78"/>
      <c r="P373" s="2"/>
      <c r="Q373" s="2"/>
      <c r="R373" s="2"/>
      <c r="S373" s="2"/>
      <c r="T373" s="2"/>
    </row>
    <row r="374" spans="1:20" ht="15" x14ac:dyDescent="0.25">
      <c r="A374" s="2"/>
      <c r="B374" s="79" t="s">
        <v>35</v>
      </c>
      <c r="C374" s="16"/>
      <c r="D374" s="16"/>
      <c r="E374" s="16"/>
      <c r="F374" s="80"/>
      <c r="G374" s="81"/>
      <c r="H374" s="82">
        <f>SUM(H366:H372,H365)</f>
        <v>138.50161600000001</v>
      </c>
      <c r="I374" s="83"/>
      <c r="J374" s="84"/>
      <c r="K374" s="84"/>
      <c r="L374" s="139">
        <f>SUM(L366:L372,L365)</f>
        <v>138.231616</v>
      </c>
      <c r="M374" s="85"/>
      <c r="N374" s="136">
        <f t="shared" ref="N374:N378" si="151">L374-H374</f>
        <v>-0.27000000000001023</v>
      </c>
      <c r="O374" s="87">
        <f t="shared" ref="O374:O378" si="152">IF((H374)=0,"",(N374/H374))</f>
        <v>-1.9494357379917517E-3</v>
      </c>
      <c r="P374" s="2"/>
      <c r="Q374" s="2"/>
      <c r="R374" s="2"/>
      <c r="S374" s="68"/>
      <c r="T374" s="2"/>
    </row>
    <row r="375" spans="1:20" x14ac:dyDescent="0.2">
      <c r="A375" s="2"/>
      <c r="B375" s="88" t="s">
        <v>36</v>
      </c>
      <c r="C375" s="16"/>
      <c r="D375" s="16"/>
      <c r="E375" s="16"/>
      <c r="F375" s="89">
        <v>0.13</v>
      </c>
      <c r="G375" s="90"/>
      <c r="H375" s="91">
        <f>H374*F375</f>
        <v>18.005210080000001</v>
      </c>
      <c r="I375" s="92"/>
      <c r="J375" s="93">
        <v>0.13</v>
      </c>
      <c r="K375" s="92"/>
      <c r="L375" s="94">
        <f>L374*J375</f>
        <v>17.970110080000001</v>
      </c>
      <c r="M375" s="95"/>
      <c r="N375" s="125">
        <f t="shared" si="151"/>
        <v>-3.5099999999999909E-2</v>
      </c>
      <c r="O375" s="97">
        <f t="shared" si="152"/>
        <v>-1.9494357379916728E-3</v>
      </c>
      <c r="P375" s="2"/>
      <c r="Q375" s="2"/>
      <c r="R375" s="2"/>
      <c r="S375" s="68"/>
      <c r="T375" s="2"/>
    </row>
    <row r="376" spans="1:20" ht="15" x14ac:dyDescent="0.2">
      <c r="A376" s="2"/>
      <c r="B376" s="98" t="s">
        <v>37</v>
      </c>
      <c r="C376" s="16"/>
      <c r="D376" s="16"/>
      <c r="E376" s="16"/>
      <c r="F376" s="99"/>
      <c r="G376" s="90"/>
      <c r="H376" s="91">
        <f>H374+H375</f>
        <v>156.50682608000002</v>
      </c>
      <c r="I376" s="92"/>
      <c r="J376" s="92"/>
      <c r="K376" s="92"/>
      <c r="L376" s="94">
        <f>L374+L375</f>
        <v>156.20172608000001</v>
      </c>
      <c r="M376" s="95"/>
      <c r="N376" s="125">
        <f t="shared" si="151"/>
        <v>-0.30510000000001014</v>
      </c>
      <c r="O376" s="97">
        <f t="shared" si="152"/>
        <v>-1.9494357379917426E-3</v>
      </c>
      <c r="P376" s="2"/>
      <c r="Q376" s="2"/>
      <c r="R376" s="2"/>
      <c r="S376" s="68"/>
      <c r="T376" s="2"/>
    </row>
    <row r="377" spans="1:20" hidden="1" x14ac:dyDescent="0.2">
      <c r="A377" s="2"/>
      <c r="B377" s="148" t="s">
        <v>38</v>
      </c>
      <c r="C377" s="148"/>
      <c r="D377" s="148"/>
      <c r="E377" s="16"/>
      <c r="F377" s="99"/>
      <c r="G377" s="90"/>
      <c r="H377" s="140"/>
      <c r="I377" s="92"/>
      <c r="J377" s="92"/>
      <c r="K377" s="92"/>
      <c r="L377" s="130"/>
      <c r="M377" s="95"/>
      <c r="N377" s="100">
        <f t="shared" si="151"/>
        <v>0</v>
      </c>
      <c r="O377" s="101" t="str">
        <f t="shared" si="152"/>
        <v/>
      </c>
      <c r="P377" s="2"/>
      <c r="Q377" s="2"/>
      <c r="R377" s="2"/>
      <c r="S377" s="2"/>
      <c r="T377" s="2"/>
    </row>
    <row r="378" spans="1:20" ht="15.75" thickBot="1" x14ac:dyDescent="0.3">
      <c r="A378" s="2"/>
      <c r="B378" s="149" t="s">
        <v>53</v>
      </c>
      <c r="C378" s="149"/>
      <c r="D378" s="149"/>
      <c r="E378" s="102"/>
      <c r="F378" s="103"/>
      <c r="G378" s="104"/>
      <c r="H378" s="105">
        <f>H376+H377</f>
        <v>156.50682608000002</v>
      </c>
      <c r="I378" s="106"/>
      <c r="J378" s="106"/>
      <c r="K378" s="106"/>
      <c r="L378" s="107">
        <f>L376+L377</f>
        <v>156.20172608000001</v>
      </c>
      <c r="M378" s="108"/>
      <c r="N378" s="141">
        <f t="shared" si="151"/>
        <v>-0.30510000000001014</v>
      </c>
      <c r="O378" s="110">
        <f t="shared" si="152"/>
        <v>-1.9494357379917426E-3</v>
      </c>
      <c r="P378" s="2"/>
      <c r="Q378" s="2"/>
      <c r="R378" s="2"/>
      <c r="S378" s="2"/>
      <c r="T378" s="2"/>
    </row>
    <row r="379" spans="1:20" ht="15" thickBot="1" x14ac:dyDescent="0.25">
      <c r="A379" s="111"/>
      <c r="B379" s="112"/>
      <c r="C379" s="113"/>
      <c r="D379" s="114"/>
      <c r="E379" s="113"/>
      <c r="F379" s="72"/>
      <c r="G379" s="115"/>
      <c r="H379" s="74"/>
      <c r="I379" s="116"/>
      <c r="J379" s="72"/>
      <c r="K379" s="117"/>
      <c r="L379" s="74"/>
      <c r="M379" s="116"/>
      <c r="N379" s="118"/>
      <c r="O379" s="78"/>
      <c r="P379" s="111"/>
      <c r="Q379" s="111"/>
      <c r="R379" s="111"/>
      <c r="S379" s="111"/>
      <c r="T379" s="111"/>
    </row>
    <row r="380" spans="1:2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8"/>
      <c r="M380" s="2"/>
      <c r="N380" s="2"/>
      <c r="O380" s="2"/>
      <c r="P380" s="2"/>
      <c r="Q380" s="2"/>
      <c r="R380" s="2"/>
      <c r="S380" s="2"/>
      <c r="T380" s="2"/>
    </row>
    <row r="381" spans="1:20" ht="15" x14ac:dyDescent="0.25">
      <c r="A381" s="2"/>
      <c r="B381" s="8" t="s">
        <v>39</v>
      </c>
      <c r="C381" s="2"/>
      <c r="D381" s="2"/>
      <c r="E381" s="2"/>
      <c r="F381" s="119">
        <v>6.5500000000000003E-2</v>
      </c>
      <c r="G381" s="2"/>
      <c r="H381" s="2"/>
      <c r="I381" s="2"/>
      <c r="J381" s="119">
        <v>6.5500000000000003E-2</v>
      </c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3" spans="1:2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Q383" s="2"/>
      <c r="R383" s="2"/>
      <c r="S383" s="2"/>
      <c r="T383" s="2"/>
    </row>
    <row r="384" spans="1:20" ht="15" x14ac:dyDescent="0.25">
      <c r="A384" s="2"/>
      <c r="B384" s="3" t="s">
        <v>0</v>
      </c>
      <c r="C384" s="2"/>
      <c r="D384" s="150" t="s">
        <v>54</v>
      </c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2"/>
      <c r="Q384" s="2"/>
      <c r="R384" s="2"/>
      <c r="S384" s="2"/>
      <c r="T384" s="2"/>
    </row>
    <row r="385" spans="1:20" ht="15" x14ac:dyDescent="0.25">
      <c r="A385" s="2"/>
      <c r="B385" s="4"/>
      <c r="C385" s="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2"/>
      <c r="Q385" s="2"/>
      <c r="R385" s="2"/>
      <c r="S385" s="2"/>
      <c r="T385" s="2"/>
    </row>
    <row r="386" spans="1:20" ht="15" x14ac:dyDescent="0.25">
      <c r="A386" s="2"/>
      <c r="B386" s="3" t="s">
        <v>1</v>
      </c>
      <c r="C386" s="2"/>
      <c r="D386" s="6" t="s">
        <v>2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2"/>
      <c r="Q386" s="2"/>
      <c r="R386" s="2"/>
      <c r="S386" s="2"/>
      <c r="T386" s="2"/>
    </row>
    <row r="387" spans="1:20" ht="15" x14ac:dyDescent="0.25">
      <c r="A387" s="2"/>
      <c r="B387" s="4"/>
      <c r="C387" s="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2"/>
      <c r="Q387" s="2"/>
      <c r="R387" s="2"/>
      <c r="S387" s="2"/>
      <c r="T387" s="2"/>
    </row>
    <row r="388" spans="1:20" ht="15" x14ac:dyDescent="0.25">
      <c r="A388" s="2"/>
      <c r="B388" s="7"/>
      <c r="C388" s="2"/>
      <c r="D388" s="3" t="s">
        <v>3</v>
      </c>
      <c r="E388" s="8"/>
      <c r="F388" s="9">
        <v>1500</v>
      </c>
      <c r="G388" s="8" t="s">
        <v>4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" x14ac:dyDescent="0.25">
      <c r="A390" s="2"/>
      <c r="B390" s="7"/>
      <c r="C390" s="2"/>
      <c r="D390" s="10"/>
      <c r="E390" s="10"/>
      <c r="F390" s="145" t="s">
        <v>46</v>
      </c>
      <c r="G390" s="146"/>
      <c r="H390" s="147"/>
      <c r="I390" s="2"/>
      <c r="J390" s="145" t="s">
        <v>48</v>
      </c>
      <c r="K390" s="146"/>
      <c r="L390" s="147"/>
      <c r="M390" s="2"/>
      <c r="N390" s="145" t="s">
        <v>6</v>
      </c>
      <c r="O390" s="147"/>
      <c r="P390" s="2"/>
      <c r="Q390" s="2"/>
      <c r="R390" s="2"/>
      <c r="S390" s="2"/>
      <c r="T390" s="2"/>
    </row>
    <row r="391" spans="1:20" ht="15" x14ac:dyDescent="0.25">
      <c r="A391" s="2"/>
      <c r="B391" s="7"/>
      <c r="C391" s="2"/>
      <c r="D391" s="151" t="s">
        <v>7</v>
      </c>
      <c r="E391" s="5"/>
      <c r="F391" s="11" t="s">
        <v>8</v>
      </c>
      <c r="G391" s="11" t="s">
        <v>9</v>
      </c>
      <c r="H391" s="12" t="s">
        <v>10</v>
      </c>
      <c r="I391" s="2"/>
      <c r="J391" s="11" t="s">
        <v>8</v>
      </c>
      <c r="K391" s="13" t="s">
        <v>9</v>
      </c>
      <c r="L391" s="12" t="s">
        <v>10</v>
      </c>
      <c r="M391" s="2"/>
      <c r="N391" s="153" t="s">
        <v>11</v>
      </c>
      <c r="O391" s="155" t="s">
        <v>12</v>
      </c>
      <c r="P391" s="2"/>
      <c r="Q391" s="2"/>
      <c r="R391" s="2"/>
      <c r="S391" s="2"/>
      <c r="T391" s="2"/>
    </row>
    <row r="392" spans="1:20" ht="15" x14ac:dyDescent="0.25">
      <c r="A392" s="2"/>
      <c r="B392" s="7"/>
      <c r="C392" s="2"/>
      <c r="D392" s="152"/>
      <c r="E392" s="5"/>
      <c r="F392" s="14" t="s">
        <v>13</v>
      </c>
      <c r="G392" s="14"/>
      <c r="H392" s="15" t="s">
        <v>13</v>
      </c>
      <c r="I392" s="2"/>
      <c r="J392" s="14" t="s">
        <v>13</v>
      </c>
      <c r="K392" s="15"/>
      <c r="L392" s="15" t="s">
        <v>13</v>
      </c>
      <c r="M392" s="2"/>
      <c r="N392" s="154"/>
      <c r="O392" s="156"/>
      <c r="P392" s="2"/>
      <c r="Q392" s="2"/>
      <c r="R392" s="2"/>
      <c r="S392" s="2"/>
      <c r="T392" s="2"/>
    </row>
    <row r="393" spans="1:20" x14ac:dyDescent="0.2">
      <c r="A393" s="2"/>
      <c r="B393" s="16" t="s">
        <v>14</v>
      </c>
      <c r="C393" s="16"/>
      <c r="D393" s="17" t="s">
        <v>15</v>
      </c>
      <c r="E393" s="18"/>
      <c r="F393" s="131">
        <v>24.47</v>
      </c>
      <c r="G393" s="20">
        <v>1</v>
      </c>
      <c r="H393" s="21">
        <f>G393*F393</f>
        <v>24.47</v>
      </c>
      <c r="I393" s="22"/>
      <c r="J393" s="132">
        <v>28.2</v>
      </c>
      <c r="K393" s="24">
        <v>1</v>
      </c>
      <c r="L393" s="21">
        <f>K393*J393</f>
        <v>28.2</v>
      </c>
      <c r="M393" s="22"/>
      <c r="N393" s="25">
        <f>L393-H393</f>
        <v>3.7300000000000004</v>
      </c>
      <c r="O393" s="26">
        <f>IF((H393)=0,"",(N393/H393))</f>
        <v>0.15243154883530857</v>
      </c>
      <c r="P393" s="2"/>
      <c r="Q393" s="2"/>
      <c r="R393" s="2"/>
      <c r="S393" s="2"/>
      <c r="T393" s="2"/>
    </row>
    <row r="394" spans="1:20" x14ac:dyDescent="0.2">
      <c r="A394" s="2"/>
      <c r="B394" s="16" t="s">
        <v>41</v>
      </c>
      <c r="C394" s="16"/>
      <c r="D394" s="17" t="s">
        <v>15</v>
      </c>
      <c r="E394" s="18"/>
      <c r="F394" s="125">
        <v>-0.24</v>
      </c>
      <c r="G394" s="20">
        <v>1</v>
      </c>
      <c r="H394" s="126">
        <f t="shared" ref="H394:H400" si="153">G394*F394</f>
        <v>-0.24</v>
      </c>
      <c r="I394" s="22"/>
      <c r="J394" s="125">
        <v>-0.28000000000000003</v>
      </c>
      <c r="K394" s="24">
        <v>1</v>
      </c>
      <c r="L394" s="126">
        <f>K394*J394</f>
        <v>-0.28000000000000003</v>
      </c>
      <c r="M394" s="22"/>
      <c r="N394" s="25">
        <f>L394-H394</f>
        <v>-4.0000000000000036E-2</v>
      </c>
      <c r="O394" s="26">
        <f>IF((H394)=0,"",(N394/H394))</f>
        <v>0.16666666666666682</v>
      </c>
      <c r="P394" s="2"/>
      <c r="Q394" s="2"/>
      <c r="R394" s="2"/>
      <c r="S394" s="2"/>
      <c r="T394" s="2"/>
    </row>
    <row r="395" spans="1:20" x14ac:dyDescent="0.2">
      <c r="A395" s="2"/>
      <c r="B395" s="18" t="s">
        <v>42</v>
      </c>
      <c r="C395" s="16"/>
      <c r="D395" s="17"/>
      <c r="E395" s="18"/>
      <c r="F395" s="66"/>
      <c r="G395" s="20">
        <v>1</v>
      </c>
      <c r="H395" s="21">
        <f t="shared" si="153"/>
        <v>0</v>
      </c>
      <c r="I395" s="22"/>
      <c r="J395" s="124"/>
      <c r="K395" s="24">
        <v>1</v>
      </c>
      <c r="L395" s="21">
        <f t="shared" ref="L395:L400" si="154">K395*J395</f>
        <v>0</v>
      </c>
      <c r="M395" s="22"/>
      <c r="N395" s="25">
        <f t="shared" ref="N395:N401" si="155">L395-H395</f>
        <v>0</v>
      </c>
      <c r="O395" s="26" t="str">
        <f t="shared" ref="O395:O401" si="156">IF((H395)=0,"",(N395/H395))</f>
        <v/>
      </c>
      <c r="P395" s="2"/>
      <c r="Q395" s="2"/>
      <c r="R395" s="2"/>
      <c r="S395" s="2"/>
      <c r="T395" s="2"/>
    </row>
    <row r="396" spans="1:20" x14ac:dyDescent="0.2">
      <c r="A396" s="2"/>
      <c r="B396" s="16" t="s">
        <v>16</v>
      </c>
      <c r="C396" s="16"/>
      <c r="D396" s="17" t="s">
        <v>17</v>
      </c>
      <c r="E396" s="18"/>
      <c r="F396" s="66">
        <v>1.49E-2</v>
      </c>
      <c r="G396" s="28">
        <f>$F$97</f>
        <v>1500</v>
      </c>
      <c r="H396" s="126">
        <f t="shared" si="153"/>
        <v>22.35</v>
      </c>
      <c r="I396" s="22"/>
      <c r="J396" s="124">
        <v>9.9000000000000008E-3</v>
      </c>
      <c r="K396" s="28">
        <f>$F$97</f>
        <v>1500</v>
      </c>
      <c r="L396" s="21">
        <f t="shared" si="154"/>
        <v>14.850000000000001</v>
      </c>
      <c r="M396" s="22"/>
      <c r="N396" s="125">
        <f t="shared" si="155"/>
        <v>-7.5</v>
      </c>
      <c r="O396" s="26">
        <f t="shared" si="156"/>
        <v>-0.33557046979865768</v>
      </c>
      <c r="P396" s="2"/>
      <c r="Q396" s="2"/>
      <c r="R396" s="2"/>
      <c r="S396" s="2"/>
      <c r="T396" s="2"/>
    </row>
    <row r="397" spans="1:20" x14ac:dyDescent="0.2">
      <c r="A397" s="2"/>
      <c r="B397" s="16" t="s">
        <v>41</v>
      </c>
      <c r="C397" s="16"/>
      <c r="D397" s="17"/>
      <c r="E397" s="18"/>
      <c r="F397" s="144">
        <v>-1.4999999999999999E-4</v>
      </c>
      <c r="G397" s="28">
        <f t="shared" ref="G397:G402" si="157">$F$97</f>
        <v>1500</v>
      </c>
      <c r="H397" s="126">
        <f t="shared" si="153"/>
        <v>-0.22499999999999998</v>
      </c>
      <c r="I397" s="22"/>
      <c r="J397" s="144">
        <v>-1E-4</v>
      </c>
      <c r="K397" s="28">
        <f t="shared" ref="K397:K402" si="158">$F$97</f>
        <v>1500</v>
      </c>
      <c r="L397" s="126">
        <f t="shared" si="154"/>
        <v>-0.15</v>
      </c>
      <c r="M397" s="22"/>
      <c r="N397" s="25">
        <f t="shared" si="155"/>
        <v>7.4999999999999983E-2</v>
      </c>
      <c r="O397" s="26">
        <f t="shared" si="156"/>
        <v>-0.33333333333333331</v>
      </c>
      <c r="P397" s="2"/>
      <c r="Q397" s="2"/>
      <c r="R397" s="2"/>
      <c r="S397" s="2"/>
      <c r="T397" s="2"/>
    </row>
    <row r="398" spans="1:20" x14ac:dyDescent="0.2">
      <c r="A398" s="2"/>
      <c r="B398" s="16" t="s">
        <v>42</v>
      </c>
      <c r="C398" s="16"/>
      <c r="D398" s="17"/>
      <c r="E398" s="18"/>
      <c r="F398" s="66"/>
      <c r="G398" s="28">
        <f t="shared" si="157"/>
        <v>1500</v>
      </c>
      <c r="H398" s="126">
        <f t="shared" si="153"/>
        <v>0</v>
      </c>
      <c r="I398" s="22"/>
      <c r="J398" s="124"/>
      <c r="K398" s="28">
        <f t="shared" si="158"/>
        <v>1500</v>
      </c>
      <c r="L398" s="126">
        <f t="shared" si="154"/>
        <v>0</v>
      </c>
      <c r="M398" s="22"/>
      <c r="N398" s="25">
        <f t="shared" si="155"/>
        <v>0</v>
      </c>
      <c r="O398" s="26" t="str">
        <f t="shared" si="156"/>
        <v/>
      </c>
      <c r="P398" s="2"/>
      <c r="Q398" s="2"/>
      <c r="R398" s="2"/>
      <c r="S398" s="2"/>
      <c r="T398" s="2"/>
    </row>
    <row r="399" spans="1:20" x14ac:dyDescent="0.2">
      <c r="A399" s="2"/>
      <c r="B399" s="122" t="s">
        <v>18</v>
      </c>
      <c r="C399" s="16"/>
      <c r="D399" s="17" t="s">
        <v>17</v>
      </c>
      <c r="E399" s="18"/>
      <c r="F399" s="127">
        <v>-1.5E-3</v>
      </c>
      <c r="G399" s="28">
        <f t="shared" si="157"/>
        <v>1500</v>
      </c>
      <c r="H399" s="126">
        <f t="shared" si="153"/>
        <v>-2.25</v>
      </c>
      <c r="I399" s="22"/>
      <c r="J399" s="127">
        <v>-1.5E-3</v>
      </c>
      <c r="K399" s="28">
        <f t="shared" si="158"/>
        <v>1500</v>
      </c>
      <c r="L399" s="126">
        <f t="shared" si="154"/>
        <v>-2.25</v>
      </c>
      <c r="M399" s="22"/>
      <c r="N399" s="25">
        <f t="shared" si="155"/>
        <v>0</v>
      </c>
      <c r="O399" s="26">
        <f t="shared" si="156"/>
        <v>0</v>
      </c>
      <c r="P399" s="2"/>
      <c r="Q399" s="2"/>
      <c r="R399" s="2"/>
      <c r="S399" s="2"/>
      <c r="T399" s="2"/>
    </row>
    <row r="400" spans="1:20" x14ac:dyDescent="0.2">
      <c r="A400" s="2"/>
      <c r="B400" s="122" t="s">
        <v>19</v>
      </c>
      <c r="C400" s="16"/>
      <c r="D400" s="17" t="s">
        <v>17</v>
      </c>
      <c r="E400" s="18"/>
      <c r="F400" s="66">
        <v>2.0000000000000001E-4</v>
      </c>
      <c r="G400" s="28">
        <f t="shared" si="157"/>
        <v>1500</v>
      </c>
      <c r="H400" s="126">
        <f t="shared" si="153"/>
        <v>0.3</v>
      </c>
      <c r="I400" s="22"/>
      <c r="J400" s="124">
        <v>2.0000000000000001E-4</v>
      </c>
      <c r="K400" s="28">
        <f t="shared" si="158"/>
        <v>1500</v>
      </c>
      <c r="L400" s="126">
        <f t="shared" si="154"/>
        <v>0.3</v>
      </c>
      <c r="M400" s="22"/>
      <c r="N400" s="25">
        <f t="shared" si="155"/>
        <v>0</v>
      </c>
      <c r="O400" s="26">
        <f t="shared" si="156"/>
        <v>0</v>
      </c>
      <c r="P400" s="2"/>
      <c r="Q400" s="2"/>
      <c r="R400" s="2"/>
      <c r="S400" s="2"/>
      <c r="T400" s="2"/>
    </row>
    <row r="401" spans="1:20" ht="15" x14ac:dyDescent="0.25">
      <c r="A401" s="31"/>
      <c r="B401" s="32" t="s">
        <v>20</v>
      </c>
      <c r="C401" s="33"/>
      <c r="D401" s="34"/>
      <c r="E401" s="33"/>
      <c r="F401" s="35"/>
      <c r="G401" s="36"/>
      <c r="H401" s="37">
        <f>SUM(H393:H400)</f>
        <v>44.404999999999994</v>
      </c>
      <c r="I401" s="38"/>
      <c r="J401" s="39"/>
      <c r="K401" s="40"/>
      <c r="L401" s="37">
        <f>SUM(L393:L400)</f>
        <v>40.669999999999995</v>
      </c>
      <c r="M401" s="38"/>
      <c r="N401" s="137">
        <f t="shared" si="155"/>
        <v>-3.7349999999999994</v>
      </c>
      <c r="O401" s="42">
        <f t="shared" si="156"/>
        <v>-8.4112149532710276E-2</v>
      </c>
      <c r="P401" s="31"/>
      <c r="Q401" s="31"/>
      <c r="R401" s="31"/>
      <c r="S401" s="31"/>
      <c r="T401" s="31"/>
    </row>
    <row r="402" spans="1:20" x14ac:dyDescent="0.2">
      <c r="A402" s="2"/>
      <c r="B402" s="46" t="s">
        <v>21</v>
      </c>
      <c r="C402" s="16"/>
      <c r="D402" s="17" t="s">
        <v>17</v>
      </c>
      <c r="E402" s="18"/>
      <c r="F402" s="66">
        <v>4.0000000000000002E-4</v>
      </c>
      <c r="G402" s="28">
        <f t="shared" si="157"/>
        <v>1500</v>
      </c>
      <c r="H402" s="21">
        <f>G402*F402</f>
        <v>0.6</v>
      </c>
      <c r="I402" s="22"/>
      <c r="J402" s="124">
        <v>4.0000000000000002E-4</v>
      </c>
      <c r="K402" s="28">
        <f t="shared" si="158"/>
        <v>1500</v>
      </c>
      <c r="L402" s="21">
        <f>K402*J402</f>
        <v>0.6</v>
      </c>
      <c r="M402" s="22"/>
      <c r="N402" s="25">
        <f>L402-H402</f>
        <v>0</v>
      </c>
      <c r="O402" s="26">
        <f>IF((H402)=0,"",(N402/H402))</f>
        <v>0</v>
      </c>
      <c r="P402" s="2"/>
      <c r="Q402" s="2"/>
      <c r="R402" s="2"/>
      <c r="S402" s="2"/>
      <c r="T402" s="2"/>
    </row>
    <row r="403" spans="1:20" x14ac:dyDescent="0.2">
      <c r="A403" s="2"/>
      <c r="B403" s="46" t="s">
        <v>22</v>
      </c>
      <c r="C403" s="16"/>
      <c r="D403" s="17" t="s">
        <v>17</v>
      </c>
      <c r="E403" s="18"/>
      <c r="F403" s="47">
        <f>IF(ISBLANK(D386)=TRUE, 0, IF(D386="TOU", 0.64*$F$79+0.18*$F$80+0.18*$F$81, IF(AND(D386="non-TOU",#REF!&gt; 0),#REF!,#REF!)))</f>
        <v>0.10214000000000001</v>
      </c>
      <c r="G403" s="143">
        <f>$F$97*(1+$F$90)-$F$97</f>
        <v>98.250000000000227</v>
      </c>
      <c r="H403" s="21">
        <f t="shared" ref="H403" si="159">G403*F403</f>
        <v>10.035255000000024</v>
      </c>
      <c r="I403" s="22"/>
      <c r="J403" s="49">
        <f>0.64*$F$79+0.18*$F$80+0.18*$F$81</f>
        <v>0.10214000000000001</v>
      </c>
      <c r="K403" s="143">
        <f>$F$97*(1+$J$90)-$F$97</f>
        <v>98.250000000000227</v>
      </c>
      <c r="L403" s="21">
        <f t="shared" ref="L403" si="160">K403*J403</f>
        <v>10.035255000000024</v>
      </c>
      <c r="M403" s="22"/>
      <c r="N403" s="25">
        <f t="shared" ref="N403" si="161">L403-H403</f>
        <v>0</v>
      </c>
      <c r="O403" s="26">
        <f t="shared" ref="O403" si="162">IF((H403)=0,"",(N403/H403))</f>
        <v>0</v>
      </c>
      <c r="P403" s="2"/>
      <c r="Q403" s="2"/>
      <c r="R403" s="2"/>
      <c r="S403" s="2"/>
      <c r="T403" s="2"/>
    </row>
    <row r="404" spans="1:20" x14ac:dyDescent="0.2">
      <c r="A404" s="2"/>
      <c r="B404" s="46" t="s">
        <v>23</v>
      </c>
      <c r="C404" s="16"/>
      <c r="D404" s="17" t="s">
        <v>15</v>
      </c>
      <c r="E404" s="18"/>
      <c r="F404" s="133">
        <v>0.79</v>
      </c>
      <c r="G404" s="20">
        <v>1</v>
      </c>
      <c r="H404" s="21">
        <f>G404*F404</f>
        <v>0.79</v>
      </c>
      <c r="I404" s="22"/>
      <c r="J404" s="133">
        <v>0.79</v>
      </c>
      <c r="K404" s="20">
        <v>1</v>
      </c>
      <c r="L404" s="21">
        <f>K404*J404</f>
        <v>0.79</v>
      </c>
      <c r="M404" s="22"/>
      <c r="N404" s="25">
        <f>L404-H404</f>
        <v>0</v>
      </c>
      <c r="O404" s="26"/>
      <c r="P404" s="2"/>
      <c r="Q404" s="2"/>
      <c r="R404" s="2"/>
      <c r="S404" s="2"/>
      <c r="T404" s="2"/>
    </row>
    <row r="405" spans="1:20" ht="30" x14ac:dyDescent="0.2">
      <c r="A405" s="2"/>
      <c r="B405" s="50" t="s">
        <v>24</v>
      </c>
      <c r="C405" s="51"/>
      <c r="D405" s="51"/>
      <c r="E405" s="51"/>
      <c r="F405" s="52"/>
      <c r="G405" s="53"/>
      <c r="H405" s="54">
        <f>SUM(H402:H404)+H401</f>
        <v>55.830255000000022</v>
      </c>
      <c r="I405" s="38"/>
      <c r="J405" s="53"/>
      <c r="K405" s="55"/>
      <c r="L405" s="54">
        <f>SUM(L402:L404)+L401</f>
        <v>52.095255000000023</v>
      </c>
      <c r="M405" s="38"/>
      <c r="N405" s="138">
        <f t="shared" ref="N405:N415" si="163">L405-H405</f>
        <v>-3.7349999999999994</v>
      </c>
      <c r="O405" s="42">
        <f t="shared" ref="O405:O415" si="164">IF((H405)=0,"",(N405/H405))</f>
        <v>-6.6899210831116537E-2</v>
      </c>
      <c r="P405" s="2"/>
      <c r="Q405" s="2"/>
      <c r="R405" s="2"/>
      <c r="S405" s="2"/>
      <c r="T405" s="2"/>
    </row>
    <row r="406" spans="1:20" x14ac:dyDescent="0.2">
      <c r="A406" s="2"/>
      <c r="B406" s="22" t="s">
        <v>25</v>
      </c>
      <c r="C406" s="22"/>
      <c r="D406" s="56" t="s">
        <v>17</v>
      </c>
      <c r="E406" s="57"/>
      <c r="F406" s="124">
        <v>6.7999999999999996E-3</v>
      </c>
      <c r="G406" s="58">
        <f>F388*(1+F424)</f>
        <v>1598.2500000000002</v>
      </c>
      <c r="H406" s="21">
        <f>G406*F406</f>
        <v>10.8681</v>
      </c>
      <c r="I406" s="22"/>
      <c r="J406" s="124">
        <v>6.7999999999999996E-3</v>
      </c>
      <c r="K406" s="59">
        <f>F388*(1+J424)</f>
        <v>1598.2500000000002</v>
      </c>
      <c r="L406" s="21">
        <f>K406*J406</f>
        <v>10.8681</v>
      </c>
      <c r="M406" s="22"/>
      <c r="N406" s="25">
        <f t="shared" si="163"/>
        <v>0</v>
      </c>
      <c r="O406" s="26">
        <f t="shared" si="164"/>
        <v>0</v>
      </c>
      <c r="P406" s="2"/>
      <c r="Q406" s="2"/>
      <c r="R406" s="2"/>
      <c r="S406" s="2"/>
      <c r="T406" s="2"/>
    </row>
    <row r="407" spans="1:20" ht="28.5" x14ac:dyDescent="0.2">
      <c r="A407" s="2"/>
      <c r="B407" s="60" t="s">
        <v>26</v>
      </c>
      <c r="C407" s="22"/>
      <c r="D407" s="56" t="s">
        <v>17</v>
      </c>
      <c r="E407" s="57"/>
      <c r="F407" s="124">
        <v>5.1999999999999998E-3</v>
      </c>
      <c r="G407" s="58">
        <f>G406</f>
        <v>1598.2500000000002</v>
      </c>
      <c r="H407" s="21">
        <f>G407*F407</f>
        <v>8.3109000000000002</v>
      </c>
      <c r="I407" s="22"/>
      <c r="J407" s="124">
        <v>5.1999999999999998E-3</v>
      </c>
      <c r="K407" s="59">
        <f>K406</f>
        <v>1598.2500000000002</v>
      </c>
      <c r="L407" s="21">
        <f>K407*J407</f>
        <v>8.3109000000000002</v>
      </c>
      <c r="M407" s="22"/>
      <c r="N407" s="25">
        <f t="shared" si="163"/>
        <v>0</v>
      </c>
      <c r="O407" s="26">
        <f t="shared" si="164"/>
        <v>0</v>
      </c>
      <c r="P407" s="2"/>
      <c r="Q407" s="2"/>
      <c r="R407" s="2"/>
      <c r="S407" s="2"/>
      <c r="T407" s="2"/>
    </row>
    <row r="408" spans="1:20" ht="30" x14ac:dyDescent="0.2">
      <c r="A408" s="2"/>
      <c r="B408" s="50" t="s">
        <v>27</v>
      </c>
      <c r="C408" s="33"/>
      <c r="D408" s="33"/>
      <c r="E408" s="33"/>
      <c r="F408" s="128"/>
      <c r="G408" s="53"/>
      <c r="H408" s="54">
        <f>SUM(H405:H407)</f>
        <v>75.009255000000024</v>
      </c>
      <c r="I408" s="61"/>
      <c r="J408" s="129"/>
      <c r="K408" s="62"/>
      <c r="L408" s="54">
        <f>SUM(L405:L407)</f>
        <v>71.274255000000025</v>
      </c>
      <c r="M408" s="61"/>
      <c r="N408" s="138">
        <f t="shared" si="163"/>
        <v>-3.7349999999999994</v>
      </c>
      <c r="O408" s="42">
        <f t="shared" si="164"/>
        <v>-4.9793855438238895E-2</v>
      </c>
      <c r="P408" s="2"/>
      <c r="Q408" s="2"/>
      <c r="R408" s="2"/>
      <c r="S408" s="2"/>
      <c r="T408" s="2"/>
    </row>
    <row r="409" spans="1:20" ht="28.5" x14ac:dyDescent="0.2">
      <c r="A409" s="2"/>
      <c r="B409" s="63" t="s">
        <v>28</v>
      </c>
      <c r="C409" s="16"/>
      <c r="D409" s="17" t="s">
        <v>17</v>
      </c>
      <c r="E409" s="18"/>
      <c r="F409" s="66">
        <v>4.4000000000000003E-3</v>
      </c>
      <c r="G409" s="58">
        <f>G407</f>
        <v>1598.2500000000002</v>
      </c>
      <c r="H409" s="21">
        <f t="shared" ref="H409:H415" si="165">G409*F409</f>
        <v>7.0323000000000011</v>
      </c>
      <c r="I409" s="22"/>
      <c r="J409" s="124">
        <v>4.4000000000000003E-3</v>
      </c>
      <c r="K409" s="59">
        <f>K407</f>
        <v>1598.2500000000002</v>
      </c>
      <c r="L409" s="21">
        <f t="shared" ref="L409:L415" si="166">K409*J409</f>
        <v>7.0323000000000011</v>
      </c>
      <c r="M409" s="22"/>
      <c r="N409" s="25">
        <f t="shared" si="163"/>
        <v>0</v>
      </c>
      <c r="O409" s="26">
        <f t="shared" si="164"/>
        <v>0</v>
      </c>
      <c r="P409" s="2"/>
      <c r="Q409" s="2"/>
      <c r="R409" s="2"/>
      <c r="S409" s="2"/>
      <c r="T409" s="2"/>
    </row>
    <row r="410" spans="1:20" ht="28.5" x14ac:dyDescent="0.2">
      <c r="A410" s="2"/>
      <c r="B410" s="63" t="s">
        <v>29</v>
      </c>
      <c r="C410" s="16"/>
      <c r="D410" s="17" t="s">
        <v>17</v>
      </c>
      <c r="E410" s="18"/>
      <c r="F410" s="66">
        <v>1.2999999999999999E-3</v>
      </c>
      <c r="G410" s="58">
        <f>G407</f>
        <v>1598.2500000000002</v>
      </c>
      <c r="H410" s="21">
        <f t="shared" si="165"/>
        <v>2.077725</v>
      </c>
      <c r="I410" s="22"/>
      <c r="J410" s="124">
        <v>1.2999999999999999E-3</v>
      </c>
      <c r="K410" s="59">
        <f>K407</f>
        <v>1598.2500000000002</v>
      </c>
      <c r="L410" s="21">
        <f t="shared" si="166"/>
        <v>2.077725</v>
      </c>
      <c r="M410" s="22"/>
      <c r="N410" s="25">
        <f t="shared" si="163"/>
        <v>0</v>
      </c>
      <c r="O410" s="26">
        <f t="shared" si="164"/>
        <v>0</v>
      </c>
      <c r="P410" s="2"/>
      <c r="Q410" s="2"/>
      <c r="R410" s="2"/>
      <c r="S410" s="2"/>
      <c r="T410" s="2"/>
    </row>
    <row r="411" spans="1:20" x14ac:dyDescent="0.2">
      <c r="A411" s="2"/>
      <c r="B411" s="16" t="s">
        <v>30</v>
      </c>
      <c r="C411" s="16"/>
      <c r="D411" s="17" t="s">
        <v>15</v>
      </c>
      <c r="E411" s="18"/>
      <c r="F411" s="66">
        <v>0.25</v>
      </c>
      <c r="G411" s="20">
        <v>1</v>
      </c>
      <c r="H411" s="21">
        <f t="shared" si="165"/>
        <v>0.25</v>
      </c>
      <c r="I411" s="22"/>
      <c r="J411" s="124">
        <v>0.25</v>
      </c>
      <c r="K411" s="24">
        <v>1</v>
      </c>
      <c r="L411" s="21">
        <f t="shared" si="166"/>
        <v>0.25</v>
      </c>
      <c r="M411" s="22"/>
      <c r="N411" s="25">
        <f t="shared" si="163"/>
        <v>0</v>
      </c>
      <c r="O411" s="26">
        <f t="shared" si="164"/>
        <v>0</v>
      </c>
      <c r="P411" s="2"/>
      <c r="Q411" s="2"/>
      <c r="R411" s="2"/>
      <c r="S411" s="2"/>
      <c r="T411" s="2"/>
    </row>
    <row r="412" spans="1:20" hidden="1" x14ac:dyDescent="0.2">
      <c r="A412" s="2"/>
      <c r="B412" s="16" t="s">
        <v>31</v>
      </c>
      <c r="C412" s="16"/>
      <c r="D412" s="17" t="s">
        <v>17</v>
      </c>
      <c r="E412" s="18"/>
      <c r="F412" s="66"/>
      <c r="G412" s="64">
        <f>F388</f>
        <v>1500</v>
      </c>
      <c r="H412" s="21">
        <f t="shared" si="165"/>
        <v>0</v>
      </c>
      <c r="I412" s="22"/>
      <c r="J412" s="66"/>
      <c r="K412" s="65">
        <f>F388</f>
        <v>1500</v>
      </c>
      <c r="L412" s="21">
        <f t="shared" si="166"/>
        <v>0</v>
      </c>
      <c r="M412" s="22"/>
      <c r="N412" s="25">
        <f t="shared" si="163"/>
        <v>0</v>
      </c>
      <c r="O412" s="26" t="str">
        <f t="shared" si="164"/>
        <v/>
      </c>
      <c r="P412" s="2"/>
      <c r="Q412" s="2"/>
      <c r="R412" s="2"/>
      <c r="S412" s="2"/>
      <c r="T412" s="2"/>
    </row>
    <row r="413" spans="1:20" x14ac:dyDescent="0.2">
      <c r="A413" s="2"/>
      <c r="B413" s="46" t="s">
        <v>32</v>
      </c>
      <c r="C413" s="16"/>
      <c r="D413" s="17" t="s">
        <v>17</v>
      </c>
      <c r="E413" s="18"/>
      <c r="F413" s="66">
        <v>0.08</v>
      </c>
      <c r="G413" s="67">
        <f>0.64*$F$97</f>
        <v>960</v>
      </c>
      <c r="H413" s="21">
        <f t="shared" si="165"/>
        <v>76.8</v>
      </c>
      <c r="I413" s="22"/>
      <c r="J413" s="66">
        <v>0.08</v>
      </c>
      <c r="K413" s="67">
        <f>G413</f>
        <v>960</v>
      </c>
      <c r="L413" s="21">
        <f t="shared" si="166"/>
        <v>76.8</v>
      </c>
      <c r="M413" s="22"/>
      <c r="N413" s="25">
        <f t="shared" si="163"/>
        <v>0</v>
      </c>
      <c r="O413" s="26">
        <f t="shared" si="164"/>
        <v>0</v>
      </c>
      <c r="P413" s="2"/>
      <c r="Q413" s="2"/>
      <c r="R413" s="2"/>
      <c r="S413" s="68"/>
      <c r="T413" s="2"/>
    </row>
    <row r="414" spans="1:20" x14ac:dyDescent="0.2">
      <c r="A414" s="2"/>
      <c r="B414" s="46" t="s">
        <v>33</v>
      </c>
      <c r="C414" s="16"/>
      <c r="D414" s="17" t="s">
        <v>17</v>
      </c>
      <c r="E414" s="18"/>
      <c r="F414" s="66">
        <v>0.122</v>
      </c>
      <c r="G414" s="67">
        <f>0.18*$F$97</f>
        <v>270</v>
      </c>
      <c r="H414" s="21">
        <f t="shared" si="165"/>
        <v>32.94</v>
      </c>
      <c r="I414" s="22"/>
      <c r="J414" s="66">
        <v>0.122</v>
      </c>
      <c r="K414" s="67">
        <f>G414</f>
        <v>270</v>
      </c>
      <c r="L414" s="21">
        <f t="shared" si="166"/>
        <v>32.94</v>
      </c>
      <c r="M414" s="22"/>
      <c r="N414" s="25">
        <f t="shared" si="163"/>
        <v>0</v>
      </c>
      <c r="O414" s="26">
        <f t="shared" si="164"/>
        <v>0</v>
      </c>
      <c r="P414" s="2"/>
      <c r="Q414" s="2"/>
      <c r="R414" s="2"/>
      <c r="S414" s="68"/>
      <c r="T414" s="2"/>
    </row>
    <row r="415" spans="1:20" ht="15" thickBot="1" x14ac:dyDescent="0.25">
      <c r="A415" s="2"/>
      <c r="B415" s="7" t="s">
        <v>34</v>
      </c>
      <c r="C415" s="16"/>
      <c r="D415" s="17" t="s">
        <v>17</v>
      </c>
      <c r="E415" s="18"/>
      <c r="F415" s="66">
        <v>0.161</v>
      </c>
      <c r="G415" s="67">
        <f>0.18*$F$97</f>
        <v>270</v>
      </c>
      <c r="H415" s="21">
        <f t="shared" si="165"/>
        <v>43.47</v>
      </c>
      <c r="I415" s="22"/>
      <c r="J415" s="66">
        <v>0.161</v>
      </c>
      <c r="K415" s="67">
        <f>G415</f>
        <v>270</v>
      </c>
      <c r="L415" s="21">
        <f t="shared" si="166"/>
        <v>43.47</v>
      </c>
      <c r="M415" s="22"/>
      <c r="N415" s="25">
        <f t="shared" si="163"/>
        <v>0</v>
      </c>
      <c r="O415" s="26">
        <f t="shared" si="164"/>
        <v>0</v>
      </c>
      <c r="P415" s="2"/>
      <c r="Q415" s="2"/>
      <c r="R415" s="2"/>
      <c r="S415" s="68"/>
      <c r="T415" s="2"/>
    </row>
    <row r="416" spans="1:20" ht="15" thickBot="1" x14ac:dyDescent="0.25">
      <c r="A416" s="2"/>
      <c r="B416" s="69"/>
      <c r="C416" s="70"/>
      <c r="D416" s="71"/>
      <c r="E416" s="70"/>
      <c r="F416" s="72"/>
      <c r="G416" s="73"/>
      <c r="H416" s="74"/>
      <c r="I416" s="75"/>
      <c r="J416" s="72"/>
      <c r="K416" s="76"/>
      <c r="L416" s="74"/>
      <c r="M416" s="75"/>
      <c r="N416" s="77"/>
      <c r="O416" s="78"/>
      <c r="P416" s="2"/>
      <c r="Q416" s="2"/>
      <c r="R416" s="2"/>
      <c r="S416" s="2"/>
      <c r="T416" s="2"/>
    </row>
    <row r="417" spans="1:20" ht="15" x14ac:dyDescent="0.25">
      <c r="A417" s="2"/>
      <c r="B417" s="79" t="s">
        <v>35</v>
      </c>
      <c r="C417" s="16"/>
      <c r="D417" s="16"/>
      <c r="E417" s="16"/>
      <c r="F417" s="80"/>
      <c r="G417" s="81"/>
      <c r="H417" s="82">
        <f>SUM(H409:H415,H408)</f>
        <v>237.57928000000001</v>
      </c>
      <c r="I417" s="83"/>
      <c r="J417" s="84"/>
      <c r="K417" s="84"/>
      <c r="L417" s="139">
        <f>SUM(L409:L415,L408)</f>
        <v>233.84428000000003</v>
      </c>
      <c r="M417" s="85"/>
      <c r="N417" s="136">
        <f t="shared" ref="N417:N421" si="167">L417-H417</f>
        <v>-3.7349999999999852</v>
      </c>
      <c r="O417" s="87">
        <f t="shared" ref="O417:O421" si="168">IF((H417)=0,"",(N417/H417))</f>
        <v>-1.5721067931513157E-2</v>
      </c>
      <c r="P417" s="2"/>
      <c r="Q417" s="2"/>
      <c r="R417" s="2"/>
      <c r="S417" s="68"/>
      <c r="T417" s="2"/>
    </row>
    <row r="418" spans="1:20" x14ac:dyDescent="0.2">
      <c r="A418" s="2"/>
      <c r="B418" s="88" t="s">
        <v>36</v>
      </c>
      <c r="C418" s="16"/>
      <c r="D418" s="16"/>
      <c r="E418" s="16"/>
      <c r="F418" s="89">
        <v>0.13</v>
      </c>
      <c r="G418" s="90"/>
      <c r="H418" s="91">
        <f>H417*F418</f>
        <v>30.885306400000001</v>
      </c>
      <c r="I418" s="92"/>
      <c r="J418" s="93">
        <v>0.13</v>
      </c>
      <c r="K418" s="92"/>
      <c r="L418" s="94">
        <f>L417*J418</f>
        <v>30.399756400000005</v>
      </c>
      <c r="M418" s="95"/>
      <c r="N418" s="125">
        <f t="shared" si="167"/>
        <v>-0.48554999999999637</v>
      </c>
      <c r="O418" s="97">
        <f t="shared" si="168"/>
        <v>-1.5721067931513101E-2</v>
      </c>
      <c r="P418" s="2"/>
      <c r="Q418" s="2"/>
      <c r="R418" s="2"/>
      <c r="S418" s="68"/>
      <c r="T418" s="2"/>
    </row>
    <row r="419" spans="1:20" ht="15" x14ac:dyDescent="0.2">
      <c r="A419" s="2"/>
      <c r="B419" s="98" t="s">
        <v>37</v>
      </c>
      <c r="C419" s="16"/>
      <c r="D419" s="16"/>
      <c r="E419" s="16"/>
      <c r="F419" s="99"/>
      <c r="G419" s="90"/>
      <c r="H419" s="91">
        <f>H417+H418</f>
        <v>268.46458640000003</v>
      </c>
      <c r="I419" s="92"/>
      <c r="J419" s="92"/>
      <c r="K419" s="92"/>
      <c r="L419" s="94">
        <f>L417+L418</f>
        <v>264.24403640000003</v>
      </c>
      <c r="M419" s="95"/>
      <c r="N419" s="125">
        <f t="shared" si="167"/>
        <v>-4.2205500000000029</v>
      </c>
      <c r="O419" s="97">
        <f t="shared" si="168"/>
        <v>-1.5721067931513229E-2</v>
      </c>
      <c r="P419" s="2"/>
      <c r="Q419" s="2"/>
      <c r="R419" s="2"/>
      <c r="S419" s="68"/>
      <c r="T419" s="2"/>
    </row>
    <row r="420" spans="1:20" hidden="1" x14ac:dyDescent="0.2">
      <c r="A420" s="2"/>
      <c r="B420" s="148" t="s">
        <v>38</v>
      </c>
      <c r="C420" s="148"/>
      <c r="D420" s="148"/>
      <c r="E420" s="16"/>
      <c r="F420" s="99"/>
      <c r="G420" s="90"/>
      <c r="H420" s="140"/>
      <c r="I420" s="92"/>
      <c r="J420" s="92"/>
      <c r="K420" s="92"/>
      <c r="L420" s="130"/>
      <c r="M420" s="95"/>
      <c r="N420" s="100">
        <f t="shared" si="167"/>
        <v>0</v>
      </c>
      <c r="O420" s="101" t="str">
        <f t="shared" si="168"/>
        <v/>
      </c>
      <c r="P420" s="2"/>
      <c r="Q420" s="2"/>
      <c r="R420" s="2"/>
      <c r="S420" s="2"/>
      <c r="T420" s="2"/>
    </row>
    <row r="421" spans="1:20" ht="15.75" thickBot="1" x14ac:dyDescent="0.3">
      <c r="A421" s="2"/>
      <c r="B421" s="149" t="s">
        <v>53</v>
      </c>
      <c r="C421" s="149"/>
      <c r="D421" s="149"/>
      <c r="E421" s="102"/>
      <c r="F421" s="103"/>
      <c r="G421" s="104"/>
      <c r="H421" s="105">
        <f>H419+H420</f>
        <v>268.46458640000003</v>
      </c>
      <c r="I421" s="106"/>
      <c r="J421" s="106"/>
      <c r="K421" s="106"/>
      <c r="L421" s="107">
        <f>L419+L420</f>
        <v>264.24403640000003</v>
      </c>
      <c r="M421" s="108"/>
      <c r="N421" s="141">
        <f t="shared" si="167"/>
        <v>-4.2205500000000029</v>
      </c>
      <c r="O421" s="110">
        <f t="shared" si="168"/>
        <v>-1.5721067931513229E-2</v>
      </c>
      <c r="P421" s="2"/>
      <c r="Q421" s="2"/>
      <c r="R421" s="2"/>
      <c r="S421" s="2"/>
      <c r="T421" s="2"/>
    </row>
    <row r="422" spans="1:20" ht="15" thickBot="1" x14ac:dyDescent="0.25">
      <c r="A422" s="111"/>
      <c r="B422" s="112"/>
      <c r="C422" s="113"/>
      <c r="D422" s="114"/>
      <c r="E422" s="113"/>
      <c r="F422" s="72"/>
      <c r="G422" s="115"/>
      <c r="H422" s="74"/>
      <c r="I422" s="116"/>
      <c r="J422" s="72"/>
      <c r="K422" s="117"/>
      <c r="L422" s="74"/>
      <c r="M422" s="116"/>
      <c r="N422" s="118"/>
      <c r="O422" s="78"/>
      <c r="P422" s="111"/>
      <c r="Q422" s="111"/>
      <c r="R422" s="111"/>
      <c r="S422" s="111"/>
      <c r="T422" s="111"/>
    </row>
    <row r="423" spans="1:2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8"/>
      <c r="M423" s="2"/>
      <c r="N423" s="2"/>
      <c r="O423" s="2"/>
      <c r="P423" s="2"/>
      <c r="Q423" s="2"/>
      <c r="R423" s="2"/>
      <c r="S423" s="2"/>
      <c r="T423" s="2"/>
    </row>
    <row r="424" spans="1:20" ht="15" x14ac:dyDescent="0.25">
      <c r="A424" s="2"/>
      <c r="B424" s="8" t="s">
        <v>39</v>
      </c>
      <c r="C424" s="2"/>
      <c r="D424" s="2"/>
      <c r="E424" s="2"/>
      <c r="F424" s="119">
        <v>6.5500000000000003E-2</v>
      </c>
      <c r="G424" s="2"/>
      <c r="H424" s="2"/>
      <c r="I424" s="2"/>
      <c r="J424" s="119">
        <v>6.5500000000000003E-2</v>
      </c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7" spans="1:20" ht="18" x14ac:dyDescent="0.25">
      <c r="A427" s="2"/>
      <c r="B427" s="157" t="s">
        <v>49</v>
      </c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Q427" s="2"/>
      <c r="R427" s="2"/>
      <c r="S427" s="2"/>
      <c r="T427" s="2"/>
    </row>
    <row r="428" spans="1:2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Q428" s="2"/>
      <c r="R428" s="2"/>
      <c r="S428" s="2"/>
      <c r="T428" s="2"/>
    </row>
    <row r="429" spans="1:2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Q429" s="2"/>
      <c r="R429" s="2"/>
      <c r="S429" s="2"/>
      <c r="T429" s="2"/>
    </row>
    <row r="430" spans="1:20" ht="15" x14ac:dyDescent="0.25">
      <c r="A430" s="2"/>
      <c r="B430" s="3" t="s">
        <v>0</v>
      </c>
      <c r="C430" s="2"/>
      <c r="D430" s="150" t="s">
        <v>55</v>
      </c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2"/>
      <c r="Q430" s="2"/>
      <c r="R430" s="2"/>
      <c r="S430" s="2"/>
      <c r="T430" s="2"/>
    </row>
    <row r="431" spans="1:20" ht="15" x14ac:dyDescent="0.25">
      <c r="A431" s="2"/>
      <c r="B431" s="4"/>
      <c r="C431" s="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2"/>
      <c r="Q431" s="2"/>
      <c r="R431" s="2"/>
      <c r="S431" s="2"/>
      <c r="T431" s="2"/>
    </row>
    <row r="432" spans="1:20" ht="15" x14ac:dyDescent="0.25">
      <c r="A432" s="2"/>
      <c r="B432" s="3" t="s">
        <v>1</v>
      </c>
      <c r="C432" s="2"/>
      <c r="D432" s="6" t="s">
        <v>2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2"/>
      <c r="Q432" s="2"/>
      <c r="R432" s="2"/>
      <c r="S432" s="2"/>
      <c r="T432" s="2"/>
    </row>
    <row r="433" spans="1:20" ht="15" x14ac:dyDescent="0.25">
      <c r="A433" s="2"/>
      <c r="B433" s="4"/>
      <c r="C433" s="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2"/>
      <c r="Q433" s="2"/>
      <c r="R433" s="2"/>
      <c r="S433" s="2"/>
      <c r="T433" s="2"/>
    </row>
    <row r="434" spans="1:20" ht="15" x14ac:dyDescent="0.25">
      <c r="A434" s="2"/>
      <c r="B434" s="7"/>
      <c r="C434" s="2"/>
      <c r="D434" s="3" t="s">
        <v>3</v>
      </c>
      <c r="E434" s="8"/>
      <c r="F434" s="9">
        <v>200</v>
      </c>
      <c r="G434" s="8" t="s">
        <v>4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" x14ac:dyDescent="0.25">
      <c r="A436" s="2"/>
      <c r="B436" s="7"/>
      <c r="C436" s="2"/>
      <c r="D436" s="10"/>
      <c r="E436" s="10"/>
      <c r="F436" s="145" t="s">
        <v>48</v>
      </c>
      <c r="G436" s="146"/>
      <c r="H436" s="147"/>
      <c r="I436" s="2"/>
      <c r="J436" s="145" t="s">
        <v>50</v>
      </c>
      <c r="K436" s="146"/>
      <c r="L436" s="147"/>
      <c r="M436" s="2"/>
      <c r="N436" s="145" t="s">
        <v>6</v>
      </c>
      <c r="O436" s="147"/>
      <c r="P436" s="2"/>
      <c r="Q436" s="2"/>
      <c r="R436" s="2"/>
      <c r="S436" s="2"/>
      <c r="T436" s="2"/>
    </row>
    <row r="437" spans="1:20" ht="15" x14ac:dyDescent="0.25">
      <c r="A437" s="2"/>
      <c r="B437" s="7"/>
      <c r="C437" s="2"/>
      <c r="D437" s="151" t="s">
        <v>7</v>
      </c>
      <c r="E437" s="5"/>
      <c r="F437" s="11" t="s">
        <v>8</v>
      </c>
      <c r="G437" s="11" t="s">
        <v>9</v>
      </c>
      <c r="H437" s="12" t="s">
        <v>10</v>
      </c>
      <c r="I437" s="2"/>
      <c r="J437" s="11" t="s">
        <v>8</v>
      </c>
      <c r="K437" s="13" t="s">
        <v>9</v>
      </c>
      <c r="L437" s="12" t="s">
        <v>10</v>
      </c>
      <c r="M437" s="2"/>
      <c r="N437" s="153" t="s">
        <v>11</v>
      </c>
      <c r="O437" s="155" t="s">
        <v>12</v>
      </c>
      <c r="P437" s="2"/>
      <c r="Q437" s="2"/>
      <c r="R437" s="2"/>
      <c r="S437" s="2"/>
      <c r="T437" s="2"/>
    </row>
    <row r="438" spans="1:20" ht="15" x14ac:dyDescent="0.25">
      <c r="A438" s="2"/>
      <c r="B438" s="7"/>
      <c r="C438" s="2"/>
      <c r="D438" s="152"/>
      <c r="E438" s="5"/>
      <c r="F438" s="14" t="s">
        <v>13</v>
      </c>
      <c r="G438" s="14"/>
      <c r="H438" s="15" t="s">
        <v>13</v>
      </c>
      <c r="I438" s="2"/>
      <c r="J438" s="14" t="s">
        <v>13</v>
      </c>
      <c r="K438" s="15"/>
      <c r="L438" s="15" t="s">
        <v>13</v>
      </c>
      <c r="M438" s="2"/>
      <c r="N438" s="154"/>
      <c r="O438" s="156"/>
      <c r="P438" s="2"/>
      <c r="Q438" s="2"/>
      <c r="R438" s="2"/>
      <c r="S438" s="2"/>
      <c r="T438" s="2"/>
    </row>
    <row r="439" spans="1:20" x14ac:dyDescent="0.2">
      <c r="A439" s="2"/>
      <c r="B439" s="16" t="s">
        <v>14</v>
      </c>
      <c r="C439" s="16"/>
      <c r="D439" s="17" t="s">
        <v>15</v>
      </c>
      <c r="E439" s="18"/>
      <c r="F439" s="131">
        <v>28.2</v>
      </c>
      <c r="G439" s="20">
        <v>1</v>
      </c>
      <c r="H439" s="123">
        <f>G439*F439</f>
        <v>28.2</v>
      </c>
      <c r="I439" s="57"/>
      <c r="J439" s="132">
        <v>31.93</v>
      </c>
      <c r="K439" s="24">
        <v>1</v>
      </c>
      <c r="L439" s="21">
        <f>K439*J439</f>
        <v>31.93</v>
      </c>
      <c r="M439" s="22"/>
      <c r="N439" s="134">
        <f>L439-H439</f>
        <v>3.7300000000000004</v>
      </c>
      <c r="O439" s="142">
        <f>IF((H439)=0,"",(N439/H439))</f>
        <v>0.13226950354609932</v>
      </c>
      <c r="P439" s="2"/>
      <c r="Q439" s="2"/>
      <c r="R439" s="2"/>
      <c r="S439" s="2"/>
      <c r="T439" s="2"/>
    </row>
    <row r="440" spans="1:20" x14ac:dyDescent="0.2">
      <c r="A440" s="2"/>
      <c r="B440" s="16" t="s">
        <v>41</v>
      </c>
      <c r="C440" s="16"/>
      <c r="D440" s="17" t="s">
        <v>15</v>
      </c>
      <c r="E440" s="18"/>
      <c r="F440" s="125">
        <v>-0.28000000000000003</v>
      </c>
      <c r="G440" s="20">
        <v>1</v>
      </c>
      <c r="H440" s="126">
        <f t="shared" ref="H440:H446" si="169">G440*F440</f>
        <v>-0.28000000000000003</v>
      </c>
      <c r="I440" s="57"/>
      <c r="J440" s="125">
        <v>-0.32</v>
      </c>
      <c r="K440" s="24">
        <v>1</v>
      </c>
      <c r="L440" s="121">
        <f>K440*J440</f>
        <v>-0.32</v>
      </c>
      <c r="M440" s="22"/>
      <c r="N440" s="135">
        <f>L440-H440</f>
        <v>-3.999999999999998E-2</v>
      </c>
      <c r="O440" s="142">
        <f>IF((H440)=0,"",(N440/H440))</f>
        <v>0.14285714285714277</v>
      </c>
      <c r="P440" s="2"/>
      <c r="Q440" s="2"/>
      <c r="R440" s="2"/>
      <c r="S440" s="2"/>
      <c r="T440" s="2"/>
    </row>
    <row r="441" spans="1:20" x14ac:dyDescent="0.2">
      <c r="A441" s="2"/>
      <c r="B441" s="18" t="s">
        <v>42</v>
      </c>
      <c r="C441" s="16"/>
      <c r="D441" s="17"/>
      <c r="E441" s="18"/>
      <c r="F441" s="66"/>
      <c r="G441" s="20">
        <v>1</v>
      </c>
      <c r="H441" s="123">
        <f t="shared" si="169"/>
        <v>0</v>
      </c>
      <c r="I441" s="57"/>
      <c r="J441" s="124"/>
      <c r="K441" s="24">
        <v>1</v>
      </c>
      <c r="L441" s="21">
        <f t="shared" ref="L441:L446" si="170">K441*J441</f>
        <v>0</v>
      </c>
      <c r="M441" s="22"/>
      <c r="N441" s="135">
        <f t="shared" ref="N441:N447" si="171">L441-H441</f>
        <v>0</v>
      </c>
      <c r="O441" s="142" t="str">
        <f t="shared" ref="O441:O447" si="172">IF((H441)=0,"",(N441/H441))</f>
        <v/>
      </c>
      <c r="P441" s="2"/>
      <c r="Q441" s="2"/>
      <c r="R441" s="2"/>
      <c r="S441" s="2"/>
      <c r="T441" s="2"/>
    </row>
    <row r="442" spans="1:20" x14ac:dyDescent="0.2">
      <c r="A442" s="2"/>
      <c r="B442" s="16" t="s">
        <v>16</v>
      </c>
      <c r="C442" s="16"/>
      <c r="D442" s="17" t="s">
        <v>17</v>
      </c>
      <c r="E442" s="18"/>
      <c r="F442" s="66">
        <v>9.9000000000000008E-3</v>
      </c>
      <c r="G442" s="28">
        <f>$F$8</f>
        <v>200</v>
      </c>
      <c r="H442" s="123">
        <f t="shared" si="169"/>
        <v>1.9800000000000002</v>
      </c>
      <c r="I442" s="57"/>
      <c r="J442" s="124">
        <v>4.8999999999999998E-3</v>
      </c>
      <c r="K442" s="28">
        <f>$F$8</f>
        <v>200</v>
      </c>
      <c r="L442" s="121">
        <f t="shared" si="170"/>
        <v>0.98</v>
      </c>
      <c r="M442" s="22"/>
      <c r="N442" s="135">
        <f t="shared" si="171"/>
        <v>-1.0000000000000002</v>
      </c>
      <c r="O442" s="142">
        <f t="shared" si="172"/>
        <v>-0.50505050505050508</v>
      </c>
      <c r="P442" s="2"/>
      <c r="Q442" s="2"/>
      <c r="R442" s="2"/>
      <c r="S442" s="2"/>
      <c r="T442" s="2"/>
    </row>
    <row r="443" spans="1:20" x14ac:dyDescent="0.2">
      <c r="A443" s="2"/>
      <c r="B443" s="16" t="s">
        <v>41</v>
      </c>
      <c r="C443" s="16"/>
      <c r="D443" s="17" t="s">
        <v>17</v>
      </c>
      <c r="E443" s="18"/>
      <c r="F443" s="144">
        <v>-1E-4</v>
      </c>
      <c r="G443" s="28">
        <f t="shared" ref="G443:G446" si="173">$F$8</f>
        <v>200</v>
      </c>
      <c r="H443" s="126">
        <f t="shared" si="169"/>
        <v>-0.02</v>
      </c>
      <c r="I443" s="57"/>
      <c r="J443" s="144">
        <v>-5.0000000000000002E-5</v>
      </c>
      <c r="K443" s="28">
        <f t="shared" ref="K443:K446" si="174">$F$8</f>
        <v>200</v>
      </c>
      <c r="L443" s="121">
        <f t="shared" si="170"/>
        <v>-0.01</v>
      </c>
      <c r="M443" s="22"/>
      <c r="N443" s="135">
        <f t="shared" si="171"/>
        <v>0.01</v>
      </c>
      <c r="O443" s="142">
        <f t="shared" si="172"/>
        <v>-0.5</v>
      </c>
      <c r="P443" s="2"/>
      <c r="Q443" s="2"/>
      <c r="R443" s="2"/>
      <c r="S443" s="2"/>
      <c r="T443" s="2"/>
    </row>
    <row r="444" spans="1:20" x14ac:dyDescent="0.2">
      <c r="A444" s="2"/>
      <c r="B444" s="16" t="s">
        <v>42</v>
      </c>
      <c r="C444" s="16"/>
      <c r="D444" s="17"/>
      <c r="E444" s="18"/>
      <c r="F444" s="66"/>
      <c r="G444" s="28">
        <f t="shared" si="173"/>
        <v>200</v>
      </c>
      <c r="H444" s="126">
        <f t="shared" si="169"/>
        <v>0</v>
      </c>
      <c r="I444" s="57"/>
      <c r="J444" s="124"/>
      <c r="K444" s="28">
        <f t="shared" si="174"/>
        <v>200</v>
      </c>
      <c r="L444" s="121">
        <f t="shared" si="170"/>
        <v>0</v>
      </c>
      <c r="M444" s="22"/>
      <c r="N444" s="135">
        <f t="shared" si="171"/>
        <v>0</v>
      </c>
      <c r="O444" s="142" t="str">
        <f t="shared" si="172"/>
        <v/>
      </c>
      <c r="P444" s="2"/>
      <c r="Q444" s="2"/>
      <c r="R444" s="2"/>
      <c r="S444" s="2"/>
      <c r="T444" s="2"/>
    </row>
    <row r="445" spans="1:20" x14ac:dyDescent="0.2">
      <c r="A445" s="2"/>
      <c r="B445" s="122" t="s">
        <v>18</v>
      </c>
      <c r="C445" s="16"/>
      <c r="D445" s="17" t="s">
        <v>17</v>
      </c>
      <c r="E445" s="18"/>
      <c r="F445" s="127">
        <v>-1.5E-3</v>
      </c>
      <c r="G445" s="28">
        <f t="shared" si="173"/>
        <v>200</v>
      </c>
      <c r="H445" s="126">
        <f t="shared" si="169"/>
        <v>-0.3</v>
      </c>
      <c r="I445" s="57"/>
      <c r="J445" s="127">
        <v>-1.5E-3</v>
      </c>
      <c r="K445" s="28">
        <f t="shared" si="174"/>
        <v>200</v>
      </c>
      <c r="L445" s="121">
        <f t="shared" si="170"/>
        <v>-0.3</v>
      </c>
      <c r="M445" s="22"/>
      <c r="N445" s="135">
        <f t="shared" si="171"/>
        <v>0</v>
      </c>
      <c r="O445" s="142">
        <f t="shared" si="172"/>
        <v>0</v>
      </c>
      <c r="P445" s="2"/>
      <c r="Q445" s="2"/>
      <c r="R445" s="2"/>
      <c r="S445" s="2"/>
      <c r="T445" s="2"/>
    </row>
    <row r="446" spans="1:20" x14ac:dyDescent="0.2">
      <c r="A446" s="2"/>
      <c r="B446" s="122" t="s">
        <v>19</v>
      </c>
      <c r="C446" s="16"/>
      <c r="D446" s="17" t="s">
        <v>17</v>
      </c>
      <c r="E446" s="18"/>
      <c r="F446" s="66">
        <v>2.0000000000000001E-4</v>
      </c>
      <c r="G446" s="28">
        <f t="shared" si="173"/>
        <v>200</v>
      </c>
      <c r="H446" s="123">
        <f t="shared" si="169"/>
        <v>0.04</v>
      </c>
      <c r="I446" s="57"/>
      <c r="J446" s="124">
        <v>2.0000000000000001E-4</v>
      </c>
      <c r="K446" s="28">
        <f t="shared" si="174"/>
        <v>200</v>
      </c>
      <c r="L446" s="121">
        <f t="shared" si="170"/>
        <v>0.04</v>
      </c>
      <c r="M446" s="22"/>
      <c r="N446" s="135">
        <f t="shared" si="171"/>
        <v>0</v>
      </c>
      <c r="O446" s="142">
        <f t="shared" si="172"/>
        <v>0</v>
      </c>
      <c r="P446" s="2"/>
      <c r="Q446" s="2"/>
      <c r="R446" s="2"/>
      <c r="S446" s="2"/>
      <c r="T446" s="2"/>
    </row>
    <row r="447" spans="1:20" ht="15" x14ac:dyDescent="0.2">
      <c r="A447" s="31"/>
      <c r="B447" s="32" t="s">
        <v>20</v>
      </c>
      <c r="C447" s="33"/>
      <c r="D447" s="34"/>
      <c r="E447" s="33"/>
      <c r="F447" s="35"/>
      <c r="G447" s="36"/>
      <c r="H447" s="37">
        <f>SUM(H439:H446)</f>
        <v>29.619999999999997</v>
      </c>
      <c r="I447" s="38"/>
      <c r="J447" s="39"/>
      <c r="K447" s="40"/>
      <c r="L447" s="37">
        <f>SUM(L439:L446)</f>
        <v>32.32</v>
      </c>
      <c r="M447" s="38"/>
      <c r="N447" s="41">
        <f t="shared" si="171"/>
        <v>2.7000000000000028</v>
      </c>
      <c r="O447" s="42">
        <f t="shared" si="172"/>
        <v>9.1154625253207403E-2</v>
      </c>
      <c r="P447" s="31"/>
      <c r="Q447" s="31"/>
      <c r="R447" s="31"/>
      <c r="S447" s="31"/>
      <c r="T447" s="31"/>
    </row>
    <row r="448" spans="1:20" x14ac:dyDescent="0.2">
      <c r="A448" s="2"/>
      <c r="B448" s="46" t="s">
        <v>21</v>
      </c>
      <c r="C448" s="16"/>
      <c r="D448" s="17" t="s">
        <v>17</v>
      </c>
      <c r="E448" s="18"/>
      <c r="F448" s="66">
        <v>4.0000000000000002E-4</v>
      </c>
      <c r="G448" s="28">
        <f t="shared" ref="G448" si="175">$F$8</f>
        <v>200</v>
      </c>
      <c r="H448" s="123">
        <f>G448*F448</f>
        <v>0.08</v>
      </c>
      <c r="I448" s="57"/>
      <c r="J448" s="124">
        <v>4.0000000000000002E-4</v>
      </c>
      <c r="K448" s="28">
        <f t="shared" ref="K448" si="176">$F$8</f>
        <v>200</v>
      </c>
      <c r="L448" s="21">
        <f>K448*J448</f>
        <v>0.08</v>
      </c>
      <c r="M448" s="22"/>
      <c r="N448" s="25">
        <f>L448-H448</f>
        <v>0</v>
      </c>
      <c r="O448" s="142">
        <f>IF((H448)=0,"",(N448/H448))</f>
        <v>0</v>
      </c>
      <c r="P448" s="2"/>
      <c r="Q448" s="2"/>
      <c r="R448" s="2"/>
      <c r="S448" s="2"/>
      <c r="T448" s="2"/>
    </row>
    <row r="449" spans="1:20" x14ac:dyDescent="0.2">
      <c r="A449" s="2"/>
      <c r="B449" s="46" t="s">
        <v>22</v>
      </c>
      <c r="C449" s="16"/>
      <c r="D449" s="17" t="s">
        <v>17</v>
      </c>
      <c r="E449" s="18"/>
      <c r="F449" s="47">
        <f>IF(ISBLANK(D432)=TRUE, 0, IF(D432="TOU", 0.64*$F$79+0.18*$F$80+0.18*$F$81, IF(AND(D432="non-TOU",#REF!&gt; 0),#REF!,#REF!)))</f>
        <v>0.10214000000000001</v>
      </c>
      <c r="G449" s="48">
        <f>$F$8*(1+$F$44)-$F$8</f>
        <v>13.100000000000023</v>
      </c>
      <c r="H449" s="21">
        <f t="shared" ref="H449" si="177">G449*F449</f>
        <v>1.3380340000000024</v>
      </c>
      <c r="I449" s="22"/>
      <c r="J449" s="49">
        <f>0.64*$F$79+0.18*$F$80+0.18*$F$81</f>
        <v>0.10214000000000001</v>
      </c>
      <c r="K449" s="48">
        <f>$F$8*(1+$J$44)-$F$8</f>
        <v>13.100000000000023</v>
      </c>
      <c r="L449" s="21">
        <f t="shared" ref="L449" si="178">K449*J449</f>
        <v>1.3380340000000024</v>
      </c>
      <c r="M449" s="22"/>
      <c r="N449" s="25">
        <f t="shared" ref="N449" si="179">L449-H449</f>
        <v>0</v>
      </c>
      <c r="O449" s="142">
        <f t="shared" ref="O449" si="180">IF((H449)=0,"",(N449/H449))</f>
        <v>0</v>
      </c>
      <c r="P449" s="2"/>
      <c r="Q449" s="2"/>
      <c r="R449" s="2"/>
      <c r="S449" s="2"/>
      <c r="T449" s="2"/>
    </row>
    <row r="450" spans="1:20" x14ac:dyDescent="0.2">
      <c r="A450" s="2"/>
      <c r="B450" s="46" t="s">
        <v>23</v>
      </c>
      <c r="C450" s="16"/>
      <c r="D450" s="17" t="s">
        <v>15</v>
      </c>
      <c r="E450" s="18"/>
      <c r="F450" s="133">
        <v>0.79</v>
      </c>
      <c r="G450" s="20">
        <v>1</v>
      </c>
      <c r="H450" s="21">
        <f>G450*F450</f>
        <v>0.79</v>
      </c>
      <c r="I450" s="22"/>
      <c r="J450" s="133">
        <v>0</v>
      </c>
      <c r="K450" s="20">
        <v>1</v>
      </c>
      <c r="L450" s="21">
        <f>K450*J450</f>
        <v>0</v>
      </c>
      <c r="M450" s="22"/>
      <c r="N450" s="25">
        <f>L450-H450</f>
        <v>-0.79</v>
      </c>
      <c r="O450" s="142"/>
      <c r="P450" s="2"/>
      <c r="Q450" s="2"/>
      <c r="R450" s="2"/>
      <c r="S450" s="2"/>
      <c r="T450" s="2"/>
    </row>
    <row r="451" spans="1:20" ht="30" x14ac:dyDescent="0.2">
      <c r="A451" s="2"/>
      <c r="B451" s="50" t="s">
        <v>24</v>
      </c>
      <c r="C451" s="51"/>
      <c r="D451" s="51"/>
      <c r="E451" s="51"/>
      <c r="F451" s="52"/>
      <c r="G451" s="53"/>
      <c r="H451" s="54">
        <f>SUM(H448:H450)+H447</f>
        <v>31.828033999999999</v>
      </c>
      <c r="I451" s="38"/>
      <c r="J451" s="53"/>
      <c r="K451" s="55"/>
      <c r="L451" s="54">
        <f>SUM(L448:L450)+L447</f>
        <v>33.738034000000006</v>
      </c>
      <c r="M451" s="38"/>
      <c r="N451" s="41">
        <f t="shared" ref="N451:N461" si="181">L451-H451</f>
        <v>1.9100000000000072</v>
      </c>
      <c r="O451" s="42">
        <f t="shared" ref="O451:O461" si="182">IF((H451)=0,"",(N451/H451))</f>
        <v>6.0009989935288097E-2</v>
      </c>
      <c r="P451" s="2"/>
      <c r="Q451" s="2"/>
      <c r="R451" s="2"/>
      <c r="S451" s="2"/>
      <c r="T451" s="2"/>
    </row>
    <row r="452" spans="1:20" x14ac:dyDescent="0.2">
      <c r="A452" s="2"/>
      <c r="B452" s="22" t="s">
        <v>25</v>
      </c>
      <c r="C452" s="22"/>
      <c r="D452" s="56" t="s">
        <v>17</v>
      </c>
      <c r="E452" s="57"/>
      <c r="F452" s="124">
        <v>6.7999999999999996E-3</v>
      </c>
      <c r="G452" s="58">
        <f>F434*(1+F470)</f>
        <v>213.10000000000002</v>
      </c>
      <c r="H452" s="21">
        <f>G452*F452</f>
        <v>1.4490800000000001</v>
      </c>
      <c r="I452" s="22"/>
      <c r="J452" s="124">
        <v>6.7999999999999996E-3</v>
      </c>
      <c r="K452" s="59">
        <f>F434*(1+J470)</f>
        <v>213.10000000000002</v>
      </c>
      <c r="L452" s="21">
        <f>K452*J452</f>
        <v>1.4490800000000001</v>
      </c>
      <c r="M452" s="22"/>
      <c r="N452" s="25">
        <f t="shared" si="181"/>
        <v>0</v>
      </c>
      <c r="O452" s="26">
        <f t="shared" si="182"/>
        <v>0</v>
      </c>
      <c r="P452" s="2"/>
      <c r="Q452" s="2"/>
      <c r="R452" s="2"/>
      <c r="S452" s="2"/>
      <c r="T452" s="2"/>
    </row>
    <row r="453" spans="1:20" ht="28.5" x14ac:dyDescent="0.2">
      <c r="A453" s="2"/>
      <c r="B453" s="60" t="s">
        <v>26</v>
      </c>
      <c r="C453" s="22"/>
      <c r="D453" s="56" t="s">
        <v>17</v>
      </c>
      <c r="E453" s="57"/>
      <c r="F453" s="124">
        <v>5.1999999999999998E-3</v>
      </c>
      <c r="G453" s="58">
        <f>G452</f>
        <v>213.10000000000002</v>
      </c>
      <c r="H453" s="21">
        <f>G453*F453</f>
        <v>1.10812</v>
      </c>
      <c r="I453" s="22"/>
      <c r="J453" s="124">
        <v>5.1999999999999998E-3</v>
      </c>
      <c r="K453" s="59">
        <f>K452</f>
        <v>213.10000000000002</v>
      </c>
      <c r="L453" s="21">
        <f>K453*J453</f>
        <v>1.10812</v>
      </c>
      <c r="M453" s="22"/>
      <c r="N453" s="25">
        <f t="shared" si="181"/>
        <v>0</v>
      </c>
      <c r="O453" s="26">
        <f t="shared" si="182"/>
        <v>0</v>
      </c>
      <c r="P453" s="2"/>
      <c r="Q453" s="2"/>
      <c r="R453" s="2"/>
      <c r="S453" s="2"/>
      <c r="T453" s="2"/>
    </row>
    <row r="454" spans="1:20" ht="30" x14ac:dyDescent="0.2">
      <c r="A454" s="2"/>
      <c r="B454" s="50" t="s">
        <v>27</v>
      </c>
      <c r="C454" s="33"/>
      <c r="D454" s="33"/>
      <c r="E454" s="33"/>
      <c r="F454" s="128"/>
      <c r="G454" s="53"/>
      <c r="H454" s="54">
        <f>SUM(H451:H453)</f>
        <v>34.385233999999997</v>
      </c>
      <c r="I454" s="61"/>
      <c r="J454" s="129"/>
      <c r="K454" s="62"/>
      <c r="L454" s="54">
        <f>SUM(L451:L453)</f>
        <v>36.295234000000008</v>
      </c>
      <c r="M454" s="61"/>
      <c r="N454" s="41">
        <f t="shared" si="181"/>
        <v>1.9100000000000108</v>
      </c>
      <c r="O454" s="42">
        <f t="shared" si="182"/>
        <v>5.554709908328706E-2</v>
      </c>
      <c r="P454" s="2"/>
      <c r="Q454" s="2"/>
      <c r="R454" s="2"/>
      <c r="S454" s="2"/>
      <c r="T454" s="2"/>
    </row>
    <row r="455" spans="1:20" ht="28.5" x14ac:dyDescent="0.2">
      <c r="A455" s="2"/>
      <c r="B455" s="63" t="s">
        <v>28</v>
      </c>
      <c r="C455" s="16"/>
      <c r="D455" s="17" t="s">
        <v>17</v>
      </c>
      <c r="E455" s="18"/>
      <c r="F455" s="66">
        <v>4.4000000000000003E-3</v>
      </c>
      <c r="G455" s="58">
        <f>G453</f>
        <v>213.10000000000002</v>
      </c>
      <c r="H455" s="21">
        <f t="shared" ref="H455:H461" si="183">G455*F455</f>
        <v>0.93764000000000014</v>
      </c>
      <c r="I455" s="22"/>
      <c r="J455" s="124">
        <v>4.4000000000000003E-3</v>
      </c>
      <c r="K455" s="59">
        <f>K453</f>
        <v>213.10000000000002</v>
      </c>
      <c r="L455" s="21">
        <f t="shared" ref="L455:L461" si="184">K455*J455</f>
        <v>0.93764000000000014</v>
      </c>
      <c r="M455" s="22"/>
      <c r="N455" s="25">
        <f t="shared" si="181"/>
        <v>0</v>
      </c>
      <c r="O455" s="26">
        <f t="shared" si="182"/>
        <v>0</v>
      </c>
      <c r="P455" s="2"/>
      <c r="Q455" s="2"/>
      <c r="R455" s="2"/>
      <c r="S455" s="2"/>
      <c r="T455" s="2"/>
    </row>
    <row r="456" spans="1:20" ht="28.5" x14ac:dyDescent="0.2">
      <c r="A456" s="2"/>
      <c r="B456" s="63" t="s">
        <v>29</v>
      </c>
      <c r="C456" s="16"/>
      <c r="D456" s="17" t="s">
        <v>17</v>
      </c>
      <c r="E456" s="18"/>
      <c r="F456" s="66">
        <v>1.2999999999999999E-3</v>
      </c>
      <c r="G456" s="58">
        <f>G453</f>
        <v>213.10000000000002</v>
      </c>
      <c r="H456" s="21">
        <f t="shared" si="183"/>
        <v>0.27703</v>
      </c>
      <c r="I456" s="22"/>
      <c r="J456" s="124">
        <v>1.2999999999999999E-3</v>
      </c>
      <c r="K456" s="59">
        <f>K453</f>
        <v>213.10000000000002</v>
      </c>
      <c r="L456" s="21">
        <f t="shared" si="184"/>
        <v>0.27703</v>
      </c>
      <c r="M456" s="22"/>
      <c r="N456" s="25">
        <f t="shared" si="181"/>
        <v>0</v>
      </c>
      <c r="O456" s="26">
        <f t="shared" si="182"/>
        <v>0</v>
      </c>
      <c r="P456" s="2"/>
      <c r="Q456" s="2"/>
      <c r="R456" s="2"/>
      <c r="S456" s="2"/>
      <c r="T456" s="2"/>
    </row>
    <row r="457" spans="1:20" x14ac:dyDescent="0.2">
      <c r="A457" s="2"/>
      <c r="B457" s="16" t="s">
        <v>30</v>
      </c>
      <c r="C457" s="16"/>
      <c r="D457" s="17" t="s">
        <v>15</v>
      </c>
      <c r="E457" s="18"/>
      <c r="F457" s="66">
        <v>0.25</v>
      </c>
      <c r="G457" s="20">
        <v>1</v>
      </c>
      <c r="H457" s="21">
        <f t="shared" si="183"/>
        <v>0.25</v>
      </c>
      <c r="I457" s="22"/>
      <c r="J457" s="124">
        <v>0.25</v>
      </c>
      <c r="K457" s="24">
        <v>1</v>
      </c>
      <c r="L457" s="21">
        <f t="shared" si="184"/>
        <v>0.25</v>
      </c>
      <c r="M457" s="22"/>
      <c r="N457" s="25">
        <f t="shared" si="181"/>
        <v>0</v>
      </c>
      <c r="O457" s="26">
        <f t="shared" si="182"/>
        <v>0</v>
      </c>
      <c r="P457" s="2"/>
      <c r="Q457" s="2"/>
      <c r="R457" s="2"/>
      <c r="S457" s="2"/>
      <c r="T457" s="2"/>
    </row>
    <row r="458" spans="1:20" hidden="1" x14ac:dyDescent="0.2">
      <c r="A458" s="2"/>
      <c r="B458" s="16" t="s">
        <v>31</v>
      </c>
      <c r="C458" s="16"/>
      <c r="D458" s="17" t="s">
        <v>17</v>
      </c>
      <c r="E458" s="18"/>
      <c r="F458" s="66"/>
      <c r="G458" s="64">
        <f>F434</f>
        <v>200</v>
      </c>
      <c r="H458" s="21">
        <f t="shared" si="183"/>
        <v>0</v>
      </c>
      <c r="I458" s="22"/>
      <c r="J458" s="66"/>
      <c r="K458" s="65">
        <f>F434</f>
        <v>200</v>
      </c>
      <c r="L458" s="21">
        <f t="shared" si="184"/>
        <v>0</v>
      </c>
      <c r="M458" s="22"/>
      <c r="N458" s="25">
        <f t="shared" si="181"/>
        <v>0</v>
      </c>
      <c r="O458" s="26" t="str">
        <f t="shared" si="182"/>
        <v/>
      </c>
      <c r="P458" s="2"/>
      <c r="Q458" s="2"/>
      <c r="R458" s="2"/>
      <c r="S458" s="2"/>
      <c r="T458" s="2"/>
    </row>
    <row r="459" spans="1:20" x14ac:dyDescent="0.2">
      <c r="A459" s="2"/>
      <c r="B459" s="46" t="s">
        <v>32</v>
      </c>
      <c r="C459" s="16"/>
      <c r="D459" s="17" t="s">
        <v>17</v>
      </c>
      <c r="E459" s="18"/>
      <c r="F459" s="66">
        <v>0.08</v>
      </c>
      <c r="G459" s="67">
        <f>0.64*$F$8</f>
        <v>128</v>
      </c>
      <c r="H459" s="21">
        <f t="shared" si="183"/>
        <v>10.24</v>
      </c>
      <c r="I459" s="22"/>
      <c r="J459" s="66">
        <v>0.08</v>
      </c>
      <c r="K459" s="67">
        <f>G459</f>
        <v>128</v>
      </c>
      <c r="L459" s="21">
        <f t="shared" si="184"/>
        <v>10.24</v>
      </c>
      <c r="M459" s="22"/>
      <c r="N459" s="25">
        <f t="shared" si="181"/>
        <v>0</v>
      </c>
      <c r="O459" s="26">
        <f t="shared" si="182"/>
        <v>0</v>
      </c>
      <c r="P459" s="2"/>
      <c r="Q459" s="2"/>
      <c r="R459" s="2"/>
      <c r="S459" s="68"/>
      <c r="T459" s="2"/>
    </row>
    <row r="460" spans="1:20" x14ac:dyDescent="0.2">
      <c r="A460" s="2"/>
      <c r="B460" s="46" t="s">
        <v>33</v>
      </c>
      <c r="C460" s="16"/>
      <c r="D460" s="17" t="s">
        <v>17</v>
      </c>
      <c r="E460" s="18"/>
      <c r="F460" s="66">
        <v>0.122</v>
      </c>
      <c r="G460" s="67">
        <f>0.18*$F$8</f>
        <v>36</v>
      </c>
      <c r="H460" s="21">
        <f t="shared" si="183"/>
        <v>4.3919999999999995</v>
      </c>
      <c r="I460" s="22"/>
      <c r="J460" s="66">
        <v>0.122</v>
      </c>
      <c r="K460" s="67">
        <f>G460</f>
        <v>36</v>
      </c>
      <c r="L460" s="21">
        <f t="shared" si="184"/>
        <v>4.3919999999999995</v>
      </c>
      <c r="M460" s="22"/>
      <c r="N460" s="25">
        <f t="shared" si="181"/>
        <v>0</v>
      </c>
      <c r="O460" s="26">
        <f t="shared" si="182"/>
        <v>0</v>
      </c>
      <c r="P460" s="2"/>
      <c r="Q460" s="2"/>
      <c r="R460" s="2"/>
      <c r="S460" s="68"/>
      <c r="T460" s="2"/>
    </row>
    <row r="461" spans="1:20" ht="15" thickBot="1" x14ac:dyDescent="0.25">
      <c r="A461" s="2"/>
      <c r="B461" s="7" t="s">
        <v>34</v>
      </c>
      <c r="C461" s="16"/>
      <c r="D461" s="17" t="s">
        <v>17</v>
      </c>
      <c r="E461" s="18"/>
      <c r="F461" s="66">
        <v>0.161</v>
      </c>
      <c r="G461" s="67">
        <f>0.18*$F$8</f>
        <v>36</v>
      </c>
      <c r="H461" s="21">
        <f t="shared" si="183"/>
        <v>5.7960000000000003</v>
      </c>
      <c r="I461" s="22"/>
      <c r="J461" s="66">
        <v>0.161</v>
      </c>
      <c r="K461" s="67">
        <f>G461</f>
        <v>36</v>
      </c>
      <c r="L461" s="21">
        <f t="shared" si="184"/>
        <v>5.7960000000000003</v>
      </c>
      <c r="M461" s="22"/>
      <c r="N461" s="25">
        <f t="shared" si="181"/>
        <v>0</v>
      </c>
      <c r="O461" s="26">
        <f t="shared" si="182"/>
        <v>0</v>
      </c>
      <c r="P461" s="2"/>
      <c r="Q461" s="2"/>
      <c r="R461" s="2"/>
      <c r="S461" s="68"/>
      <c r="T461" s="2"/>
    </row>
    <row r="462" spans="1:20" ht="15" thickBot="1" x14ac:dyDescent="0.25">
      <c r="A462" s="2"/>
      <c r="B462" s="69"/>
      <c r="C462" s="70"/>
      <c r="D462" s="71"/>
      <c r="E462" s="70"/>
      <c r="F462" s="72"/>
      <c r="G462" s="73"/>
      <c r="H462" s="74"/>
      <c r="I462" s="75"/>
      <c r="J462" s="72"/>
      <c r="K462" s="76"/>
      <c r="L462" s="74"/>
      <c r="M462" s="75"/>
      <c r="N462" s="77"/>
      <c r="O462" s="78"/>
      <c r="P462" s="2"/>
      <c r="Q462" s="2"/>
      <c r="R462" s="2"/>
      <c r="S462" s="2"/>
      <c r="T462" s="2"/>
    </row>
    <row r="463" spans="1:20" ht="15" x14ac:dyDescent="0.2">
      <c r="A463" s="2"/>
      <c r="B463" s="79" t="s">
        <v>35</v>
      </c>
      <c r="C463" s="16"/>
      <c r="D463" s="16"/>
      <c r="E463" s="16"/>
      <c r="F463" s="80"/>
      <c r="G463" s="81"/>
      <c r="H463" s="82">
        <f>SUM(H455:H461,H454)</f>
        <v>56.277903999999992</v>
      </c>
      <c r="I463" s="83"/>
      <c r="J463" s="84"/>
      <c r="K463" s="84"/>
      <c r="L463" s="139">
        <f>SUM(L455:L461,L454)</f>
        <v>58.187904000000003</v>
      </c>
      <c r="M463" s="85"/>
      <c r="N463" s="86">
        <f t="shared" ref="N463:N467" si="185">L463-H463</f>
        <v>1.9100000000000108</v>
      </c>
      <c r="O463" s="87">
        <f t="shared" ref="O463:O467" si="186">IF((H463)=0,"",(N463/H463))</f>
        <v>3.393871953724522E-2</v>
      </c>
      <c r="P463" s="2"/>
      <c r="Q463" s="2"/>
      <c r="R463" s="2"/>
      <c r="S463" s="68"/>
      <c r="T463" s="2"/>
    </row>
    <row r="464" spans="1:20" x14ac:dyDescent="0.2">
      <c r="A464" s="2"/>
      <c r="B464" s="88" t="s">
        <v>36</v>
      </c>
      <c r="C464" s="16"/>
      <c r="D464" s="16"/>
      <c r="E464" s="16"/>
      <c r="F464" s="89">
        <v>0.13</v>
      </c>
      <c r="G464" s="90"/>
      <c r="H464" s="91">
        <f>H463*F464</f>
        <v>7.3161275199999993</v>
      </c>
      <c r="I464" s="92"/>
      <c r="J464" s="93">
        <v>0.13</v>
      </c>
      <c r="K464" s="92"/>
      <c r="L464" s="94">
        <f>L463*J464</f>
        <v>7.5644275200000006</v>
      </c>
      <c r="M464" s="95"/>
      <c r="N464" s="96">
        <f t="shared" si="185"/>
        <v>0.2483000000000013</v>
      </c>
      <c r="O464" s="97">
        <f t="shared" si="186"/>
        <v>3.3938719537245206E-2</v>
      </c>
      <c r="P464" s="2"/>
      <c r="Q464" s="2"/>
      <c r="R464" s="2"/>
      <c r="S464" s="68"/>
      <c r="T464" s="2"/>
    </row>
    <row r="465" spans="1:20" ht="15" x14ac:dyDescent="0.2">
      <c r="A465" s="2"/>
      <c r="B465" s="98" t="s">
        <v>37</v>
      </c>
      <c r="C465" s="16"/>
      <c r="D465" s="16"/>
      <c r="E465" s="16"/>
      <c r="F465" s="99"/>
      <c r="G465" s="90"/>
      <c r="H465" s="91">
        <f>H463+H464</f>
        <v>63.594031519999994</v>
      </c>
      <c r="I465" s="92"/>
      <c r="J465" s="92"/>
      <c r="K465" s="92"/>
      <c r="L465" s="94">
        <f>L463+L464</f>
        <v>65.752331519999998</v>
      </c>
      <c r="M465" s="95"/>
      <c r="N465" s="96">
        <f t="shared" si="185"/>
        <v>2.1583000000000041</v>
      </c>
      <c r="O465" s="97">
        <f t="shared" si="186"/>
        <v>3.3938719537245095E-2</v>
      </c>
      <c r="P465" s="2"/>
      <c r="Q465" s="2"/>
      <c r="R465" s="2"/>
      <c r="S465" s="68"/>
      <c r="T465" s="2"/>
    </row>
    <row r="466" spans="1:20" hidden="1" x14ac:dyDescent="0.2">
      <c r="A466" s="2"/>
      <c r="B466" s="148" t="s">
        <v>38</v>
      </c>
      <c r="C466" s="148"/>
      <c r="D466" s="148"/>
      <c r="E466" s="16"/>
      <c r="F466" s="99"/>
      <c r="G466" s="90"/>
      <c r="H466" s="140"/>
      <c r="I466" s="92"/>
      <c r="J466" s="92"/>
      <c r="K466" s="92"/>
      <c r="L466" s="130"/>
      <c r="M466" s="95"/>
      <c r="N466" s="140">
        <f t="shared" si="185"/>
        <v>0</v>
      </c>
      <c r="O466" s="101" t="str">
        <f t="shared" si="186"/>
        <v/>
      </c>
      <c r="P466" s="2"/>
      <c r="Q466" s="2"/>
      <c r="R466" s="2"/>
      <c r="S466" s="2"/>
      <c r="T466" s="2"/>
    </row>
    <row r="467" spans="1:20" ht="15.75" thickBot="1" x14ac:dyDescent="0.25">
      <c r="A467" s="2"/>
      <c r="B467" s="149" t="s">
        <v>53</v>
      </c>
      <c r="C467" s="149"/>
      <c r="D467" s="149"/>
      <c r="E467" s="102"/>
      <c r="F467" s="103"/>
      <c r="G467" s="104"/>
      <c r="H467" s="105">
        <f>H465+H466</f>
        <v>63.594031519999994</v>
      </c>
      <c r="I467" s="106"/>
      <c r="J467" s="106"/>
      <c r="K467" s="106"/>
      <c r="L467" s="107">
        <f>L465+L466</f>
        <v>65.752331519999998</v>
      </c>
      <c r="M467" s="108"/>
      <c r="N467" s="109">
        <f t="shared" si="185"/>
        <v>2.1583000000000041</v>
      </c>
      <c r="O467" s="110">
        <f t="shared" si="186"/>
        <v>3.3938719537245095E-2</v>
      </c>
      <c r="P467" s="2"/>
      <c r="Q467" s="2"/>
      <c r="R467" s="2"/>
      <c r="S467" s="2"/>
      <c r="T467" s="2"/>
    </row>
    <row r="468" spans="1:20" ht="15" thickBot="1" x14ac:dyDescent="0.25">
      <c r="A468" s="111"/>
      <c r="B468" s="112"/>
      <c r="C468" s="113"/>
      <c r="D468" s="114"/>
      <c r="E468" s="113"/>
      <c r="F468" s="72"/>
      <c r="G468" s="115"/>
      <c r="H468" s="74"/>
      <c r="I468" s="116"/>
      <c r="J468" s="72"/>
      <c r="K468" s="117"/>
      <c r="L468" s="74"/>
      <c r="M468" s="116"/>
      <c r="N468" s="118"/>
      <c r="O468" s="78"/>
      <c r="P468" s="111"/>
      <c r="Q468" s="111"/>
      <c r="R468" s="111"/>
      <c r="S468" s="111"/>
      <c r="T468" s="111"/>
    </row>
    <row r="469" spans="1:2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8"/>
      <c r="M469" s="2"/>
      <c r="N469" s="2"/>
      <c r="O469" s="2"/>
      <c r="P469" s="2"/>
      <c r="Q469" s="2"/>
      <c r="R469" s="2"/>
      <c r="S469" s="2"/>
      <c r="T469" s="2"/>
    </row>
    <row r="470" spans="1:20" ht="15" x14ac:dyDescent="0.25">
      <c r="A470" s="2"/>
      <c r="B470" s="8" t="s">
        <v>39</v>
      </c>
      <c r="C470" s="2"/>
      <c r="D470" s="2"/>
      <c r="E470" s="2"/>
      <c r="F470" s="119">
        <v>6.5500000000000003E-2</v>
      </c>
      <c r="G470" s="2"/>
      <c r="H470" s="2"/>
      <c r="I470" s="2"/>
      <c r="J470" s="119">
        <v>6.5500000000000003E-2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Q472" s="2"/>
      <c r="R472" s="2"/>
      <c r="S472" s="2"/>
      <c r="T472" s="2"/>
    </row>
    <row r="473" spans="1:20" ht="15" x14ac:dyDescent="0.25">
      <c r="A473" s="2"/>
      <c r="B473" s="3" t="s">
        <v>0</v>
      </c>
      <c r="C473" s="2"/>
      <c r="D473" s="150" t="s">
        <v>40</v>
      </c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2"/>
      <c r="Q473" s="2"/>
      <c r="R473" s="2"/>
      <c r="S473" s="2"/>
      <c r="T473" s="2"/>
    </row>
    <row r="474" spans="1:20" ht="15" x14ac:dyDescent="0.25">
      <c r="A474" s="2"/>
      <c r="B474" s="4"/>
      <c r="C474" s="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2"/>
      <c r="Q474" s="2"/>
      <c r="R474" s="2"/>
      <c r="S474" s="2"/>
      <c r="T474" s="2"/>
    </row>
    <row r="475" spans="1:20" ht="15" x14ac:dyDescent="0.25">
      <c r="A475" s="2"/>
      <c r="B475" s="3" t="s">
        <v>1</v>
      </c>
      <c r="C475" s="2"/>
      <c r="D475" s="6" t="s">
        <v>2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2"/>
      <c r="Q475" s="2"/>
      <c r="R475" s="2"/>
      <c r="S475" s="2"/>
      <c r="T475" s="2"/>
    </row>
    <row r="476" spans="1:20" ht="15" x14ac:dyDescent="0.25">
      <c r="A476" s="2"/>
      <c r="B476" s="4"/>
      <c r="C476" s="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2"/>
      <c r="Q476" s="2"/>
      <c r="R476" s="2"/>
      <c r="S476" s="2"/>
      <c r="T476" s="2"/>
    </row>
    <row r="477" spans="1:20" ht="15" x14ac:dyDescent="0.25">
      <c r="A477" s="2"/>
      <c r="B477" s="7"/>
      <c r="C477" s="2"/>
      <c r="D477" s="3" t="s">
        <v>3</v>
      </c>
      <c r="E477" s="8"/>
      <c r="F477" s="9">
        <v>800</v>
      </c>
      <c r="G477" s="8" t="s">
        <v>4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" x14ac:dyDescent="0.25">
      <c r="A479" s="2"/>
      <c r="B479" s="7"/>
      <c r="C479" s="2"/>
      <c r="D479" s="10"/>
      <c r="E479" s="10"/>
      <c r="F479" s="145" t="s">
        <v>48</v>
      </c>
      <c r="G479" s="146"/>
      <c r="H479" s="147"/>
      <c r="I479" s="2"/>
      <c r="J479" s="145" t="s">
        <v>50</v>
      </c>
      <c r="K479" s="146"/>
      <c r="L479" s="147"/>
      <c r="M479" s="2"/>
      <c r="N479" s="145" t="s">
        <v>6</v>
      </c>
      <c r="O479" s="147"/>
      <c r="P479" s="2"/>
      <c r="Q479" s="2"/>
      <c r="R479" s="2"/>
      <c r="S479" s="2"/>
      <c r="T479" s="2"/>
    </row>
    <row r="480" spans="1:20" ht="15" x14ac:dyDescent="0.25">
      <c r="A480" s="2"/>
      <c r="B480" s="7"/>
      <c r="C480" s="2"/>
      <c r="D480" s="151" t="s">
        <v>7</v>
      </c>
      <c r="E480" s="5"/>
      <c r="F480" s="11" t="s">
        <v>8</v>
      </c>
      <c r="G480" s="11" t="s">
        <v>9</v>
      </c>
      <c r="H480" s="12" t="s">
        <v>10</v>
      </c>
      <c r="I480" s="2"/>
      <c r="J480" s="11" t="s">
        <v>8</v>
      </c>
      <c r="K480" s="13" t="s">
        <v>9</v>
      </c>
      <c r="L480" s="12" t="s">
        <v>10</v>
      </c>
      <c r="M480" s="2"/>
      <c r="N480" s="153" t="s">
        <v>11</v>
      </c>
      <c r="O480" s="155" t="s">
        <v>12</v>
      </c>
      <c r="P480" s="2"/>
      <c r="Q480" s="2"/>
      <c r="R480" s="2"/>
      <c r="S480" s="2"/>
      <c r="T480" s="2"/>
    </row>
    <row r="481" spans="1:20" ht="15" x14ac:dyDescent="0.25">
      <c r="A481" s="2"/>
      <c r="B481" s="7"/>
      <c r="C481" s="2"/>
      <c r="D481" s="152"/>
      <c r="E481" s="5"/>
      <c r="F481" s="14" t="s">
        <v>13</v>
      </c>
      <c r="G481" s="14"/>
      <c r="H481" s="15" t="s">
        <v>13</v>
      </c>
      <c r="I481" s="2"/>
      <c r="J481" s="14" t="s">
        <v>13</v>
      </c>
      <c r="K481" s="15"/>
      <c r="L481" s="15" t="s">
        <v>13</v>
      </c>
      <c r="M481" s="2"/>
      <c r="N481" s="154"/>
      <c r="O481" s="156"/>
      <c r="P481" s="2"/>
      <c r="Q481" s="2"/>
      <c r="R481" s="2"/>
      <c r="S481" s="2"/>
      <c r="T481" s="2"/>
    </row>
    <row r="482" spans="1:20" x14ac:dyDescent="0.2">
      <c r="A482" s="2"/>
      <c r="B482" s="16" t="s">
        <v>14</v>
      </c>
      <c r="C482" s="16"/>
      <c r="D482" s="17" t="s">
        <v>15</v>
      </c>
      <c r="E482" s="18"/>
      <c r="F482" s="131">
        <v>28.2</v>
      </c>
      <c r="G482" s="20">
        <v>1</v>
      </c>
      <c r="H482" s="21">
        <f>G482*F482</f>
        <v>28.2</v>
      </c>
      <c r="I482" s="22"/>
      <c r="J482" s="132">
        <v>31.93</v>
      </c>
      <c r="K482" s="24">
        <v>1</v>
      </c>
      <c r="L482" s="21">
        <f>K482*J482</f>
        <v>31.93</v>
      </c>
      <c r="M482" s="22"/>
      <c r="N482" s="25">
        <f>L482-H482</f>
        <v>3.7300000000000004</v>
      </c>
      <c r="O482" s="26">
        <f>IF((H482)=0,"",(N482/H482))</f>
        <v>0.13226950354609932</v>
      </c>
      <c r="P482" s="2"/>
      <c r="Q482" s="2"/>
      <c r="R482" s="2"/>
      <c r="S482" s="2"/>
      <c r="T482" s="2"/>
    </row>
    <row r="483" spans="1:20" x14ac:dyDescent="0.2">
      <c r="A483" s="2"/>
      <c r="B483" s="16" t="s">
        <v>41</v>
      </c>
      <c r="C483" s="16"/>
      <c r="D483" s="17" t="s">
        <v>15</v>
      </c>
      <c r="E483" s="18"/>
      <c r="F483" s="125">
        <v>-0.28000000000000003</v>
      </c>
      <c r="G483" s="20">
        <v>1</v>
      </c>
      <c r="H483" s="126">
        <f t="shared" ref="H483:H489" si="187">G483*F483</f>
        <v>-0.28000000000000003</v>
      </c>
      <c r="I483" s="22"/>
      <c r="J483" s="125">
        <v>-0.32</v>
      </c>
      <c r="K483" s="24">
        <v>1</v>
      </c>
      <c r="L483" s="126">
        <f>K483*J483</f>
        <v>-0.32</v>
      </c>
      <c r="M483" s="22"/>
      <c r="N483" s="25">
        <f>L483-H483</f>
        <v>-3.999999999999998E-2</v>
      </c>
      <c r="O483" s="26">
        <f>IF((H483)=0,"",(N483/H483))</f>
        <v>0.14285714285714277</v>
      </c>
      <c r="P483" s="2"/>
      <c r="Q483" s="2"/>
      <c r="R483" s="2"/>
      <c r="S483" s="2"/>
      <c r="T483" s="2"/>
    </row>
    <row r="484" spans="1:20" x14ac:dyDescent="0.2">
      <c r="A484" s="2"/>
      <c r="B484" s="18" t="s">
        <v>42</v>
      </c>
      <c r="C484" s="16"/>
      <c r="D484" s="17"/>
      <c r="E484" s="18"/>
      <c r="F484" s="66"/>
      <c r="G484" s="20">
        <v>1</v>
      </c>
      <c r="H484" s="21">
        <f t="shared" si="187"/>
        <v>0</v>
      </c>
      <c r="I484" s="22"/>
      <c r="J484" s="124"/>
      <c r="K484" s="24">
        <v>1</v>
      </c>
      <c r="L484" s="21">
        <f t="shared" ref="L484:L489" si="188">K484*J484</f>
        <v>0</v>
      </c>
      <c r="M484" s="22"/>
      <c r="N484" s="25">
        <f t="shared" ref="N484:N490" si="189">L484-H484</f>
        <v>0</v>
      </c>
      <c r="O484" s="26" t="str">
        <f t="shared" ref="O484:O490" si="190">IF((H484)=0,"",(N484/H484))</f>
        <v/>
      </c>
      <c r="P484" s="2"/>
      <c r="Q484" s="2"/>
      <c r="R484" s="2"/>
      <c r="S484" s="2"/>
      <c r="T484" s="2"/>
    </row>
    <row r="485" spans="1:20" x14ac:dyDescent="0.2">
      <c r="A485" s="2"/>
      <c r="B485" s="16" t="s">
        <v>16</v>
      </c>
      <c r="C485" s="16"/>
      <c r="D485" s="17" t="s">
        <v>17</v>
      </c>
      <c r="E485" s="18"/>
      <c r="F485" s="66">
        <v>9.9000000000000008E-3</v>
      </c>
      <c r="G485" s="20">
        <f>$F$51</f>
        <v>800</v>
      </c>
      <c r="H485" s="126">
        <f t="shared" si="187"/>
        <v>7.9200000000000008</v>
      </c>
      <c r="I485" s="22"/>
      <c r="J485" s="124">
        <v>4.8999999999999998E-3</v>
      </c>
      <c r="K485" s="20">
        <f>$F$51</f>
        <v>800</v>
      </c>
      <c r="L485" s="21">
        <f t="shared" si="188"/>
        <v>3.92</v>
      </c>
      <c r="M485" s="22"/>
      <c r="N485" s="125">
        <f t="shared" si="189"/>
        <v>-4.0000000000000009</v>
      </c>
      <c r="O485" s="26">
        <f t="shared" si="190"/>
        <v>-0.50505050505050508</v>
      </c>
      <c r="P485" s="2"/>
      <c r="Q485" s="2"/>
      <c r="R485" s="2"/>
      <c r="S485" s="2"/>
      <c r="T485" s="2"/>
    </row>
    <row r="486" spans="1:20" x14ac:dyDescent="0.2">
      <c r="A486" s="2"/>
      <c r="B486" s="16" t="s">
        <v>41</v>
      </c>
      <c r="C486" s="16"/>
      <c r="D486" s="17"/>
      <c r="E486" s="18"/>
      <c r="F486" s="144">
        <v>-1E-4</v>
      </c>
      <c r="G486" s="20">
        <f t="shared" ref="G486" si="191">$F$51</f>
        <v>800</v>
      </c>
      <c r="H486" s="126">
        <f t="shared" si="187"/>
        <v>-0.08</v>
      </c>
      <c r="I486" s="22"/>
      <c r="J486" s="144">
        <v>-5.0000000000000002E-5</v>
      </c>
      <c r="K486" s="20">
        <f t="shared" ref="K486:K489" si="192">$F$51</f>
        <v>800</v>
      </c>
      <c r="L486" s="126">
        <f t="shared" si="188"/>
        <v>-0.04</v>
      </c>
      <c r="M486" s="22"/>
      <c r="N486" s="25">
        <f t="shared" si="189"/>
        <v>0.04</v>
      </c>
      <c r="O486" s="26">
        <f t="shared" si="190"/>
        <v>-0.5</v>
      </c>
      <c r="P486" s="2"/>
      <c r="Q486" s="2"/>
      <c r="R486" s="2"/>
      <c r="S486" s="2"/>
      <c r="T486" s="2"/>
    </row>
    <row r="487" spans="1:20" x14ac:dyDescent="0.2">
      <c r="A487" s="2"/>
      <c r="B487" s="16" t="s">
        <v>42</v>
      </c>
      <c r="C487" s="16"/>
      <c r="D487" s="17"/>
      <c r="E487" s="18"/>
      <c r="F487" s="66"/>
      <c r="G487" s="20">
        <f>$F$51</f>
        <v>800</v>
      </c>
      <c r="H487" s="126">
        <f t="shared" si="187"/>
        <v>0</v>
      </c>
      <c r="I487" s="22"/>
      <c r="J487" s="124"/>
      <c r="K487" s="20">
        <f t="shared" si="192"/>
        <v>800</v>
      </c>
      <c r="L487" s="126">
        <f t="shared" si="188"/>
        <v>0</v>
      </c>
      <c r="M487" s="22"/>
      <c r="N487" s="25">
        <f t="shared" si="189"/>
        <v>0</v>
      </c>
      <c r="O487" s="26" t="str">
        <f t="shared" si="190"/>
        <v/>
      </c>
      <c r="P487" s="2"/>
      <c r="Q487" s="2"/>
      <c r="R487" s="2"/>
      <c r="S487" s="2"/>
      <c r="T487" s="2"/>
    </row>
    <row r="488" spans="1:20" x14ac:dyDescent="0.2">
      <c r="A488" s="2"/>
      <c r="B488" s="122" t="s">
        <v>18</v>
      </c>
      <c r="C488" s="16"/>
      <c r="D488" s="17" t="s">
        <v>17</v>
      </c>
      <c r="E488" s="18"/>
      <c r="F488" s="127">
        <v>-1.5E-3</v>
      </c>
      <c r="G488" s="20">
        <f t="shared" ref="G488:G489" si="193">$F$51</f>
        <v>800</v>
      </c>
      <c r="H488" s="126">
        <f t="shared" si="187"/>
        <v>-1.2</v>
      </c>
      <c r="I488" s="22"/>
      <c r="J488" s="127">
        <v>-1.5E-3</v>
      </c>
      <c r="K488" s="20">
        <f t="shared" si="192"/>
        <v>800</v>
      </c>
      <c r="L488" s="126">
        <f t="shared" si="188"/>
        <v>-1.2</v>
      </c>
      <c r="M488" s="22"/>
      <c r="N488" s="25">
        <f t="shared" si="189"/>
        <v>0</v>
      </c>
      <c r="O488" s="26">
        <f t="shared" si="190"/>
        <v>0</v>
      </c>
      <c r="P488" s="2"/>
      <c r="Q488" s="2"/>
      <c r="R488" s="2"/>
      <c r="S488" s="2"/>
      <c r="T488" s="2"/>
    </row>
    <row r="489" spans="1:20" x14ac:dyDescent="0.2">
      <c r="A489" s="2"/>
      <c r="B489" s="122" t="s">
        <v>19</v>
      </c>
      <c r="C489" s="16"/>
      <c r="D489" s="17" t="s">
        <v>17</v>
      </c>
      <c r="E489" s="18"/>
      <c r="F489" s="66">
        <v>2.0000000000000001E-4</v>
      </c>
      <c r="G489" s="20">
        <f t="shared" si="193"/>
        <v>800</v>
      </c>
      <c r="H489" s="126">
        <f t="shared" si="187"/>
        <v>0.16</v>
      </c>
      <c r="I489" s="22"/>
      <c r="J489" s="124">
        <v>2.0000000000000001E-4</v>
      </c>
      <c r="K489" s="20">
        <f t="shared" si="192"/>
        <v>800</v>
      </c>
      <c r="L489" s="126">
        <f t="shared" si="188"/>
        <v>0.16</v>
      </c>
      <c r="M489" s="22"/>
      <c r="N489" s="25">
        <f t="shared" si="189"/>
        <v>0</v>
      </c>
      <c r="O489" s="26">
        <f t="shared" si="190"/>
        <v>0</v>
      </c>
      <c r="P489" s="2"/>
      <c r="Q489" s="2"/>
      <c r="R489" s="2"/>
      <c r="S489" s="2"/>
      <c r="T489" s="2"/>
    </row>
    <row r="490" spans="1:20" ht="15" x14ac:dyDescent="0.25">
      <c r="A490" s="31"/>
      <c r="B490" s="32" t="s">
        <v>20</v>
      </c>
      <c r="C490" s="33"/>
      <c r="D490" s="34"/>
      <c r="E490" s="33"/>
      <c r="F490" s="35"/>
      <c r="G490" s="36"/>
      <c r="H490" s="37">
        <f>SUM(H482:H489)</f>
        <v>34.719999999999992</v>
      </c>
      <c r="I490" s="38"/>
      <c r="J490" s="39"/>
      <c r="K490" s="40"/>
      <c r="L490" s="37">
        <f>SUM(L482:L489)</f>
        <v>34.449999999999996</v>
      </c>
      <c r="M490" s="38"/>
      <c r="N490" s="137">
        <f t="shared" si="189"/>
        <v>-0.26999999999999602</v>
      </c>
      <c r="O490" s="42">
        <f t="shared" si="190"/>
        <v>-7.776497695852422E-3</v>
      </c>
      <c r="P490" s="31"/>
      <c r="Q490" s="31"/>
      <c r="R490" s="31"/>
      <c r="S490" s="31"/>
      <c r="T490" s="31"/>
    </row>
    <row r="491" spans="1:20" x14ac:dyDescent="0.2">
      <c r="A491" s="2"/>
      <c r="B491" s="46" t="s">
        <v>21</v>
      </c>
      <c r="C491" s="16"/>
      <c r="D491" s="17" t="s">
        <v>17</v>
      </c>
      <c r="E491" s="18"/>
      <c r="F491" s="66">
        <v>4.0000000000000002E-4</v>
      </c>
      <c r="G491" s="20">
        <f t="shared" ref="G491" si="194">$F$51</f>
        <v>800</v>
      </c>
      <c r="H491" s="21">
        <f>G491*F491</f>
        <v>0.32</v>
      </c>
      <c r="I491" s="22"/>
      <c r="J491" s="124">
        <v>4.0000000000000002E-4</v>
      </c>
      <c r="K491" s="20">
        <f t="shared" ref="K491" si="195">$F$51</f>
        <v>800</v>
      </c>
      <c r="L491" s="21">
        <f>K491*J491</f>
        <v>0.32</v>
      </c>
      <c r="M491" s="22"/>
      <c r="N491" s="25">
        <f>L491-H491</f>
        <v>0</v>
      </c>
      <c r="O491" s="26">
        <f>IF((H491)=0,"",(N491/H491))</f>
        <v>0</v>
      </c>
      <c r="P491" s="2"/>
      <c r="Q491" s="2"/>
      <c r="R491" s="2"/>
      <c r="S491" s="2"/>
      <c r="T491" s="2"/>
    </row>
    <row r="492" spans="1:20" x14ac:dyDescent="0.2">
      <c r="A492" s="2"/>
      <c r="B492" s="46" t="s">
        <v>22</v>
      </c>
      <c r="C492" s="16"/>
      <c r="D492" s="17" t="s">
        <v>17</v>
      </c>
      <c r="E492" s="18"/>
      <c r="F492" s="47">
        <f>IF(ISBLANK(D475)=TRUE, 0, IF(D475="TOU", 0.64*$F$79+0.18*$F$80+0.18*$F$81, IF(AND(D475="non-TOU",#REF!&gt; 0),#REF!,#REF!)))</f>
        <v>0.10214000000000001</v>
      </c>
      <c r="G492" s="120">
        <f>$F$51*(1+$F$90)-$F$51</f>
        <v>52.400000000000091</v>
      </c>
      <c r="H492" s="21">
        <f t="shared" ref="H492" si="196">G492*F492</f>
        <v>5.3521360000000096</v>
      </c>
      <c r="I492" s="22"/>
      <c r="J492" s="49">
        <f>0.64*$F$79+0.18*$F$80+0.18*$F$81</f>
        <v>0.10214000000000001</v>
      </c>
      <c r="K492" s="120">
        <f>$F$51*(1+$J$90)-$F$51</f>
        <v>52.400000000000091</v>
      </c>
      <c r="L492" s="21">
        <f t="shared" ref="L492" si="197">K492*J492</f>
        <v>5.3521360000000096</v>
      </c>
      <c r="M492" s="22"/>
      <c r="N492" s="25">
        <f t="shared" ref="N492" si="198">L492-H492</f>
        <v>0</v>
      </c>
      <c r="O492" s="26">
        <f t="shared" ref="O492" si="199">IF((H492)=0,"",(N492/H492))</f>
        <v>0</v>
      </c>
      <c r="P492" s="2"/>
      <c r="Q492" s="2"/>
      <c r="R492" s="2"/>
      <c r="S492" s="2"/>
      <c r="T492" s="2"/>
    </row>
    <row r="493" spans="1:20" x14ac:dyDescent="0.2">
      <c r="A493" s="2"/>
      <c r="B493" s="46" t="s">
        <v>23</v>
      </c>
      <c r="C493" s="16"/>
      <c r="D493" s="17" t="s">
        <v>15</v>
      </c>
      <c r="E493" s="18"/>
      <c r="F493" s="133">
        <v>0.79</v>
      </c>
      <c r="G493" s="20">
        <v>1</v>
      </c>
      <c r="H493" s="21">
        <f>G493*F493</f>
        <v>0.79</v>
      </c>
      <c r="I493" s="22"/>
      <c r="J493" s="133">
        <v>0</v>
      </c>
      <c r="K493" s="20">
        <v>1</v>
      </c>
      <c r="L493" s="21">
        <f>K493*J493</f>
        <v>0</v>
      </c>
      <c r="M493" s="22"/>
      <c r="N493" s="25">
        <f>L493-H493</f>
        <v>-0.79</v>
      </c>
      <c r="O493" s="26"/>
      <c r="P493" s="2"/>
      <c r="Q493" s="2"/>
      <c r="R493" s="2"/>
      <c r="S493" s="2"/>
      <c r="T493" s="2"/>
    </row>
    <row r="494" spans="1:20" ht="30" x14ac:dyDescent="0.2">
      <c r="A494" s="2"/>
      <c r="B494" s="50" t="s">
        <v>24</v>
      </c>
      <c r="C494" s="51"/>
      <c r="D494" s="51"/>
      <c r="E494" s="51"/>
      <c r="F494" s="52"/>
      <c r="G494" s="53"/>
      <c r="H494" s="54">
        <f>SUM(H491:H493)+H490</f>
        <v>41.182136</v>
      </c>
      <c r="I494" s="38"/>
      <c r="J494" s="53"/>
      <c r="K494" s="55"/>
      <c r="L494" s="54">
        <f>SUM(L491:L493)+L490</f>
        <v>40.122136000000005</v>
      </c>
      <c r="M494" s="38"/>
      <c r="N494" s="138">
        <f t="shared" ref="N494:N504" si="200">L494-H494</f>
        <v>-1.0599999999999952</v>
      </c>
      <c r="O494" s="42">
        <f t="shared" ref="O494:O504" si="201">IF((H494)=0,"",(N494/H494))</f>
        <v>-2.5739315707179324E-2</v>
      </c>
      <c r="P494" s="2"/>
      <c r="Q494" s="2"/>
      <c r="R494" s="2"/>
      <c r="S494" s="2"/>
      <c r="T494" s="2"/>
    </row>
    <row r="495" spans="1:20" x14ac:dyDescent="0.2">
      <c r="A495" s="2"/>
      <c r="B495" s="22" t="s">
        <v>25</v>
      </c>
      <c r="C495" s="22"/>
      <c r="D495" s="56" t="s">
        <v>17</v>
      </c>
      <c r="E495" s="57"/>
      <c r="F495" s="124">
        <v>6.7999999999999996E-3</v>
      </c>
      <c r="G495" s="58">
        <f>F477*(1+F513)</f>
        <v>852.40000000000009</v>
      </c>
      <c r="H495" s="21">
        <f>G495*F495</f>
        <v>5.7963200000000006</v>
      </c>
      <c r="I495" s="22"/>
      <c r="J495" s="124">
        <v>6.7999999999999996E-3</v>
      </c>
      <c r="K495" s="59">
        <f>F477*(1+J513)</f>
        <v>852.40000000000009</v>
      </c>
      <c r="L495" s="21">
        <f>K495*J495</f>
        <v>5.7963200000000006</v>
      </c>
      <c r="M495" s="22"/>
      <c r="N495" s="25">
        <f t="shared" si="200"/>
        <v>0</v>
      </c>
      <c r="O495" s="26">
        <f t="shared" si="201"/>
        <v>0</v>
      </c>
      <c r="P495" s="2"/>
      <c r="Q495" s="2"/>
      <c r="R495" s="2"/>
      <c r="S495" s="2"/>
      <c r="T495" s="2"/>
    </row>
    <row r="496" spans="1:20" ht="28.5" x14ac:dyDescent="0.2">
      <c r="A496" s="2"/>
      <c r="B496" s="60" t="s">
        <v>26</v>
      </c>
      <c r="C496" s="22"/>
      <c r="D496" s="56" t="s">
        <v>17</v>
      </c>
      <c r="E496" s="57"/>
      <c r="F496" s="124">
        <v>5.1999999999999998E-3</v>
      </c>
      <c r="G496" s="58">
        <f>G495</f>
        <v>852.40000000000009</v>
      </c>
      <c r="H496" s="21">
        <f>G496*F496</f>
        <v>4.43248</v>
      </c>
      <c r="I496" s="22"/>
      <c r="J496" s="124">
        <v>5.1999999999999998E-3</v>
      </c>
      <c r="K496" s="59">
        <f>K495</f>
        <v>852.40000000000009</v>
      </c>
      <c r="L496" s="21">
        <f>K496*J496</f>
        <v>4.43248</v>
      </c>
      <c r="M496" s="22"/>
      <c r="N496" s="25">
        <f t="shared" si="200"/>
        <v>0</v>
      </c>
      <c r="O496" s="26">
        <f t="shared" si="201"/>
        <v>0</v>
      </c>
      <c r="P496" s="2"/>
      <c r="Q496" s="2"/>
      <c r="R496" s="2"/>
      <c r="S496" s="2"/>
      <c r="T496" s="2"/>
    </row>
    <row r="497" spans="1:20" ht="30" x14ac:dyDescent="0.2">
      <c r="A497" s="2"/>
      <c r="B497" s="50" t="s">
        <v>27</v>
      </c>
      <c r="C497" s="33"/>
      <c r="D497" s="33"/>
      <c r="E497" s="33"/>
      <c r="F497" s="128"/>
      <c r="G497" s="53"/>
      <c r="H497" s="54">
        <f>SUM(H494:H496)</f>
        <v>51.410936</v>
      </c>
      <c r="I497" s="61"/>
      <c r="J497" s="129"/>
      <c r="K497" s="62"/>
      <c r="L497" s="54">
        <f>SUM(L494:L496)</f>
        <v>50.350936000000004</v>
      </c>
      <c r="M497" s="61"/>
      <c r="N497" s="138">
        <f t="shared" si="200"/>
        <v>-1.0599999999999952</v>
      </c>
      <c r="O497" s="42">
        <f t="shared" si="201"/>
        <v>-2.0618181314574689E-2</v>
      </c>
      <c r="P497" s="2"/>
      <c r="Q497" s="2"/>
      <c r="R497" s="2"/>
      <c r="S497" s="2"/>
      <c r="T497" s="2"/>
    </row>
    <row r="498" spans="1:20" ht="28.5" x14ac:dyDescent="0.2">
      <c r="A498" s="2"/>
      <c r="B498" s="63" t="s">
        <v>28</v>
      </c>
      <c r="C498" s="16"/>
      <c r="D498" s="17" t="s">
        <v>17</v>
      </c>
      <c r="E498" s="18"/>
      <c r="F498" s="66">
        <v>4.4000000000000003E-3</v>
      </c>
      <c r="G498" s="58">
        <f>G496</f>
        <v>852.40000000000009</v>
      </c>
      <c r="H498" s="21">
        <f t="shared" ref="H498:H504" si="202">G498*F498</f>
        <v>3.7505600000000006</v>
      </c>
      <c r="I498" s="22"/>
      <c r="J498" s="124">
        <v>4.4000000000000003E-3</v>
      </c>
      <c r="K498" s="59">
        <f>K496</f>
        <v>852.40000000000009</v>
      </c>
      <c r="L498" s="21">
        <f t="shared" ref="L498:L504" si="203">K498*J498</f>
        <v>3.7505600000000006</v>
      </c>
      <c r="M498" s="22"/>
      <c r="N498" s="25">
        <f t="shared" si="200"/>
        <v>0</v>
      </c>
      <c r="O498" s="26">
        <f t="shared" si="201"/>
        <v>0</v>
      </c>
      <c r="P498" s="2"/>
      <c r="Q498" s="2"/>
      <c r="R498" s="2"/>
      <c r="S498" s="2"/>
      <c r="T498" s="2"/>
    </row>
    <row r="499" spans="1:20" ht="28.5" x14ac:dyDescent="0.2">
      <c r="A499" s="2"/>
      <c r="B499" s="63" t="s">
        <v>29</v>
      </c>
      <c r="C499" s="16"/>
      <c r="D499" s="17" t="s">
        <v>17</v>
      </c>
      <c r="E499" s="18"/>
      <c r="F499" s="66">
        <v>1.2999999999999999E-3</v>
      </c>
      <c r="G499" s="58">
        <f>G496</f>
        <v>852.40000000000009</v>
      </c>
      <c r="H499" s="21">
        <f t="shared" si="202"/>
        <v>1.10812</v>
      </c>
      <c r="I499" s="22"/>
      <c r="J499" s="124">
        <v>1.2999999999999999E-3</v>
      </c>
      <c r="K499" s="59">
        <f>K496</f>
        <v>852.40000000000009</v>
      </c>
      <c r="L499" s="21">
        <f t="shared" si="203"/>
        <v>1.10812</v>
      </c>
      <c r="M499" s="22"/>
      <c r="N499" s="25">
        <f t="shared" si="200"/>
        <v>0</v>
      </c>
      <c r="O499" s="26">
        <f t="shared" si="201"/>
        <v>0</v>
      </c>
      <c r="P499" s="2"/>
      <c r="Q499" s="2"/>
      <c r="R499" s="2"/>
      <c r="S499" s="2"/>
      <c r="T499" s="2"/>
    </row>
    <row r="500" spans="1:20" x14ac:dyDescent="0.2">
      <c r="A500" s="2"/>
      <c r="B500" s="16" t="s">
        <v>30</v>
      </c>
      <c r="C500" s="16"/>
      <c r="D500" s="17" t="s">
        <v>15</v>
      </c>
      <c r="E500" s="18"/>
      <c r="F500" s="66">
        <v>0.25</v>
      </c>
      <c r="G500" s="20">
        <v>1</v>
      </c>
      <c r="H500" s="21">
        <f t="shared" si="202"/>
        <v>0.25</v>
      </c>
      <c r="I500" s="22"/>
      <c r="J500" s="124">
        <v>0.25</v>
      </c>
      <c r="K500" s="24">
        <v>1</v>
      </c>
      <c r="L500" s="21">
        <f t="shared" si="203"/>
        <v>0.25</v>
      </c>
      <c r="M500" s="22"/>
      <c r="N500" s="25">
        <f t="shared" si="200"/>
        <v>0</v>
      </c>
      <c r="O500" s="26">
        <f t="shared" si="201"/>
        <v>0</v>
      </c>
      <c r="P500" s="2"/>
      <c r="Q500" s="2"/>
      <c r="R500" s="2"/>
      <c r="S500" s="2"/>
      <c r="T500" s="2"/>
    </row>
    <row r="501" spans="1:20" hidden="1" x14ac:dyDescent="0.2">
      <c r="A501" s="2"/>
      <c r="B501" s="16" t="s">
        <v>31</v>
      </c>
      <c r="C501" s="16"/>
      <c r="D501" s="17" t="s">
        <v>17</v>
      </c>
      <c r="E501" s="18"/>
      <c r="F501" s="66"/>
      <c r="G501" s="64">
        <f>F477</f>
        <v>800</v>
      </c>
      <c r="H501" s="21">
        <f t="shared" si="202"/>
        <v>0</v>
      </c>
      <c r="I501" s="22"/>
      <c r="J501" s="66"/>
      <c r="K501" s="65">
        <f>F477</f>
        <v>800</v>
      </c>
      <c r="L501" s="21">
        <f t="shared" si="203"/>
        <v>0</v>
      </c>
      <c r="M501" s="22"/>
      <c r="N501" s="25">
        <f t="shared" si="200"/>
        <v>0</v>
      </c>
      <c r="O501" s="26" t="str">
        <f t="shared" si="201"/>
        <v/>
      </c>
      <c r="P501" s="2"/>
      <c r="Q501" s="2"/>
      <c r="R501" s="2"/>
      <c r="S501" s="2"/>
      <c r="T501" s="2"/>
    </row>
    <row r="502" spans="1:20" x14ac:dyDescent="0.2">
      <c r="A502" s="2"/>
      <c r="B502" s="46" t="s">
        <v>32</v>
      </c>
      <c r="C502" s="16"/>
      <c r="D502" s="17" t="s">
        <v>17</v>
      </c>
      <c r="E502" s="18"/>
      <c r="F502" s="66">
        <v>0.08</v>
      </c>
      <c r="G502" s="67">
        <f>0.64*$F$51</f>
        <v>512</v>
      </c>
      <c r="H502" s="21">
        <f t="shared" si="202"/>
        <v>40.96</v>
      </c>
      <c r="I502" s="22"/>
      <c r="J502" s="66">
        <v>0.08</v>
      </c>
      <c r="K502" s="67">
        <f>G502</f>
        <v>512</v>
      </c>
      <c r="L502" s="21">
        <f t="shared" si="203"/>
        <v>40.96</v>
      </c>
      <c r="M502" s="22"/>
      <c r="N502" s="25">
        <f t="shared" si="200"/>
        <v>0</v>
      </c>
      <c r="O502" s="26">
        <f t="shared" si="201"/>
        <v>0</v>
      </c>
      <c r="P502" s="2"/>
      <c r="Q502" s="2"/>
      <c r="R502" s="2"/>
      <c r="S502" s="68"/>
      <c r="T502" s="2"/>
    </row>
    <row r="503" spans="1:20" x14ac:dyDescent="0.2">
      <c r="A503" s="2"/>
      <c r="B503" s="46" t="s">
        <v>33</v>
      </c>
      <c r="C503" s="16"/>
      <c r="D503" s="17" t="s">
        <v>17</v>
      </c>
      <c r="E503" s="18"/>
      <c r="F503" s="66">
        <v>0.122</v>
      </c>
      <c r="G503" s="67">
        <f>0.18*$F$51</f>
        <v>144</v>
      </c>
      <c r="H503" s="21">
        <f t="shared" si="202"/>
        <v>17.567999999999998</v>
      </c>
      <c r="I503" s="22"/>
      <c r="J503" s="66">
        <v>0.122</v>
      </c>
      <c r="K503" s="67">
        <f>G503</f>
        <v>144</v>
      </c>
      <c r="L503" s="21">
        <f t="shared" si="203"/>
        <v>17.567999999999998</v>
      </c>
      <c r="M503" s="22"/>
      <c r="N503" s="25">
        <f t="shared" si="200"/>
        <v>0</v>
      </c>
      <c r="O503" s="26">
        <f t="shared" si="201"/>
        <v>0</v>
      </c>
      <c r="P503" s="2"/>
      <c r="Q503" s="2"/>
      <c r="R503" s="2"/>
      <c r="S503" s="68"/>
      <c r="T503" s="2"/>
    </row>
    <row r="504" spans="1:20" ht="15" thickBot="1" x14ac:dyDescent="0.25">
      <c r="A504" s="2"/>
      <c r="B504" s="7" t="s">
        <v>34</v>
      </c>
      <c r="C504" s="16"/>
      <c r="D504" s="17" t="s">
        <v>17</v>
      </c>
      <c r="E504" s="18"/>
      <c r="F504" s="66">
        <v>0.161</v>
      </c>
      <c r="G504" s="67">
        <f>0.18*$F$51</f>
        <v>144</v>
      </c>
      <c r="H504" s="21">
        <f t="shared" si="202"/>
        <v>23.184000000000001</v>
      </c>
      <c r="I504" s="22"/>
      <c r="J504" s="66">
        <v>0.161</v>
      </c>
      <c r="K504" s="67">
        <f>G504</f>
        <v>144</v>
      </c>
      <c r="L504" s="21">
        <f t="shared" si="203"/>
        <v>23.184000000000001</v>
      </c>
      <c r="M504" s="22"/>
      <c r="N504" s="25">
        <f t="shared" si="200"/>
        <v>0</v>
      </c>
      <c r="O504" s="26">
        <f t="shared" si="201"/>
        <v>0</v>
      </c>
      <c r="P504" s="2"/>
      <c r="Q504" s="2"/>
      <c r="R504" s="2"/>
      <c r="S504" s="68"/>
      <c r="T504" s="2"/>
    </row>
    <row r="505" spans="1:20" ht="15" thickBot="1" x14ac:dyDescent="0.25">
      <c r="A505" s="2"/>
      <c r="B505" s="69"/>
      <c r="C505" s="70"/>
      <c r="D505" s="71"/>
      <c r="E505" s="70"/>
      <c r="F505" s="72"/>
      <c r="G505" s="73"/>
      <c r="H505" s="74"/>
      <c r="I505" s="75"/>
      <c r="J505" s="72"/>
      <c r="K505" s="76"/>
      <c r="L505" s="74"/>
      <c r="M505" s="75"/>
      <c r="N505" s="77"/>
      <c r="O505" s="78"/>
      <c r="P505" s="2"/>
      <c r="Q505" s="2"/>
      <c r="R505" s="2"/>
      <c r="S505" s="2"/>
      <c r="T505" s="2"/>
    </row>
    <row r="506" spans="1:20" ht="15" x14ac:dyDescent="0.25">
      <c r="A506" s="2"/>
      <c r="B506" s="79" t="s">
        <v>35</v>
      </c>
      <c r="C506" s="16"/>
      <c r="D506" s="16"/>
      <c r="E506" s="16"/>
      <c r="F506" s="80"/>
      <c r="G506" s="81"/>
      <c r="H506" s="82">
        <f>SUM(H498:H504,H497)</f>
        <v>138.231616</v>
      </c>
      <c r="I506" s="83"/>
      <c r="J506" s="84"/>
      <c r="K506" s="84"/>
      <c r="L506" s="139">
        <f>SUM(L498:L504,L497)</f>
        <v>137.171616</v>
      </c>
      <c r="M506" s="85"/>
      <c r="N506" s="136">
        <f t="shared" ref="N506:N510" si="204">L506-H506</f>
        <v>-1.0600000000000023</v>
      </c>
      <c r="O506" s="87">
        <f t="shared" ref="O506:O510" si="205">IF((H506)=0,"",(N506/H506))</f>
        <v>-7.6682891416099937E-3</v>
      </c>
      <c r="P506" s="2"/>
      <c r="Q506" s="2"/>
      <c r="R506" s="2"/>
      <c r="S506" s="68"/>
      <c r="T506" s="2"/>
    </row>
    <row r="507" spans="1:20" x14ac:dyDescent="0.2">
      <c r="A507" s="2"/>
      <c r="B507" s="88" t="s">
        <v>36</v>
      </c>
      <c r="C507" s="16"/>
      <c r="D507" s="16"/>
      <c r="E507" s="16"/>
      <c r="F507" s="89">
        <v>0.13</v>
      </c>
      <c r="G507" s="90"/>
      <c r="H507" s="91">
        <f>H506*F507</f>
        <v>17.970110080000001</v>
      </c>
      <c r="I507" s="92"/>
      <c r="J507" s="93">
        <v>0.13</v>
      </c>
      <c r="K507" s="92"/>
      <c r="L507" s="94">
        <f>L506*J507</f>
        <v>17.832310079999999</v>
      </c>
      <c r="M507" s="95"/>
      <c r="N507" s="125">
        <f t="shared" si="204"/>
        <v>-0.13780000000000214</v>
      </c>
      <c r="O507" s="97">
        <f t="shared" si="205"/>
        <v>-7.6682891416100961E-3</v>
      </c>
      <c r="P507" s="2"/>
      <c r="Q507" s="2"/>
      <c r="R507" s="2"/>
      <c r="S507" s="68"/>
      <c r="T507" s="2"/>
    </row>
    <row r="508" spans="1:20" ht="15" x14ac:dyDescent="0.2">
      <c r="A508" s="2"/>
      <c r="B508" s="98" t="s">
        <v>37</v>
      </c>
      <c r="C508" s="16"/>
      <c r="D508" s="16"/>
      <c r="E508" s="16"/>
      <c r="F508" s="99"/>
      <c r="G508" s="90"/>
      <c r="H508" s="91">
        <f>H506+H507</f>
        <v>156.20172608000001</v>
      </c>
      <c r="I508" s="92"/>
      <c r="J508" s="92"/>
      <c r="K508" s="92"/>
      <c r="L508" s="94">
        <f>L506+L507</f>
        <v>155.00392607999999</v>
      </c>
      <c r="M508" s="95"/>
      <c r="N508" s="125">
        <f t="shared" si="204"/>
        <v>-1.1978000000000293</v>
      </c>
      <c r="O508" s="97">
        <f t="shared" si="205"/>
        <v>-7.6682891416101637E-3</v>
      </c>
      <c r="P508" s="2"/>
      <c r="Q508" s="2"/>
      <c r="R508" s="2"/>
      <c r="S508" s="68"/>
      <c r="T508" s="2"/>
    </row>
    <row r="509" spans="1:20" hidden="1" x14ac:dyDescent="0.2">
      <c r="A509" s="2"/>
      <c r="B509" s="148" t="s">
        <v>38</v>
      </c>
      <c r="C509" s="148"/>
      <c r="D509" s="148"/>
      <c r="E509" s="16"/>
      <c r="F509" s="99"/>
      <c r="G509" s="90"/>
      <c r="H509" s="140"/>
      <c r="I509" s="92"/>
      <c r="J509" s="92"/>
      <c r="K509" s="92"/>
      <c r="L509" s="130"/>
      <c r="M509" s="95"/>
      <c r="N509" s="100">
        <f t="shared" si="204"/>
        <v>0</v>
      </c>
      <c r="O509" s="101" t="str">
        <f t="shared" si="205"/>
        <v/>
      </c>
      <c r="P509" s="2"/>
      <c r="Q509" s="2"/>
      <c r="R509" s="2"/>
      <c r="S509" s="2"/>
      <c r="T509" s="2"/>
    </row>
    <row r="510" spans="1:20" ht="15.75" thickBot="1" x14ac:dyDescent="0.3">
      <c r="A510" s="2"/>
      <c r="B510" s="149" t="s">
        <v>53</v>
      </c>
      <c r="C510" s="149"/>
      <c r="D510" s="149"/>
      <c r="E510" s="102"/>
      <c r="F510" s="103"/>
      <c r="G510" s="104"/>
      <c r="H510" s="105">
        <f>H508+H509</f>
        <v>156.20172608000001</v>
      </c>
      <c r="I510" s="106"/>
      <c r="J510" s="106"/>
      <c r="K510" s="106"/>
      <c r="L510" s="107">
        <f>L508+L509</f>
        <v>155.00392607999999</v>
      </c>
      <c r="M510" s="108"/>
      <c r="N510" s="141">
        <f t="shared" si="204"/>
        <v>-1.1978000000000293</v>
      </c>
      <c r="O510" s="110">
        <f t="shared" si="205"/>
        <v>-7.6682891416101637E-3</v>
      </c>
      <c r="P510" s="2"/>
      <c r="Q510" s="2"/>
      <c r="R510" s="2"/>
      <c r="S510" s="2"/>
      <c r="T510" s="2"/>
    </row>
    <row r="511" spans="1:20" ht="15" thickBot="1" x14ac:dyDescent="0.25">
      <c r="A511" s="111"/>
      <c r="B511" s="112"/>
      <c r="C511" s="113"/>
      <c r="D511" s="114"/>
      <c r="E511" s="113"/>
      <c r="F511" s="72"/>
      <c r="G511" s="115"/>
      <c r="H511" s="74"/>
      <c r="I511" s="116"/>
      <c r="J511" s="72"/>
      <c r="K511" s="117"/>
      <c r="L511" s="74"/>
      <c r="M511" s="116"/>
      <c r="N511" s="118"/>
      <c r="O511" s="78"/>
      <c r="P511" s="111"/>
      <c r="Q511" s="111"/>
      <c r="R511" s="111"/>
      <c r="S511" s="111"/>
      <c r="T511" s="111"/>
    </row>
    <row r="512" spans="1:2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8"/>
      <c r="M512" s="2"/>
      <c r="N512" s="2"/>
      <c r="O512" s="2"/>
      <c r="P512" s="2"/>
      <c r="Q512" s="2"/>
      <c r="R512" s="2"/>
      <c r="S512" s="2"/>
      <c r="T512" s="2"/>
    </row>
    <row r="513" spans="1:20" ht="15" x14ac:dyDescent="0.25">
      <c r="A513" s="2"/>
      <c r="B513" s="8" t="s">
        <v>39</v>
      </c>
      <c r="C513" s="2"/>
      <c r="D513" s="2"/>
      <c r="E513" s="2"/>
      <c r="F513" s="119">
        <v>6.5500000000000003E-2</v>
      </c>
      <c r="G513" s="2"/>
      <c r="H513" s="2"/>
      <c r="I513" s="2"/>
      <c r="J513" s="119">
        <v>6.5500000000000003E-2</v>
      </c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5" spans="1:2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Q515" s="2"/>
      <c r="R515" s="2"/>
      <c r="S515" s="2"/>
      <c r="T515" s="2"/>
    </row>
    <row r="516" spans="1:20" ht="15" x14ac:dyDescent="0.25">
      <c r="A516" s="2"/>
      <c r="B516" s="3" t="s">
        <v>0</v>
      </c>
      <c r="C516" s="2"/>
      <c r="D516" s="150" t="s">
        <v>54</v>
      </c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2"/>
      <c r="Q516" s="2"/>
      <c r="R516" s="2"/>
      <c r="S516" s="2"/>
      <c r="T516" s="2"/>
    </row>
    <row r="517" spans="1:20" ht="15" x14ac:dyDescent="0.25">
      <c r="A517" s="2"/>
      <c r="B517" s="4"/>
      <c r="C517" s="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2"/>
      <c r="Q517" s="2"/>
      <c r="R517" s="2"/>
      <c r="S517" s="2"/>
      <c r="T517" s="2"/>
    </row>
    <row r="518" spans="1:20" ht="15" x14ac:dyDescent="0.25">
      <c r="A518" s="2"/>
      <c r="B518" s="3" t="s">
        <v>1</v>
      </c>
      <c r="C518" s="2"/>
      <c r="D518" s="6" t="s">
        <v>2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2"/>
      <c r="Q518" s="2"/>
      <c r="R518" s="2"/>
      <c r="S518" s="2"/>
      <c r="T518" s="2"/>
    </row>
    <row r="519" spans="1:20" ht="15" x14ac:dyDescent="0.25">
      <c r="A519" s="2"/>
      <c r="B519" s="4"/>
      <c r="C519" s="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2"/>
      <c r="Q519" s="2"/>
      <c r="R519" s="2"/>
      <c r="S519" s="2"/>
      <c r="T519" s="2"/>
    </row>
    <row r="520" spans="1:20" ht="15" x14ac:dyDescent="0.25">
      <c r="A520" s="2"/>
      <c r="B520" s="7"/>
      <c r="C520" s="2"/>
      <c r="D520" s="3" t="s">
        <v>3</v>
      </c>
      <c r="E520" s="8"/>
      <c r="F520" s="9">
        <v>1500</v>
      </c>
      <c r="G520" s="8" t="s">
        <v>4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" x14ac:dyDescent="0.25">
      <c r="A522" s="2"/>
      <c r="B522" s="7"/>
      <c r="C522" s="2"/>
      <c r="D522" s="10"/>
      <c r="E522" s="10"/>
      <c r="F522" s="145" t="s">
        <v>48</v>
      </c>
      <c r="G522" s="146"/>
      <c r="H522" s="147"/>
      <c r="I522" s="2"/>
      <c r="J522" s="145" t="s">
        <v>50</v>
      </c>
      <c r="K522" s="146"/>
      <c r="L522" s="147"/>
      <c r="M522" s="2"/>
      <c r="N522" s="145" t="s">
        <v>6</v>
      </c>
      <c r="O522" s="147"/>
      <c r="P522" s="2"/>
      <c r="Q522" s="2"/>
      <c r="R522" s="2"/>
      <c r="S522" s="2"/>
      <c r="T522" s="2"/>
    </row>
    <row r="523" spans="1:20" ht="15" x14ac:dyDescent="0.25">
      <c r="A523" s="2"/>
      <c r="B523" s="7"/>
      <c r="C523" s="2"/>
      <c r="D523" s="151" t="s">
        <v>7</v>
      </c>
      <c r="E523" s="5"/>
      <c r="F523" s="11" t="s">
        <v>8</v>
      </c>
      <c r="G523" s="11" t="s">
        <v>9</v>
      </c>
      <c r="H523" s="12" t="s">
        <v>10</v>
      </c>
      <c r="I523" s="2"/>
      <c r="J523" s="11" t="s">
        <v>8</v>
      </c>
      <c r="K523" s="13" t="s">
        <v>9</v>
      </c>
      <c r="L523" s="12" t="s">
        <v>10</v>
      </c>
      <c r="M523" s="2"/>
      <c r="N523" s="153" t="s">
        <v>11</v>
      </c>
      <c r="O523" s="155" t="s">
        <v>12</v>
      </c>
      <c r="P523" s="2"/>
      <c r="Q523" s="2"/>
      <c r="R523" s="2"/>
      <c r="S523" s="2"/>
      <c r="T523" s="2"/>
    </row>
    <row r="524" spans="1:20" ht="15" x14ac:dyDescent="0.25">
      <c r="A524" s="2"/>
      <c r="B524" s="7"/>
      <c r="C524" s="2"/>
      <c r="D524" s="152"/>
      <c r="E524" s="5"/>
      <c r="F524" s="14" t="s">
        <v>13</v>
      </c>
      <c r="G524" s="14"/>
      <c r="H524" s="15" t="s">
        <v>13</v>
      </c>
      <c r="I524" s="2"/>
      <c r="J524" s="14" t="s">
        <v>13</v>
      </c>
      <c r="K524" s="15"/>
      <c r="L524" s="15" t="s">
        <v>13</v>
      </c>
      <c r="M524" s="2"/>
      <c r="N524" s="154"/>
      <c r="O524" s="156"/>
      <c r="P524" s="2"/>
      <c r="Q524" s="2"/>
      <c r="R524" s="2"/>
      <c r="S524" s="2"/>
      <c r="T524" s="2"/>
    </row>
    <row r="525" spans="1:20" x14ac:dyDescent="0.2">
      <c r="A525" s="2"/>
      <c r="B525" s="16" t="s">
        <v>14</v>
      </c>
      <c r="C525" s="16"/>
      <c r="D525" s="17" t="s">
        <v>15</v>
      </c>
      <c r="E525" s="18"/>
      <c r="F525" s="131">
        <v>28.2</v>
      </c>
      <c r="G525" s="20">
        <v>1</v>
      </c>
      <c r="H525" s="21">
        <f>G525*F525</f>
        <v>28.2</v>
      </c>
      <c r="I525" s="22"/>
      <c r="J525" s="132">
        <v>31.93</v>
      </c>
      <c r="K525" s="24">
        <v>1</v>
      </c>
      <c r="L525" s="21">
        <f>K525*J525</f>
        <v>31.93</v>
      </c>
      <c r="M525" s="22"/>
      <c r="N525" s="25">
        <f>L525-H525</f>
        <v>3.7300000000000004</v>
      </c>
      <c r="O525" s="26">
        <f>IF((H525)=0,"",(N525/H525))</f>
        <v>0.13226950354609932</v>
      </c>
      <c r="P525" s="2"/>
      <c r="Q525" s="2"/>
      <c r="R525" s="2"/>
      <c r="S525" s="2"/>
      <c r="T525" s="2"/>
    </row>
    <row r="526" spans="1:20" x14ac:dyDescent="0.2">
      <c r="A526" s="2"/>
      <c r="B526" s="16" t="s">
        <v>41</v>
      </c>
      <c r="C526" s="16"/>
      <c r="D526" s="17" t="s">
        <v>15</v>
      </c>
      <c r="E526" s="18"/>
      <c r="F526" s="125">
        <v>-0.28000000000000003</v>
      </c>
      <c r="G526" s="20">
        <v>1</v>
      </c>
      <c r="H526" s="126">
        <f t="shared" ref="H526:H532" si="206">G526*F526</f>
        <v>-0.28000000000000003</v>
      </c>
      <c r="I526" s="22"/>
      <c r="J526" s="125">
        <v>-0.32</v>
      </c>
      <c r="K526" s="24">
        <v>1</v>
      </c>
      <c r="L526" s="126">
        <f>K526*J526</f>
        <v>-0.32</v>
      </c>
      <c r="M526" s="22"/>
      <c r="N526" s="25">
        <f>L526-H526</f>
        <v>-3.999999999999998E-2</v>
      </c>
      <c r="O526" s="26">
        <f>IF((H526)=0,"",(N526/H526))</f>
        <v>0.14285714285714277</v>
      </c>
      <c r="P526" s="2"/>
      <c r="Q526" s="2"/>
      <c r="R526" s="2"/>
      <c r="S526" s="2"/>
      <c r="T526" s="2"/>
    </row>
    <row r="527" spans="1:20" x14ac:dyDescent="0.2">
      <c r="A527" s="2"/>
      <c r="B527" s="18" t="s">
        <v>42</v>
      </c>
      <c r="C527" s="16"/>
      <c r="D527" s="17"/>
      <c r="E527" s="18"/>
      <c r="F527" s="66"/>
      <c r="G527" s="20">
        <v>1</v>
      </c>
      <c r="H527" s="21">
        <f t="shared" si="206"/>
        <v>0</v>
      </c>
      <c r="I527" s="22"/>
      <c r="J527" s="124"/>
      <c r="K527" s="24">
        <v>1</v>
      </c>
      <c r="L527" s="21">
        <f t="shared" ref="L527:L532" si="207">K527*J527</f>
        <v>0</v>
      </c>
      <c r="M527" s="22"/>
      <c r="N527" s="25">
        <f t="shared" ref="N527:N533" si="208">L527-H527</f>
        <v>0</v>
      </c>
      <c r="O527" s="26" t="str">
        <f t="shared" ref="O527:O533" si="209">IF((H527)=0,"",(N527/H527))</f>
        <v/>
      </c>
      <c r="P527" s="2"/>
      <c r="Q527" s="2"/>
      <c r="R527" s="2"/>
      <c r="S527" s="2"/>
      <c r="T527" s="2"/>
    </row>
    <row r="528" spans="1:20" x14ac:dyDescent="0.2">
      <c r="A528" s="2"/>
      <c r="B528" s="16" t="s">
        <v>16</v>
      </c>
      <c r="C528" s="16"/>
      <c r="D528" s="17" t="s">
        <v>17</v>
      </c>
      <c r="E528" s="18"/>
      <c r="F528" s="66">
        <v>9.9000000000000008E-3</v>
      </c>
      <c r="G528" s="28">
        <f>$F$97</f>
        <v>1500</v>
      </c>
      <c r="H528" s="126">
        <f t="shared" si="206"/>
        <v>14.850000000000001</v>
      </c>
      <c r="I528" s="22"/>
      <c r="J528" s="124">
        <v>4.8999999999999998E-3</v>
      </c>
      <c r="K528" s="28">
        <f>$F$97</f>
        <v>1500</v>
      </c>
      <c r="L528" s="21">
        <f t="shared" si="207"/>
        <v>7.35</v>
      </c>
      <c r="M528" s="22"/>
      <c r="N528" s="125">
        <f t="shared" si="208"/>
        <v>-7.5000000000000018</v>
      </c>
      <c r="O528" s="26">
        <f t="shared" si="209"/>
        <v>-0.50505050505050508</v>
      </c>
      <c r="P528" s="2"/>
      <c r="Q528" s="2"/>
      <c r="R528" s="2"/>
      <c r="S528" s="2"/>
      <c r="T528" s="2"/>
    </row>
    <row r="529" spans="1:20" x14ac:dyDescent="0.2">
      <c r="A529" s="2"/>
      <c r="B529" s="16" t="s">
        <v>41</v>
      </c>
      <c r="C529" s="16"/>
      <c r="D529" s="17"/>
      <c r="E529" s="18"/>
      <c r="F529" s="144">
        <v>-1E-4</v>
      </c>
      <c r="G529" s="28">
        <f t="shared" ref="G529:G534" si="210">$F$97</f>
        <v>1500</v>
      </c>
      <c r="H529" s="126">
        <f t="shared" si="206"/>
        <v>-0.15</v>
      </c>
      <c r="I529" s="22"/>
      <c r="J529" s="144">
        <v>-5.0000000000000002E-5</v>
      </c>
      <c r="K529" s="28">
        <f t="shared" ref="K529:K534" si="211">$F$97</f>
        <v>1500</v>
      </c>
      <c r="L529" s="126">
        <f t="shared" si="207"/>
        <v>-7.4999999999999997E-2</v>
      </c>
      <c r="M529" s="22"/>
      <c r="N529" s="25">
        <f t="shared" si="208"/>
        <v>7.4999999999999997E-2</v>
      </c>
      <c r="O529" s="26">
        <f t="shared" si="209"/>
        <v>-0.5</v>
      </c>
      <c r="P529" s="2"/>
      <c r="Q529" s="2"/>
      <c r="R529" s="2"/>
      <c r="S529" s="2"/>
      <c r="T529" s="2"/>
    </row>
    <row r="530" spans="1:20" x14ac:dyDescent="0.2">
      <c r="A530" s="2"/>
      <c r="B530" s="16" t="s">
        <v>42</v>
      </c>
      <c r="C530" s="16"/>
      <c r="D530" s="17"/>
      <c r="E530" s="18"/>
      <c r="F530" s="66"/>
      <c r="G530" s="28">
        <f t="shared" si="210"/>
        <v>1500</v>
      </c>
      <c r="H530" s="126">
        <f t="shared" si="206"/>
        <v>0</v>
      </c>
      <c r="I530" s="22"/>
      <c r="J530" s="124"/>
      <c r="K530" s="28">
        <f t="shared" si="211"/>
        <v>1500</v>
      </c>
      <c r="L530" s="126">
        <f t="shared" si="207"/>
        <v>0</v>
      </c>
      <c r="M530" s="22"/>
      <c r="N530" s="25">
        <f t="shared" si="208"/>
        <v>0</v>
      </c>
      <c r="O530" s="26" t="str">
        <f t="shared" si="209"/>
        <v/>
      </c>
      <c r="P530" s="2"/>
      <c r="Q530" s="2"/>
      <c r="R530" s="2"/>
      <c r="S530" s="2"/>
      <c r="T530" s="2"/>
    </row>
    <row r="531" spans="1:20" x14ac:dyDescent="0.2">
      <c r="A531" s="2"/>
      <c r="B531" s="122" t="s">
        <v>18</v>
      </c>
      <c r="C531" s="16"/>
      <c r="D531" s="17" t="s">
        <v>17</v>
      </c>
      <c r="E531" s="18"/>
      <c r="F531" s="127">
        <v>-1.5E-3</v>
      </c>
      <c r="G531" s="28">
        <f t="shared" si="210"/>
        <v>1500</v>
      </c>
      <c r="H531" s="126">
        <f t="shared" si="206"/>
        <v>-2.25</v>
      </c>
      <c r="I531" s="22"/>
      <c r="J531" s="127">
        <v>-1.5E-3</v>
      </c>
      <c r="K531" s="28">
        <f t="shared" si="211"/>
        <v>1500</v>
      </c>
      <c r="L531" s="126">
        <f t="shared" si="207"/>
        <v>-2.25</v>
      </c>
      <c r="M531" s="22"/>
      <c r="N531" s="25">
        <f t="shared" si="208"/>
        <v>0</v>
      </c>
      <c r="O531" s="26">
        <f t="shared" si="209"/>
        <v>0</v>
      </c>
      <c r="P531" s="2"/>
      <c r="Q531" s="2"/>
      <c r="R531" s="2"/>
      <c r="S531" s="2"/>
      <c r="T531" s="2"/>
    </row>
    <row r="532" spans="1:20" x14ac:dyDescent="0.2">
      <c r="A532" s="2"/>
      <c r="B532" s="122" t="s">
        <v>19</v>
      </c>
      <c r="C532" s="16"/>
      <c r="D532" s="17" t="s">
        <v>17</v>
      </c>
      <c r="E532" s="18"/>
      <c r="F532" s="66">
        <v>2.0000000000000001E-4</v>
      </c>
      <c r="G532" s="28">
        <f t="shared" si="210"/>
        <v>1500</v>
      </c>
      <c r="H532" s="126">
        <f t="shared" si="206"/>
        <v>0.3</v>
      </c>
      <c r="I532" s="22"/>
      <c r="J532" s="124">
        <v>2.0000000000000001E-4</v>
      </c>
      <c r="K532" s="28">
        <f t="shared" si="211"/>
        <v>1500</v>
      </c>
      <c r="L532" s="126">
        <f t="shared" si="207"/>
        <v>0.3</v>
      </c>
      <c r="M532" s="22"/>
      <c r="N532" s="25">
        <f t="shared" si="208"/>
        <v>0</v>
      </c>
      <c r="O532" s="26">
        <f t="shared" si="209"/>
        <v>0</v>
      </c>
      <c r="P532" s="2"/>
      <c r="Q532" s="2"/>
      <c r="R532" s="2"/>
      <c r="S532" s="2"/>
      <c r="T532" s="2"/>
    </row>
    <row r="533" spans="1:20" ht="15" x14ac:dyDescent="0.25">
      <c r="A533" s="31"/>
      <c r="B533" s="32" t="s">
        <v>20</v>
      </c>
      <c r="C533" s="33"/>
      <c r="D533" s="34"/>
      <c r="E533" s="33"/>
      <c r="F533" s="35"/>
      <c r="G533" s="36"/>
      <c r="H533" s="37">
        <f>SUM(H525:H532)</f>
        <v>40.669999999999995</v>
      </c>
      <c r="I533" s="38"/>
      <c r="J533" s="39"/>
      <c r="K533" s="40"/>
      <c r="L533" s="37">
        <f>SUM(L525:L532)</f>
        <v>36.934999999999995</v>
      </c>
      <c r="M533" s="38"/>
      <c r="N533" s="137">
        <f t="shared" si="208"/>
        <v>-3.7349999999999994</v>
      </c>
      <c r="O533" s="42">
        <f t="shared" si="209"/>
        <v>-9.1836734693877556E-2</v>
      </c>
      <c r="P533" s="31"/>
      <c r="Q533" s="31"/>
      <c r="R533" s="31"/>
      <c r="S533" s="31"/>
      <c r="T533" s="31"/>
    </row>
    <row r="534" spans="1:20" x14ac:dyDescent="0.2">
      <c r="A534" s="2"/>
      <c r="B534" s="46" t="s">
        <v>21</v>
      </c>
      <c r="C534" s="16"/>
      <c r="D534" s="17" t="s">
        <v>17</v>
      </c>
      <c r="E534" s="18"/>
      <c r="F534" s="66">
        <v>4.0000000000000002E-4</v>
      </c>
      <c r="G534" s="28">
        <f t="shared" si="210"/>
        <v>1500</v>
      </c>
      <c r="H534" s="21">
        <f>G534*F534</f>
        <v>0.6</v>
      </c>
      <c r="I534" s="22"/>
      <c r="J534" s="124">
        <v>4.0000000000000002E-4</v>
      </c>
      <c r="K534" s="28">
        <f t="shared" si="211"/>
        <v>1500</v>
      </c>
      <c r="L534" s="21">
        <f>K534*J534</f>
        <v>0.6</v>
      </c>
      <c r="M534" s="22"/>
      <c r="N534" s="25">
        <f>L534-H534</f>
        <v>0</v>
      </c>
      <c r="O534" s="26">
        <f>IF((H534)=0,"",(N534/H534))</f>
        <v>0</v>
      </c>
      <c r="P534" s="2"/>
      <c r="Q534" s="2"/>
      <c r="R534" s="2"/>
      <c r="S534" s="2"/>
      <c r="T534" s="2"/>
    </row>
    <row r="535" spans="1:20" x14ac:dyDescent="0.2">
      <c r="A535" s="2"/>
      <c r="B535" s="46" t="s">
        <v>22</v>
      </c>
      <c r="C535" s="16"/>
      <c r="D535" s="17" t="s">
        <v>17</v>
      </c>
      <c r="E535" s="18"/>
      <c r="F535" s="47">
        <f>IF(ISBLANK(D518)=TRUE, 0, IF(D518="TOU", 0.64*$F$79+0.18*$F$80+0.18*$F$81, IF(AND(D518="non-TOU",#REF!&gt; 0),#REF!,#REF!)))</f>
        <v>0.10214000000000001</v>
      </c>
      <c r="G535" s="143">
        <f>$F$97*(1+$F$90)-$F$97</f>
        <v>98.250000000000227</v>
      </c>
      <c r="H535" s="21">
        <f t="shared" ref="H535" si="212">G535*F535</f>
        <v>10.035255000000024</v>
      </c>
      <c r="I535" s="22"/>
      <c r="J535" s="49">
        <f>0.64*$F$79+0.18*$F$80+0.18*$F$81</f>
        <v>0.10214000000000001</v>
      </c>
      <c r="K535" s="143">
        <f>$F$97*(1+$F$90)-$F$97</f>
        <v>98.250000000000227</v>
      </c>
      <c r="L535" s="21">
        <f t="shared" ref="L535" si="213">K535*J535</f>
        <v>10.035255000000024</v>
      </c>
      <c r="M535" s="22"/>
      <c r="N535" s="25">
        <f t="shared" ref="N535" si="214">L535-H535</f>
        <v>0</v>
      </c>
      <c r="O535" s="26">
        <f t="shared" ref="O535" si="215">IF((H535)=0,"",(N535/H535))</f>
        <v>0</v>
      </c>
      <c r="P535" s="2"/>
      <c r="Q535" s="2"/>
      <c r="R535" s="2"/>
      <c r="S535" s="2"/>
      <c r="T535" s="2"/>
    </row>
    <row r="536" spans="1:20" x14ac:dyDescent="0.2">
      <c r="A536" s="2"/>
      <c r="B536" s="46" t="s">
        <v>23</v>
      </c>
      <c r="C536" s="16"/>
      <c r="D536" s="17" t="s">
        <v>15</v>
      </c>
      <c r="E536" s="18"/>
      <c r="F536" s="133">
        <v>0.79</v>
      </c>
      <c r="G536" s="20">
        <v>1</v>
      </c>
      <c r="H536" s="21">
        <f>G536*F536</f>
        <v>0.79</v>
      </c>
      <c r="I536" s="22"/>
      <c r="J536" s="133">
        <v>0</v>
      </c>
      <c r="K536" s="20">
        <v>1</v>
      </c>
      <c r="L536" s="21">
        <f>K536*J536</f>
        <v>0</v>
      </c>
      <c r="M536" s="22"/>
      <c r="N536" s="25">
        <f>L536-H536</f>
        <v>-0.79</v>
      </c>
      <c r="O536" s="26"/>
      <c r="P536" s="2"/>
      <c r="Q536" s="2"/>
      <c r="R536" s="2"/>
      <c r="S536" s="2"/>
      <c r="T536" s="2"/>
    </row>
    <row r="537" spans="1:20" ht="30" x14ac:dyDescent="0.2">
      <c r="A537" s="2"/>
      <c r="B537" s="50" t="s">
        <v>24</v>
      </c>
      <c r="C537" s="51"/>
      <c r="D537" s="51"/>
      <c r="E537" s="51"/>
      <c r="F537" s="52"/>
      <c r="G537" s="53"/>
      <c r="H537" s="54">
        <f>SUM(H534:H536)+H533</f>
        <v>52.095255000000023</v>
      </c>
      <c r="I537" s="38"/>
      <c r="J537" s="53"/>
      <c r="K537" s="55"/>
      <c r="L537" s="54">
        <f>SUM(L534:L536)+L533</f>
        <v>47.570255000000017</v>
      </c>
      <c r="M537" s="38"/>
      <c r="N537" s="138">
        <f t="shared" ref="N537:N547" si="216">L537-H537</f>
        <v>-4.5250000000000057</v>
      </c>
      <c r="O537" s="42">
        <f t="shared" ref="O537:O547" si="217">IF((H537)=0,"",(N537/H537))</f>
        <v>-8.6860118066415137E-2</v>
      </c>
      <c r="P537" s="2"/>
      <c r="Q537" s="2"/>
      <c r="R537" s="2"/>
      <c r="S537" s="2"/>
      <c r="T537" s="2"/>
    </row>
    <row r="538" spans="1:20" x14ac:dyDescent="0.2">
      <c r="A538" s="2"/>
      <c r="B538" s="22" t="s">
        <v>25</v>
      </c>
      <c r="C538" s="22"/>
      <c r="D538" s="56" t="s">
        <v>17</v>
      </c>
      <c r="E538" s="57"/>
      <c r="F538" s="124">
        <v>6.7999999999999996E-3</v>
      </c>
      <c r="G538" s="58">
        <f>F520*(1+F556)</f>
        <v>1598.2500000000002</v>
      </c>
      <c r="H538" s="21">
        <f>G538*F538</f>
        <v>10.8681</v>
      </c>
      <c r="I538" s="22"/>
      <c r="J538" s="124">
        <v>6.7999999999999996E-3</v>
      </c>
      <c r="K538" s="59">
        <f>F520*(1+J556)</f>
        <v>1598.2500000000002</v>
      </c>
      <c r="L538" s="21">
        <f>K538*J538</f>
        <v>10.8681</v>
      </c>
      <c r="M538" s="22"/>
      <c r="N538" s="25">
        <f t="shared" si="216"/>
        <v>0</v>
      </c>
      <c r="O538" s="26">
        <f t="shared" si="217"/>
        <v>0</v>
      </c>
      <c r="P538" s="2"/>
      <c r="Q538" s="2"/>
      <c r="R538" s="2"/>
      <c r="S538" s="2"/>
      <c r="T538" s="2"/>
    </row>
    <row r="539" spans="1:20" ht="28.5" x14ac:dyDescent="0.2">
      <c r="A539" s="2"/>
      <c r="B539" s="60" t="s">
        <v>26</v>
      </c>
      <c r="C539" s="22"/>
      <c r="D539" s="56" t="s">
        <v>17</v>
      </c>
      <c r="E539" s="57"/>
      <c r="F539" s="124">
        <v>5.1999999999999998E-3</v>
      </c>
      <c r="G539" s="58">
        <f>G538</f>
        <v>1598.2500000000002</v>
      </c>
      <c r="H539" s="21">
        <f>G539*F539</f>
        <v>8.3109000000000002</v>
      </c>
      <c r="I539" s="22"/>
      <c r="J539" s="124">
        <v>5.1999999999999998E-3</v>
      </c>
      <c r="K539" s="59">
        <f>K538</f>
        <v>1598.2500000000002</v>
      </c>
      <c r="L539" s="21">
        <f>K539*J539</f>
        <v>8.3109000000000002</v>
      </c>
      <c r="M539" s="22"/>
      <c r="N539" s="25">
        <f t="shared" si="216"/>
        <v>0</v>
      </c>
      <c r="O539" s="26">
        <f t="shared" si="217"/>
        <v>0</v>
      </c>
      <c r="P539" s="2"/>
      <c r="Q539" s="2"/>
      <c r="R539" s="2"/>
      <c r="S539" s="2"/>
      <c r="T539" s="2"/>
    </row>
    <row r="540" spans="1:20" ht="30" x14ac:dyDescent="0.2">
      <c r="A540" s="2"/>
      <c r="B540" s="50" t="s">
        <v>27</v>
      </c>
      <c r="C540" s="33"/>
      <c r="D540" s="33"/>
      <c r="E540" s="33"/>
      <c r="F540" s="128"/>
      <c r="G540" s="53"/>
      <c r="H540" s="54">
        <f>SUM(H537:H539)</f>
        <v>71.274255000000025</v>
      </c>
      <c r="I540" s="61"/>
      <c r="J540" s="129"/>
      <c r="K540" s="62"/>
      <c r="L540" s="54">
        <f>SUM(L537:L539)</f>
        <v>66.749255000000019</v>
      </c>
      <c r="M540" s="61"/>
      <c r="N540" s="138">
        <f t="shared" si="216"/>
        <v>-4.5250000000000057</v>
      </c>
      <c r="O540" s="42">
        <f t="shared" si="217"/>
        <v>-6.3487159564137211E-2</v>
      </c>
      <c r="P540" s="2"/>
      <c r="Q540" s="2"/>
      <c r="R540" s="2"/>
      <c r="S540" s="2"/>
      <c r="T540" s="2"/>
    </row>
    <row r="541" spans="1:20" ht="28.5" x14ac:dyDescent="0.2">
      <c r="A541" s="2"/>
      <c r="B541" s="63" t="s">
        <v>28</v>
      </c>
      <c r="C541" s="16"/>
      <c r="D541" s="17" t="s">
        <v>17</v>
      </c>
      <c r="E541" s="18"/>
      <c r="F541" s="66">
        <v>4.4000000000000003E-3</v>
      </c>
      <c r="G541" s="58">
        <f>G539</f>
        <v>1598.2500000000002</v>
      </c>
      <c r="H541" s="21">
        <f t="shared" ref="H541:H547" si="218">G541*F541</f>
        <v>7.0323000000000011</v>
      </c>
      <c r="I541" s="22"/>
      <c r="J541" s="124">
        <v>4.4000000000000003E-3</v>
      </c>
      <c r="K541" s="59">
        <f>K539</f>
        <v>1598.2500000000002</v>
      </c>
      <c r="L541" s="21">
        <f t="shared" ref="L541:L547" si="219">K541*J541</f>
        <v>7.0323000000000011</v>
      </c>
      <c r="M541" s="22"/>
      <c r="N541" s="25">
        <f t="shared" si="216"/>
        <v>0</v>
      </c>
      <c r="O541" s="26">
        <f t="shared" si="217"/>
        <v>0</v>
      </c>
      <c r="P541" s="2"/>
      <c r="Q541" s="2"/>
      <c r="R541" s="2"/>
      <c r="S541" s="2"/>
      <c r="T541" s="2"/>
    </row>
    <row r="542" spans="1:20" ht="28.5" x14ac:dyDescent="0.2">
      <c r="A542" s="2"/>
      <c r="B542" s="63" t="s">
        <v>29</v>
      </c>
      <c r="C542" s="16"/>
      <c r="D542" s="17" t="s">
        <v>17</v>
      </c>
      <c r="E542" s="18"/>
      <c r="F542" s="66">
        <v>1.2999999999999999E-3</v>
      </c>
      <c r="G542" s="58">
        <f>G539</f>
        <v>1598.2500000000002</v>
      </c>
      <c r="H542" s="21">
        <f t="shared" si="218"/>
        <v>2.077725</v>
      </c>
      <c r="I542" s="22"/>
      <c r="J542" s="124">
        <v>1.2999999999999999E-3</v>
      </c>
      <c r="K542" s="59">
        <f>K539</f>
        <v>1598.2500000000002</v>
      </c>
      <c r="L542" s="21">
        <f t="shared" si="219"/>
        <v>2.077725</v>
      </c>
      <c r="M542" s="22"/>
      <c r="N542" s="25">
        <f t="shared" si="216"/>
        <v>0</v>
      </c>
      <c r="O542" s="26">
        <f t="shared" si="217"/>
        <v>0</v>
      </c>
      <c r="P542" s="2"/>
      <c r="Q542" s="2"/>
      <c r="R542" s="2"/>
      <c r="S542" s="2"/>
      <c r="T542" s="2"/>
    </row>
    <row r="543" spans="1:20" x14ac:dyDescent="0.2">
      <c r="A543" s="2"/>
      <c r="B543" s="16" t="s">
        <v>30</v>
      </c>
      <c r="C543" s="16"/>
      <c r="D543" s="17" t="s">
        <v>15</v>
      </c>
      <c r="E543" s="18"/>
      <c r="F543" s="66">
        <v>0.25</v>
      </c>
      <c r="G543" s="20">
        <v>1</v>
      </c>
      <c r="H543" s="21">
        <f t="shared" si="218"/>
        <v>0.25</v>
      </c>
      <c r="I543" s="22"/>
      <c r="J543" s="124">
        <v>0.25</v>
      </c>
      <c r="K543" s="24">
        <v>1</v>
      </c>
      <c r="L543" s="21">
        <f t="shared" si="219"/>
        <v>0.25</v>
      </c>
      <c r="M543" s="22"/>
      <c r="N543" s="25">
        <f t="shared" si="216"/>
        <v>0</v>
      </c>
      <c r="O543" s="26">
        <f t="shared" si="217"/>
        <v>0</v>
      </c>
      <c r="P543" s="2"/>
      <c r="Q543" s="2"/>
      <c r="R543" s="2"/>
      <c r="S543" s="2"/>
      <c r="T543" s="2"/>
    </row>
    <row r="544" spans="1:20" hidden="1" x14ac:dyDescent="0.2">
      <c r="A544" s="2"/>
      <c r="B544" s="16" t="s">
        <v>31</v>
      </c>
      <c r="C544" s="16"/>
      <c r="D544" s="17" t="s">
        <v>17</v>
      </c>
      <c r="E544" s="18"/>
      <c r="F544" s="66"/>
      <c r="G544" s="64">
        <f>F520</f>
        <v>1500</v>
      </c>
      <c r="H544" s="21">
        <f t="shared" si="218"/>
        <v>0</v>
      </c>
      <c r="I544" s="22"/>
      <c r="J544" s="66"/>
      <c r="K544" s="65">
        <f>F520</f>
        <v>1500</v>
      </c>
      <c r="L544" s="21">
        <f t="shared" si="219"/>
        <v>0</v>
      </c>
      <c r="M544" s="22"/>
      <c r="N544" s="25">
        <f t="shared" si="216"/>
        <v>0</v>
      </c>
      <c r="O544" s="26" t="str">
        <f t="shared" si="217"/>
        <v/>
      </c>
      <c r="P544" s="2"/>
      <c r="Q544" s="2"/>
      <c r="R544" s="2"/>
      <c r="S544" s="2"/>
      <c r="T544" s="2"/>
    </row>
    <row r="545" spans="1:20" x14ac:dyDescent="0.2">
      <c r="A545" s="2"/>
      <c r="B545" s="46" t="s">
        <v>32</v>
      </c>
      <c r="C545" s="16"/>
      <c r="D545" s="17" t="s">
        <v>17</v>
      </c>
      <c r="E545" s="18"/>
      <c r="F545" s="66">
        <v>0.08</v>
      </c>
      <c r="G545" s="67">
        <f>0.64*$F$97</f>
        <v>960</v>
      </c>
      <c r="H545" s="21">
        <f t="shared" si="218"/>
        <v>76.8</v>
      </c>
      <c r="I545" s="22"/>
      <c r="J545" s="66">
        <v>0.08</v>
      </c>
      <c r="K545" s="67">
        <f>G545</f>
        <v>960</v>
      </c>
      <c r="L545" s="21">
        <f t="shared" si="219"/>
        <v>76.8</v>
      </c>
      <c r="M545" s="22"/>
      <c r="N545" s="25">
        <f t="shared" si="216"/>
        <v>0</v>
      </c>
      <c r="O545" s="26">
        <f t="shared" si="217"/>
        <v>0</v>
      </c>
      <c r="P545" s="2"/>
      <c r="Q545" s="2"/>
      <c r="R545" s="2"/>
      <c r="S545" s="68"/>
      <c r="T545" s="2"/>
    </row>
    <row r="546" spans="1:20" x14ac:dyDescent="0.2">
      <c r="A546" s="2"/>
      <c r="B546" s="46" t="s">
        <v>33</v>
      </c>
      <c r="C546" s="16"/>
      <c r="D546" s="17" t="s">
        <v>17</v>
      </c>
      <c r="E546" s="18"/>
      <c r="F546" s="66">
        <v>0.122</v>
      </c>
      <c r="G546" s="67">
        <f>0.18*$F$97</f>
        <v>270</v>
      </c>
      <c r="H546" s="21">
        <f t="shared" si="218"/>
        <v>32.94</v>
      </c>
      <c r="I546" s="22"/>
      <c r="J546" s="66">
        <v>0.122</v>
      </c>
      <c r="K546" s="67">
        <f>G546</f>
        <v>270</v>
      </c>
      <c r="L546" s="21">
        <f t="shared" si="219"/>
        <v>32.94</v>
      </c>
      <c r="M546" s="22"/>
      <c r="N546" s="25">
        <f t="shared" si="216"/>
        <v>0</v>
      </c>
      <c r="O546" s="26">
        <f t="shared" si="217"/>
        <v>0</v>
      </c>
      <c r="P546" s="2"/>
      <c r="Q546" s="2"/>
      <c r="R546" s="2"/>
      <c r="S546" s="68"/>
      <c r="T546" s="2"/>
    </row>
    <row r="547" spans="1:20" ht="15" thickBot="1" x14ac:dyDescent="0.25">
      <c r="A547" s="2"/>
      <c r="B547" s="7" t="s">
        <v>34</v>
      </c>
      <c r="C547" s="16"/>
      <c r="D547" s="17" t="s">
        <v>17</v>
      </c>
      <c r="E547" s="18"/>
      <c r="F547" s="66">
        <v>0.161</v>
      </c>
      <c r="G547" s="67">
        <f>0.18*$F$97</f>
        <v>270</v>
      </c>
      <c r="H547" s="21">
        <f t="shared" si="218"/>
        <v>43.47</v>
      </c>
      <c r="I547" s="22"/>
      <c r="J547" s="66">
        <v>0.161</v>
      </c>
      <c r="K547" s="67">
        <f>G547</f>
        <v>270</v>
      </c>
      <c r="L547" s="21">
        <f t="shared" si="219"/>
        <v>43.47</v>
      </c>
      <c r="M547" s="22"/>
      <c r="N547" s="25">
        <f t="shared" si="216"/>
        <v>0</v>
      </c>
      <c r="O547" s="26">
        <f t="shared" si="217"/>
        <v>0</v>
      </c>
      <c r="P547" s="2"/>
      <c r="Q547" s="2"/>
      <c r="R547" s="2"/>
      <c r="S547" s="68"/>
      <c r="T547" s="2"/>
    </row>
    <row r="548" spans="1:20" ht="15" thickBot="1" x14ac:dyDescent="0.25">
      <c r="A548" s="2"/>
      <c r="B548" s="69"/>
      <c r="C548" s="70"/>
      <c r="D548" s="71"/>
      <c r="E548" s="70"/>
      <c r="F548" s="72"/>
      <c r="G548" s="73"/>
      <c r="H548" s="74"/>
      <c r="I548" s="75"/>
      <c r="J548" s="72"/>
      <c r="K548" s="76"/>
      <c r="L548" s="74"/>
      <c r="M548" s="75"/>
      <c r="N548" s="77"/>
      <c r="O548" s="78"/>
      <c r="P548" s="2"/>
      <c r="Q548" s="2"/>
      <c r="R548" s="2"/>
      <c r="S548" s="2"/>
      <c r="T548" s="2"/>
    </row>
    <row r="549" spans="1:20" ht="15" x14ac:dyDescent="0.25">
      <c r="A549" s="2"/>
      <c r="B549" s="79" t="s">
        <v>35</v>
      </c>
      <c r="C549" s="16"/>
      <c r="D549" s="16"/>
      <c r="E549" s="16"/>
      <c r="F549" s="80"/>
      <c r="G549" s="81"/>
      <c r="H549" s="82">
        <f>SUM(H541:H547,H540)</f>
        <v>233.84428000000003</v>
      </c>
      <c r="I549" s="83"/>
      <c r="J549" s="84"/>
      <c r="K549" s="84"/>
      <c r="L549" s="139">
        <f>SUM(L541:L547,L540)</f>
        <v>229.31927999999999</v>
      </c>
      <c r="M549" s="85"/>
      <c r="N549" s="136">
        <f t="shared" ref="N549:N553" si="220">L549-H549</f>
        <v>-4.5250000000000341</v>
      </c>
      <c r="O549" s="87">
        <f t="shared" ref="O549:O553" si="221">IF((H549)=0,"",(N549/H549))</f>
        <v>-1.9350484005852243E-2</v>
      </c>
      <c r="P549" s="2"/>
      <c r="Q549" s="2"/>
      <c r="R549" s="2"/>
      <c r="S549" s="68"/>
      <c r="T549" s="2"/>
    </row>
    <row r="550" spans="1:20" x14ac:dyDescent="0.2">
      <c r="A550" s="2"/>
      <c r="B550" s="88" t="s">
        <v>36</v>
      </c>
      <c r="C550" s="16"/>
      <c r="D550" s="16"/>
      <c r="E550" s="16"/>
      <c r="F550" s="89">
        <v>0.13</v>
      </c>
      <c r="G550" s="90"/>
      <c r="H550" s="91">
        <f>H549*F550</f>
        <v>30.399756400000005</v>
      </c>
      <c r="I550" s="92"/>
      <c r="J550" s="93">
        <v>0.13</v>
      </c>
      <c r="K550" s="92"/>
      <c r="L550" s="94">
        <f>L549*J550</f>
        <v>29.811506399999999</v>
      </c>
      <c r="M550" s="95"/>
      <c r="N550" s="125">
        <f t="shared" si="220"/>
        <v>-0.58825000000000571</v>
      </c>
      <c r="O550" s="97">
        <f t="shared" si="221"/>
        <v>-1.9350484005852285E-2</v>
      </c>
      <c r="P550" s="2"/>
      <c r="Q550" s="2"/>
      <c r="R550" s="2"/>
      <c r="S550" s="68"/>
      <c r="T550" s="2"/>
    </row>
    <row r="551" spans="1:20" ht="15" x14ac:dyDescent="0.2">
      <c r="A551" s="2"/>
      <c r="B551" s="98" t="s">
        <v>37</v>
      </c>
      <c r="C551" s="16"/>
      <c r="D551" s="16"/>
      <c r="E551" s="16"/>
      <c r="F551" s="99"/>
      <c r="G551" s="90"/>
      <c r="H551" s="91">
        <f>H549+H550</f>
        <v>264.24403640000003</v>
      </c>
      <c r="I551" s="92"/>
      <c r="J551" s="92"/>
      <c r="K551" s="92"/>
      <c r="L551" s="94">
        <f>L549+L550</f>
        <v>259.13078639999998</v>
      </c>
      <c r="M551" s="95"/>
      <c r="N551" s="125">
        <f t="shared" si="220"/>
        <v>-5.1132500000000505</v>
      </c>
      <c r="O551" s="97">
        <f t="shared" si="221"/>
        <v>-1.9350484005852289E-2</v>
      </c>
      <c r="P551" s="2"/>
      <c r="Q551" s="2"/>
      <c r="R551" s="2"/>
      <c r="S551" s="68"/>
      <c r="T551" s="2"/>
    </row>
    <row r="552" spans="1:20" hidden="1" x14ac:dyDescent="0.2">
      <c r="A552" s="2"/>
      <c r="B552" s="148" t="s">
        <v>38</v>
      </c>
      <c r="C552" s="148"/>
      <c r="D552" s="148"/>
      <c r="E552" s="16"/>
      <c r="F552" s="99"/>
      <c r="G552" s="90"/>
      <c r="H552" s="140"/>
      <c r="I552" s="92"/>
      <c r="J552" s="92"/>
      <c r="K552" s="92"/>
      <c r="L552" s="130"/>
      <c r="M552" s="95"/>
      <c r="N552" s="100">
        <f t="shared" si="220"/>
        <v>0</v>
      </c>
      <c r="O552" s="101" t="str">
        <f t="shared" si="221"/>
        <v/>
      </c>
      <c r="P552" s="2"/>
      <c r="Q552" s="2"/>
      <c r="R552" s="2"/>
      <c r="S552" s="2"/>
      <c r="T552" s="2"/>
    </row>
    <row r="553" spans="1:20" ht="15.75" thickBot="1" x14ac:dyDescent="0.3">
      <c r="A553" s="2"/>
      <c r="B553" s="149" t="s">
        <v>53</v>
      </c>
      <c r="C553" s="149"/>
      <c r="D553" s="149"/>
      <c r="E553" s="102"/>
      <c r="F553" s="103"/>
      <c r="G553" s="104"/>
      <c r="H553" s="105">
        <f>H551+H552</f>
        <v>264.24403640000003</v>
      </c>
      <c r="I553" s="106"/>
      <c r="J553" s="106"/>
      <c r="K553" s="106"/>
      <c r="L553" s="107">
        <f>L551+L552</f>
        <v>259.13078639999998</v>
      </c>
      <c r="M553" s="108"/>
      <c r="N553" s="141">
        <f t="shared" si="220"/>
        <v>-5.1132500000000505</v>
      </c>
      <c r="O553" s="110">
        <f t="shared" si="221"/>
        <v>-1.9350484005852289E-2</v>
      </c>
      <c r="P553" s="2"/>
      <c r="Q553" s="2"/>
      <c r="R553" s="2"/>
      <c r="S553" s="2"/>
      <c r="T553" s="2"/>
    </row>
    <row r="554" spans="1:20" ht="15" thickBot="1" x14ac:dyDescent="0.25">
      <c r="A554" s="111"/>
      <c r="B554" s="112"/>
      <c r="C554" s="113"/>
      <c r="D554" s="114"/>
      <c r="E554" s="113"/>
      <c r="F554" s="72"/>
      <c r="G554" s="115"/>
      <c r="H554" s="74"/>
      <c r="I554" s="116"/>
      <c r="J554" s="72"/>
      <c r="K554" s="117"/>
      <c r="L554" s="74"/>
      <c r="M554" s="116"/>
      <c r="N554" s="118"/>
      <c r="O554" s="78"/>
      <c r="P554" s="111"/>
      <c r="Q554" s="111"/>
      <c r="R554" s="111"/>
      <c r="S554" s="111"/>
      <c r="T554" s="111"/>
    </row>
    <row r="555" spans="1:2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8"/>
      <c r="M555" s="2"/>
      <c r="N555" s="2"/>
      <c r="O555" s="2"/>
      <c r="P555" s="2"/>
      <c r="Q555" s="2"/>
      <c r="R555" s="2"/>
      <c r="S555" s="2"/>
      <c r="T555" s="2"/>
    </row>
    <row r="556" spans="1:20" ht="15" x14ac:dyDescent="0.25">
      <c r="A556" s="2"/>
      <c r="B556" s="8" t="s">
        <v>39</v>
      </c>
      <c r="C556" s="2"/>
      <c r="D556" s="2"/>
      <c r="E556" s="2"/>
      <c r="F556" s="119">
        <v>6.5500000000000003E-2</v>
      </c>
      <c r="G556" s="2"/>
      <c r="H556" s="2"/>
      <c r="I556" s="2"/>
      <c r="J556" s="119">
        <v>6.5500000000000003E-2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9" spans="1:20" ht="18" x14ac:dyDescent="0.25">
      <c r="A559" s="2"/>
      <c r="B559" s="157" t="s">
        <v>51</v>
      </c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Q559" s="2"/>
      <c r="R559" s="2"/>
      <c r="S559" s="2"/>
      <c r="T559" s="2"/>
    </row>
    <row r="560" spans="1:2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Q560" s="2"/>
      <c r="R560" s="2"/>
      <c r="S560" s="2"/>
      <c r="T560" s="2"/>
    </row>
    <row r="561" spans="1:2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Q561" s="2"/>
      <c r="R561" s="2"/>
      <c r="S561" s="2"/>
      <c r="T561" s="2"/>
    </row>
    <row r="562" spans="1:20" ht="15" x14ac:dyDescent="0.25">
      <c r="A562" s="2"/>
      <c r="B562" s="3" t="s">
        <v>0</v>
      </c>
      <c r="C562" s="2"/>
      <c r="D562" s="150" t="s">
        <v>55</v>
      </c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2"/>
      <c r="Q562" s="2"/>
      <c r="R562" s="2"/>
      <c r="S562" s="2"/>
      <c r="T562" s="2"/>
    </row>
    <row r="563" spans="1:20" ht="15" x14ac:dyDescent="0.25">
      <c r="A563" s="2"/>
      <c r="B563" s="4"/>
      <c r="C563" s="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2"/>
      <c r="Q563" s="2"/>
      <c r="R563" s="2"/>
      <c r="S563" s="2"/>
      <c r="T563" s="2"/>
    </row>
    <row r="564" spans="1:20" ht="15" x14ac:dyDescent="0.25">
      <c r="A564" s="2"/>
      <c r="B564" s="3" t="s">
        <v>1</v>
      </c>
      <c r="C564" s="2"/>
      <c r="D564" s="6" t="s">
        <v>2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2"/>
      <c r="Q564" s="2"/>
      <c r="R564" s="2"/>
      <c r="S564" s="2"/>
      <c r="T564" s="2"/>
    </row>
    <row r="565" spans="1:20" ht="15" x14ac:dyDescent="0.25">
      <c r="A565" s="2"/>
      <c r="B565" s="4"/>
      <c r="C565" s="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2"/>
      <c r="Q565" s="2"/>
      <c r="R565" s="2"/>
      <c r="S565" s="2"/>
      <c r="T565" s="2"/>
    </row>
    <row r="566" spans="1:20" ht="15" x14ac:dyDescent="0.25">
      <c r="A566" s="2"/>
      <c r="B566" s="7"/>
      <c r="C566" s="2"/>
      <c r="D566" s="3" t="s">
        <v>3</v>
      </c>
      <c r="E566" s="8"/>
      <c r="F566" s="9">
        <v>200</v>
      </c>
      <c r="G566" s="8" t="s">
        <v>4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" x14ac:dyDescent="0.25">
      <c r="A568" s="2"/>
      <c r="B568" s="7"/>
      <c r="C568" s="2"/>
      <c r="D568" s="10"/>
      <c r="E568" s="10"/>
      <c r="F568" s="145" t="s">
        <v>50</v>
      </c>
      <c r="G568" s="146"/>
      <c r="H568" s="147"/>
      <c r="I568" s="2"/>
      <c r="J568" s="145" t="s">
        <v>52</v>
      </c>
      <c r="K568" s="146"/>
      <c r="L568" s="147"/>
      <c r="M568" s="2"/>
      <c r="N568" s="145" t="s">
        <v>6</v>
      </c>
      <c r="O568" s="147"/>
      <c r="P568" s="2"/>
      <c r="Q568" s="2"/>
      <c r="R568" s="2"/>
      <c r="S568" s="2"/>
      <c r="T568" s="2"/>
    </row>
    <row r="569" spans="1:20" ht="15" x14ac:dyDescent="0.25">
      <c r="A569" s="2"/>
      <c r="B569" s="7"/>
      <c r="C569" s="2"/>
      <c r="D569" s="151" t="s">
        <v>7</v>
      </c>
      <c r="E569" s="5"/>
      <c r="F569" s="11" t="s">
        <v>8</v>
      </c>
      <c r="G569" s="11" t="s">
        <v>9</v>
      </c>
      <c r="H569" s="12" t="s">
        <v>10</v>
      </c>
      <c r="I569" s="2"/>
      <c r="J569" s="11" t="s">
        <v>8</v>
      </c>
      <c r="K569" s="13" t="s">
        <v>9</v>
      </c>
      <c r="L569" s="12" t="s">
        <v>10</v>
      </c>
      <c r="M569" s="2"/>
      <c r="N569" s="153" t="s">
        <v>11</v>
      </c>
      <c r="O569" s="155" t="s">
        <v>12</v>
      </c>
      <c r="P569" s="2"/>
      <c r="Q569" s="2"/>
      <c r="R569" s="2"/>
      <c r="S569" s="2"/>
      <c r="T569" s="2"/>
    </row>
    <row r="570" spans="1:20" ht="15" x14ac:dyDescent="0.25">
      <c r="A570" s="2"/>
      <c r="B570" s="7"/>
      <c r="C570" s="2"/>
      <c r="D570" s="152"/>
      <c r="E570" s="5"/>
      <c r="F570" s="14" t="s">
        <v>13</v>
      </c>
      <c r="G570" s="14"/>
      <c r="H570" s="15" t="s">
        <v>13</v>
      </c>
      <c r="I570" s="2"/>
      <c r="J570" s="14" t="s">
        <v>13</v>
      </c>
      <c r="K570" s="15"/>
      <c r="L570" s="15" t="s">
        <v>13</v>
      </c>
      <c r="M570" s="2"/>
      <c r="N570" s="154"/>
      <c r="O570" s="156"/>
      <c r="P570" s="2"/>
      <c r="Q570" s="2"/>
      <c r="R570" s="2"/>
      <c r="S570" s="2"/>
      <c r="T570" s="2"/>
    </row>
    <row r="571" spans="1:20" x14ac:dyDescent="0.2">
      <c r="A571" s="2"/>
      <c r="B571" s="16" t="s">
        <v>14</v>
      </c>
      <c r="C571" s="16"/>
      <c r="D571" s="17" t="s">
        <v>15</v>
      </c>
      <c r="E571" s="18"/>
      <c r="F571" s="131">
        <v>31.93</v>
      </c>
      <c r="G571" s="20">
        <v>1</v>
      </c>
      <c r="H571" s="123">
        <f>G571*F571</f>
        <v>31.93</v>
      </c>
      <c r="I571" s="57"/>
      <c r="J571" s="132">
        <v>35.619999999999997</v>
      </c>
      <c r="K571" s="24">
        <v>1</v>
      </c>
      <c r="L571" s="21">
        <f>K571*J571</f>
        <v>35.619999999999997</v>
      </c>
      <c r="M571" s="22"/>
      <c r="N571" s="134">
        <f>L571-H571</f>
        <v>3.6899999999999977</v>
      </c>
      <c r="O571" s="142">
        <f>IF((H571)=0,"",(N571/H571))</f>
        <v>0.11556529909176316</v>
      </c>
      <c r="P571" s="2"/>
      <c r="Q571" s="2"/>
      <c r="R571" s="2"/>
      <c r="S571" s="2"/>
      <c r="T571" s="2"/>
    </row>
    <row r="572" spans="1:20" x14ac:dyDescent="0.2">
      <c r="A572" s="2"/>
      <c r="B572" s="16" t="s">
        <v>41</v>
      </c>
      <c r="C572" s="16"/>
      <c r="D572" s="17" t="s">
        <v>15</v>
      </c>
      <c r="E572" s="18"/>
      <c r="F572" s="125">
        <v>-0.32</v>
      </c>
      <c r="G572" s="20">
        <v>1</v>
      </c>
      <c r="H572" s="126">
        <f t="shared" ref="H572:H578" si="222">G572*F572</f>
        <v>-0.32</v>
      </c>
      <c r="I572" s="57"/>
      <c r="J572" s="125">
        <v>-0.36</v>
      </c>
      <c r="K572" s="24">
        <v>1</v>
      </c>
      <c r="L572" s="121">
        <f>K572*J572</f>
        <v>-0.36</v>
      </c>
      <c r="M572" s="22"/>
      <c r="N572" s="135">
        <f>L572-H572</f>
        <v>-3.999999999999998E-2</v>
      </c>
      <c r="O572" s="142">
        <f>IF((H572)=0,"",(N572/H572))</f>
        <v>0.12499999999999993</v>
      </c>
      <c r="P572" s="2"/>
      <c r="Q572" s="2"/>
      <c r="R572" s="2"/>
      <c r="S572" s="2"/>
      <c r="T572" s="2"/>
    </row>
    <row r="573" spans="1:20" x14ac:dyDescent="0.2">
      <c r="A573" s="2"/>
      <c r="B573" s="18" t="s">
        <v>42</v>
      </c>
      <c r="C573" s="16"/>
      <c r="D573" s="17"/>
      <c r="E573" s="18"/>
      <c r="F573" s="66"/>
      <c r="G573" s="20">
        <v>1</v>
      </c>
      <c r="H573" s="123">
        <f t="shared" si="222"/>
        <v>0</v>
      </c>
      <c r="I573" s="57"/>
      <c r="J573" s="124"/>
      <c r="K573" s="24">
        <v>1</v>
      </c>
      <c r="L573" s="21">
        <f t="shared" ref="L573:L578" si="223">K573*J573</f>
        <v>0</v>
      </c>
      <c r="M573" s="22"/>
      <c r="N573" s="135">
        <f t="shared" ref="N573:N579" si="224">L573-H573</f>
        <v>0</v>
      </c>
      <c r="O573" s="142" t="str">
        <f t="shared" ref="O573:O579" si="225">IF((H573)=0,"",(N573/H573))</f>
        <v/>
      </c>
      <c r="P573" s="2"/>
      <c r="Q573" s="2"/>
      <c r="R573" s="2"/>
      <c r="S573" s="2"/>
      <c r="T573" s="2"/>
    </row>
    <row r="574" spans="1:20" x14ac:dyDescent="0.2">
      <c r="A574" s="2"/>
      <c r="B574" s="16" t="s">
        <v>16</v>
      </c>
      <c r="C574" s="16"/>
      <c r="D574" s="17" t="s">
        <v>17</v>
      </c>
      <c r="E574" s="18"/>
      <c r="F574" s="66">
        <v>4.8999999999999998E-3</v>
      </c>
      <c r="G574" s="28">
        <f>$F$8</f>
        <v>200</v>
      </c>
      <c r="H574" s="123">
        <f t="shared" si="222"/>
        <v>0.98</v>
      </c>
      <c r="I574" s="57"/>
      <c r="J574" s="124">
        <v>0</v>
      </c>
      <c r="K574" s="28">
        <f>$F$8</f>
        <v>200</v>
      </c>
      <c r="L574" s="121">
        <f t="shared" si="223"/>
        <v>0</v>
      </c>
      <c r="M574" s="22"/>
      <c r="N574" s="135">
        <f t="shared" si="224"/>
        <v>-0.98</v>
      </c>
      <c r="O574" s="142">
        <f t="shared" si="225"/>
        <v>-1</v>
      </c>
      <c r="P574" s="2"/>
      <c r="Q574" s="2"/>
      <c r="R574" s="2"/>
      <c r="S574" s="2"/>
      <c r="T574" s="2"/>
    </row>
    <row r="575" spans="1:20" x14ac:dyDescent="0.2">
      <c r="A575" s="2"/>
      <c r="B575" s="16" t="s">
        <v>41</v>
      </c>
      <c r="C575" s="16"/>
      <c r="D575" s="17" t="s">
        <v>17</v>
      </c>
      <c r="E575" s="18"/>
      <c r="F575" s="144">
        <v>-5.0000000000000002E-5</v>
      </c>
      <c r="G575" s="28">
        <f t="shared" ref="G575:G578" si="226">$F$8</f>
        <v>200</v>
      </c>
      <c r="H575" s="126">
        <f t="shared" si="222"/>
        <v>-0.01</v>
      </c>
      <c r="I575" s="57"/>
      <c r="J575" s="127">
        <v>0</v>
      </c>
      <c r="K575" s="28">
        <f t="shared" ref="K575:K578" si="227">$F$8</f>
        <v>200</v>
      </c>
      <c r="L575" s="121">
        <f t="shared" si="223"/>
        <v>0</v>
      </c>
      <c r="M575" s="22"/>
      <c r="N575" s="135">
        <f t="shared" si="224"/>
        <v>0.01</v>
      </c>
      <c r="O575" s="142">
        <f t="shared" si="225"/>
        <v>-1</v>
      </c>
      <c r="P575" s="2"/>
      <c r="Q575" s="2"/>
      <c r="R575" s="2"/>
      <c r="S575" s="2"/>
      <c r="T575" s="2"/>
    </row>
    <row r="576" spans="1:20" x14ac:dyDescent="0.2">
      <c r="A576" s="2"/>
      <c r="B576" s="16" t="s">
        <v>42</v>
      </c>
      <c r="C576" s="16"/>
      <c r="D576" s="17"/>
      <c r="E576" s="18"/>
      <c r="F576" s="66"/>
      <c r="G576" s="28">
        <f t="shared" si="226"/>
        <v>200</v>
      </c>
      <c r="H576" s="126">
        <f t="shared" si="222"/>
        <v>0</v>
      </c>
      <c r="I576" s="57"/>
      <c r="J576" s="124"/>
      <c r="K576" s="28">
        <f t="shared" si="227"/>
        <v>200</v>
      </c>
      <c r="L576" s="121">
        <f t="shared" si="223"/>
        <v>0</v>
      </c>
      <c r="M576" s="22"/>
      <c r="N576" s="135">
        <f t="shared" si="224"/>
        <v>0</v>
      </c>
      <c r="O576" s="142" t="str">
        <f t="shared" si="225"/>
        <v/>
      </c>
      <c r="P576" s="2"/>
      <c r="Q576" s="2"/>
      <c r="R576" s="2"/>
      <c r="S576" s="2"/>
      <c r="T576" s="2"/>
    </row>
    <row r="577" spans="1:20" x14ac:dyDescent="0.2">
      <c r="A577" s="2"/>
      <c r="B577" s="122" t="s">
        <v>18</v>
      </c>
      <c r="C577" s="16"/>
      <c r="D577" s="17" t="s">
        <v>17</v>
      </c>
      <c r="E577" s="18"/>
      <c r="F577" s="127">
        <v>-1.5E-3</v>
      </c>
      <c r="G577" s="28">
        <f t="shared" si="226"/>
        <v>200</v>
      </c>
      <c r="H577" s="126">
        <f t="shared" si="222"/>
        <v>-0.3</v>
      </c>
      <c r="I577" s="57"/>
      <c r="J577" s="127">
        <v>0</v>
      </c>
      <c r="K577" s="28">
        <f t="shared" si="227"/>
        <v>200</v>
      </c>
      <c r="L577" s="121">
        <f t="shared" si="223"/>
        <v>0</v>
      </c>
      <c r="M577" s="22"/>
      <c r="N577" s="135">
        <f t="shared" si="224"/>
        <v>0.3</v>
      </c>
      <c r="O577" s="142">
        <f t="shared" si="225"/>
        <v>-1</v>
      </c>
      <c r="P577" s="2"/>
      <c r="Q577" s="2"/>
      <c r="R577" s="2"/>
      <c r="S577" s="2"/>
      <c r="T577" s="2"/>
    </row>
    <row r="578" spans="1:20" x14ac:dyDescent="0.2">
      <c r="A578" s="2"/>
      <c r="B578" s="122" t="s">
        <v>19</v>
      </c>
      <c r="C578" s="16"/>
      <c r="D578" s="17" t="s">
        <v>17</v>
      </c>
      <c r="E578" s="18"/>
      <c r="F578" s="66">
        <v>2.0000000000000001E-4</v>
      </c>
      <c r="G578" s="28">
        <f t="shared" si="226"/>
        <v>200</v>
      </c>
      <c r="H578" s="123">
        <f t="shared" si="222"/>
        <v>0.04</v>
      </c>
      <c r="I578" s="57"/>
      <c r="J578" s="124">
        <v>2.0000000000000001E-4</v>
      </c>
      <c r="K578" s="28">
        <f t="shared" si="227"/>
        <v>200</v>
      </c>
      <c r="L578" s="121">
        <f t="shared" si="223"/>
        <v>0.04</v>
      </c>
      <c r="M578" s="22"/>
      <c r="N578" s="135">
        <f t="shared" si="224"/>
        <v>0</v>
      </c>
      <c r="O578" s="142">
        <f t="shared" si="225"/>
        <v>0</v>
      </c>
      <c r="P578" s="2"/>
      <c r="Q578" s="2"/>
      <c r="R578" s="2"/>
      <c r="S578" s="2"/>
      <c r="T578" s="2"/>
    </row>
    <row r="579" spans="1:20" ht="15" x14ac:dyDescent="0.2">
      <c r="A579" s="31"/>
      <c r="B579" s="32" t="s">
        <v>20</v>
      </c>
      <c r="C579" s="33"/>
      <c r="D579" s="34"/>
      <c r="E579" s="33"/>
      <c r="F579" s="35"/>
      <c r="G579" s="36"/>
      <c r="H579" s="37">
        <f>SUM(H571:H578)</f>
        <v>32.32</v>
      </c>
      <c r="I579" s="38"/>
      <c r="J579" s="39"/>
      <c r="K579" s="40"/>
      <c r="L579" s="37">
        <f>SUM(L571:L578)</f>
        <v>35.299999999999997</v>
      </c>
      <c r="M579" s="38"/>
      <c r="N579" s="41">
        <f t="shared" si="224"/>
        <v>2.9799999999999969</v>
      </c>
      <c r="O579" s="42">
        <f t="shared" si="225"/>
        <v>9.2202970297029604E-2</v>
      </c>
      <c r="P579" s="31"/>
      <c r="Q579" s="31"/>
      <c r="R579" s="31"/>
      <c r="S579" s="31"/>
      <c r="T579" s="31"/>
    </row>
    <row r="580" spans="1:20" x14ac:dyDescent="0.2">
      <c r="A580" s="2"/>
      <c r="B580" s="46" t="s">
        <v>21</v>
      </c>
      <c r="C580" s="16"/>
      <c r="D580" s="17" t="s">
        <v>17</v>
      </c>
      <c r="E580" s="18"/>
      <c r="F580" s="66">
        <v>4.0000000000000002E-4</v>
      </c>
      <c r="G580" s="28">
        <f t="shared" ref="G580" si="228">$F$8</f>
        <v>200</v>
      </c>
      <c r="H580" s="123">
        <f>G580*F580</f>
        <v>0.08</v>
      </c>
      <c r="I580" s="57"/>
      <c r="J580" s="124">
        <v>4.0000000000000002E-4</v>
      </c>
      <c r="K580" s="28">
        <f t="shared" ref="K580" si="229">$F$8</f>
        <v>200</v>
      </c>
      <c r="L580" s="21">
        <f>K580*J580</f>
        <v>0.08</v>
      </c>
      <c r="M580" s="22"/>
      <c r="N580" s="25">
        <f>L580-H580</f>
        <v>0</v>
      </c>
      <c r="O580" s="142">
        <f>IF((H580)=0,"",(N580/H580))</f>
        <v>0</v>
      </c>
      <c r="P580" s="2"/>
      <c r="Q580" s="2"/>
      <c r="R580" s="2"/>
      <c r="S580" s="2"/>
      <c r="T580" s="2"/>
    </row>
    <row r="581" spans="1:20" x14ac:dyDescent="0.2">
      <c r="A581" s="2"/>
      <c r="B581" s="46" t="s">
        <v>22</v>
      </c>
      <c r="C581" s="16"/>
      <c r="D581" s="17" t="s">
        <v>17</v>
      </c>
      <c r="E581" s="18"/>
      <c r="F581" s="47">
        <f>IF(ISBLANK(D564)=TRUE, 0, IF(D564="TOU", 0.64*$F$79+0.18*$F$80+0.18*$F$81, IF(AND(D564="non-TOU",#REF!&gt; 0),#REF!,#REF!)))</f>
        <v>0.10214000000000001</v>
      </c>
      <c r="G581" s="48">
        <f>$F$8*(1+$F$44)-$F$8</f>
        <v>13.100000000000023</v>
      </c>
      <c r="H581" s="21">
        <f t="shared" ref="H581" si="230">G581*F581</f>
        <v>1.3380340000000024</v>
      </c>
      <c r="I581" s="22"/>
      <c r="J581" s="49">
        <f>0.64*$F$79+0.18*$F$80+0.18*$F$81</f>
        <v>0.10214000000000001</v>
      </c>
      <c r="K581" s="48">
        <f>$F$8*(1+$J$44)-$F$8</f>
        <v>13.100000000000023</v>
      </c>
      <c r="L581" s="21">
        <f t="shared" ref="L581" si="231">K581*J581</f>
        <v>1.3380340000000024</v>
      </c>
      <c r="M581" s="22"/>
      <c r="N581" s="25">
        <f t="shared" ref="N581" si="232">L581-H581</f>
        <v>0</v>
      </c>
      <c r="O581" s="142">
        <f t="shared" ref="O581" si="233">IF((H581)=0,"",(N581/H581))</f>
        <v>0</v>
      </c>
      <c r="P581" s="2"/>
      <c r="Q581" s="2"/>
      <c r="R581" s="2"/>
      <c r="S581" s="2"/>
      <c r="T581" s="2"/>
    </row>
    <row r="582" spans="1:20" x14ac:dyDescent="0.2">
      <c r="A582" s="2"/>
      <c r="B582" s="46" t="s">
        <v>23</v>
      </c>
      <c r="C582" s="16"/>
      <c r="D582" s="17" t="s">
        <v>15</v>
      </c>
      <c r="E582" s="18"/>
      <c r="F582" s="133">
        <v>0</v>
      </c>
      <c r="G582" s="20">
        <v>1</v>
      </c>
      <c r="H582" s="21">
        <f>G582*F582</f>
        <v>0</v>
      </c>
      <c r="I582" s="22"/>
      <c r="J582" s="133">
        <v>0</v>
      </c>
      <c r="K582" s="20">
        <v>1</v>
      </c>
      <c r="L582" s="21">
        <f>K582*J582</f>
        <v>0</v>
      </c>
      <c r="M582" s="22"/>
      <c r="N582" s="25">
        <f>L582-H582</f>
        <v>0</v>
      </c>
      <c r="O582" s="142"/>
      <c r="P582" s="2"/>
      <c r="Q582" s="2"/>
      <c r="R582" s="2"/>
      <c r="S582" s="2"/>
      <c r="T582" s="2"/>
    </row>
    <row r="583" spans="1:20" ht="30" x14ac:dyDescent="0.2">
      <c r="A583" s="2"/>
      <c r="B583" s="50" t="s">
        <v>24</v>
      </c>
      <c r="C583" s="51"/>
      <c r="D583" s="51"/>
      <c r="E583" s="51"/>
      <c r="F583" s="52"/>
      <c r="G583" s="53"/>
      <c r="H583" s="54">
        <f>SUM(H580:H582)+H579</f>
        <v>33.738034000000006</v>
      </c>
      <c r="I583" s="38"/>
      <c r="J583" s="53"/>
      <c r="K583" s="55"/>
      <c r="L583" s="54">
        <f>SUM(L580:L582)+L579</f>
        <v>36.718034000000003</v>
      </c>
      <c r="M583" s="38"/>
      <c r="N583" s="41">
        <f t="shared" ref="N583:N593" si="234">L583-H583</f>
        <v>2.9799999999999969</v>
      </c>
      <c r="O583" s="42">
        <f t="shared" ref="O583:O593" si="235">IF((H583)=0,"",(N583/H583))</f>
        <v>8.8327612687804993E-2</v>
      </c>
      <c r="P583" s="2"/>
      <c r="Q583" s="2"/>
      <c r="R583" s="2"/>
      <c r="S583" s="2"/>
      <c r="T583" s="2"/>
    </row>
    <row r="584" spans="1:20" x14ac:dyDescent="0.2">
      <c r="A584" s="2"/>
      <c r="B584" s="22" t="s">
        <v>25</v>
      </c>
      <c r="C584" s="22"/>
      <c r="D584" s="56" t="s">
        <v>17</v>
      </c>
      <c r="E584" s="57"/>
      <c r="F584" s="124">
        <v>6.7999999999999996E-3</v>
      </c>
      <c r="G584" s="58">
        <f>F566*(1+F602)</f>
        <v>213.10000000000002</v>
      </c>
      <c r="H584" s="21">
        <f>G584*F584</f>
        <v>1.4490800000000001</v>
      </c>
      <c r="I584" s="22"/>
      <c r="J584" s="124">
        <v>6.7999999999999996E-3</v>
      </c>
      <c r="K584" s="59">
        <f>F566*(1+J602)</f>
        <v>213.10000000000002</v>
      </c>
      <c r="L584" s="21">
        <f>K584*J584</f>
        <v>1.4490800000000001</v>
      </c>
      <c r="M584" s="22"/>
      <c r="N584" s="25">
        <f t="shared" si="234"/>
        <v>0</v>
      </c>
      <c r="O584" s="26">
        <f t="shared" si="235"/>
        <v>0</v>
      </c>
      <c r="P584" s="2"/>
      <c r="Q584" s="2"/>
      <c r="R584" s="2"/>
      <c r="S584" s="2"/>
      <c r="T584" s="2"/>
    </row>
    <row r="585" spans="1:20" ht="28.5" x14ac:dyDescent="0.2">
      <c r="A585" s="2"/>
      <c r="B585" s="60" t="s">
        <v>26</v>
      </c>
      <c r="C585" s="22"/>
      <c r="D585" s="56" t="s">
        <v>17</v>
      </c>
      <c r="E585" s="57"/>
      <c r="F585" s="124">
        <v>5.1999999999999998E-3</v>
      </c>
      <c r="G585" s="58">
        <f>G584</f>
        <v>213.10000000000002</v>
      </c>
      <c r="H585" s="21">
        <f>G585*F585</f>
        <v>1.10812</v>
      </c>
      <c r="I585" s="22"/>
      <c r="J585" s="124">
        <v>5.1999999999999998E-3</v>
      </c>
      <c r="K585" s="59">
        <f>K584</f>
        <v>213.10000000000002</v>
      </c>
      <c r="L585" s="21">
        <f>K585*J585</f>
        <v>1.10812</v>
      </c>
      <c r="M585" s="22"/>
      <c r="N585" s="25">
        <f t="shared" si="234"/>
        <v>0</v>
      </c>
      <c r="O585" s="26">
        <f t="shared" si="235"/>
        <v>0</v>
      </c>
      <c r="P585" s="2"/>
      <c r="Q585" s="2"/>
      <c r="R585" s="2"/>
      <c r="S585" s="2"/>
      <c r="T585" s="2"/>
    </row>
    <row r="586" spans="1:20" ht="30" x14ac:dyDescent="0.2">
      <c r="A586" s="2"/>
      <c r="B586" s="50" t="s">
        <v>27</v>
      </c>
      <c r="C586" s="33"/>
      <c r="D586" s="33"/>
      <c r="E586" s="33"/>
      <c r="F586" s="128"/>
      <c r="G586" s="53"/>
      <c r="H586" s="54">
        <f>SUM(H583:H585)</f>
        <v>36.295234000000008</v>
      </c>
      <c r="I586" s="61"/>
      <c r="J586" s="129"/>
      <c r="K586" s="62"/>
      <c r="L586" s="54">
        <f>SUM(L583:L585)</f>
        <v>39.275234000000005</v>
      </c>
      <c r="M586" s="61"/>
      <c r="N586" s="41">
        <f t="shared" si="234"/>
        <v>2.9799999999999969</v>
      </c>
      <c r="O586" s="42">
        <f t="shared" si="235"/>
        <v>8.2104443795568208E-2</v>
      </c>
      <c r="P586" s="2"/>
      <c r="Q586" s="2"/>
      <c r="R586" s="2"/>
      <c r="S586" s="2"/>
      <c r="T586" s="2"/>
    </row>
    <row r="587" spans="1:20" ht="28.5" x14ac:dyDescent="0.2">
      <c r="A587" s="2"/>
      <c r="B587" s="63" t="s">
        <v>28</v>
      </c>
      <c r="C587" s="16"/>
      <c r="D587" s="17" t="s">
        <v>17</v>
      </c>
      <c r="E587" s="18"/>
      <c r="F587" s="66">
        <v>4.4000000000000003E-3</v>
      </c>
      <c r="G587" s="58">
        <f>G585</f>
        <v>213.10000000000002</v>
      </c>
      <c r="H587" s="21">
        <f t="shared" ref="H587:H593" si="236">G587*F587</f>
        <v>0.93764000000000014</v>
      </c>
      <c r="I587" s="22"/>
      <c r="J587" s="124">
        <v>4.4000000000000003E-3</v>
      </c>
      <c r="K587" s="59">
        <f>K585</f>
        <v>213.10000000000002</v>
      </c>
      <c r="L587" s="21">
        <f t="shared" ref="L587:L593" si="237">K587*J587</f>
        <v>0.93764000000000014</v>
      </c>
      <c r="M587" s="22"/>
      <c r="N587" s="25">
        <f t="shared" si="234"/>
        <v>0</v>
      </c>
      <c r="O587" s="26">
        <f t="shared" si="235"/>
        <v>0</v>
      </c>
      <c r="P587" s="2"/>
      <c r="Q587" s="2"/>
      <c r="R587" s="2"/>
      <c r="S587" s="2"/>
      <c r="T587" s="2"/>
    </row>
    <row r="588" spans="1:20" ht="28.5" x14ac:dyDescent="0.2">
      <c r="A588" s="2"/>
      <c r="B588" s="63" t="s">
        <v>29</v>
      </c>
      <c r="C588" s="16"/>
      <c r="D588" s="17" t="s">
        <v>17</v>
      </c>
      <c r="E588" s="18"/>
      <c r="F588" s="66">
        <v>1.2999999999999999E-3</v>
      </c>
      <c r="G588" s="58">
        <f>G585</f>
        <v>213.10000000000002</v>
      </c>
      <c r="H588" s="21">
        <f t="shared" si="236"/>
        <v>0.27703</v>
      </c>
      <c r="I588" s="22"/>
      <c r="J588" s="124">
        <v>1.2999999999999999E-3</v>
      </c>
      <c r="K588" s="59">
        <f>K585</f>
        <v>213.10000000000002</v>
      </c>
      <c r="L588" s="21">
        <f t="shared" si="237"/>
        <v>0.27703</v>
      </c>
      <c r="M588" s="22"/>
      <c r="N588" s="25">
        <f t="shared" si="234"/>
        <v>0</v>
      </c>
      <c r="O588" s="26">
        <f t="shared" si="235"/>
        <v>0</v>
      </c>
      <c r="P588" s="2"/>
      <c r="Q588" s="2"/>
      <c r="R588" s="2"/>
      <c r="S588" s="2"/>
      <c r="T588" s="2"/>
    </row>
    <row r="589" spans="1:20" x14ac:dyDescent="0.2">
      <c r="A589" s="2"/>
      <c r="B589" s="16" t="s">
        <v>30</v>
      </c>
      <c r="C589" s="16"/>
      <c r="D589" s="17" t="s">
        <v>15</v>
      </c>
      <c r="E589" s="18"/>
      <c r="F589" s="66">
        <v>0.25</v>
      </c>
      <c r="G589" s="20">
        <v>1</v>
      </c>
      <c r="H589" s="21">
        <f t="shared" si="236"/>
        <v>0.25</v>
      </c>
      <c r="I589" s="22"/>
      <c r="J589" s="124">
        <v>0.25</v>
      </c>
      <c r="K589" s="24">
        <v>1</v>
      </c>
      <c r="L589" s="21">
        <f t="shared" si="237"/>
        <v>0.25</v>
      </c>
      <c r="M589" s="22"/>
      <c r="N589" s="25">
        <f t="shared" si="234"/>
        <v>0</v>
      </c>
      <c r="O589" s="26">
        <f t="shared" si="235"/>
        <v>0</v>
      </c>
      <c r="P589" s="2"/>
      <c r="Q589" s="2"/>
      <c r="R589" s="2"/>
      <c r="S589" s="2"/>
      <c r="T589" s="2"/>
    </row>
    <row r="590" spans="1:20" hidden="1" x14ac:dyDescent="0.2">
      <c r="A590" s="2"/>
      <c r="B590" s="16" t="s">
        <v>31</v>
      </c>
      <c r="C590" s="16"/>
      <c r="D590" s="17" t="s">
        <v>17</v>
      </c>
      <c r="E590" s="18"/>
      <c r="F590" s="66"/>
      <c r="G590" s="64">
        <f>F566</f>
        <v>200</v>
      </c>
      <c r="H590" s="21">
        <f t="shared" si="236"/>
        <v>0</v>
      </c>
      <c r="I590" s="22"/>
      <c r="J590" s="66"/>
      <c r="K590" s="65">
        <f>F566</f>
        <v>200</v>
      </c>
      <c r="L590" s="21">
        <f t="shared" si="237"/>
        <v>0</v>
      </c>
      <c r="M590" s="22"/>
      <c r="N590" s="25">
        <f t="shared" si="234"/>
        <v>0</v>
      </c>
      <c r="O590" s="26" t="str">
        <f t="shared" si="235"/>
        <v/>
      </c>
      <c r="P590" s="2"/>
      <c r="Q590" s="2"/>
      <c r="R590" s="2"/>
      <c r="S590" s="2"/>
      <c r="T590" s="2"/>
    </row>
    <row r="591" spans="1:20" x14ac:dyDescent="0.2">
      <c r="A591" s="2"/>
      <c r="B591" s="46" t="s">
        <v>32</v>
      </c>
      <c r="C591" s="16"/>
      <c r="D591" s="17" t="s">
        <v>17</v>
      </c>
      <c r="E591" s="18"/>
      <c r="F591" s="66">
        <v>0.08</v>
      </c>
      <c r="G591" s="67">
        <f>0.64*$F$8</f>
        <v>128</v>
      </c>
      <c r="H591" s="21">
        <f t="shared" si="236"/>
        <v>10.24</v>
      </c>
      <c r="I591" s="22"/>
      <c r="J591" s="66">
        <v>0.08</v>
      </c>
      <c r="K591" s="67">
        <f>G591</f>
        <v>128</v>
      </c>
      <c r="L591" s="21">
        <f t="shared" si="237"/>
        <v>10.24</v>
      </c>
      <c r="M591" s="22"/>
      <c r="N591" s="25">
        <f t="shared" si="234"/>
        <v>0</v>
      </c>
      <c r="O591" s="26">
        <f t="shared" si="235"/>
        <v>0</v>
      </c>
      <c r="P591" s="2"/>
      <c r="Q591" s="2"/>
      <c r="R591" s="2"/>
      <c r="S591" s="68"/>
      <c r="T591" s="2"/>
    </row>
    <row r="592" spans="1:20" x14ac:dyDescent="0.2">
      <c r="A592" s="2"/>
      <c r="B592" s="46" t="s">
        <v>33</v>
      </c>
      <c r="C592" s="16"/>
      <c r="D592" s="17" t="s">
        <v>17</v>
      </c>
      <c r="E592" s="18"/>
      <c r="F592" s="66">
        <v>0.122</v>
      </c>
      <c r="G592" s="67">
        <f>0.18*$F$8</f>
        <v>36</v>
      </c>
      <c r="H592" s="21">
        <f t="shared" si="236"/>
        <v>4.3919999999999995</v>
      </c>
      <c r="I592" s="22"/>
      <c r="J592" s="66">
        <v>0.122</v>
      </c>
      <c r="K592" s="67">
        <f>G592</f>
        <v>36</v>
      </c>
      <c r="L592" s="21">
        <f t="shared" si="237"/>
        <v>4.3919999999999995</v>
      </c>
      <c r="M592" s="22"/>
      <c r="N592" s="25">
        <f t="shared" si="234"/>
        <v>0</v>
      </c>
      <c r="O592" s="26">
        <f t="shared" si="235"/>
        <v>0</v>
      </c>
      <c r="P592" s="2"/>
      <c r="Q592" s="2"/>
      <c r="R592" s="2"/>
      <c r="S592" s="68"/>
      <c r="T592" s="2"/>
    </row>
    <row r="593" spans="1:20" ht="15" thickBot="1" x14ac:dyDescent="0.25">
      <c r="A593" s="2"/>
      <c r="B593" s="7" t="s">
        <v>34</v>
      </c>
      <c r="C593" s="16"/>
      <c r="D593" s="17" t="s">
        <v>17</v>
      </c>
      <c r="E593" s="18"/>
      <c r="F593" s="66">
        <v>0.161</v>
      </c>
      <c r="G593" s="67">
        <f>0.18*$F$8</f>
        <v>36</v>
      </c>
      <c r="H593" s="21">
        <f t="shared" si="236"/>
        <v>5.7960000000000003</v>
      </c>
      <c r="I593" s="22"/>
      <c r="J593" s="66">
        <v>0.161</v>
      </c>
      <c r="K593" s="67">
        <f>G593</f>
        <v>36</v>
      </c>
      <c r="L593" s="21">
        <f t="shared" si="237"/>
        <v>5.7960000000000003</v>
      </c>
      <c r="M593" s="22"/>
      <c r="N593" s="25">
        <f t="shared" si="234"/>
        <v>0</v>
      </c>
      <c r="O593" s="26">
        <f t="shared" si="235"/>
        <v>0</v>
      </c>
      <c r="P593" s="2"/>
      <c r="Q593" s="2"/>
      <c r="R593" s="2"/>
      <c r="S593" s="68"/>
      <c r="T593" s="2"/>
    </row>
    <row r="594" spans="1:20" ht="15" thickBot="1" x14ac:dyDescent="0.25">
      <c r="A594" s="2"/>
      <c r="B594" s="69"/>
      <c r="C594" s="70"/>
      <c r="D594" s="71"/>
      <c r="E594" s="70"/>
      <c r="F594" s="72"/>
      <c r="G594" s="73"/>
      <c r="H594" s="74"/>
      <c r="I594" s="75"/>
      <c r="J594" s="72"/>
      <c r="K594" s="76"/>
      <c r="L594" s="74"/>
      <c r="M594" s="75"/>
      <c r="N594" s="77"/>
      <c r="O594" s="78"/>
      <c r="P594" s="2"/>
      <c r="Q594" s="2"/>
      <c r="R594" s="2"/>
      <c r="S594" s="2"/>
      <c r="T594" s="2"/>
    </row>
    <row r="595" spans="1:20" ht="15" x14ac:dyDescent="0.2">
      <c r="A595" s="2"/>
      <c r="B595" s="79" t="s">
        <v>35</v>
      </c>
      <c r="C595" s="16"/>
      <c r="D595" s="16"/>
      <c r="E595" s="16"/>
      <c r="F595" s="80"/>
      <c r="G595" s="81"/>
      <c r="H595" s="82">
        <f>SUM(H587:H593,H586)</f>
        <v>58.187904000000003</v>
      </c>
      <c r="I595" s="83"/>
      <c r="J595" s="84"/>
      <c r="K595" s="84"/>
      <c r="L595" s="139">
        <f>SUM(L587:L593,L586)</f>
        <v>61.167904000000007</v>
      </c>
      <c r="M595" s="85"/>
      <c r="N595" s="86">
        <f t="shared" ref="N595:N599" si="238">L595-H595</f>
        <v>2.980000000000004</v>
      </c>
      <c r="O595" s="87">
        <f t="shared" ref="O595:O599" si="239">IF((H595)=0,"",(N595/H595))</f>
        <v>5.1213393079083992E-2</v>
      </c>
      <c r="P595" s="2"/>
      <c r="Q595" s="2"/>
      <c r="R595" s="2"/>
      <c r="S595" s="68"/>
      <c r="T595" s="2"/>
    </row>
    <row r="596" spans="1:20" x14ac:dyDescent="0.2">
      <c r="A596" s="2"/>
      <c r="B596" s="88" t="s">
        <v>36</v>
      </c>
      <c r="C596" s="16"/>
      <c r="D596" s="16"/>
      <c r="E596" s="16"/>
      <c r="F596" s="89">
        <v>0.13</v>
      </c>
      <c r="G596" s="90"/>
      <c r="H596" s="91">
        <f>H595*F596</f>
        <v>7.5644275200000006</v>
      </c>
      <c r="I596" s="92"/>
      <c r="J596" s="93">
        <v>0.13</v>
      </c>
      <c r="K596" s="92"/>
      <c r="L596" s="94">
        <f>L595*J596</f>
        <v>7.951827520000001</v>
      </c>
      <c r="M596" s="95"/>
      <c r="N596" s="96">
        <f t="shared" si="238"/>
        <v>0.38740000000000041</v>
      </c>
      <c r="O596" s="97">
        <f t="shared" si="239"/>
        <v>5.1213393079083978E-2</v>
      </c>
      <c r="P596" s="2"/>
      <c r="Q596" s="2"/>
      <c r="R596" s="2"/>
      <c r="S596" s="68"/>
      <c r="T596" s="2"/>
    </row>
    <row r="597" spans="1:20" ht="15" x14ac:dyDescent="0.2">
      <c r="A597" s="2"/>
      <c r="B597" s="98" t="s">
        <v>37</v>
      </c>
      <c r="C597" s="16"/>
      <c r="D597" s="16"/>
      <c r="E597" s="16"/>
      <c r="F597" s="99"/>
      <c r="G597" s="90"/>
      <c r="H597" s="91">
        <f>H595+H596</f>
        <v>65.752331519999998</v>
      </c>
      <c r="I597" s="92"/>
      <c r="J597" s="92"/>
      <c r="K597" s="92"/>
      <c r="L597" s="94">
        <f>L595+L596</f>
        <v>69.119731520000002</v>
      </c>
      <c r="M597" s="95"/>
      <c r="N597" s="96">
        <f t="shared" si="238"/>
        <v>3.3674000000000035</v>
      </c>
      <c r="O597" s="97">
        <f t="shared" si="239"/>
        <v>5.1213393079083985E-2</v>
      </c>
      <c r="P597" s="2"/>
      <c r="Q597" s="2"/>
      <c r="R597" s="2"/>
      <c r="S597" s="68"/>
      <c r="T597" s="2"/>
    </row>
    <row r="598" spans="1:20" hidden="1" x14ac:dyDescent="0.2">
      <c r="A598" s="2"/>
      <c r="B598" s="148" t="s">
        <v>38</v>
      </c>
      <c r="C598" s="148"/>
      <c r="D598" s="148"/>
      <c r="E598" s="16"/>
      <c r="F598" s="99"/>
      <c r="G598" s="90"/>
      <c r="H598" s="140"/>
      <c r="I598" s="92"/>
      <c r="J598" s="92"/>
      <c r="K598" s="92"/>
      <c r="L598" s="130"/>
      <c r="M598" s="95"/>
      <c r="N598" s="140">
        <f t="shared" si="238"/>
        <v>0</v>
      </c>
      <c r="O598" s="101" t="str">
        <f t="shared" si="239"/>
        <v/>
      </c>
      <c r="P598" s="2"/>
      <c r="Q598" s="2"/>
      <c r="R598" s="2"/>
      <c r="S598" s="2"/>
      <c r="T598" s="2"/>
    </row>
    <row r="599" spans="1:20" ht="15.75" thickBot="1" x14ac:dyDescent="0.25">
      <c r="A599" s="2"/>
      <c r="B599" s="149" t="s">
        <v>53</v>
      </c>
      <c r="C599" s="149"/>
      <c r="D599" s="149"/>
      <c r="E599" s="102"/>
      <c r="F599" s="103"/>
      <c r="G599" s="104"/>
      <c r="H599" s="105">
        <f>H597+H598</f>
        <v>65.752331519999998</v>
      </c>
      <c r="I599" s="106"/>
      <c r="J599" s="106"/>
      <c r="K599" s="106"/>
      <c r="L599" s="107">
        <f>L597+L598</f>
        <v>69.119731520000002</v>
      </c>
      <c r="M599" s="108"/>
      <c r="N599" s="109">
        <f t="shared" si="238"/>
        <v>3.3674000000000035</v>
      </c>
      <c r="O599" s="110">
        <f t="shared" si="239"/>
        <v>5.1213393079083985E-2</v>
      </c>
      <c r="P599" s="2"/>
      <c r="Q599" s="2"/>
      <c r="R599" s="2"/>
      <c r="S599" s="2"/>
      <c r="T599" s="2"/>
    </row>
    <row r="600" spans="1:20" ht="15" thickBot="1" x14ac:dyDescent="0.25">
      <c r="A600" s="111"/>
      <c r="B600" s="112"/>
      <c r="C600" s="113"/>
      <c r="D600" s="114"/>
      <c r="E600" s="113"/>
      <c r="F600" s="72"/>
      <c r="G600" s="115"/>
      <c r="H600" s="74"/>
      <c r="I600" s="116"/>
      <c r="J600" s="72"/>
      <c r="K600" s="117"/>
      <c r="L600" s="74"/>
      <c r="M600" s="116"/>
      <c r="N600" s="118"/>
      <c r="O600" s="78"/>
      <c r="P600" s="111"/>
      <c r="Q600" s="111"/>
      <c r="R600" s="111"/>
      <c r="S600" s="111"/>
      <c r="T600" s="111"/>
    </row>
    <row r="601" spans="1:2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8"/>
      <c r="M601" s="2"/>
      <c r="N601" s="2"/>
      <c r="O601" s="2"/>
      <c r="P601" s="2"/>
      <c r="Q601" s="2"/>
      <c r="R601" s="2"/>
      <c r="S601" s="2"/>
      <c r="T601" s="2"/>
    </row>
    <row r="602" spans="1:20" ht="15" x14ac:dyDescent="0.25">
      <c r="A602" s="2"/>
      <c r="B602" s="8" t="s">
        <v>39</v>
      </c>
      <c r="C602" s="2"/>
      <c r="D602" s="2"/>
      <c r="E602" s="2"/>
      <c r="F602" s="119">
        <v>6.5500000000000003E-2</v>
      </c>
      <c r="G602" s="2"/>
      <c r="H602" s="2"/>
      <c r="I602" s="2"/>
      <c r="J602" s="119">
        <v>6.5500000000000003E-2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Q604" s="2"/>
      <c r="R604" s="2"/>
      <c r="S604" s="2"/>
      <c r="T604" s="2"/>
    </row>
    <row r="605" spans="1:20" ht="15" x14ac:dyDescent="0.25">
      <c r="A605" s="2"/>
      <c r="B605" s="3" t="s">
        <v>0</v>
      </c>
      <c r="C605" s="2"/>
      <c r="D605" s="150" t="s">
        <v>40</v>
      </c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2"/>
      <c r="Q605" s="2"/>
      <c r="R605" s="2"/>
      <c r="S605" s="2"/>
      <c r="T605" s="2"/>
    </row>
    <row r="606" spans="1:20" ht="15" x14ac:dyDescent="0.25">
      <c r="A606" s="2"/>
      <c r="B606" s="4"/>
      <c r="C606" s="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2"/>
      <c r="Q606" s="2"/>
      <c r="R606" s="2"/>
      <c r="S606" s="2"/>
      <c r="T606" s="2"/>
    </row>
    <row r="607" spans="1:20" ht="15" x14ac:dyDescent="0.25">
      <c r="A607" s="2"/>
      <c r="B607" s="3" t="s">
        <v>1</v>
      </c>
      <c r="C607" s="2"/>
      <c r="D607" s="6" t="s">
        <v>2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2"/>
      <c r="Q607" s="2"/>
      <c r="R607" s="2"/>
      <c r="S607" s="2"/>
      <c r="T607" s="2"/>
    </row>
    <row r="608" spans="1:20" ht="15" x14ac:dyDescent="0.25">
      <c r="A608" s="2"/>
      <c r="B608" s="4"/>
      <c r="C608" s="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2"/>
      <c r="Q608" s="2"/>
      <c r="R608" s="2"/>
      <c r="S608" s="2"/>
      <c r="T608" s="2"/>
    </row>
    <row r="609" spans="1:20" ht="15" x14ac:dyDescent="0.25">
      <c r="A609" s="2"/>
      <c r="B609" s="7"/>
      <c r="C609" s="2"/>
      <c r="D609" s="3" t="s">
        <v>3</v>
      </c>
      <c r="E609" s="8"/>
      <c r="F609" s="9">
        <v>800</v>
      </c>
      <c r="G609" s="8" t="s">
        <v>4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" x14ac:dyDescent="0.25">
      <c r="A611" s="2"/>
      <c r="B611" s="7"/>
      <c r="C611" s="2"/>
      <c r="D611" s="10"/>
      <c r="E611" s="10"/>
      <c r="F611" s="145" t="s">
        <v>50</v>
      </c>
      <c r="G611" s="146"/>
      <c r="H611" s="147"/>
      <c r="I611" s="2"/>
      <c r="J611" s="145" t="s">
        <v>52</v>
      </c>
      <c r="K611" s="146"/>
      <c r="L611" s="147"/>
      <c r="M611" s="2"/>
      <c r="N611" s="145" t="s">
        <v>6</v>
      </c>
      <c r="O611" s="147"/>
      <c r="P611" s="2"/>
      <c r="Q611" s="2"/>
      <c r="R611" s="2"/>
      <c r="S611" s="2"/>
      <c r="T611" s="2"/>
    </row>
    <row r="612" spans="1:20" ht="15" x14ac:dyDescent="0.25">
      <c r="A612" s="2"/>
      <c r="B612" s="7"/>
      <c r="C612" s="2"/>
      <c r="D612" s="151" t="s">
        <v>7</v>
      </c>
      <c r="E612" s="5"/>
      <c r="F612" s="11" t="s">
        <v>8</v>
      </c>
      <c r="G612" s="11" t="s">
        <v>9</v>
      </c>
      <c r="H612" s="12" t="s">
        <v>10</v>
      </c>
      <c r="I612" s="2"/>
      <c r="J612" s="11" t="s">
        <v>8</v>
      </c>
      <c r="K612" s="13" t="s">
        <v>9</v>
      </c>
      <c r="L612" s="12" t="s">
        <v>10</v>
      </c>
      <c r="M612" s="2"/>
      <c r="N612" s="153" t="s">
        <v>11</v>
      </c>
      <c r="O612" s="155" t="s">
        <v>12</v>
      </c>
      <c r="P612" s="2"/>
      <c r="Q612" s="2"/>
      <c r="R612" s="2"/>
      <c r="S612" s="2"/>
      <c r="T612" s="2"/>
    </row>
    <row r="613" spans="1:20" ht="15" x14ac:dyDescent="0.25">
      <c r="A613" s="2"/>
      <c r="B613" s="7"/>
      <c r="C613" s="2"/>
      <c r="D613" s="152"/>
      <c r="E613" s="5"/>
      <c r="F613" s="14" t="s">
        <v>13</v>
      </c>
      <c r="G613" s="14"/>
      <c r="H613" s="15" t="s">
        <v>13</v>
      </c>
      <c r="I613" s="2"/>
      <c r="J613" s="14" t="s">
        <v>13</v>
      </c>
      <c r="K613" s="15"/>
      <c r="L613" s="15" t="s">
        <v>13</v>
      </c>
      <c r="M613" s="2"/>
      <c r="N613" s="154"/>
      <c r="O613" s="156"/>
      <c r="P613" s="2"/>
      <c r="Q613" s="2"/>
      <c r="R613" s="2"/>
      <c r="S613" s="2"/>
      <c r="T613" s="2"/>
    </row>
    <row r="614" spans="1:20" x14ac:dyDescent="0.2">
      <c r="A614" s="2"/>
      <c r="B614" s="16" t="s">
        <v>14</v>
      </c>
      <c r="C614" s="16"/>
      <c r="D614" s="17" t="s">
        <v>15</v>
      </c>
      <c r="E614" s="18"/>
      <c r="F614" s="131">
        <v>31.93</v>
      </c>
      <c r="G614" s="20">
        <v>1</v>
      </c>
      <c r="H614" s="21">
        <f>G614*F614</f>
        <v>31.93</v>
      </c>
      <c r="I614" s="22"/>
      <c r="J614" s="132">
        <v>35.619999999999997</v>
      </c>
      <c r="K614" s="24">
        <v>1</v>
      </c>
      <c r="L614" s="21">
        <f>K614*J614</f>
        <v>35.619999999999997</v>
      </c>
      <c r="M614" s="22"/>
      <c r="N614" s="25">
        <f>L614-H614</f>
        <v>3.6899999999999977</v>
      </c>
      <c r="O614" s="26">
        <f>IF((H614)=0,"",(N614/H614))</f>
        <v>0.11556529909176316</v>
      </c>
      <c r="P614" s="2"/>
      <c r="Q614" s="2"/>
      <c r="R614" s="2"/>
      <c r="S614" s="2"/>
      <c r="T614" s="2"/>
    </row>
    <row r="615" spans="1:20" x14ac:dyDescent="0.2">
      <c r="A615" s="2"/>
      <c r="B615" s="16" t="s">
        <v>41</v>
      </c>
      <c r="C615" s="16"/>
      <c r="D615" s="17" t="s">
        <v>15</v>
      </c>
      <c r="E615" s="18"/>
      <c r="F615" s="125">
        <v>-0.32</v>
      </c>
      <c r="G615" s="20">
        <v>1</v>
      </c>
      <c r="H615" s="126">
        <f t="shared" ref="H615:H621" si="240">G615*F615</f>
        <v>-0.32</v>
      </c>
      <c r="I615" s="22"/>
      <c r="J615" s="125">
        <v>-0.36</v>
      </c>
      <c r="K615" s="24">
        <v>1</v>
      </c>
      <c r="L615" s="126">
        <f>K615*J615</f>
        <v>-0.36</v>
      </c>
      <c r="M615" s="22"/>
      <c r="N615" s="25">
        <f>L615-H615</f>
        <v>-3.999999999999998E-2</v>
      </c>
      <c r="O615" s="26">
        <f>IF((H615)=0,"",(N615/H615))</f>
        <v>0.12499999999999993</v>
      </c>
      <c r="P615" s="2"/>
      <c r="Q615" s="2"/>
      <c r="R615" s="2"/>
      <c r="S615" s="2"/>
      <c r="T615" s="2"/>
    </row>
    <row r="616" spans="1:20" x14ac:dyDescent="0.2">
      <c r="A616" s="2"/>
      <c r="B616" s="18" t="s">
        <v>42</v>
      </c>
      <c r="C616" s="16"/>
      <c r="D616" s="17"/>
      <c r="E616" s="18"/>
      <c r="F616" s="66"/>
      <c r="G616" s="20">
        <v>1</v>
      </c>
      <c r="H616" s="21">
        <f t="shared" si="240"/>
        <v>0</v>
      </c>
      <c r="I616" s="22"/>
      <c r="J616" s="124"/>
      <c r="K616" s="24">
        <v>1</v>
      </c>
      <c r="L616" s="21">
        <f t="shared" ref="L616:L621" si="241">K616*J616</f>
        <v>0</v>
      </c>
      <c r="M616" s="22"/>
      <c r="N616" s="25">
        <f t="shared" ref="N616:N622" si="242">L616-H616</f>
        <v>0</v>
      </c>
      <c r="O616" s="26" t="str">
        <f t="shared" ref="O616:O622" si="243">IF((H616)=0,"",(N616/H616))</f>
        <v/>
      </c>
      <c r="P616" s="2"/>
      <c r="Q616" s="2"/>
      <c r="R616" s="2"/>
      <c r="S616" s="2"/>
      <c r="T616" s="2"/>
    </row>
    <row r="617" spans="1:20" x14ac:dyDescent="0.2">
      <c r="A617" s="2"/>
      <c r="B617" s="16" t="s">
        <v>16</v>
      </c>
      <c r="C617" s="16"/>
      <c r="D617" s="17" t="s">
        <v>17</v>
      </c>
      <c r="E617" s="18"/>
      <c r="F617" s="66">
        <v>4.8999999999999998E-3</v>
      </c>
      <c r="G617" s="20">
        <f>$F$51</f>
        <v>800</v>
      </c>
      <c r="H617" s="126">
        <f t="shared" si="240"/>
        <v>3.92</v>
      </c>
      <c r="I617" s="22"/>
      <c r="J617" s="124">
        <v>0</v>
      </c>
      <c r="K617" s="20">
        <f>$F$51</f>
        <v>800</v>
      </c>
      <c r="L617" s="21">
        <f t="shared" si="241"/>
        <v>0</v>
      </c>
      <c r="M617" s="22"/>
      <c r="N617" s="125">
        <f t="shared" si="242"/>
        <v>-3.92</v>
      </c>
      <c r="O617" s="26">
        <f t="shared" si="243"/>
        <v>-1</v>
      </c>
      <c r="P617" s="2"/>
      <c r="Q617" s="2"/>
      <c r="R617" s="2"/>
      <c r="S617" s="2"/>
      <c r="T617" s="2"/>
    </row>
    <row r="618" spans="1:20" x14ac:dyDescent="0.2">
      <c r="A618" s="2"/>
      <c r="B618" s="16" t="s">
        <v>41</v>
      </c>
      <c r="C618" s="16"/>
      <c r="D618" s="17"/>
      <c r="E618" s="18"/>
      <c r="F618" s="144">
        <v>-5.0000000000000002E-5</v>
      </c>
      <c r="G618" s="20">
        <f t="shared" ref="G618" si="244">$F$51</f>
        <v>800</v>
      </c>
      <c r="H618" s="126">
        <f t="shared" si="240"/>
        <v>-0.04</v>
      </c>
      <c r="I618" s="22"/>
      <c r="J618" s="127">
        <v>0</v>
      </c>
      <c r="K618" s="20">
        <f t="shared" ref="K618:K621" si="245">$F$51</f>
        <v>800</v>
      </c>
      <c r="L618" s="126">
        <f t="shared" si="241"/>
        <v>0</v>
      </c>
      <c r="M618" s="22"/>
      <c r="N618" s="25">
        <f t="shared" si="242"/>
        <v>0.04</v>
      </c>
      <c r="O618" s="26">
        <f t="shared" si="243"/>
        <v>-1</v>
      </c>
      <c r="P618" s="2"/>
      <c r="Q618" s="2"/>
      <c r="R618" s="2"/>
      <c r="S618" s="2"/>
      <c r="T618" s="2"/>
    </row>
    <row r="619" spans="1:20" x14ac:dyDescent="0.2">
      <c r="A619" s="2"/>
      <c r="B619" s="16" t="s">
        <v>42</v>
      </c>
      <c r="C619" s="16"/>
      <c r="D619" s="17"/>
      <c r="E619" s="18"/>
      <c r="F619" s="66"/>
      <c r="G619" s="20">
        <f>$F$51</f>
        <v>800</v>
      </c>
      <c r="H619" s="126">
        <f t="shared" si="240"/>
        <v>0</v>
      </c>
      <c r="I619" s="22"/>
      <c r="J619" s="124"/>
      <c r="K619" s="20">
        <f t="shared" si="245"/>
        <v>800</v>
      </c>
      <c r="L619" s="126">
        <f t="shared" si="241"/>
        <v>0</v>
      </c>
      <c r="M619" s="22"/>
      <c r="N619" s="25">
        <f t="shared" si="242"/>
        <v>0</v>
      </c>
      <c r="O619" s="26" t="str">
        <f t="shared" si="243"/>
        <v/>
      </c>
      <c r="P619" s="2"/>
      <c r="Q619" s="2"/>
      <c r="R619" s="2"/>
      <c r="S619" s="2"/>
      <c r="T619" s="2"/>
    </row>
    <row r="620" spans="1:20" x14ac:dyDescent="0.2">
      <c r="A620" s="2"/>
      <c r="B620" s="122" t="s">
        <v>18</v>
      </c>
      <c r="C620" s="16"/>
      <c r="D620" s="17" t="s">
        <v>17</v>
      </c>
      <c r="E620" s="18"/>
      <c r="F620" s="127">
        <v>-1.5E-3</v>
      </c>
      <c r="G620" s="20">
        <f t="shared" ref="G620:G621" si="246">$F$51</f>
        <v>800</v>
      </c>
      <c r="H620" s="126">
        <f t="shared" si="240"/>
        <v>-1.2</v>
      </c>
      <c r="I620" s="22"/>
      <c r="J620" s="127">
        <v>0</v>
      </c>
      <c r="K620" s="20">
        <f t="shared" si="245"/>
        <v>800</v>
      </c>
      <c r="L620" s="126">
        <f t="shared" si="241"/>
        <v>0</v>
      </c>
      <c r="M620" s="22"/>
      <c r="N620" s="25">
        <f t="shared" si="242"/>
        <v>1.2</v>
      </c>
      <c r="O620" s="26">
        <f t="shared" si="243"/>
        <v>-1</v>
      </c>
      <c r="P620" s="2"/>
      <c r="Q620" s="2"/>
      <c r="R620" s="2"/>
      <c r="S620" s="2"/>
      <c r="T620" s="2"/>
    </row>
    <row r="621" spans="1:20" x14ac:dyDescent="0.2">
      <c r="A621" s="2"/>
      <c r="B621" s="122" t="s">
        <v>19</v>
      </c>
      <c r="C621" s="16"/>
      <c r="D621" s="17" t="s">
        <v>17</v>
      </c>
      <c r="E621" s="18"/>
      <c r="F621" s="66">
        <v>2.0000000000000001E-4</v>
      </c>
      <c r="G621" s="20">
        <f t="shared" si="246"/>
        <v>800</v>
      </c>
      <c r="H621" s="126">
        <f t="shared" si="240"/>
        <v>0.16</v>
      </c>
      <c r="I621" s="22"/>
      <c r="J621" s="124">
        <v>2.0000000000000001E-4</v>
      </c>
      <c r="K621" s="20">
        <f t="shared" si="245"/>
        <v>800</v>
      </c>
      <c r="L621" s="126">
        <f t="shared" si="241"/>
        <v>0.16</v>
      </c>
      <c r="M621" s="22"/>
      <c r="N621" s="25">
        <f t="shared" si="242"/>
        <v>0</v>
      </c>
      <c r="O621" s="26">
        <f t="shared" si="243"/>
        <v>0</v>
      </c>
      <c r="P621" s="2"/>
      <c r="Q621" s="2"/>
      <c r="R621" s="2"/>
      <c r="S621" s="2"/>
      <c r="T621" s="2"/>
    </row>
    <row r="622" spans="1:20" ht="15" x14ac:dyDescent="0.25">
      <c r="A622" s="31"/>
      <c r="B622" s="32" t="s">
        <v>20</v>
      </c>
      <c r="C622" s="33"/>
      <c r="D622" s="34"/>
      <c r="E622" s="33"/>
      <c r="F622" s="35"/>
      <c r="G622" s="36"/>
      <c r="H622" s="37">
        <f>SUM(H614:H621)</f>
        <v>34.449999999999996</v>
      </c>
      <c r="I622" s="38"/>
      <c r="J622" s="39"/>
      <c r="K622" s="40"/>
      <c r="L622" s="37">
        <f>SUM(L614:L621)</f>
        <v>35.419999999999995</v>
      </c>
      <c r="M622" s="38"/>
      <c r="N622" s="137">
        <f t="shared" si="242"/>
        <v>0.96999999999999886</v>
      </c>
      <c r="O622" s="42">
        <f t="shared" si="243"/>
        <v>2.8156748911465863E-2</v>
      </c>
      <c r="P622" s="31"/>
      <c r="Q622" s="31"/>
      <c r="R622" s="31"/>
      <c r="S622" s="31"/>
      <c r="T622" s="31"/>
    </row>
    <row r="623" spans="1:20" x14ac:dyDescent="0.2">
      <c r="A623" s="2"/>
      <c r="B623" s="46" t="s">
        <v>21</v>
      </c>
      <c r="C623" s="16"/>
      <c r="D623" s="17" t="s">
        <v>17</v>
      </c>
      <c r="E623" s="18"/>
      <c r="F623" s="66">
        <v>4.0000000000000002E-4</v>
      </c>
      <c r="G623" s="20">
        <f t="shared" ref="G623" si="247">$F$51</f>
        <v>800</v>
      </c>
      <c r="H623" s="21">
        <f>G623*F623</f>
        <v>0.32</v>
      </c>
      <c r="I623" s="22"/>
      <c r="J623" s="124">
        <v>4.0000000000000002E-4</v>
      </c>
      <c r="K623" s="20">
        <f t="shared" ref="K623" si="248">$F$51</f>
        <v>800</v>
      </c>
      <c r="L623" s="21">
        <f>K623*J623</f>
        <v>0.32</v>
      </c>
      <c r="M623" s="22"/>
      <c r="N623" s="25">
        <f>L623-H623</f>
        <v>0</v>
      </c>
      <c r="O623" s="26">
        <f>IF((H623)=0,"",(N623/H623))</f>
        <v>0</v>
      </c>
      <c r="P623" s="2"/>
      <c r="Q623" s="2"/>
      <c r="R623" s="2"/>
      <c r="S623" s="2"/>
      <c r="T623" s="2"/>
    </row>
    <row r="624" spans="1:20" x14ac:dyDescent="0.2">
      <c r="A624" s="2"/>
      <c r="B624" s="46" t="s">
        <v>22</v>
      </c>
      <c r="C624" s="16"/>
      <c r="D624" s="17" t="s">
        <v>17</v>
      </c>
      <c r="E624" s="18"/>
      <c r="F624" s="47">
        <f>IF(ISBLANK(D607)=TRUE, 0, IF(D607="TOU", 0.64*$F$79+0.18*$F$80+0.18*$F$81, IF(AND(D607="non-TOU",#REF!&gt; 0),#REF!,#REF!)))</f>
        <v>0.10214000000000001</v>
      </c>
      <c r="G624" s="120">
        <f>$F$51*(1+$F$90)-$F$51</f>
        <v>52.400000000000091</v>
      </c>
      <c r="H624" s="21">
        <f t="shared" ref="H624" si="249">G624*F624</f>
        <v>5.3521360000000096</v>
      </c>
      <c r="I624" s="22"/>
      <c r="J624" s="49">
        <f>0.64*$F$79+0.18*$F$80+0.18*$F$81</f>
        <v>0.10214000000000001</v>
      </c>
      <c r="K624" s="120">
        <f>$F$51*(1+$J$90)-$F$51</f>
        <v>52.400000000000091</v>
      </c>
      <c r="L624" s="21">
        <f t="shared" ref="L624" si="250">K624*J624</f>
        <v>5.3521360000000096</v>
      </c>
      <c r="M624" s="22"/>
      <c r="N624" s="25">
        <f t="shared" ref="N624" si="251">L624-H624</f>
        <v>0</v>
      </c>
      <c r="O624" s="26">
        <f t="shared" ref="O624" si="252">IF((H624)=0,"",(N624/H624))</f>
        <v>0</v>
      </c>
      <c r="P624" s="2"/>
      <c r="Q624" s="2"/>
      <c r="R624" s="2"/>
      <c r="S624" s="2"/>
      <c r="T624" s="2"/>
    </row>
    <row r="625" spans="1:20" x14ac:dyDescent="0.2">
      <c r="A625" s="2"/>
      <c r="B625" s="46" t="s">
        <v>23</v>
      </c>
      <c r="C625" s="16"/>
      <c r="D625" s="17" t="s">
        <v>15</v>
      </c>
      <c r="E625" s="18"/>
      <c r="F625" s="133">
        <v>0</v>
      </c>
      <c r="G625" s="20">
        <v>1</v>
      </c>
      <c r="H625" s="21">
        <f>G625*F625</f>
        <v>0</v>
      </c>
      <c r="I625" s="22"/>
      <c r="J625" s="133">
        <v>0</v>
      </c>
      <c r="K625" s="20">
        <v>1</v>
      </c>
      <c r="L625" s="21">
        <f>K625*J625</f>
        <v>0</v>
      </c>
      <c r="M625" s="22"/>
      <c r="N625" s="25">
        <f>L625-H625</f>
        <v>0</v>
      </c>
      <c r="O625" s="26"/>
      <c r="P625" s="2"/>
      <c r="Q625" s="2"/>
      <c r="R625" s="2"/>
      <c r="S625" s="2"/>
      <c r="T625" s="2"/>
    </row>
    <row r="626" spans="1:20" ht="30" x14ac:dyDescent="0.2">
      <c r="A626" s="2"/>
      <c r="B626" s="50" t="s">
        <v>24</v>
      </c>
      <c r="C626" s="51"/>
      <c r="D626" s="51"/>
      <c r="E626" s="51"/>
      <c r="F626" s="52"/>
      <c r="G626" s="53"/>
      <c r="H626" s="54">
        <f>SUM(H623:H625)+H622</f>
        <v>40.122136000000005</v>
      </c>
      <c r="I626" s="38"/>
      <c r="J626" s="53"/>
      <c r="K626" s="55"/>
      <c r="L626" s="54">
        <f>SUM(L623:L625)+L622</f>
        <v>41.092136000000004</v>
      </c>
      <c r="M626" s="38"/>
      <c r="N626" s="138">
        <f t="shared" ref="N626:N636" si="253">L626-H626</f>
        <v>0.96999999999999886</v>
      </c>
      <c r="O626" s="42">
        <f t="shared" ref="O626:O636" si="254">IF((H626)=0,"",(N626/H626))</f>
        <v>2.417618045061207E-2</v>
      </c>
      <c r="P626" s="2"/>
      <c r="Q626" s="2"/>
      <c r="R626" s="2"/>
      <c r="S626" s="2"/>
      <c r="T626" s="2"/>
    </row>
    <row r="627" spans="1:20" x14ac:dyDescent="0.2">
      <c r="A627" s="2"/>
      <c r="B627" s="22" t="s">
        <v>25</v>
      </c>
      <c r="C627" s="22"/>
      <c r="D627" s="56" t="s">
        <v>17</v>
      </c>
      <c r="E627" s="57"/>
      <c r="F627" s="124">
        <v>6.7999999999999996E-3</v>
      </c>
      <c r="G627" s="58">
        <f>F609*(1+F645)</f>
        <v>852.40000000000009</v>
      </c>
      <c r="H627" s="21">
        <f>G627*F627</f>
        <v>5.7963200000000006</v>
      </c>
      <c r="I627" s="22"/>
      <c r="J627" s="124">
        <v>6.7999999999999996E-3</v>
      </c>
      <c r="K627" s="59">
        <f>F609*(1+J645)</f>
        <v>852.40000000000009</v>
      </c>
      <c r="L627" s="21">
        <f>K627*J627</f>
        <v>5.7963200000000006</v>
      </c>
      <c r="M627" s="22"/>
      <c r="N627" s="25">
        <f t="shared" si="253"/>
        <v>0</v>
      </c>
      <c r="O627" s="26">
        <f t="shared" si="254"/>
        <v>0</v>
      </c>
      <c r="P627" s="2"/>
      <c r="Q627" s="2"/>
      <c r="R627" s="2"/>
      <c r="S627" s="2"/>
      <c r="T627" s="2"/>
    </row>
    <row r="628" spans="1:20" ht="28.5" x14ac:dyDescent="0.2">
      <c r="A628" s="2"/>
      <c r="B628" s="60" t="s">
        <v>26</v>
      </c>
      <c r="C628" s="22"/>
      <c r="D628" s="56" t="s">
        <v>17</v>
      </c>
      <c r="E628" s="57"/>
      <c r="F628" s="124">
        <v>5.1999999999999998E-3</v>
      </c>
      <c r="G628" s="58">
        <f>G627</f>
        <v>852.40000000000009</v>
      </c>
      <c r="H628" s="21">
        <f>G628*F628</f>
        <v>4.43248</v>
      </c>
      <c r="I628" s="22"/>
      <c r="J628" s="124">
        <v>5.1999999999999998E-3</v>
      </c>
      <c r="K628" s="59">
        <f>K627</f>
        <v>852.40000000000009</v>
      </c>
      <c r="L628" s="21">
        <f>K628*J628</f>
        <v>4.43248</v>
      </c>
      <c r="M628" s="22"/>
      <c r="N628" s="25">
        <f t="shared" si="253"/>
        <v>0</v>
      </c>
      <c r="O628" s="26">
        <f t="shared" si="254"/>
        <v>0</v>
      </c>
      <c r="P628" s="2"/>
      <c r="Q628" s="2"/>
      <c r="R628" s="2"/>
      <c r="S628" s="2"/>
      <c r="T628" s="2"/>
    </row>
    <row r="629" spans="1:20" ht="30" x14ac:dyDescent="0.2">
      <c r="A629" s="2"/>
      <c r="B629" s="50" t="s">
        <v>27</v>
      </c>
      <c r="C629" s="33"/>
      <c r="D629" s="33"/>
      <c r="E629" s="33"/>
      <c r="F629" s="128"/>
      <c r="G629" s="53"/>
      <c r="H629" s="54">
        <f>SUM(H626:H628)</f>
        <v>50.350936000000004</v>
      </c>
      <c r="I629" s="61"/>
      <c r="J629" s="129"/>
      <c r="K629" s="62"/>
      <c r="L629" s="54">
        <f>SUM(L626:L628)</f>
        <v>51.320936000000003</v>
      </c>
      <c r="M629" s="61"/>
      <c r="N629" s="138">
        <f t="shared" si="253"/>
        <v>0.96999999999999886</v>
      </c>
      <c r="O629" s="42">
        <f t="shared" si="254"/>
        <v>1.9264785862173422E-2</v>
      </c>
      <c r="P629" s="2"/>
      <c r="Q629" s="2"/>
      <c r="R629" s="2"/>
      <c r="S629" s="2"/>
      <c r="T629" s="2"/>
    </row>
    <row r="630" spans="1:20" ht="28.5" x14ac:dyDescent="0.2">
      <c r="A630" s="2"/>
      <c r="B630" s="63" t="s">
        <v>28</v>
      </c>
      <c r="C630" s="16"/>
      <c r="D630" s="17" t="s">
        <v>17</v>
      </c>
      <c r="E630" s="18"/>
      <c r="F630" s="66">
        <v>4.4000000000000003E-3</v>
      </c>
      <c r="G630" s="58">
        <f>G628</f>
        <v>852.40000000000009</v>
      </c>
      <c r="H630" s="21">
        <f t="shared" ref="H630:H636" si="255">G630*F630</f>
        <v>3.7505600000000006</v>
      </c>
      <c r="I630" s="22"/>
      <c r="J630" s="124">
        <v>4.4000000000000003E-3</v>
      </c>
      <c r="K630" s="59">
        <f>K628</f>
        <v>852.40000000000009</v>
      </c>
      <c r="L630" s="21">
        <f t="shared" ref="L630:L636" si="256">K630*J630</f>
        <v>3.7505600000000006</v>
      </c>
      <c r="M630" s="22"/>
      <c r="N630" s="25">
        <f t="shared" si="253"/>
        <v>0</v>
      </c>
      <c r="O630" s="26">
        <f t="shared" si="254"/>
        <v>0</v>
      </c>
      <c r="P630" s="2"/>
      <c r="Q630" s="2"/>
      <c r="R630" s="2"/>
      <c r="S630" s="2"/>
      <c r="T630" s="2"/>
    </row>
    <row r="631" spans="1:20" ht="28.5" x14ac:dyDescent="0.2">
      <c r="A631" s="2"/>
      <c r="B631" s="63" t="s">
        <v>29</v>
      </c>
      <c r="C631" s="16"/>
      <c r="D631" s="17" t="s">
        <v>17</v>
      </c>
      <c r="E631" s="18"/>
      <c r="F631" s="66">
        <v>1.2999999999999999E-3</v>
      </c>
      <c r="G631" s="58">
        <f>G628</f>
        <v>852.40000000000009</v>
      </c>
      <c r="H631" s="21">
        <f t="shared" si="255"/>
        <v>1.10812</v>
      </c>
      <c r="I631" s="22"/>
      <c r="J631" s="124">
        <v>1.2999999999999999E-3</v>
      </c>
      <c r="K631" s="59">
        <f>K628</f>
        <v>852.40000000000009</v>
      </c>
      <c r="L631" s="21">
        <f t="shared" si="256"/>
        <v>1.10812</v>
      </c>
      <c r="M631" s="22"/>
      <c r="N631" s="25">
        <f t="shared" si="253"/>
        <v>0</v>
      </c>
      <c r="O631" s="26">
        <f t="shared" si="254"/>
        <v>0</v>
      </c>
      <c r="P631" s="2"/>
      <c r="Q631" s="2"/>
      <c r="R631" s="2"/>
      <c r="S631" s="2"/>
      <c r="T631" s="2"/>
    </row>
    <row r="632" spans="1:20" x14ac:dyDescent="0.2">
      <c r="A632" s="2"/>
      <c r="B632" s="16" t="s">
        <v>30</v>
      </c>
      <c r="C632" s="16"/>
      <c r="D632" s="17" t="s">
        <v>15</v>
      </c>
      <c r="E632" s="18"/>
      <c r="F632" s="66">
        <v>0.25</v>
      </c>
      <c r="G632" s="20">
        <v>1</v>
      </c>
      <c r="H632" s="21">
        <f t="shared" si="255"/>
        <v>0.25</v>
      </c>
      <c r="I632" s="22"/>
      <c r="J632" s="124">
        <v>0.25</v>
      </c>
      <c r="K632" s="24">
        <v>1</v>
      </c>
      <c r="L632" s="21">
        <f t="shared" si="256"/>
        <v>0.25</v>
      </c>
      <c r="M632" s="22"/>
      <c r="N632" s="25">
        <f t="shared" si="253"/>
        <v>0</v>
      </c>
      <c r="O632" s="26">
        <f t="shared" si="254"/>
        <v>0</v>
      </c>
      <c r="P632" s="2"/>
      <c r="Q632" s="2"/>
      <c r="R632" s="2"/>
      <c r="S632" s="2"/>
      <c r="T632" s="2"/>
    </row>
    <row r="633" spans="1:20" hidden="1" x14ac:dyDescent="0.2">
      <c r="A633" s="2"/>
      <c r="B633" s="16" t="s">
        <v>31</v>
      </c>
      <c r="C633" s="16"/>
      <c r="D633" s="17" t="s">
        <v>17</v>
      </c>
      <c r="E633" s="18"/>
      <c r="F633" s="66"/>
      <c r="G633" s="64">
        <f>F609</f>
        <v>800</v>
      </c>
      <c r="H633" s="21">
        <f t="shared" si="255"/>
        <v>0</v>
      </c>
      <c r="I633" s="22"/>
      <c r="J633" s="66"/>
      <c r="K633" s="65">
        <f>F609</f>
        <v>800</v>
      </c>
      <c r="L633" s="21">
        <f t="shared" si="256"/>
        <v>0</v>
      </c>
      <c r="M633" s="22"/>
      <c r="N633" s="25">
        <f t="shared" si="253"/>
        <v>0</v>
      </c>
      <c r="O633" s="26" t="str">
        <f t="shared" si="254"/>
        <v/>
      </c>
      <c r="P633" s="2"/>
      <c r="Q633" s="2"/>
      <c r="R633" s="2"/>
      <c r="S633" s="2"/>
      <c r="T633" s="2"/>
    </row>
    <row r="634" spans="1:20" x14ac:dyDescent="0.2">
      <c r="A634" s="2"/>
      <c r="B634" s="46" t="s">
        <v>32</v>
      </c>
      <c r="C634" s="16"/>
      <c r="D634" s="17" t="s">
        <v>17</v>
      </c>
      <c r="E634" s="18"/>
      <c r="F634" s="66">
        <v>0.08</v>
      </c>
      <c r="G634" s="67">
        <f>0.64*$F$51</f>
        <v>512</v>
      </c>
      <c r="H634" s="21">
        <f t="shared" si="255"/>
        <v>40.96</v>
      </c>
      <c r="I634" s="22"/>
      <c r="J634" s="66">
        <v>0.08</v>
      </c>
      <c r="K634" s="67">
        <f>G634</f>
        <v>512</v>
      </c>
      <c r="L634" s="21">
        <f t="shared" si="256"/>
        <v>40.96</v>
      </c>
      <c r="M634" s="22"/>
      <c r="N634" s="25">
        <f t="shared" si="253"/>
        <v>0</v>
      </c>
      <c r="O634" s="26">
        <f t="shared" si="254"/>
        <v>0</v>
      </c>
      <c r="P634" s="2"/>
      <c r="Q634" s="2"/>
      <c r="R634" s="2"/>
      <c r="S634" s="68"/>
      <c r="T634" s="2"/>
    </row>
    <row r="635" spans="1:20" x14ac:dyDescent="0.2">
      <c r="A635" s="2"/>
      <c r="B635" s="46" t="s">
        <v>33</v>
      </c>
      <c r="C635" s="16"/>
      <c r="D635" s="17" t="s">
        <v>17</v>
      </c>
      <c r="E635" s="18"/>
      <c r="F635" s="66">
        <v>0.122</v>
      </c>
      <c r="G635" s="67">
        <f>0.18*$F$51</f>
        <v>144</v>
      </c>
      <c r="H635" s="21">
        <f t="shared" si="255"/>
        <v>17.567999999999998</v>
      </c>
      <c r="I635" s="22"/>
      <c r="J635" s="66">
        <v>0.122</v>
      </c>
      <c r="K635" s="67">
        <f>G635</f>
        <v>144</v>
      </c>
      <c r="L635" s="21">
        <f t="shared" si="256"/>
        <v>17.567999999999998</v>
      </c>
      <c r="M635" s="22"/>
      <c r="N635" s="25">
        <f t="shared" si="253"/>
        <v>0</v>
      </c>
      <c r="O635" s="26">
        <f t="shared" si="254"/>
        <v>0</v>
      </c>
      <c r="P635" s="2"/>
      <c r="Q635" s="2"/>
      <c r="R635" s="2"/>
      <c r="S635" s="68"/>
      <c r="T635" s="2"/>
    </row>
    <row r="636" spans="1:20" ht="15" thickBot="1" x14ac:dyDescent="0.25">
      <c r="A636" s="2"/>
      <c r="B636" s="7" t="s">
        <v>34</v>
      </c>
      <c r="C636" s="16"/>
      <c r="D636" s="17" t="s">
        <v>17</v>
      </c>
      <c r="E636" s="18"/>
      <c r="F636" s="66">
        <v>0.161</v>
      </c>
      <c r="G636" s="67">
        <f>0.18*$F$51</f>
        <v>144</v>
      </c>
      <c r="H636" s="21">
        <f t="shared" si="255"/>
        <v>23.184000000000001</v>
      </c>
      <c r="I636" s="22"/>
      <c r="J636" s="66">
        <v>0.161</v>
      </c>
      <c r="K636" s="67">
        <f>G636</f>
        <v>144</v>
      </c>
      <c r="L636" s="21">
        <f t="shared" si="256"/>
        <v>23.184000000000001</v>
      </c>
      <c r="M636" s="22"/>
      <c r="N636" s="25">
        <f t="shared" si="253"/>
        <v>0</v>
      </c>
      <c r="O636" s="26">
        <f t="shared" si="254"/>
        <v>0</v>
      </c>
      <c r="P636" s="2"/>
      <c r="Q636" s="2"/>
      <c r="R636" s="2"/>
      <c r="S636" s="68"/>
      <c r="T636" s="2"/>
    </row>
    <row r="637" spans="1:20" ht="15" thickBot="1" x14ac:dyDescent="0.25">
      <c r="A637" s="2"/>
      <c r="B637" s="69"/>
      <c r="C637" s="70"/>
      <c r="D637" s="71"/>
      <c r="E637" s="70"/>
      <c r="F637" s="72"/>
      <c r="G637" s="73"/>
      <c r="H637" s="74"/>
      <c r="I637" s="75"/>
      <c r="J637" s="72"/>
      <c r="K637" s="76"/>
      <c r="L637" s="74"/>
      <c r="M637" s="75"/>
      <c r="N637" s="77"/>
      <c r="O637" s="78"/>
      <c r="P637" s="2"/>
      <c r="Q637" s="2"/>
      <c r="R637" s="2"/>
      <c r="S637" s="2"/>
      <c r="T637" s="2"/>
    </row>
    <row r="638" spans="1:20" ht="15" x14ac:dyDescent="0.25">
      <c r="A638" s="2"/>
      <c r="B638" s="79" t="s">
        <v>35</v>
      </c>
      <c r="C638" s="16"/>
      <c r="D638" s="16"/>
      <c r="E638" s="16"/>
      <c r="F638" s="80"/>
      <c r="G638" s="81"/>
      <c r="H638" s="82">
        <f>SUM(H630:H636,H629)</f>
        <v>137.171616</v>
      </c>
      <c r="I638" s="83"/>
      <c r="J638" s="84"/>
      <c r="K638" s="84"/>
      <c r="L638" s="139">
        <f>SUM(L630:L636,L629)</f>
        <v>138.141616</v>
      </c>
      <c r="M638" s="85"/>
      <c r="N638" s="136">
        <f t="shared" ref="N638:N642" si="257">L638-H638</f>
        <v>0.96999999999999886</v>
      </c>
      <c r="O638" s="87">
        <f t="shared" ref="O638:O642" si="258">IF((H638)=0,"",(N638/H638))</f>
        <v>7.0714337870015241E-3</v>
      </c>
      <c r="P638" s="2"/>
      <c r="Q638" s="2"/>
      <c r="R638" s="2"/>
      <c r="S638" s="68"/>
      <c r="T638" s="2"/>
    </row>
    <row r="639" spans="1:20" x14ac:dyDescent="0.2">
      <c r="A639" s="2"/>
      <c r="B639" s="88" t="s">
        <v>36</v>
      </c>
      <c r="C639" s="16"/>
      <c r="D639" s="16"/>
      <c r="E639" s="16"/>
      <c r="F639" s="89">
        <v>0.13</v>
      </c>
      <c r="G639" s="90"/>
      <c r="H639" s="91">
        <f>H638*F639</f>
        <v>17.832310079999999</v>
      </c>
      <c r="I639" s="92"/>
      <c r="J639" s="93">
        <v>0.13</v>
      </c>
      <c r="K639" s="92"/>
      <c r="L639" s="94">
        <f>L638*J639</f>
        <v>17.95841008</v>
      </c>
      <c r="M639" s="95"/>
      <c r="N639" s="125">
        <f t="shared" si="257"/>
        <v>0.12610000000000099</v>
      </c>
      <c r="O639" s="97">
        <f t="shared" si="258"/>
        <v>7.0714337870015883E-3</v>
      </c>
      <c r="P639" s="2"/>
      <c r="Q639" s="2"/>
      <c r="R639" s="2"/>
      <c r="S639" s="68"/>
      <c r="T639" s="2"/>
    </row>
    <row r="640" spans="1:20" ht="15" x14ac:dyDescent="0.2">
      <c r="A640" s="2"/>
      <c r="B640" s="98" t="s">
        <v>37</v>
      </c>
      <c r="C640" s="16"/>
      <c r="D640" s="16"/>
      <c r="E640" s="16"/>
      <c r="F640" s="99"/>
      <c r="G640" s="90"/>
      <c r="H640" s="91">
        <f>H638+H639</f>
        <v>155.00392607999999</v>
      </c>
      <c r="I640" s="92"/>
      <c r="J640" s="92"/>
      <c r="K640" s="92"/>
      <c r="L640" s="94">
        <f>L638+L639</f>
        <v>156.10002607999999</v>
      </c>
      <c r="M640" s="95"/>
      <c r="N640" s="125">
        <f t="shared" si="257"/>
        <v>1.096100000000007</v>
      </c>
      <c r="O640" s="97">
        <f t="shared" si="258"/>
        <v>7.0714337870015779E-3</v>
      </c>
      <c r="P640" s="2"/>
      <c r="Q640" s="2"/>
      <c r="R640" s="2"/>
      <c r="S640" s="68"/>
      <c r="T640" s="2"/>
    </row>
    <row r="641" spans="1:20" hidden="1" x14ac:dyDescent="0.2">
      <c r="A641" s="2"/>
      <c r="B641" s="148" t="s">
        <v>38</v>
      </c>
      <c r="C641" s="148"/>
      <c r="D641" s="148"/>
      <c r="E641" s="16"/>
      <c r="F641" s="99"/>
      <c r="G641" s="90"/>
      <c r="H641" s="140"/>
      <c r="I641" s="92"/>
      <c r="J641" s="92"/>
      <c r="K641" s="92"/>
      <c r="L641" s="130"/>
      <c r="M641" s="95"/>
      <c r="N641" s="100">
        <f t="shared" si="257"/>
        <v>0</v>
      </c>
      <c r="O641" s="101" t="str">
        <f t="shared" si="258"/>
        <v/>
      </c>
      <c r="P641" s="2"/>
      <c r="Q641" s="2"/>
      <c r="R641" s="2"/>
      <c r="S641" s="2"/>
      <c r="T641" s="2"/>
    </row>
    <row r="642" spans="1:20" ht="15.75" thickBot="1" x14ac:dyDescent="0.3">
      <c r="A642" s="2"/>
      <c r="B642" s="149" t="s">
        <v>53</v>
      </c>
      <c r="C642" s="149"/>
      <c r="D642" s="149"/>
      <c r="E642" s="102"/>
      <c r="F642" s="103"/>
      <c r="G642" s="104"/>
      <c r="H642" s="105">
        <f>H640+H641</f>
        <v>155.00392607999999</v>
      </c>
      <c r="I642" s="106"/>
      <c r="J642" s="106"/>
      <c r="K642" s="106"/>
      <c r="L642" s="107">
        <f>L640+L641</f>
        <v>156.10002607999999</v>
      </c>
      <c r="M642" s="108"/>
      <c r="N642" s="141">
        <f t="shared" si="257"/>
        <v>1.096100000000007</v>
      </c>
      <c r="O642" s="110">
        <f t="shared" si="258"/>
        <v>7.0714337870015779E-3</v>
      </c>
      <c r="P642" s="2"/>
      <c r="Q642" s="2"/>
      <c r="R642" s="2"/>
      <c r="S642" s="2"/>
      <c r="T642" s="2"/>
    </row>
    <row r="643" spans="1:20" ht="15" thickBot="1" x14ac:dyDescent="0.25">
      <c r="A643" s="111"/>
      <c r="B643" s="112"/>
      <c r="C643" s="113"/>
      <c r="D643" s="114"/>
      <c r="E643" s="113"/>
      <c r="F643" s="72"/>
      <c r="G643" s="115"/>
      <c r="H643" s="74"/>
      <c r="I643" s="116"/>
      <c r="J643" s="72"/>
      <c r="K643" s="117"/>
      <c r="L643" s="74"/>
      <c r="M643" s="116"/>
      <c r="N643" s="118"/>
      <c r="O643" s="78"/>
      <c r="P643" s="111"/>
      <c r="Q643" s="111"/>
      <c r="R643" s="111"/>
      <c r="S643" s="111"/>
      <c r="T643" s="111"/>
    </row>
    <row r="644" spans="1:2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8"/>
      <c r="M644" s="2"/>
      <c r="N644" s="2"/>
      <c r="O644" s="2"/>
      <c r="P644" s="2"/>
      <c r="Q644" s="2"/>
      <c r="R644" s="2"/>
      <c r="S644" s="2"/>
      <c r="T644" s="2"/>
    </row>
    <row r="645" spans="1:20" ht="15" x14ac:dyDescent="0.25">
      <c r="A645" s="2"/>
      <c r="B645" s="8" t="s">
        <v>39</v>
      </c>
      <c r="C645" s="2"/>
      <c r="D645" s="2"/>
      <c r="E645" s="2"/>
      <c r="F645" s="119">
        <v>6.5500000000000003E-2</v>
      </c>
      <c r="G645" s="2"/>
      <c r="H645" s="2"/>
      <c r="I645" s="2"/>
      <c r="J645" s="119">
        <v>6.5500000000000003E-2</v>
      </c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7" spans="1:2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Q647" s="2"/>
      <c r="R647" s="2"/>
      <c r="S647" s="2"/>
      <c r="T647" s="2"/>
    </row>
    <row r="648" spans="1:20" ht="15" x14ac:dyDescent="0.25">
      <c r="A648" s="2"/>
      <c r="B648" s="3" t="s">
        <v>0</v>
      </c>
      <c r="C648" s="2"/>
      <c r="D648" s="150" t="s">
        <v>54</v>
      </c>
      <c r="E648" s="150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P648" s="2"/>
      <c r="Q648" s="2"/>
      <c r="R648" s="2"/>
      <c r="S648" s="2"/>
      <c r="T648" s="2"/>
    </row>
    <row r="649" spans="1:20" ht="15" x14ac:dyDescent="0.25">
      <c r="A649" s="2"/>
      <c r="B649" s="4"/>
      <c r="C649" s="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2"/>
      <c r="Q649" s="2"/>
      <c r="R649" s="2"/>
      <c r="S649" s="2"/>
      <c r="T649" s="2"/>
    </row>
    <row r="650" spans="1:20" ht="15" x14ac:dyDescent="0.25">
      <c r="A650" s="2"/>
      <c r="B650" s="3" t="s">
        <v>1</v>
      </c>
      <c r="C650" s="2"/>
      <c r="D650" s="6" t="s">
        <v>2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2"/>
      <c r="Q650" s="2"/>
      <c r="R650" s="2"/>
      <c r="S650" s="2"/>
      <c r="T650" s="2"/>
    </row>
    <row r="651" spans="1:20" ht="15" x14ac:dyDescent="0.25">
      <c r="A651" s="2"/>
      <c r="B651" s="4"/>
      <c r="C651" s="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2"/>
      <c r="Q651" s="2"/>
      <c r="R651" s="2"/>
      <c r="S651" s="2"/>
      <c r="T651" s="2"/>
    </row>
    <row r="652" spans="1:20" ht="15" x14ac:dyDescent="0.25">
      <c r="A652" s="2"/>
      <c r="B652" s="7"/>
      <c r="C652" s="2"/>
      <c r="D652" s="3" t="s">
        <v>3</v>
      </c>
      <c r="E652" s="8"/>
      <c r="F652" s="9">
        <v>1500</v>
      </c>
      <c r="G652" s="8" t="s">
        <v>4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" x14ac:dyDescent="0.25">
      <c r="A654" s="2"/>
      <c r="B654" s="7"/>
      <c r="C654" s="2"/>
      <c r="D654" s="10"/>
      <c r="E654" s="10"/>
      <c r="F654" s="145" t="s">
        <v>50</v>
      </c>
      <c r="G654" s="146"/>
      <c r="H654" s="147"/>
      <c r="I654" s="2"/>
      <c r="J654" s="145" t="s">
        <v>52</v>
      </c>
      <c r="K654" s="146"/>
      <c r="L654" s="147"/>
      <c r="M654" s="2"/>
      <c r="N654" s="145" t="s">
        <v>6</v>
      </c>
      <c r="O654" s="147"/>
      <c r="P654" s="2"/>
      <c r="Q654" s="2"/>
      <c r="R654" s="2"/>
      <c r="S654" s="2"/>
      <c r="T654" s="2"/>
    </row>
    <row r="655" spans="1:20" ht="15" x14ac:dyDescent="0.25">
      <c r="A655" s="2"/>
      <c r="B655" s="7"/>
      <c r="C655" s="2"/>
      <c r="D655" s="151" t="s">
        <v>7</v>
      </c>
      <c r="E655" s="5"/>
      <c r="F655" s="11" t="s">
        <v>8</v>
      </c>
      <c r="G655" s="11" t="s">
        <v>9</v>
      </c>
      <c r="H655" s="12" t="s">
        <v>10</v>
      </c>
      <c r="I655" s="2"/>
      <c r="J655" s="11" t="s">
        <v>8</v>
      </c>
      <c r="K655" s="13" t="s">
        <v>9</v>
      </c>
      <c r="L655" s="12" t="s">
        <v>10</v>
      </c>
      <c r="M655" s="2"/>
      <c r="N655" s="153" t="s">
        <v>11</v>
      </c>
      <c r="O655" s="155" t="s">
        <v>12</v>
      </c>
      <c r="P655" s="2"/>
      <c r="Q655" s="2"/>
      <c r="R655" s="2"/>
      <c r="S655" s="2"/>
      <c r="T655" s="2"/>
    </row>
    <row r="656" spans="1:20" ht="15" x14ac:dyDescent="0.25">
      <c r="A656" s="2"/>
      <c r="B656" s="7"/>
      <c r="C656" s="2"/>
      <c r="D656" s="152"/>
      <c r="E656" s="5"/>
      <c r="F656" s="14" t="s">
        <v>13</v>
      </c>
      <c r="G656" s="14"/>
      <c r="H656" s="15" t="s">
        <v>13</v>
      </c>
      <c r="I656" s="2"/>
      <c r="J656" s="14" t="s">
        <v>13</v>
      </c>
      <c r="K656" s="15"/>
      <c r="L656" s="15" t="s">
        <v>13</v>
      </c>
      <c r="M656" s="2"/>
      <c r="N656" s="154"/>
      <c r="O656" s="156"/>
      <c r="P656" s="2"/>
      <c r="Q656" s="2"/>
      <c r="R656" s="2"/>
      <c r="S656" s="2"/>
      <c r="T656" s="2"/>
    </row>
    <row r="657" spans="1:20" x14ac:dyDescent="0.2">
      <c r="A657" s="2"/>
      <c r="B657" s="16" t="s">
        <v>14</v>
      </c>
      <c r="C657" s="16"/>
      <c r="D657" s="17" t="s">
        <v>15</v>
      </c>
      <c r="E657" s="18"/>
      <c r="F657" s="131">
        <v>31.93</v>
      </c>
      <c r="G657" s="20">
        <v>1</v>
      </c>
      <c r="H657" s="21">
        <f>G657*F657</f>
        <v>31.93</v>
      </c>
      <c r="I657" s="22"/>
      <c r="J657" s="132">
        <v>35.619999999999997</v>
      </c>
      <c r="K657" s="24">
        <v>1</v>
      </c>
      <c r="L657" s="21">
        <f>K657*J657</f>
        <v>35.619999999999997</v>
      </c>
      <c r="M657" s="22"/>
      <c r="N657" s="25">
        <f>L657-H657</f>
        <v>3.6899999999999977</v>
      </c>
      <c r="O657" s="26">
        <f>IF((H657)=0,"",(N657/H657))</f>
        <v>0.11556529909176316</v>
      </c>
      <c r="P657" s="2"/>
      <c r="Q657" s="2"/>
      <c r="R657" s="2"/>
      <c r="S657" s="2"/>
      <c r="T657" s="2"/>
    </row>
    <row r="658" spans="1:20" x14ac:dyDescent="0.2">
      <c r="A658" s="2"/>
      <c r="B658" s="16" t="s">
        <v>41</v>
      </c>
      <c r="C658" s="16"/>
      <c r="D658" s="17" t="s">
        <v>15</v>
      </c>
      <c r="E658" s="18"/>
      <c r="F658" s="125">
        <v>-0.32</v>
      </c>
      <c r="G658" s="20">
        <v>1</v>
      </c>
      <c r="H658" s="126">
        <f t="shared" ref="H658:H664" si="259">G658*F658</f>
        <v>-0.32</v>
      </c>
      <c r="I658" s="22"/>
      <c r="J658" s="125">
        <v>-0.36</v>
      </c>
      <c r="K658" s="24">
        <v>1</v>
      </c>
      <c r="L658" s="126">
        <f>K658*J658</f>
        <v>-0.36</v>
      </c>
      <c r="M658" s="22"/>
      <c r="N658" s="25">
        <f>L658-H658</f>
        <v>-3.999999999999998E-2</v>
      </c>
      <c r="O658" s="26">
        <f>IF((H658)=0,"",(N658/H658))</f>
        <v>0.12499999999999993</v>
      </c>
      <c r="P658" s="2"/>
      <c r="Q658" s="2"/>
      <c r="R658" s="2"/>
      <c r="S658" s="2"/>
      <c r="T658" s="2"/>
    </row>
    <row r="659" spans="1:20" x14ac:dyDescent="0.2">
      <c r="A659" s="2"/>
      <c r="B659" s="18" t="s">
        <v>42</v>
      </c>
      <c r="C659" s="16"/>
      <c r="D659" s="17"/>
      <c r="E659" s="18"/>
      <c r="F659" s="66"/>
      <c r="G659" s="20">
        <v>1</v>
      </c>
      <c r="H659" s="21">
        <f t="shared" si="259"/>
        <v>0</v>
      </c>
      <c r="I659" s="22"/>
      <c r="J659" s="124"/>
      <c r="K659" s="24">
        <v>1</v>
      </c>
      <c r="L659" s="21">
        <f t="shared" ref="L659:L664" si="260">K659*J659</f>
        <v>0</v>
      </c>
      <c r="M659" s="22"/>
      <c r="N659" s="25">
        <f t="shared" ref="N659:N665" si="261">L659-H659</f>
        <v>0</v>
      </c>
      <c r="O659" s="26" t="str">
        <f t="shared" ref="O659:O665" si="262">IF((H659)=0,"",(N659/H659))</f>
        <v/>
      </c>
      <c r="P659" s="2"/>
      <c r="Q659" s="2"/>
      <c r="R659" s="2"/>
      <c r="S659" s="2"/>
      <c r="T659" s="2"/>
    </row>
    <row r="660" spans="1:20" x14ac:dyDescent="0.2">
      <c r="A660" s="2"/>
      <c r="B660" s="16" t="s">
        <v>16</v>
      </c>
      <c r="C660" s="16"/>
      <c r="D660" s="17" t="s">
        <v>17</v>
      </c>
      <c r="E660" s="18"/>
      <c r="F660" s="66">
        <v>4.8999999999999998E-3</v>
      </c>
      <c r="G660" s="28">
        <f>$F$97</f>
        <v>1500</v>
      </c>
      <c r="H660" s="126">
        <f t="shared" si="259"/>
        <v>7.35</v>
      </c>
      <c r="I660" s="22"/>
      <c r="J660" s="124">
        <v>0</v>
      </c>
      <c r="K660" s="28">
        <f t="shared" ref="K660:K666" si="263">$F$97</f>
        <v>1500</v>
      </c>
      <c r="L660" s="21">
        <f t="shared" si="260"/>
        <v>0</v>
      </c>
      <c r="M660" s="22"/>
      <c r="N660" s="125">
        <f t="shared" si="261"/>
        <v>-7.35</v>
      </c>
      <c r="O660" s="26">
        <f t="shared" si="262"/>
        <v>-1</v>
      </c>
      <c r="P660" s="2"/>
      <c r="Q660" s="2"/>
      <c r="R660" s="2"/>
      <c r="S660" s="2"/>
      <c r="T660" s="2"/>
    </row>
    <row r="661" spans="1:20" x14ac:dyDescent="0.2">
      <c r="A661" s="2"/>
      <c r="B661" s="16" t="s">
        <v>41</v>
      </c>
      <c r="C661" s="16"/>
      <c r="D661" s="17"/>
      <c r="E661" s="18"/>
      <c r="F661" s="144">
        <v>-5.0000000000000002E-5</v>
      </c>
      <c r="G661" s="28">
        <f t="shared" ref="G661:G666" si="264">$F$97</f>
        <v>1500</v>
      </c>
      <c r="H661" s="126">
        <f t="shared" si="259"/>
        <v>-7.4999999999999997E-2</v>
      </c>
      <c r="I661" s="22"/>
      <c r="J661" s="127">
        <v>0</v>
      </c>
      <c r="K661" s="28">
        <f t="shared" si="263"/>
        <v>1500</v>
      </c>
      <c r="L661" s="126">
        <f t="shared" si="260"/>
        <v>0</v>
      </c>
      <c r="M661" s="22"/>
      <c r="N661" s="25">
        <f t="shared" si="261"/>
        <v>7.4999999999999997E-2</v>
      </c>
      <c r="O661" s="26">
        <f t="shared" si="262"/>
        <v>-1</v>
      </c>
      <c r="P661" s="2"/>
      <c r="Q661" s="2"/>
      <c r="R661" s="2"/>
      <c r="S661" s="2"/>
      <c r="T661" s="2"/>
    </row>
    <row r="662" spans="1:20" x14ac:dyDescent="0.2">
      <c r="A662" s="2"/>
      <c r="B662" s="16" t="s">
        <v>42</v>
      </c>
      <c r="C662" s="16"/>
      <c r="D662" s="17"/>
      <c r="E662" s="18"/>
      <c r="F662" s="66"/>
      <c r="G662" s="28">
        <f t="shared" si="264"/>
        <v>1500</v>
      </c>
      <c r="H662" s="126">
        <f t="shared" si="259"/>
        <v>0</v>
      </c>
      <c r="I662" s="22"/>
      <c r="J662" s="124"/>
      <c r="K662" s="28">
        <f t="shared" si="263"/>
        <v>1500</v>
      </c>
      <c r="L662" s="126">
        <f t="shared" si="260"/>
        <v>0</v>
      </c>
      <c r="M662" s="22"/>
      <c r="N662" s="25">
        <f t="shared" si="261"/>
        <v>0</v>
      </c>
      <c r="O662" s="26" t="str">
        <f t="shared" si="262"/>
        <v/>
      </c>
      <c r="P662" s="2"/>
      <c r="Q662" s="2"/>
      <c r="R662" s="2"/>
      <c r="S662" s="2"/>
      <c r="T662" s="2"/>
    </row>
    <row r="663" spans="1:20" x14ac:dyDescent="0.2">
      <c r="A663" s="2"/>
      <c r="B663" s="122" t="s">
        <v>18</v>
      </c>
      <c r="C663" s="16"/>
      <c r="D663" s="17" t="s">
        <v>17</v>
      </c>
      <c r="E663" s="18"/>
      <c r="F663" s="127">
        <v>-1.5E-3</v>
      </c>
      <c r="G663" s="28">
        <f t="shared" si="264"/>
        <v>1500</v>
      </c>
      <c r="H663" s="126">
        <f t="shared" si="259"/>
        <v>-2.25</v>
      </c>
      <c r="I663" s="22"/>
      <c r="J663" s="127">
        <v>0</v>
      </c>
      <c r="K663" s="28">
        <f t="shared" si="263"/>
        <v>1500</v>
      </c>
      <c r="L663" s="126">
        <f t="shared" si="260"/>
        <v>0</v>
      </c>
      <c r="M663" s="22"/>
      <c r="N663" s="25">
        <f t="shared" si="261"/>
        <v>2.25</v>
      </c>
      <c r="O663" s="26">
        <f t="shared" si="262"/>
        <v>-1</v>
      </c>
      <c r="P663" s="2"/>
      <c r="Q663" s="2"/>
      <c r="R663" s="2"/>
      <c r="S663" s="2"/>
      <c r="T663" s="2"/>
    </row>
    <row r="664" spans="1:20" x14ac:dyDescent="0.2">
      <c r="A664" s="2"/>
      <c r="B664" s="122" t="s">
        <v>19</v>
      </c>
      <c r="C664" s="16"/>
      <c r="D664" s="17" t="s">
        <v>17</v>
      </c>
      <c r="E664" s="18"/>
      <c r="F664" s="66">
        <v>2.0000000000000001E-4</v>
      </c>
      <c r="G664" s="28">
        <f t="shared" si="264"/>
        <v>1500</v>
      </c>
      <c r="H664" s="126">
        <f t="shared" si="259"/>
        <v>0.3</v>
      </c>
      <c r="I664" s="22"/>
      <c r="J664" s="124">
        <v>2.0000000000000001E-4</v>
      </c>
      <c r="K664" s="28">
        <f t="shared" si="263"/>
        <v>1500</v>
      </c>
      <c r="L664" s="126">
        <f t="shared" si="260"/>
        <v>0.3</v>
      </c>
      <c r="M664" s="22"/>
      <c r="N664" s="25">
        <f t="shared" si="261"/>
        <v>0</v>
      </c>
      <c r="O664" s="26">
        <f t="shared" si="262"/>
        <v>0</v>
      </c>
      <c r="P664" s="2"/>
      <c r="Q664" s="2"/>
      <c r="R664" s="2"/>
      <c r="S664" s="2"/>
      <c r="T664" s="2"/>
    </row>
    <row r="665" spans="1:20" ht="15" x14ac:dyDescent="0.25">
      <c r="A665" s="31"/>
      <c r="B665" s="32" t="s">
        <v>20</v>
      </c>
      <c r="C665" s="33"/>
      <c r="D665" s="34"/>
      <c r="E665" s="33"/>
      <c r="F665" s="35"/>
      <c r="G665" s="36"/>
      <c r="H665" s="37">
        <f>SUM(H657:H664)</f>
        <v>36.934999999999995</v>
      </c>
      <c r="I665" s="38"/>
      <c r="J665" s="39"/>
      <c r="K665" s="40"/>
      <c r="L665" s="37">
        <f>SUM(L657:L664)</f>
        <v>35.559999999999995</v>
      </c>
      <c r="M665" s="38"/>
      <c r="N665" s="137">
        <f t="shared" si="261"/>
        <v>-1.375</v>
      </c>
      <c r="O665" s="42">
        <f t="shared" si="262"/>
        <v>-3.7227561933125763E-2</v>
      </c>
      <c r="P665" s="31"/>
      <c r="Q665" s="31"/>
      <c r="R665" s="31"/>
      <c r="S665" s="31"/>
      <c r="T665" s="31"/>
    </row>
    <row r="666" spans="1:20" x14ac:dyDescent="0.2">
      <c r="A666" s="2"/>
      <c r="B666" s="46" t="s">
        <v>21</v>
      </c>
      <c r="C666" s="16"/>
      <c r="D666" s="17" t="s">
        <v>17</v>
      </c>
      <c r="E666" s="18"/>
      <c r="F666" s="66">
        <v>4.0000000000000002E-4</v>
      </c>
      <c r="G666" s="28">
        <f t="shared" si="264"/>
        <v>1500</v>
      </c>
      <c r="H666" s="21">
        <f>G666*F666</f>
        <v>0.6</v>
      </c>
      <c r="I666" s="22"/>
      <c r="J666" s="124">
        <v>4.0000000000000002E-4</v>
      </c>
      <c r="K666" s="28">
        <f t="shared" si="263"/>
        <v>1500</v>
      </c>
      <c r="L666" s="21">
        <f>K666*J666</f>
        <v>0.6</v>
      </c>
      <c r="M666" s="22"/>
      <c r="N666" s="25">
        <f>L666-H666</f>
        <v>0</v>
      </c>
      <c r="O666" s="26">
        <f>IF((H666)=0,"",(N666/H666))</f>
        <v>0</v>
      </c>
      <c r="P666" s="2"/>
      <c r="Q666" s="2"/>
      <c r="R666" s="2"/>
      <c r="S666" s="2"/>
      <c r="T666" s="2"/>
    </row>
    <row r="667" spans="1:20" x14ac:dyDescent="0.2">
      <c r="A667" s="2"/>
      <c r="B667" s="46" t="s">
        <v>22</v>
      </c>
      <c r="C667" s="16"/>
      <c r="D667" s="17" t="s">
        <v>17</v>
      </c>
      <c r="E667" s="18"/>
      <c r="F667" s="47">
        <f>IF(ISBLANK(D650)=TRUE, 0, IF(D650="TOU", 0.64*$F$79+0.18*$F$80+0.18*$F$81, IF(AND(D650="non-TOU",#REF!&gt; 0),#REF!,#REF!)))</f>
        <v>0.10214000000000001</v>
      </c>
      <c r="G667" s="143">
        <f>$F$97*(1+$F$90)-$F$97</f>
        <v>98.250000000000227</v>
      </c>
      <c r="H667" s="21">
        <f t="shared" ref="H667" si="265">G667*F667</f>
        <v>10.035255000000024</v>
      </c>
      <c r="I667" s="22"/>
      <c r="J667" s="49">
        <f>0.64*$F$79+0.18*$F$80+0.18*$F$81</f>
        <v>0.10214000000000001</v>
      </c>
      <c r="K667" s="143">
        <f>$F$97*(1+$J$90)-$F$97</f>
        <v>98.250000000000227</v>
      </c>
      <c r="L667" s="21">
        <f t="shared" ref="L667" si="266">K667*J667</f>
        <v>10.035255000000024</v>
      </c>
      <c r="M667" s="22"/>
      <c r="N667" s="25">
        <f t="shared" ref="N667" si="267">L667-H667</f>
        <v>0</v>
      </c>
      <c r="O667" s="26">
        <f t="shared" ref="O667" si="268">IF((H667)=0,"",(N667/H667))</f>
        <v>0</v>
      </c>
      <c r="P667" s="2"/>
      <c r="Q667" s="2"/>
      <c r="R667" s="2"/>
      <c r="S667" s="2"/>
      <c r="T667" s="2"/>
    </row>
    <row r="668" spans="1:20" x14ac:dyDescent="0.2">
      <c r="A668" s="2"/>
      <c r="B668" s="46" t="s">
        <v>23</v>
      </c>
      <c r="C668" s="16"/>
      <c r="D668" s="17" t="s">
        <v>15</v>
      </c>
      <c r="E668" s="18"/>
      <c r="F668" s="133">
        <v>0</v>
      </c>
      <c r="G668" s="20">
        <v>1</v>
      </c>
      <c r="H668" s="21">
        <f>G668*F668</f>
        <v>0</v>
      </c>
      <c r="I668" s="22"/>
      <c r="J668" s="133">
        <v>0</v>
      </c>
      <c r="K668" s="20">
        <v>1</v>
      </c>
      <c r="L668" s="21">
        <f>K668*J668</f>
        <v>0</v>
      </c>
      <c r="M668" s="22"/>
      <c r="N668" s="25">
        <f>L668-H668</f>
        <v>0</v>
      </c>
      <c r="O668" s="26"/>
      <c r="P668" s="2"/>
      <c r="Q668" s="2"/>
      <c r="R668" s="2"/>
      <c r="S668" s="2"/>
      <c r="T668" s="2"/>
    </row>
    <row r="669" spans="1:20" ht="30" x14ac:dyDescent="0.2">
      <c r="A669" s="2"/>
      <c r="B669" s="50" t="s">
        <v>24</v>
      </c>
      <c r="C669" s="51"/>
      <c r="D669" s="51"/>
      <c r="E669" s="51"/>
      <c r="F669" s="52"/>
      <c r="G669" s="53"/>
      <c r="H669" s="54">
        <f>SUM(H666:H668)+H665</f>
        <v>47.570255000000017</v>
      </c>
      <c r="I669" s="38"/>
      <c r="J669" s="53"/>
      <c r="K669" s="55"/>
      <c r="L669" s="54">
        <f>SUM(L666:L668)+L665</f>
        <v>46.195255000000017</v>
      </c>
      <c r="M669" s="38"/>
      <c r="N669" s="138">
        <f t="shared" ref="N669:N679" si="269">L669-H669</f>
        <v>-1.375</v>
      </c>
      <c r="O669" s="42">
        <f t="shared" ref="O669:O679" si="270">IF((H669)=0,"",(N669/H669))</f>
        <v>-2.8904616971256503E-2</v>
      </c>
      <c r="P669" s="2"/>
      <c r="Q669" s="2"/>
      <c r="R669" s="2"/>
      <c r="S669" s="2"/>
      <c r="T669" s="2"/>
    </row>
    <row r="670" spans="1:20" x14ac:dyDescent="0.2">
      <c r="A670" s="2"/>
      <c r="B670" s="22" t="s">
        <v>25</v>
      </c>
      <c r="C670" s="22"/>
      <c r="D670" s="56" t="s">
        <v>17</v>
      </c>
      <c r="E670" s="57"/>
      <c r="F670" s="124">
        <v>6.7999999999999996E-3</v>
      </c>
      <c r="G670" s="58">
        <f>F652*(1+F688)</f>
        <v>1598.2500000000002</v>
      </c>
      <c r="H670" s="21">
        <f>G670*F670</f>
        <v>10.8681</v>
      </c>
      <c r="I670" s="22"/>
      <c r="J670" s="124">
        <v>6.7999999999999996E-3</v>
      </c>
      <c r="K670" s="59">
        <f>F652*(1+J688)</f>
        <v>1598.2500000000002</v>
      </c>
      <c r="L670" s="21">
        <f>K670*J670</f>
        <v>10.8681</v>
      </c>
      <c r="M670" s="22"/>
      <c r="N670" s="25">
        <f t="shared" si="269"/>
        <v>0</v>
      </c>
      <c r="O670" s="26">
        <f t="shared" si="270"/>
        <v>0</v>
      </c>
      <c r="P670" s="2"/>
      <c r="Q670" s="2"/>
      <c r="R670" s="2"/>
      <c r="S670" s="2"/>
      <c r="T670" s="2"/>
    </row>
    <row r="671" spans="1:20" ht="28.5" x14ac:dyDescent="0.2">
      <c r="A671" s="2"/>
      <c r="B671" s="60" t="s">
        <v>26</v>
      </c>
      <c r="C671" s="22"/>
      <c r="D671" s="56" t="s">
        <v>17</v>
      </c>
      <c r="E671" s="57"/>
      <c r="F671" s="124">
        <v>5.1999999999999998E-3</v>
      </c>
      <c r="G671" s="58">
        <f>G670</f>
        <v>1598.2500000000002</v>
      </c>
      <c r="H671" s="21">
        <f>G671*F671</f>
        <v>8.3109000000000002</v>
      </c>
      <c r="I671" s="22"/>
      <c r="J671" s="124">
        <v>5.1999999999999998E-3</v>
      </c>
      <c r="K671" s="59">
        <f>K670</f>
        <v>1598.2500000000002</v>
      </c>
      <c r="L671" s="21">
        <f>K671*J671</f>
        <v>8.3109000000000002</v>
      </c>
      <c r="M671" s="22"/>
      <c r="N671" s="25">
        <f t="shared" si="269"/>
        <v>0</v>
      </c>
      <c r="O671" s="26">
        <f t="shared" si="270"/>
        <v>0</v>
      </c>
      <c r="P671" s="2"/>
      <c r="Q671" s="2"/>
      <c r="R671" s="2"/>
      <c r="S671" s="2"/>
      <c r="T671" s="2"/>
    </row>
    <row r="672" spans="1:20" ht="30" x14ac:dyDescent="0.2">
      <c r="A672" s="2"/>
      <c r="B672" s="50" t="s">
        <v>27</v>
      </c>
      <c r="C672" s="33"/>
      <c r="D672" s="33"/>
      <c r="E672" s="33"/>
      <c r="F672" s="128"/>
      <c r="G672" s="53"/>
      <c r="H672" s="54">
        <f>SUM(H669:H671)</f>
        <v>66.749255000000019</v>
      </c>
      <c r="I672" s="61"/>
      <c r="J672" s="129"/>
      <c r="K672" s="62"/>
      <c r="L672" s="54">
        <f>SUM(L669:L671)</f>
        <v>65.374255000000019</v>
      </c>
      <c r="M672" s="61"/>
      <c r="N672" s="138">
        <f t="shared" si="269"/>
        <v>-1.375</v>
      </c>
      <c r="O672" s="42">
        <f t="shared" si="270"/>
        <v>-2.0599480848138299E-2</v>
      </c>
      <c r="P672" s="2"/>
      <c r="Q672" s="2"/>
      <c r="R672" s="2"/>
      <c r="S672" s="2"/>
      <c r="T672" s="2"/>
    </row>
    <row r="673" spans="1:20" ht="28.5" x14ac:dyDescent="0.2">
      <c r="A673" s="2"/>
      <c r="B673" s="63" t="s">
        <v>28</v>
      </c>
      <c r="C673" s="16"/>
      <c r="D673" s="17" t="s">
        <v>17</v>
      </c>
      <c r="E673" s="18"/>
      <c r="F673" s="66">
        <v>4.4000000000000003E-3</v>
      </c>
      <c r="G673" s="58">
        <f>G671</f>
        <v>1598.2500000000002</v>
      </c>
      <c r="H673" s="21">
        <f t="shared" ref="H673:H679" si="271">G673*F673</f>
        <v>7.0323000000000011</v>
      </c>
      <c r="I673" s="22"/>
      <c r="J673" s="124">
        <v>4.4000000000000003E-3</v>
      </c>
      <c r="K673" s="59">
        <f>K671</f>
        <v>1598.2500000000002</v>
      </c>
      <c r="L673" s="21">
        <f t="shared" ref="L673:L679" si="272">K673*J673</f>
        <v>7.0323000000000011</v>
      </c>
      <c r="M673" s="22"/>
      <c r="N673" s="25">
        <f t="shared" si="269"/>
        <v>0</v>
      </c>
      <c r="O673" s="26">
        <f t="shared" si="270"/>
        <v>0</v>
      </c>
      <c r="P673" s="2"/>
      <c r="Q673" s="2"/>
      <c r="R673" s="2"/>
      <c r="S673" s="2"/>
      <c r="T673" s="2"/>
    </row>
    <row r="674" spans="1:20" ht="28.5" x14ac:dyDescent="0.2">
      <c r="A674" s="2"/>
      <c r="B674" s="63" t="s">
        <v>29</v>
      </c>
      <c r="C674" s="16"/>
      <c r="D674" s="17" t="s">
        <v>17</v>
      </c>
      <c r="E674" s="18"/>
      <c r="F674" s="66">
        <v>1.2999999999999999E-3</v>
      </c>
      <c r="G674" s="58">
        <f>G671</f>
        <v>1598.2500000000002</v>
      </c>
      <c r="H674" s="21">
        <f t="shared" si="271"/>
        <v>2.077725</v>
      </c>
      <c r="I674" s="22"/>
      <c r="J674" s="124">
        <v>1.2999999999999999E-3</v>
      </c>
      <c r="K674" s="59">
        <f>K671</f>
        <v>1598.2500000000002</v>
      </c>
      <c r="L674" s="21">
        <f t="shared" si="272"/>
        <v>2.077725</v>
      </c>
      <c r="M674" s="22"/>
      <c r="N674" s="25">
        <f t="shared" si="269"/>
        <v>0</v>
      </c>
      <c r="O674" s="26">
        <f t="shared" si="270"/>
        <v>0</v>
      </c>
      <c r="P674" s="2"/>
      <c r="Q674" s="2"/>
      <c r="R674" s="2"/>
      <c r="S674" s="2"/>
      <c r="T674" s="2"/>
    </row>
    <row r="675" spans="1:20" x14ac:dyDescent="0.2">
      <c r="A675" s="2"/>
      <c r="B675" s="16" t="s">
        <v>30</v>
      </c>
      <c r="C675" s="16"/>
      <c r="D675" s="17" t="s">
        <v>15</v>
      </c>
      <c r="E675" s="18"/>
      <c r="F675" s="66">
        <v>0.25</v>
      </c>
      <c r="G675" s="20">
        <v>1</v>
      </c>
      <c r="H675" s="21">
        <f t="shared" si="271"/>
        <v>0.25</v>
      </c>
      <c r="I675" s="22"/>
      <c r="J675" s="124">
        <v>0.25</v>
      </c>
      <c r="K675" s="24">
        <v>1</v>
      </c>
      <c r="L675" s="21">
        <f t="shared" si="272"/>
        <v>0.25</v>
      </c>
      <c r="M675" s="22"/>
      <c r="N675" s="25">
        <f t="shared" si="269"/>
        <v>0</v>
      </c>
      <c r="O675" s="26">
        <f t="shared" si="270"/>
        <v>0</v>
      </c>
      <c r="P675" s="2"/>
      <c r="Q675" s="2"/>
      <c r="R675" s="2"/>
      <c r="S675" s="2"/>
      <c r="T675" s="2"/>
    </row>
    <row r="676" spans="1:20" hidden="1" x14ac:dyDescent="0.2">
      <c r="A676" s="2"/>
      <c r="B676" s="16" t="s">
        <v>31</v>
      </c>
      <c r="C676" s="16"/>
      <c r="D676" s="17" t="s">
        <v>17</v>
      </c>
      <c r="E676" s="18"/>
      <c r="F676" s="66"/>
      <c r="G676" s="64">
        <f>F652</f>
        <v>1500</v>
      </c>
      <c r="H676" s="21">
        <f t="shared" si="271"/>
        <v>0</v>
      </c>
      <c r="I676" s="22"/>
      <c r="J676" s="66"/>
      <c r="K676" s="65">
        <f>F652</f>
        <v>1500</v>
      </c>
      <c r="L676" s="21">
        <f t="shared" si="272"/>
        <v>0</v>
      </c>
      <c r="M676" s="22"/>
      <c r="N676" s="25">
        <f t="shared" si="269"/>
        <v>0</v>
      </c>
      <c r="O676" s="26" t="str">
        <f t="shared" si="270"/>
        <v/>
      </c>
      <c r="P676" s="2"/>
      <c r="Q676" s="2"/>
      <c r="R676" s="2"/>
      <c r="S676" s="2"/>
      <c r="T676" s="2"/>
    </row>
    <row r="677" spans="1:20" x14ac:dyDescent="0.2">
      <c r="A677" s="2"/>
      <c r="B677" s="46" t="s">
        <v>32</v>
      </c>
      <c r="C677" s="16"/>
      <c r="D677" s="17" t="s">
        <v>17</v>
      </c>
      <c r="E677" s="18"/>
      <c r="F677" s="66">
        <v>0.08</v>
      </c>
      <c r="G677" s="67">
        <f>0.64*$F$97</f>
        <v>960</v>
      </c>
      <c r="H677" s="21">
        <f t="shared" si="271"/>
        <v>76.8</v>
      </c>
      <c r="I677" s="22"/>
      <c r="J677" s="66">
        <v>0.08</v>
      </c>
      <c r="K677" s="67">
        <f>G677</f>
        <v>960</v>
      </c>
      <c r="L677" s="21">
        <f t="shared" si="272"/>
        <v>76.8</v>
      </c>
      <c r="M677" s="22"/>
      <c r="N677" s="25">
        <f t="shared" si="269"/>
        <v>0</v>
      </c>
      <c r="O677" s="26">
        <f t="shared" si="270"/>
        <v>0</v>
      </c>
      <c r="P677" s="2"/>
      <c r="Q677" s="2"/>
      <c r="R677" s="2"/>
      <c r="S677" s="68"/>
      <c r="T677" s="2"/>
    </row>
    <row r="678" spans="1:20" x14ac:dyDescent="0.2">
      <c r="A678" s="2"/>
      <c r="B678" s="46" t="s">
        <v>33</v>
      </c>
      <c r="C678" s="16"/>
      <c r="D678" s="17" t="s">
        <v>17</v>
      </c>
      <c r="E678" s="18"/>
      <c r="F678" s="66">
        <v>0.122</v>
      </c>
      <c r="G678" s="67">
        <f>0.18*$F$97</f>
        <v>270</v>
      </c>
      <c r="H678" s="21">
        <f t="shared" si="271"/>
        <v>32.94</v>
      </c>
      <c r="I678" s="22"/>
      <c r="J678" s="66">
        <v>0.122</v>
      </c>
      <c r="K678" s="67">
        <f>G678</f>
        <v>270</v>
      </c>
      <c r="L678" s="21">
        <f t="shared" si="272"/>
        <v>32.94</v>
      </c>
      <c r="M678" s="22"/>
      <c r="N678" s="25">
        <f t="shared" si="269"/>
        <v>0</v>
      </c>
      <c r="O678" s="26">
        <f t="shared" si="270"/>
        <v>0</v>
      </c>
      <c r="P678" s="2"/>
      <c r="Q678" s="2"/>
      <c r="R678" s="2"/>
      <c r="S678" s="68"/>
      <c r="T678" s="2"/>
    </row>
    <row r="679" spans="1:20" ht="15" thickBot="1" x14ac:dyDescent="0.25">
      <c r="A679" s="2"/>
      <c r="B679" s="7" t="s">
        <v>34</v>
      </c>
      <c r="C679" s="16"/>
      <c r="D679" s="17" t="s">
        <v>17</v>
      </c>
      <c r="E679" s="18"/>
      <c r="F679" s="66">
        <v>0.161</v>
      </c>
      <c r="G679" s="67">
        <f>0.18*$F$97</f>
        <v>270</v>
      </c>
      <c r="H679" s="21">
        <f t="shared" si="271"/>
        <v>43.47</v>
      </c>
      <c r="I679" s="22"/>
      <c r="J679" s="66">
        <v>0.161</v>
      </c>
      <c r="K679" s="67">
        <f>G679</f>
        <v>270</v>
      </c>
      <c r="L679" s="21">
        <f t="shared" si="272"/>
        <v>43.47</v>
      </c>
      <c r="M679" s="22"/>
      <c r="N679" s="25">
        <f t="shared" si="269"/>
        <v>0</v>
      </c>
      <c r="O679" s="26">
        <f t="shared" si="270"/>
        <v>0</v>
      </c>
      <c r="P679" s="2"/>
      <c r="Q679" s="2"/>
      <c r="R679" s="2"/>
      <c r="S679" s="68"/>
      <c r="T679" s="2"/>
    </row>
    <row r="680" spans="1:20" ht="15" thickBot="1" x14ac:dyDescent="0.25">
      <c r="A680" s="2"/>
      <c r="B680" s="69"/>
      <c r="C680" s="70"/>
      <c r="D680" s="71"/>
      <c r="E680" s="70"/>
      <c r="F680" s="72"/>
      <c r="G680" s="73"/>
      <c r="H680" s="74"/>
      <c r="I680" s="75"/>
      <c r="J680" s="72"/>
      <c r="K680" s="76"/>
      <c r="L680" s="74"/>
      <c r="M680" s="75"/>
      <c r="N680" s="77"/>
      <c r="O680" s="78"/>
      <c r="P680" s="2"/>
      <c r="Q680" s="2"/>
      <c r="R680" s="2"/>
      <c r="S680" s="2"/>
      <c r="T680" s="2"/>
    </row>
    <row r="681" spans="1:20" ht="15" x14ac:dyDescent="0.25">
      <c r="A681" s="2"/>
      <c r="B681" s="79" t="s">
        <v>35</v>
      </c>
      <c r="C681" s="16"/>
      <c r="D681" s="16"/>
      <c r="E681" s="16"/>
      <c r="F681" s="80"/>
      <c r="G681" s="81"/>
      <c r="H681" s="82">
        <f>SUM(H673:H679,H672)</f>
        <v>229.31927999999999</v>
      </c>
      <c r="I681" s="83"/>
      <c r="J681" s="84"/>
      <c r="K681" s="84"/>
      <c r="L681" s="139">
        <f>SUM(L673:L679,L672)</f>
        <v>227.94427999999999</v>
      </c>
      <c r="M681" s="85"/>
      <c r="N681" s="136">
        <f t="shared" ref="N681:N685" si="273">L681-H681</f>
        <v>-1.375</v>
      </c>
      <c r="O681" s="87">
        <f t="shared" ref="O681:O685" si="274">IF((H681)=0,"",(N681/H681))</f>
        <v>-5.9960069646128314E-3</v>
      </c>
      <c r="P681" s="2"/>
      <c r="Q681" s="2"/>
      <c r="R681" s="2"/>
      <c r="S681" s="68"/>
      <c r="T681" s="2"/>
    </row>
    <row r="682" spans="1:20" x14ac:dyDescent="0.2">
      <c r="A682" s="2"/>
      <c r="B682" s="88" t="s">
        <v>36</v>
      </c>
      <c r="C682" s="16"/>
      <c r="D682" s="16"/>
      <c r="E682" s="16"/>
      <c r="F682" s="89">
        <v>0.13</v>
      </c>
      <c r="G682" s="90"/>
      <c r="H682" s="91">
        <f>H681*F682</f>
        <v>29.811506399999999</v>
      </c>
      <c r="I682" s="92"/>
      <c r="J682" s="93">
        <v>0.13</v>
      </c>
      <c r="K682" s="92"/>
      <c r="L682" s="94">
        <f>L681*J682</f>
        <v>29.632756400000002</v>
      </c>
      <c r="M682" s="95"/>
      <c r="N682" s="125">
        <f t="shared" si="273"/>
        <v>-0.1787499999999973</v>
      </c>
      <c r="O682" s="97">
        <f t="shared" si="274"/>
        <v>-5.9960069646127412E-3</v>
      </c>
      <c r="P682" s="2"/>
      <c r="Q682" s="2"/>
      <c r="R682" s="2"/>
      <c r="S682" s="68"/>
      <c r="T682" s="2"/>
    </row>
    <row r="683" spans="1:20" ht="15" x14ac:dyDescent="0.2">
      <c r="A683" s="2"/>
      <c r="B683" s="98" t="s">
        <v>37</v>
      </c>
      <c r="C683" s="16"/>
      <c r="D683" s="16"/>
      <c r="E683" s="16"/>
      <c r="F683" s="99"/>
      <c r="G683" s="90"/>
      <c r="H683" s="91">
        <f>H681+H682</f>
        <v>259.13078639999998</v>
      </c>
      <c r="I683" s="92"/>
      <c r="J683" s="92"/>
      <c r="K683" s="92"/>
      <c r="L683" s="94">
        <f>L681+L682</f>
        <v>257.5770364</v>
      </c>
      <c r="M683" s="95"/>
      <c r="N683" s="125">
        <f t="shared" si="273"/>
        <v>-1.5537499999999795</v>
      </c>
      <c r="O683" s="97">
        <f t="shared" si="274"/>
        <v>-5.9960069646127533E-3</v>
      </c>
      <c r="P683" s="2"/>
      <c r="Q683" s="2"/>
      <c r="R683" s="2"/>
      <c r="S683" s="68"/>
      <c r="T683" s="2"/>
    </row>
    <row r="684" spans="1:20" hidden="1" x14ac:dyDescent="0.2">
      <c r="A684" s="2"/>
      <c r="B684" s="148" t="s">
        <v>38</v>
      </c>
      <c r="C684" s="148"/>
      <c r="D684" s="148"/>
      <c r="E684" s="16"/>
      <c r="F684" s="99"/>
      <c r="G684" s="90"/>
      <c r="H684" s="140"/>
      <c r="I684" s="92"/>
      <c r="J684" s="92"/>
      <c r="K684" s="92"/>
      <c r="L684" s="130"/>
      <c r="M684" s="95"/>
      <c r="N684" s="100">
        <f t="shared" si="273"/>
        <v>0</v>
      </c>
      <c r="O684" s="101" t="str">
        <f t="shared" si="274"/>
        <v/>
      </c>
      <c r="P684" s="2"/>
      <c r="Q684" s="2"/>
      <c r="R684" s="2"/>
      <c r="S684" s="2"/>
      <c r="T684" s="2"/>
    </row>
    <row r="685" spans="1:20" ht="15.75" thickBot="1" x14ac:dyDescent="0.3">
      <c r="A685" s="2"/>
      <c r="B685" s="149" t="s">
        <v>53</v>
      </c>
      <c r="C685" s="149"/>
      <c r="D685" s="149"/>
      <c r="E685" s="102"/>
      <c r="F685" s="103"/>
      <c r="G685" s="104"/>
      <c r="H685" s="105">
        <f>H683+H684</f>
        <v>259.13078639999998</v>
      </c>
      <c r="I685" s="106"/>
      <c r="J685" s="106"/>
      <c r="K685" s="106"/>
      <c r="L685" s="107">
        <f>L683+L684</f>
        <v>257.5770364</v>
      </c>
      <c r="M685" s="108"/>
      <c r="N685" s="141">
        <f t="shared" si="273"/>
        <v>-1.5537499999999795</v>
      </c>
      <c r="O685" s="110">
        <f t="shared" si="274"/>
        <v>-5.9960069646127533E-3</v>
      </c>
      <c r="P685" s="2"/>
      <c r="Q685" s="2"/>
      <c r="R685" s="2"/>
      <c r="S685" s="2"/>
      <c r="T685" s="2"/>
    </row>
    <row r="686" spans="1:20" ht="15" thickBot="1" x14ac:dyDescent="0.25">
      <c r="A686" s="111"/>
      <c r="B686" s="112"/>
      <c r="C686" s="113"/>
      <c r="D686" s="114"/>
      <c r="E686" s="113"/>
      <c r="F686" s="72"/>
      <c r="G686" s="115"/>
      <c r="H686" s="74"/>
      <c r="I686" s="116"/>
      <c r="J686" s="72"/>
      <c r="K686" s="117"/>
      <c r="L686" s="74"/>
      <c r="M686" s="116"/>
      <c r="N686" s="118"/>
      <c r="O686" s="78"/>
      <c r="P686" s="111"/>
      <c r="Q686" s="111"/>
      <c r="R686" s="111"/>
      <c r="S686" s="111"/>
      <c r="T686" s="111"/>
    </row>
    <row r="687" spans="1:20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8"/>
      <c r="M687" s="2"/>
      <c r="N687" s="2"/>
      <c r="O687" s="2"/>
      <c r="P687" s="2"/>
      <c r="Q687" s="2"/>
      <c r="R687" s="2"/>
      <c r="S687" s="2"/>
      <c r="T687" s="2"/>
    </row>
    <row r="688" spans="1:20" ht="15" x14ac:dyDescent="0.25">
      <c r="A688" s="2"/>
      <c r="B688" s="8" t="s">
        <v>39</v>
      </c>
      <c r="C688" s="2"/>
      <c r="D688" s="2"/>
      <c r="E688" s="2"/>
      <c r="F688" s="119">
        <v>6.5500000000000003E-2</v>
      </c>
      <c r="G688" s="2"/>
      <c r="H688" s="2"/>
      <c r="I688" s="2"/>
      <c r="J688" s="119">
        <v>6.5500000000000003E-2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</row>
  </sheetData>
  <mergeCells count="140">
    <mergeCell ref="D47:O47"/>
    <mergeCell ref="B1:O1"/>
    <mergeCell ref="D4:O4"/>
    <mergeCell ref="F10:H10"/>
    <mergeCell ref="J10:L10"/>
    <mergeCell ref="N10:O10"/>
    <mergeCell ref="D11:D12"/>
    <mergeCell ref="N11:N12"/>
    <mergeCell ref="O11:O12"/>
    <mergeCell ref="B40:D40"/>
    <mergeCell ref="B41:D41"/>
    <mergeCell ref="D247:D248"/>
    <mergeCell ref="N247:N248"/>
    <mergeCell ref="O247:O248"/>
    <mergeCell ref="B288:D288"/>
    <mergeCell ref="B289:D289"/>
    <mergeCell ref="B86:D86"/>
    <mergeCell ref="B87:D87"/>
    <mergeCell ref="F53:H53"/>
    <mergeCell ref="J53:L53"/>
    <mergeCell ref="N53:O53"/>
    <mergeCell ref="D54:D55"/>
    <mergeCell ref="N54:N55"/>
    <mergeCell ref="O54:O55"/>
    <mergeCell ref="B132:D132"/>
    <mergeCell ref="B133:D133"/>
    <mergeCell ref="D240:O240"/>
    <mergeCell ref="F246:H246"/>
    <mergeCell ref="J246:L246"/>
    <mergeCell ref="N246:O246"/>
    <mergeCell ref="D93:O93"/>
    <mergeCell ref="F99:H99"/>
    <mergeCell ref="J99:L99"/>
    <mergeCell ref="N99:O99"/>
    <mergeCell ref="D100:D101"/>
    <mergeCell ref="N305:N306"/>
    <mergeCell ref="O305:O306"/>
    <mergeCell ref="B334:D334"/>
    <mergeCell ref="B335:D335"/>
    <mergeCell ref="D341:O341"/>
    <mergeCell ref="F347:H347"/>
    <mergeCell ref="J347:L347"/>
    <mergeCell ref="N347:O347"/>
    <mergeCell ref="B179:D179"/>
    <mergeCell ref="D185:O185"/>
    <mergeCell ref="F191:H191"/>
    <mergeCell ref="J191:L191"/>
    <mergeCell ref="N191:O191"/>
    <mergeCell ref="D192:D193"/>
    <mergeCell ref="N192:N193"/>
    <mergeCell ref="O192:O193"/>
    <mergeCell ref="F304:H304"/>
    <mergeCell ref="J304:L304"/>
    <mergeCell ref="N304:O304"/>
    <mergeCell ref="D305:D306"/>
    <mergeCell ref="B233:D233"/>
    <mergeCell ref="B234:D234"/>
    <mergeCell ref="B295:O295"/>
    <mergeCell ref="D298:O298"/>
    <mergeCell ref="D430:O430"/>
    <mergeCell ref="F436:H436"/>
    <mergeCell ref="J436:L436"/>
    <mergeCell ref="N436:O436"/>
    <mergeCell ref="D437:D438"/>
    <mergeCell ref="N437:N438"/>
    <mergeCell ref="O437:O438"/>
    <mergeCell ref="B466:D466"/>
    <mergeCell ref="B467:D467"/>
    <mergeCell ref="J611:L611"/>
    <mergeCell ref="N611:O611"/>
    <mergeCell ref="D612:D613"/>
    <mergeCell ref="N612:N613"/>
    <mergeCell ref="O612:O613"/>
    <mergeCell ref="B599:D599"/>
    <mergeCell ref="D569:D570"/>
    <mergeCell ref="N569:N570"/>
    <mergeCell ref="F479:H479"/>
    <mergeCell ref="J479:L479"/>
    <mergeCell ref="N479:O479"/>
    <mergeCell ref="D480:D481"/>
    <mergeCell ref="N480:N481"/>
    <mergeCell ref="O480:O481"/>
    <mergeCell ref="B559:O559"/>
    <mergeCell ref="D562:O562"/>
    <mergeCell ref="F568:H568"/>
    <mergeCell ref="J568:L568"/>
    <mergeCell ref="B509:D509"/>
    <mergeCell ref="B510:D510"/>
    <mergeCell ref="N568:O568"/>
    <mergeCell ref="D516:O516"/>
    <mergeCell ref="F522:H522"/>
    <mergeCell ref="J522:L522"/>
    <mergeCell ref="D605:O605"/>
    <mergeCell ref="N100:N101"/>
    <mergeCell ref="O100:O101"/>
    <mergeCell ref="B139:O139"/>
    <mergeCell ref="D142:O142"/>
    <mergeCell ref="F148:H148"/>
    <mergeCell ref="J148:L148"/>
    <mergeCell ref="N148:O148"/>
    <mergeCell ref="D149:D150"/>
    <mergeCell ref="N149:N150"/>
    <mergeCell ref="O149:O150"/>
    <mergeCell ref="N522:O522"/>
    <mergeCell ref="D523:D524"/>
    <mergeCell ref="N523:N524"/>
    <mergeCell ref="O523:O524"/>
    <mergeCell ref="B552:D552"/>
    <mergeCell ref="B553:D553"/>
    <mergeCell ref="D473:O473"/>
    <mergeCell ref="D348:D349"/>
    <mergeCell ref="N348:N349"/>
    <mergeCell ref="O348:O349"/>
    <mergeCell ref="B377:D377"/>
    <mergeCell ref="B378:D378"/>
    <mergeCell ref="B427:O427"/>
    <mergeCell ref="F611:H611"/>
    <mergeCell ref="B178:D178"/>
    <mergeCell ref="B684:D684"/>
    <mergeCell ref="B685:D685"/>
    <mergeCell ref="D384:O384"/>
    <mergeCell ref="F390:H390"/>
    <mergeCell ref="J390:L390"/>
    <mergeCell ref="N390:O390"/>
    <mergeCell ref="D391:D392"/>
    <mergeCell ref="N391:N392"/>
    <mergeCell ref="O391:O392"/>
    <mergeCell ref="B420:D420"/>
    <mergeCell ref="B421:D421"/>
    <mergeCell ref="D648:O648"/>
    <mergeCell ref="F654:H654"/>
    <mergeCell ref="J654:L654"/>
    <mergeCell ref="N654:O654"/>
    <mergeCell ref="D655:D656"/>
    <mergeCell ref="N655:N656"/>
    <mergeCell ref="O655:O656"/>
    <mergeCell ref="O569:O570"/>
    <mergeCell ref="B598:D598"/>
    <mergeCell ref="B641:D641"/>
    <mergeCell ref="B642:D642"/>
  </mergeCells>
  <printOptions horizontalCentered="1" gridLines="1"/>
  <pageMargins left="0.45" right="0.45" top="1.25" bottom="0.5" header="0.4" footer="0.3"/>
  <pageSetup scale="60" orientation="portrait" r:id="rId1"/>
  <headerFooter>
    <oddHeader>&amp;RHaldimand County Hydro Inc.
EB-2015-0259
Response to Technical Conference Undertaking
Filed:  December 18, 2015
APPENDIX I</oddHeader>
    <oddFooter>&amp;RPage &amp;P of &amp;N</oddFooter>
  </headerFooter>
  <rowBreaks count="14" manualBreakCount="14">
    <brk id="45" max="14" man="1"/>
    <brk id="91" max="14" man="1"/>
    <brk id="138" max="16383" man="1"/>
    <brk id="183" max="16383" man="1"/>
    <brk id="238" max="14" man="1"/>
    <brk id="294" max="16383" man="1"/>
    <brk id="339" max="16383" man="1"/>
    <brk id="382" max="14" man="1"/>
    <brk id="426" max="16383" man="1"/>
    <brk id="471" max="16383" man="1"/>
    <brk id="514" max="14" man="1"/>
    <brk id="558" max="16383" man="1"/>
    <brk id="603" max="16383" man="1"/>
    <brk id="6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I_Bill Impacts</vt:lpstr>
      <vt:lpstr>'Appendix I_Bill Impacts'!Print_Area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Graham</dc:creator>
  <cp:lastModifiedBy>Sherry Graham</cp:lastModifiedBy>
  <cp:lastPrinted>2015-12-17T20:35:51Z</cp:lastPrinted>
  <dcterms:created xsi:type="dcterms:W3CDTF">2015-09-17T16:49:27Z</dcterms:created>
  <dcterms:modified xsi:type="dcterms:W3CDTF">2015-12-17T20:47:00Z</dcterms:modified>
</cp:coreProperties>
</file>