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7440" windowHeight="1275"/>
  </bookViews>
  <sheets>
    <sheet name="Bus Case Listing - 2016 Net" sheetId="4" r:id="rId1"/>
    <sheet name="Deferred 2017-2021" sheetId="3" r:id="rId2"/>
  </sheets>
  <externalReferences>
    <externalReference r:id="rId3"/>
    <externalReference r:id="rId4"/>
    <externalReference r:id="rId5"/>
    <externalReference r:id="rId6"/>
  </externalReferences>
  <definedNames>
    <definedName name="\A" localSheetId="0">'[1]Reconciliation-INP'!#REF!</definedName>
    <definedName name="\A" localSheetId="1">'[1]Reconciliation-INP'!#REF!</definedName>
    <definedName name="\A">'[1]Reconciliation-INP'!#REF!</definedName>
    <definedName name="\b" localSheetId="0">#REF!</definedName>
    <definedName name="\b" localSheetId="1">#REF!</definedName>
    <definedName name="\b">#REF!</definedName>
    <definedName name="\P" localSheetId="0">#REF!</definedName>
    <definedName name="\P" localSheetId="1">#REF!</definedName>
    <definedName name="\P">#REF!</definedName>
    <definedName name="_xlnm._FilterDatabase" localSheetId="0" hidden="1">'Bus Case Listing - 2016 Net'!$B$6:$F$173</definedName>
    <definedName name="_xlnm._FilterDatabase" localSheetId="1" hidden="1">'Deferred 2017-2021'!$B$6:$F$40</definedName>
    <definedName name="amort">[2]CTC_CON!$C$1287:$AC$1307</definedName>
    <definedName name="APPENDIX" localSheetId="0">#REF!</definedName>
    <definedName name="APPENDIX" localSheetId="1">#REF!</definedName>
    <definedName name="APPENDIX">#REF!</definedName>
    <definedName name="AS2DocOpenMode" hidden="1">"AS2DocumentEdit"</definedName>
    <definedName name="branch">[3]Sheet3!$A$9:$J$160</definedName>
    <definedName name="CAPITAL" localSheetId="0">#REF!</definedName>
    <definedName name="CAPITAL" localSheetId="1">#REF!</definedName>
    <definedName name="CAPITAL">#REF!</definedName>
    <definedName name="CASHFLOW" localSheetId="0">#REF!</definedName>
    <definedName name="CASHFLOW" localSheetId="1">#REF!</definedName>
    <definedName name="CASHFLOW">#REF!</definedName>
    <definedName name="D0016Pull" localSheetId="0">#REF!</definedName>
    <definedName name="D0016Pull" localSheetId="1">#REF!</definedName>
    <definedName name="D0016Pull">#REF!</definedName>
    <definedName name="D0042Pull" localSheetId="0">#REF!</definedName>
    <definedName name="D0042Pull" localSheetId="1">#REF!</definedName>
    <definedName name="D0042Pull">#REF!</definedName>
    <definedName name="D0044Pull" localSheetId="0">#REF!</definedName>
    <definedName name="D0044Pull" localSheetId="1">#REF!</definedName>
    <definedName name="D0044Pull">#REF!</definedName>
    <definedName name="D0045Pull" localSheetId="0">#REF!</definedName>
    <definedName name="D0045Pull" localSheetId="1">#REF!</definedName>
    <definedName name="D0045Pull">#REF!</definedName>
    <definedName name="D0046Pull" localSheetId="0">#REF!</definedName>
    <definedName name="D0046Pull" localSheetId="1">#REF!</definedName>
    <definedName name="D0046Pull">#REF!</definedName>
    <definedName name="D0047Pull" localSheetId="0">#REF!</definedName>
    <definedName name="D0047Pull" localSheetId="1">#REF!</definedName>
    <definedName name="D0047Pull">#REF!</definedName>
    <definedName name="D0048Pull" localSheetId="0">#REF!</definedName>
    <definedName name="D0048Pull" localSheetId="1">#REF!</definedName>
    <definedName name="D0048Pull">#REF!</definedName>
    <definedName name="D0049Pull" localSheetId="0">#REF!</definedName>
    <definedName name="D0049Pull" localSheetId="1">#REF!</definedName>
    <definedName name="D0049Pull">#REF!</definedName>
    <definedName name="D0055Pull" localSheetId="0">#REF!</definedName>
    <definedName name="D0055Pull" localSheetId="1">#REF!</definedName>
    <definedName name="D0055Pull">#REF!</definedName>
    <definedName name="DEBT" localSheetId="0">#REF!</definedName>
    <definedName name="DEBT" localSheetId="1">#REF!</definedName>
    <definedName name="DEBT">#REF!</definedName>
    <definedName name="Deptid" localSheetId="0">#REF!</definedName>
    <definedName name="Deptid" localSheetId="1">#REF!</definedName>
    <definedName name="Deptid">#REF!</definedName>
    <definedName name="dividend">[2]CTC_CON!$C$235:$E$275</definedName>
    <definedName name="Essbase_Ret" localSheetId="0">#REF!</definedName>
    <definedName name="Essbase_Ret" localSheetId="1">#REF!</definedName>
    <definedName name="Essbase_Ret">#REF!</definedName>
    <definedName name="ExchangeRate" localSheetId="0">#REF!</definedName>
    <definedName name="ExchangeRate" localSheetId="1">#REF!</definedName>
    <definedName name="ExchangeRate">#REF!</definedName>
    <definedName name="INCOME" localSheetId="0">#REF!</definedName>
    <definedName name="INCOME" localSheetId="1">#REF!</definedName>
    <definedName name="INCOM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_xlnm.Print_Area" localSheetId="0">'Bus Case Listing - 2016 Net'!$A$1:$AT$199</definedName>
    <definedName name="_xlnm.Print_Area" localSheetId="1">'Deferred 2017-2021'!$A$1:$F$40</definedName>
    <definedName name="_xlnm.Print_Area">#REF!</definedName>
    <definedName name="_xlnm.Print_Titles" localSheetId="0">'Bus Case Listing - 2016 Net'!$2:$6</definedName>
    <definedName name="_xlnm.Print_Titles" localSheetId="1">'Deferred 2017-2021'!$2:$6</definedName>
    <definedName name="qbs_table" localSheetId="0">#REF!</definedName>
    <definedName name="qbs_table" localSheetId="1">#REF!</definedName>
    <definedName name="qbs_table">#REF!</definedName>
    <definedName name="Retearn">[2]CTC_CON!$C$235:$E$275</definedName>
    <definedName name="sub_table" localSheetId="0">#REF!</definedName>
    <definedName name="sub_table" localSheetId="1">#REF!</definedName>
    <definedName name="sub_table">#REF!</definedName>
    <definedName name="USD" localSheetId="0">#REF!</definedName>
    <definedName name="USD" localSheetId="1">#REF!</definedName>
    <definedName name="USD">#REF!</definedName>
    <definedName name="VOLVERC" localSheetId="0">[4]!VOLVERC</definedName>
    <definedName name="VOLVERC" localSheetId="1">[4]!VOLVERC</definedName>
    <definedName name="VOLVERC">[4]!VOLVERC</definedName>
    <definedName name="Working_Version">"Retrieve_1"</definedName>
  </definedNames>
  <calcPr calcId="145621"/>
</workbook>
</file>

<file path=xl/calcChain.xml><?xml version="1.0" encoding="utf-8"?>
<calcChain xmlns="http://schemas.openxmlformats.org/spreadsheetml/2006/main">
  <c r="E883" i="3" l="1"/>
  <c r="E874" i="3"/>
  <c r="E875" i="3" s="1"/>
  <c r="E872" i="3"/>
  <c r="E864" i="3"/>
  <c r="E858" i="3"/>
  <c r="E850" i="3"/>
  <c r="E846" i="3"/>
  <c r="E833" i="3"/>
  <c r="E823" i="3"/>
  <c r="E824" i="3" s="1"/>
  <c r="E821" i="3"/>
  <c r="E818" i="3"/>
  <c r="E804" i="3"/>
  <c r="E801" i="3"/>
  <c r="E798" i="3"/>
  <c r="E796" i="3"/>
  <c r="E794" i="3"/>
  <c r="E792" i="3"/>
  <c r="E789" i="3"/>
  <c r="E784" i="3"/>
  <c r="E782" i="3"/>
  <c r="E785" i="3" s="1"/>
  <c r="E776" i="3"/>
  <c r="E774" i="3"/>
  <c r="E772" i="3"/>
  <c r="E768" i="3"/>
  <c r="E751" i="3"/>
  <c r="E741" i="3"/>
  <c r="E733" i="3"/>
  <c r="E742" i="3" s="1"/>
  <c r="E730" i="3"/>
  <c r="E720" i="3"/>
  <c r="E711" i="3"/>
  <c r="E712" i="3" s="1"/>
  <c r="E713" i="3" s="1"/>
  <c r="E721" i="3" s="1"/>
  <c r="E709" i="3"/>
  <c r="E701" i="3"/>
  <c r="E694" i="3"/>
  <c r="E684" i="3"/>
  <c r="E676" i="3"/>
  <c r="E653" i="3"/>
  <c r="E645" i="3"/>
  <c r="E646" i="3" s="1"/>
  <c r="E643" i="3"/>
  <c r="E640" i="3"/>
  <c r="E626" i="3"/>
  <c r="E623" i="3"/>
  <c r="E620" i="3"/>
  <c r="E618" i="3"/>
  <c r="E616" i="3"/>
  <c r="E614" i="3"/>
  <c r="E611" i="3"/>
  <c r="E606" i="3"/>
  <c r="E604" i="3"/>
  <c r="E598" i="3"/>
  <c r="E596" i="3"/>
  <c r="E607" i="3" s="1"/>
  <c r="E594" i="3"/>
  <c r="E590" i="3"/>
  <c r="E577" i="3"/>
  <c r="E567" i="3"/>
  <c r="E566" i="3"/>
  <c r="E558" i="3"/>
  <c r="E555" i="3"/>
  <c r="E545" i="3"/>
  <c r="E536" i="3"/>
  <c r="E537" i="3" s="1"/>
  <c r="E538" i="3" s="1"/>
  <c r="E546" i="3" s="1"/>
  <c r="E534" i="3"/>
  <c r="E526" i="3"/>
  <c r="E518" i="3"/>
  <c r="E503" i="3"/>
  <c r="E495" i="3"/>
  <c r="E473" i="3"/>
  <c r="E465" i="3"/>
  <c r="E466" i="3" s="1"/>
  <c r="E463" i="3"/>
  <c r="E460" i="3"/>
  <c r="E446" i="3"/>
  <c r="E443" i="3"/>
  <c r="E440" i="3"/>
  <c r="E438" i="3"/>
  <c r="E436" i="3"/>
  <c r="E434" i="3"/>
  <c r="E431" i="3"/>
  <c r="E425" i="3"/>
  <c r="E423" i="3"/>
  <c r="E426" i="3" s="1"/>
  <c r="E417" i="3"/>
  <c r="E415" i="3"/>
  <c r="E413" i="3"/>
  <c r="E408" i="3"/>
  <c r="E397" i="3"/>
  <c r="E385" i="3"/>
  <c r="E377" i="3"/>
  <c r="E386" i="3" s="1"/>
  <c r="E374" i="3"/>
  <c r="E365" i="3"/>
  <c r="E356" i="3"/>
  <c r="E354" i="3"/>
  <c r="E344" i="3"/>
  <c r="E357" i="3" s="1"/>
  <c r="E330" i="3"/>
  <c r="E315" i="3"/>
  <c r="E310" i="3"/>
  <c r="E295" i="3"/>
  <c r="E286" i="3"/>
  <c r="E284" i="3"/>
  <c r="E281" i="3"/>
  <c r="E287" i="3" s="1"/>
  <c r="E267" i="3"/>
  <c r="E264" i="3"/>
  <c r="E261" i="3"/>
  <c r="E259" i="3"/>
  <c r="E257" i="3"/>
  <c r="E255" i="3"/>
  <c r="E252" i="3"/>
  <c r="E246" i="3"/>
  <c r="E244" i="3"/>
  <c r="E238" i="3"/>
  <c r="E236" i="3"/>
  <c r="E247" i="3" s="1"/>
  <c r="E234" i="3"/>
  <c r="E230" i="3"/>
  <c r="E220" i="3"/>
  <c r="E211" i="3"/>
  <c r="E210" i="3"/>
  <c r="E202" i="3"/>
  <c r="E199" i="3"/>
  <c r="E189" i="3"/>
  <c r="E180" i="3"/>
  <c r="E181" i="3" s="1"/>
  <c r="E178" i="3"/>
  <c r="E166" i="3"/>
  <c r="E150" i="3"/>
  <c r="E146" i="3"/>
  <c r="E139" i="3"/>
  <c r="E117" i="3"/>
  <c r="E105" i="3"/>
  <c r="E106" i="3" s="1"/>
  <c r="E103" i="3"/>
  <c r="E100" i="3"/>
  <c r="E86" i="3"/>
  <c r="E83" i="3"/>
  <c r="E80" i="3"/>
  <c r="E78" i="3"/>
  <c r="E76" i="3"/>
  <c r="E74" i="3"/>
  <c r="E71" i="3"/>
  <c r="E66" i="3"/>
  <c r="E64" i="3"/>
  <c r="E67" i="3" s="1"/>
  <c r="E58" i="3"/>
  <c r="E56" i="3"/>
  <c r="E54" i="3"/>
  <c r="E49" i="3"/>
  <c r="E39" i="3"/>
  <c r="E28" i="3"/>
  <c r="E20" i="3"/>
  <c r="E29" i="3" s="1"/>
  <c r="E15" i="3"/>
  <c r="E358" i="3" l="1"/>
  <c r="E366" i="3" s="1"/>
  <c r="E182" i="3"/>
  <c r="E190" i="3" s="1"/>
  <c r="E876" i="3"/>
  <c r="E884" i="3" s="1"/>
  <c r="AF170" i="4"/>
  <c r="AD170" i="4"/>
  <c r="AA170" i="4"/>
  <c r="AL170" i="4" s="1"/>
  <c r="Z170" i="4"/>
  <c r="AK170" i="4" s="1"/>
  <c r="Y170" i="4"/>
  <c r="AJ170" i="4" s="1"/>
  <c r="X170" i="4"/>
  <c r="AI170" i="4" s="1"/>
  <c r="W170" i="4"/>
  <c r="AH170" i="4" s="1"/>
  <c r="V170" i="4"/>
  <c r="AG170" i="4" s="1"/>
  <c r="AP170" i="4" s="1"/>
  <c r="AF168" i="4"/>
  <c r="AD168" i="4"/>
  <c r="AA168" i="4"/>
  <c r="AL168" i="4" s="1"/>
  <c r="Z168" i="4"/>
  <c r="AK168" i="4" s="1"/>
  <c r="Y168" i="4"/>
  <c r="AJ168" i="4" s="1"/>
  <c r="X168" i="4"/>
  <c r="AI168" i="4" s="1"/>
  <c r="W168" i="4"/>
  <c r="AH168" i="4" s="1"/>
  <c r="V168" i="4"/>
  <c r="AG168" i="4" s="1"/>
  <c r="AP168" i="4" s="1"/>
  <c r="AO167" i="4"/>
  <c r="AR167" i="4" s="1"/>
  <c r="AF167" i="4"/>
  <c r="AD167" i="4"/>
  <c r="AA167" i="4"/>
  <c r="AL167" i="4" s="1"/>
  <c r="Z167" i="4"/>
  <c r="AK167" i="4" s="1"/>
  <c r="Y167" i="4"/>
  <c r="AJ167" i="4" s="1"/>
  <c r="X167" i="4"/>
  <c r="AI167" i="4" s="1"/>
  <c r="W167" i="4"/>
  <c r="AH167" i="4" s="1"/>
  <c r="V167" i="4"/>
  <c r="AG167" i="4" s="1"/>
  <c r="AF166" i="4"/>
  <c r="AD166" i="4"/>
  <c r="AO166" i="4" s="1"/>
  <c r="AR166" i="4" s="1"/>
  <c r="AA166" i="4"/>
  <c r="AL166" i="4" s="1"/>
  <c r="Z166" i="4"/>
  <c r="AK166" i="4" s="1"/>
  <c r="Y166" i="4"/>
  <c r="AJ166" i="4" s="1"/>
  <c r="X166" i="4"/>
  <c r="AI166" i="4" s="1"/>
  <c r="W166" i="4"/>
  <c r="AH166" i="4" s="1"/>
  <c r="V166" i="4"/>
  <c r="AG166" i="4" s="1"/>
  <c r="AF165" i="4"/>
  <c r="AD165" i="4"/>
  <c r="AO165" i="4" s="1"/>
  <c r="AR165" i="4" s="1"/>
  <c r="AA165" i="4"/>
  <c r="AL165" i="4" s="1"/>
  <c r="Z165" i="4"/>
  <c r="AK165" i="4" s="1"/>
  <c r="Y165" i="4"/>
  <c r="AJ165" i="4" s="1"/>
  <c r="X165" i="4"/>
  <c r="AI165" i="4" s="1"/>
  <c r="W165" i="4"/>
  <c r="AH165" i="4" s="1"/>
  <c r="V165" i="4"/>
  <c r="AG165" i="4" s="1"/>
  <c r="AF164" i="4"/>
  <c r="AD164" i="4"/>
  <c r="AO164" i="4" s="1"/>
  <c r="AR164" i="4" s="1"/>
  <c r="AA164" i="4"/>
  <c r="AL164" i="4" s="1"/>
  <c r="Z164" i="4"/>
  <c r="AK164" i="4" s="1"/>
  <c r="Y164" i="4"/>
  <c r="AJ164" i="4" s="1"/>
  <c r="X164" i="4"/>
  <c r="AI164" i="4" s="1"/>
  <c r="W164" i="4"/>
  <c r="AH164" i="4" s="1"/>
  <c r="V164" i="4"/>
  <c r="AG164" i="4" s="1"/>
  <c r="AF163" i="4"/>
  <c r="AD163" i="4"/>
  <c r="AO163" i="4" s="1"/>
  <c r="AR163" i="4" s="1"/>
  <c r="AA163" i="4"/>
  <c r="AL163" i="4" s="1"/>
  <c r="Z163" i="4"/>
  <c r="AK163" i="4" s="1"/>
  <c r="Y163" i="4"/>
  <c r="AJ163" i="4" s="1"/>
  <c r="X163" i="4"/>
  <c r="AI163" i="4" s="1"/>
  <c r="W163" i="4"/>
  <c r="AH163" i="4" s="1"/>
  <c r="V163" i="4"/>
  <c r="AG163" i="4" s="1"/>
  <c r="AF162" i="4"/>
  <c r="AD162" i="4"/>
  <c r="AO162" i="4" s="1"/>
  <c r="AR162" i="4" s="1"/>
  <c r="AA162" i="4"/>
  <c r="AL162" i="4" s="1"/>
  <c r="Z162" i="4"/>
  <c r="AK162" i="4" s="1"/>
  <c r="Y162" i="4"/>
  <c r="AJ162" i="4" s="1"/>
  <c r="X162" i="4"/>
  <c r="AI162" i="4" s="1"/>
  <c r="W162" i="4"/>
  <c r="AH162" i="4" s="1"/>
  <c r="V162" i="4"/>
  <c r="AG162" i="4" s="1"/>
  <c r="AF161" i="4"/>
  <c r="AD161" i="4"/>
  <c r="AO161" i="4" s="1"/>
  <c r="AR161" i="4" s="1"/>
  <c r="AA161" i="4"/>
  <c r="AL161" i="4" s="1"/>
  <c r="Z161" i="4"/>
  <c r="AK161" i="4" s="1"/>
  <c r="Y161" i="4"/>
  <c r="AJ161" i="4" s="1"/>
  <c r="X161" i="4"/>
  <c r="AI161" i="4" s="1"/>
  <c r="W161" i="4"/>
  <c r="AH161" i="4" s="1"/>
  <c r="V161" i="4"/>
  <c r="AG161" i="4" s="1"/>
  <c r="AF160" i="4"/>
  <c r="AD160" i="4"/>
  <c r="AO160" i="4" s="1"/>
  <c r="AR160" i="4" s="1"/>
  <c r="AA160" i="4"/>
  <c r="AL160" i="4" s="1"/>
  <c r="Z160" i="4"/>
  <c r="AK160" i="4" s="1"/>
  <c r="Y160" i="4"/>
  <c r="AJ160" i="4" s="1"/>
  <c r="X160" i="4"/>
  <c r="AI160" i="4" s="1"/>
  <c r="W160" i="4"/>
  <c r="AH160" i="4" s="1"/>
  <c r="V160" i="4"/>
  <c r="AG160" i="4" s="1"/>
  <c r="AF159" i="4"/>
  <c r="AD159" i="4"/>
  <c r="AO159" i="4" s="1"/>
  <c r="AR159" i="4" s="1"/>
  <c r="AA159" i="4"/>
  <c r="AL159" i="4" s="1"/>
  <c r="Z159" i="4"/>
  <c r="AK159" i="4" s="1"/>
  <c r="Y159" i="4"/>
  <c r="AJ159" i="4" s="1"/>
  <c r="X159" i="4"/>
  <c r="AI159" i="4" s="1"/>
  <c r="W159" i="4"/>
  <c r="AH159" i="4" s="1"/>
  <c r="V159" i="4"/>
  <c r="AG159" i="4" s="1"/>
  <c r="AF158" i="4"/>
  <c r="AD158" i="4"/>
  <c r="AO158" i="4" s="1"/>
  <c r="AR158" i="4" s="1"/>
  <c r="AA158" i="4"/>
  <c r="AL158" i="4" s="1"/>
  <c r="Z158" i="4"/>
  <c r="AK158" i="4" s="1"/>
  <c r="Y158" i="4"/>
  <c r="AJ158" i="4" s="1"/>
  <c r="X158" i="4"/>
  <c r="AI158" i="4" s="1"/>
  <c r="W158" i="4"/>
  <c r="AH158" i="4" s="1"/>
  <c r="V158" i="4"/>
  <c r="AG158" i="4" s="1"/>
  <c r="AF156" i="4"/>
  <c r="AD156" i="4"/>
  <c r="AO156" i="4" s="1"/>
  <c r="AR156" i="4" s="1"/>
  <c r="AA156" i="4"/>
  <c r="AL156" i="4" s="1"/>
  <c r="Z156" i="4"/>
  <c r="AK156" i="4" s="1"/>
  <c r="Y156" i="4"/>
  <c r="AJ156" i="4" s="1"/>
  <c r="X156" i="4"/>
  <c r="AI156" i="4" s="1"/>
  <c r="W156" i="4"/>
  <c r="AH156" i="4" s="1"/>
  <c r="V156" i="4"/>
  <c r="AG156" i="4" s="1"/>
  <c r="AP156" i="4" s="1"/>
  <c r="AF155" i="4"/>
  <c r="AD155" i="4"/>
  <c r="AO155" i="4" s="1"/>
  <c r="AR155" i="4" s="1"/>
  <c r="AA155" i="4"/>
  <c r="AL155" i="4" s="1"/>
  <c r="Z155" i="4"/>
  <c r="AK155" i="4" s="1"/>
  <c r="Y155" i="4"/>
  <c r="AJ155" i="4" s="1"/>
  <c r="X155" i="4"/>
  <c r="AI155" i="4" s="1"/>
  <c r="W155" i="4"/>
  <c r="AH155" i="4" s="1"/>
  <c r="V155" i="4"/>
  <c r="AG155" i="4" s="1"/>
  <c r="AP155" i="4" s="1"/>
  <c r="AF151" i="4"/>
  <c r="AD151" i="4"/>
  <c r="AO151" i="4" s="1"/>
  <c r="AR151" i="4" s="1"/>
  <c r="AA151" i="4"/>
  <c r="AL151" i="4" s="1"/>
  <c r="Z151" i="4"/>
  <c r="AK151" i="4" s="1"/>
  <c r="Y151" i="4"/>
  <c r="AJ151" i="4" s="1"/>
  <c r="X151" i="4"/>
  <c r="AI151" i="4" s="1"/>
  <c r="W151" i="4"/>
  <c r="AH151" i="4" s="1"/>
  <c r="V151" i="4"/>
  <c r="AG151" i="4" s="1"/>
  <c r="AP151" i="4" s="1"/>
  <c r="AF150" i="4"/>
  <c r="AD150" i="4"/>
  <c r="AO150" i="4" s="1"/>
  <c r="AR150" i="4" s="1"/>
  <c r="AA150" i="4"/>
  <c r="AL150" i="4" s="1"/>
  <c r="Z150" i="4"/>
  <c r="AK150" i="4" s="1"/>
  <c r="Y150" i="4"/>
  <c r="AJ150" i="4" s="1"/>
  <c r="X150" i="4"/>
  <c r="AI150" i="4" s="1"/>
  <c r="W150" i="4"/>
  <c r="AH150" i="4" s="1"/>
  <c r="V150" i="4"/>
  <c r="AG150" i="4" s="1"/>
  <c r="AF149" i="4"/>
  <c r="AD149" i="4"/>
  <c r="AO149" i="4" s="1"/>
  <c r="AR149" i="4" s="1"/>
  <c r="AA149" i="4"/>
  <c r="AL149" i="4" s="1"/>
  <c r="Z149" i="4"/>
  <c r="AK149" i="4" s="1"/>
  <c r="Y149" i="4"/>
  <c r="AJ149" i="4" s="1"/>
  <c r="X149" i="4"/>
  <c r="AI149" i="4" s="1"/>
  <c r="W149" i="4"/>
  <c r="AH149" i="4" s="1"/>
  <c r="V149" i="4"/>
  <c r="AG149" i="4" s="1"/>
  <c r="AF143" i="4"/>
  <c r="AD143" i="4"/>
  <c r="AO143" i="4" s="1"/>
  <c r="AR143" i="4" s="1"/>
  <c r="AA143" i="4"/>
  <c r="AL143" i="4" s="1"/>
  <c r="Z143" i="4"/>
  <c r="AK143" i="4" s="1"/>
  <c r="Y143" i="4"/>
  <c r="AJ143" i="4" s="1"/>
  <c r="X143" i="4"/>
  <c r="AI143" i="4" s="1"/>
  <c r="W143" i="4"/>
  <c r="AH143" i="4" s="1"/>
  <c r="V143" i="4"/>
  <c r="AG143" i="4" s="1"/>
  <c r="AF142" i="4"/>
  <c r="AD142" i="4"/>
  <c r="AO142" i="4" s="1"/>
  <c r="AR142" i="4" s="1"/>
  <c r="AA142" i="4"/>
  <c r="AL142" i="4" s="1"/>
  <c r="Z142" i="4"/>
  <c r="AK142" i="4" s="1"/>
  <c r="Y142" i="4"/>
  <c r="AJ142" i="4" s="1"/>
  <c r="X142" i="4"/>
  <c r="AI142" i="4" s="1"/>
  <c r="W142" i="4"/>
  <c r="AH142" i="4" s="1"/>
  <c r="V142" i="4"/>
  <c r="AG142" i="4" s="1"/>
  <c r="AF139" i="4"/>
  <c r="AD139" i="4"/>
  <c r="AO139" i="4" s="1"/>
  <c r="AR139" i="4" s="1"/>
  <c r="AA139" i="4"/>
  <c r="AL139" i="4" s="1"/>
  <c r="Z139" i="4"/>
  <c r="AK139" i="4" s="1"/>
  <c r="Y139" i="4"/>
  <c r="AJ139" i="4" s="1"/>
  <c r="X139" i="4"/>
  <c r="AI139" i="4" s="1"/>
  <c r="W139" i="4"/>
  <c r="AH139" i="4" s="1"/>
  <c r="V139" i="4"/>
  <c r="AG139" i="4" s="1"/>
  <c r="AF128" i="4"/>
  <c r="AD128" i="4"/>
  <c r="AO128" i="4" s="1"/>
  <c r="AR128" i="4" s="1"/>
  <c r="AA128" i="4"/>
  <c r="AL128" i="4" s="1"/>
  <c r="Z128" i="4"/>
  <c r="AK128" i="4" s="1"/>
  <c r="Y128" i="4"/>
  <c r="AJ128" i="4" s="1"/>
  <c r="X128" i="4"/>
  <c r="AI128" i="4" s="1"/>
  <c r="W128" i="4"/>
  <c r="AH128" i="4" s="1"/>
  <c r="V128" i="4"/>
  <c r="AG128" i="4" s="1"/>
  <c r="AF116" i="4"/>
  <c r="AD116" i="4"/>
  <c r="AO116" i="4" s="1"/>
  <c r="AR116" i="4" s="1"/>
  <c r="AA116" i="4"/>
  <c r="AL116" i="4" s="1"/>
  <c r="Z116" i="4"/>
  <c r="AK116" i="4" s="1"/>
  <c r="Y116" i="4"/>
  <c r="AJ116" i="4" s="1"/>
  <c r="X116" i="4"/>
  <c r="AI116" i="4" s="1"/>
  <c r="W116" i="4"/>
  <c r="AH116" i="4" s="1"/>
  <c r="V116" i="4"/>
  <c r="AG116" i="4" s="1"/>
  <c r="AF115" i="4"/>
  <c r="AD115" i="4"/>
  <c r="AO115" i="4" s="1"/>
  <c r="AR115" i="4" s="1"/>
  <c r="AA115" i="4"/>
  <c r="AL115" i="4" s="1"/>
  <c r="Z115" i="4"/>
  <c r="AK115" i="4" s="1"/>
  <c r="Y115" i="4"/>
  <c r="AJ115" i="4" s="1"/>
  <c r="X115" i="4"/>
  <c r="AI115" i="4" s="1"/>
  <c r="W115" i="4"/>
  <c r="AH115" i="4" s="1"/>
  <c r="V115" i="4"/>
  <c r="AG115" i="4" s="1"/>
  <c r="AF114" i="4"/>
  <c r="AD114" i="4"/>
  <c r="AO114" i="4" s="1"/>
  <c r="AR114" i="4" s="1"/>
  <c r="AA114" i="4"/>
  <c r="AL114" i="4" s="1"/>
  <c r="Z114" i="4"/>
  <c r="AK114" i="4" s="1"/>
  <c r="Y114" i="4"/>
  <c r="AJ114" i="4" s="1"/>
  <c r="X114" i="4"/>
  <c r="AI114" i="4" s="1"/>
  <c r="W114" i="4"/>
  <c r="AH114" i="4" s="1"/>
  <c r="V114" i="4"/>
  <c r="AG114" i="4" s="1"/>
  <c r="AF113" i="4"/>
  <c r="AD113" i="4"/>
  <c r="AO113" i="4" s="1"/>
  <c r="AR113" i="4" s="1"/>
  <c r="AA113" i="4"/>
  <c r="AL113" i="4" s="1"/>
  <c r="Z113" i="4"/>
  <c r="AK113" i="4" s="1"/>
  <c r="Y113" i="4"/>
  <c r="AJ113" i="4" s="1"/>
  <c r="X113" i="4"/>
  <c r="AI113" i="4" s="1"/>
  <c r="W113" i="4"/>
  <c r="AH113" i="4" s="1"/>
  <c r="V113" i="4"/>
  <c r="AG113" i="4" s="1"/>
  <c r="AF112" i="4"/>
  <c r="AD112" i="4"/>
  <c r="AO112" i="4" s="1"/>
  <c r="AR112" i="4" s="1"/>
  <c r="AA112" i="4"/>
  <c r="AL112" i="4" s="1"/>
  <c r="Z112" i="4"/>
  <c r="AK112" i="4" s="1"/>
  <c r="Y112" i="4"/>
  <c r="AJ112" i="4" s="1"/>
  <c r="X112" i="4"/>
  <c r="AI112" i="4" s="1"/>
  <c r="W112" i="4"/>
  <c r="AH112" i="4" s="1"/>
  <c r="V112" i="4"/>
  <c r="AG112" i="4" s="1"/>
  <c r="AF111" i="4"/>
  <c r="AD111" i="4"/>
  <c r="AO111" i="4" s="1"/>
  <c r="AR111" i="4" s="1"/>
  <c r="AA111" i="4"/>
  <c r="AL111" i="4" s="1"/>
  <c r="Z111" i="4"/>
  <c r="AK111" i="4" s="1"/>
  <c r="Y111" i="4"/>
  <c r="AJ111" i="4" s="1"/>
  <c r="X111" i="4"/>
  <c r="AI111" i="4" s="1"/>
  <c r="W111" i="4"/>
  <c r="AH111" i="4" s="1"/>
  <c r="V111" i="4"/>
  <c r="AG111" i="4" s="1"/>
  <c r="AF110" i="4"/>
  <c r="AD110" i="4"/>
  <c r="AO110" i="4" s="1"/>
  <c r="AR110" i="4" s="1"/>
  <c r="AA110" i="4"/>
  <c r="AL110" i="4" s="1"/>
  <c r="Z110" i="4"/>
  <c r="AK110" i="4" s="1"/>
  <c r="Y110" i="4"/>
  <c r="AJ110" i="4" s="1"/>
  <c r="X110" i="4"/>
  <c r="AI110" i="4" s="1"/>
  <c r="W110" i="4"/>
  <c r="AH110" i="4" s="1"/>
  <c r="V110" i="4"/>
  <c r="AG110" i="4" s="1"/>
  <c r="AF107" i="4"/>
  <c r="AD107" i="4"/>
  <c r="AO107" i="4" s="1"/>
  <c r="AR107" i="4" s="1"/>
  <c r="AA107" i="4"/>
  <c r="AL107" i="4" s="1"/>
  <c r="Z107" i="4"/>
  <c r="AK107" i="4" s="1"/>
  <c r="Y107" i="4"/>
  <c r="AJ107" i="4" s="1"/>
  <c r="X107" i="4"/>
  <c r="AI107" i="4" s="1"/>
  <c r="W107" i="4"/>
  <c r="AH107" i="4" s="1"/>
  <c r="V107" i="4"/>
  <c r="AG107" i="4" s="1"/>
  <c r="AF104" i="4"/>
  <c r="AD104" i="4"/>
  <c r="AO104" i="4" s="1"/>
  <c r="AR104" i="4" s="1"/>
  <c r="AA104" i="4"/>
  <c r="AL104" i="4" s="1"/>
  <c r="Z104" i="4"/>
  <c r="AK104" i="4" s="1"/>
  <c r="Y104" i="4"/>
  <c r="AJ104" i="4" s="1"/>
  <c r="X104" i="4"/>
  <c r="AI104" i="4" s="1"/>
  <c r="W104" i="4"/>
  <c r="AH104" i="4" s="1"/>
  <c r="V104" i="4"/>
  <c r="AG104" i="4" s="1"/>
  <c r="AF102" i="4"/>
  <c r="AD102" i="4"/>
  <c r="AO102" i="4" s="1"/>
  <c r="AR102" i="4" s="1"/>
  <c r="AA102" i="4"/>
  <c r="AL102" i="4" s="1"/>
  <c r="Z102" i="4"/>
  <c r="AK102" i="4" s="1"/>
  <c r="Y102" i="4"/>
  <c r="AJ102" i="4" s="1"/>
  <c r="X102" i="4"/>
  <c r="AI102" i="4" s="1"/>
  <c r="W102" i="4"/>
  <c r="AH102" i="4" s="1"/>
  <c r="V102" i="4"/>
  <c r="AG102" i="4" s="1"/>
  <c r="AF101" i="4"/>
  <c r="AD101" i="4"/>
  <c r="AO101" i="4" s="1"/>
  <c r="AR101" i="4" s="1"/>
  <c r="AA101" i="4"/>
  <c r="AL101" i="4" s="1"/>
  <c r="Z101" i="4"/>
  <c r="AK101" i="4" s="1"/>
  <c r="Y101" i="4"/>
  <c r="AJ101" i="4" s="1"/>
  <c r="X101" i="4"/>
  <c r="AI101" i="4" s="1"/>
  <c r="W101" i="4"/>
  <c r="AH101" i="4" s="1"/>
  <c r="V101" i="4"/>
  <c r="AG101" i="4" s="1"/>
  <c r="AF97" i="4"/>
  <c r="AD97" i="4"/>
  <c r="AO97" i="4" s="1"/>
  <c r="AR97" i="4" s="1"/>
  <c r="AA97" i="4"/>
  <c r="AL97" i="4" s="1"/>
  <c r="Z97" i="4"/>
  <c r="AK97" i="4" s="1"/>
  <c r="Y97" i="4"/>
  <c r="AJ97" i="4" s="1"/>
  <c r="X97" i="4"/>
  <c r="AI97" i="4" s="1"/>
  <c r="W97" i="4"/>
  <c r="AH97" i="4" s="1"/>
  <c r="V97" i="4"/>
  <c r="AG97" i="4" s="1"/>
  <c r="AF96" i="4"/>
  <c r="AD96" i="4"/>
  <c r="AO96" i="4" s="1"/>
  <c r="AR96" i="4" s="1"/>
  <c r="AA96" i="4"/>
  <c r="AL96" i="4" s="1"/>
  <c r="Z96" i="4"/>
  <c r="AK96" i="4" s="1"/>
  <c r="Y96" i="4"/>
  <c r="AJ96" i="4" s="1"/>
  <c r="X96" i="4"/>
  <c r="AI96" i="4" s="1"/>
  <c r="W96" i="4"/>
  <c r="AH96" i="4" s="1"/>
  <c r="V96" i="4"/>
  <c r="AG96" i="4" s="1"/>
  <c r="AF94" i="4"/>
  <c r="AD94" i="4"/>
  <c r="AO94" i="4" s="1"/>
  <c r="AR94" i="4" s="1"/>
  <c r="AA94" i="4"/>
  <c r="AL94" i="4" s="1"/>
  <c r="Z94" i="4"/>
  <c r="AK94" i="4" s="1"/>
  <c r="Y94" i="4"/>
  <c r="AJ94" i="4" s="1"/>
  <c r="X94" i="4"/>
  <c r="AI94" i="4" s="1"/>
  <c r="W94" i="4"/>
  <c r="AH94" i="4" s="1"/>
  <c r="V94" i="4"/>
  <c r="AG94" i="4" s="1"/>
  <c r="AF93" i="4"/>
  <c r="AD93" i="4"/>
  <c r="AO93" i="4" s="1"/>
  <c r="AR93" i="4" s="1"/>
  <c r="AA93" i="4"/>
  <c r="AL93" i="4" s="1"/>
  <c r="Z93" i="4"/>
  <c r="AK93" i="4" s="1"/>
  <c r="Y93" i="4"/>
  <c r="AJ93" i="4" s="1"/>
  <c r="X93" i="4"/>
  <c r="AI93" i="4" s="1"/>
  <c r="W93" i="4"/>
  <c r="AH93" i="4" s="1"/>
  <c r="V93" i="4"/>
  <c r="AG93" i="4" s="1"/>
  <c r="AF91" i="4"/>
  <c r="AD91" i="4"/>
  <c r="AO91" i="4" s="1"/>
  <c r="AR91" i="4" s="1"/>
  <c r="AA91" i="4"/>
  <c r="AL91" i="4" s="1"/>
  <c r="Z91" i="4"/>
  <c r="AK91" i="4" s="1"/>
  <c r="Y91" i="4"/>
  <c r="AJ91" i="4" s="1"/>
  <c r="X91" i="4"/>
  <c r="AI91" i="4" s="1"/>
  <c r="W91" i="4"/>
  <c r="AH91" i="4" s="1"/>
  <c r="V91" i="4"/>
  <c r="AG91" i="4" s="1"/>
  <c r="AF90" i="4"/>
  <c r="AD90" i="4"/>
  <c r="AO90" i="4" s="1"/>
  <c r="AR90" i="4" s="1"/>
  <c r="AA90" i="4"/>
  <c r="AL90" i="4" s="1"/>
  <c r="Z90" i="4"/>
  <c r="AK90" i="4" s="1"/>
  <c r="Y90" i="4"/>
  <c r="AJ90" i="4" s="1"/>
  <c r="X90" i="4"/>
  <c r="AI90" i="4" s="1"/>
  <c r="W90" i="4"/>
  <c r="AH90" i="4" s="1"/>
  <c r="V90" i="4"/>
  <c r="AG90" i="4" s="1"/>
  <c r="AF71" i="4"/>
  <c r="AD71" i="4"/>
  <c r="AO71" i="4" s="1"/>
  <c r="AR71" i="4" s="1"/>
  <c r="AA71" i="4"/>
  <c r="AL71" i="4" s="1"/>
  <c r="Z71" i="4"/>
  <c r="AK71" i="4" s="1"/>
  <c r="Y71" i="4"/>
  <c r="AJ71" i="4" s="1"/>
  <c r="X71" i="4"/>
  <c r="AI71" i="4" s="1"/>
  <c r="W71" i="4"/>
  <c r="AH71" i="4" s="1"/>
  <c r="V71" i="4"/>
  <c r="AG71" i="4" s="1"/>
  <c r="AF68" i="4"/>
  <c r="AD68" i="4"/>
  <c r="AO68" i="4" s="1"/>
  <c r="AR68" i="4" s="1"/>
  <c r="AA68" i="4"/>
  <c r="AL68" i="4" s="1"/>
  <c r="Z68" i="4"/>
  <c r="AK68" i="4" s="1"/>
  <c r="Y68" i="4"/>
  <c r="AJ68" i="4" s="1"/>
  <c r="X68" i="4"/>
  <c r="AI68" i="4" s="1"/>
  <c r="W68" i="4"/>
  <c r="AH68" i="4" s="1"/>
  <c r="V68" i="4"/>
  <c r="AG68" i="4" s="1"/>
  <c r="AF66" i="4"/>
  <c r="AD66" i="4"/>
  <c r="AO66" i="4" s="1"/>
  <c r="AR66" i="4" s="1"/>
  <c r="AA66" i="4"/>
  <c r="AL66" i="4" s="1"/>
  <c r="Z66" i="4"/>
  <c r="AK66" i="4" s="1"/>
  <c r="Y66" i="4"/>
  <c r="AJ66" i="4" s="1"/>
  <c r="X66" i="4"/>
  <c r="AI66" i="4" s="1"/>
  <c r="W66" i="4"/>
  <c r="AH66" i="4" s="1"/>
  <c r="V66" i="4"/>
  <c r="AG66" i="4" s="1"/>
  <c r="AF65" i="4"/>
  <c r="AD65" i="4"/>
  <c r="AO65" i="4" s="1"/>
  <c r="AR65" i="4" s="1"/>
  <c r="AA65" i="4"/>
  <c r="AL65" i="4" s="1"/>
  <c r="Z65" i="4"/>
  <c r="AK65" i="4" s="1"/>
  <c r="Y65" i="4"/>
  <c r="AJ65" i="4" s="1"/>
  <c r="X65" i="4"/>
  <c r="AI65" i="4" s="1"/>
  <c r="W65" i="4"/>
  <c r="AH65" i="4" s="1"/>
  <c r="V65" i="4"/>
  <c r="AG65" i="4" s="1"/>
  <c r="AF64" i="4"/>
  <c r="AD64" i="4"/>
  <c r="AO64" i="4" s="1"/>
  <c r="AR64" i="4" s="1"/>
  <c r="AA64" i="4"/>
  <c r="AL64" i="4" s="1"/>
  <c r="Z64" i="4"/>
  <c r="AK64" i="4" s="1"/>
  <c r="Y64" i="4"/>
  <c r="AJ64" i="4" s="1"/>
  <c r="X64" i="4"/>
  <c r="AI64" i="4" s="1"/>
  <c r="W64" i="4"/>
  <c r="AH64" i="4" s="1"/>
  <c r="V64" i="4"/>
  <c r="AG64" i="4" s="1"/>
  <c r="AF63" i="4"/>
  <c r="AD63" i="4"/>
  <c r="AO63" i="4" s="1"/>
  <c r="AR63" i="4" s="1"/>
  <c r="AA63" i="4"/>
  <c r="AL63" i="4" s="1"/>
  <c r="Z63" i="4"/>
  <c r="AK63" i="4" s="1"/>
  <c r="Y63" i="4"/>
  <c r="AJ63" i="4" s="1"/>
  <c r="X63" i="4"/>
  <c r="AI63" i="4" s="1"/>
  <c r="W63" i="4"/>
  <c r="AH63" i="4" s="1"/>
  <c r="V63" i="4"/>
  <c r="AG63" i="4" s="1"/>
  <c r="AF61" i="4"/>
  <c r="AD61" i="4"/>
  <c r="AO61" i="4" s="1"/>
  <c r="AR61" i="4" s="1"/>
  <c r="AA61" i="4"/>
  <c r="AL61" i="4" s="1"/>
  <c r="Z61" i="4"/>
  <c r="AK61" i="4" s="1"/>
  <c r="Y61" i="4"/>
  <c r="AJ61" i="4" s="1"/>
  <c r="X61" i="4"/>
  <c r="AI61" i="4" s="1"/>
  <c r="W61" i="4"/>
  <c r="AH61" i="4" s="1"/>
  <c r="V61" i="4"/>
  <c r="AG61" i="4" s="1"/>
  <c r="AF59" i="4"/>
  <c r="AD59" i="4"/>
  <c r="AO59" i="4" s="1"/>
  <c r="AR59" i="4" s="1"/>
  <c r="AA59" i="4"/>
  <c r="AL59" i="4" s="1"/>
  <c r="Z59" i="4"/>
  <c r="AK59" i="4" s="1"/>
  <c r="Y59" i="4"/>
  <c r="AJ59" i="4" s="1"/>
  <c r="X59" i="4"/>
  <c r="AI59" i="4" s="1"/>
  <c r="W59" i="4"/>
  <c r="AH59" i="4" s="1"/>
  <c r="V59" i="4"/>
  <c r="AG59" i="4" s="1"/>
  <c r="AF52" i="4"/>
  <c r="AD52" i="4"/>
  <c r="AO52" i="4" s="1"/>
  <c r="AR52" i="4" s="1"/>
  <c r="AA52" i="4"/>
  <c r="AL52" i="4" s="1"/>
  <c r="Z52" i="4"/>
  <c r="AK52" i="4" s="1"/>
  <c r="Y52" i="4"/>
  <c r="AJ52" i="4" s="1"/>
  <c r="X52" i="4"/>
  <c r="AI52" i="4" s="1"/>
  <c r="W52" i="4"/>
  <c r="AH52" i="4" s="1"/>
  <c r="V52" i="4"/>
  <c r="AG52" i="4" s="1"/>
  <c r="AF39" i="4"/>
  <c r="AD39" i="4"/>
  <c r="AO39" i="4" s="1"/>
  <c r="AR39" i="4" s="1"/>
  <c r="AA39" i="4"/>
  <c r="AL39" i="4" s="1"/>
  <c r="Z39" i="4"/>
  <c r="AK39" i="4" s="1"/>
  <c r="Y39" i="4"/>
  <c r="AJ39" i="4" s="1"/>
  <c r="X39" i="4"/>
  <c r="AI39" i="4" s="1"/>
  <c r="W39" i="4"/>
  <c r="AH39" i="4" s="1"/>
  <c r="V39" i="4"/>
  <c r="AG39" i="4" s="1"/>
  <c r="AF29" i="4"/>
  <c r="AD29" i="4"/>
  <c r="AO29" i="4" s="1"/>
  <c r="AR29" i="4" s="1"/>
  <c r="AA29" i="4"/>
  <c r="AL29" i="4" s="1"/>
  <c r="Z29" i="4"/>
  <c r="AK29" i="4" s="1"/>
  <c r="Y29" i="4"/>
  <c r="AJ29" i="4" s="1"/>
  <c r="X29" i="4"/>
  <c r="AI29" i="4" s="1"/>
  <c r="W29" i="4"/>
  <c r="AH29" i="4" s="1"/>
  <c r="V29" i="4"/>
  <c r="AG29" i="4" s="1"/>
  <c r="AF26" i="4"/>
  <c r="AD26" i="4"/>
  <c r="AO26" i="4" s="1"/>
  <c r="AR26" i="4" s="1"/>
  <c r="AA26" i="4"/>
  <c r="AL26" i="4" s="1"/>
  <c r="Z26" i="4"/>
  <c r="AK26" i="4" s="1"/>
  <c r="Y26" i="4"/>
  <c r="AJ26" i="4" s="1"/>
  <c r="X26" i="4"/>
  <c r="AI26" i="4" s="1"/>
  <c r="W26" i="4"/>
  <c r="AH26" i="4" s="1"/>
  <c r="V26" i="4"/>
  <c r="AG26" i="4" s="1"/>
  <c r="AF25" i="4"/>
  <c r="AD25" i="4"/>
  <c r="AO25" i="4" s="1"/>
  <c r="AR25" i="4" s="1"/>
  <c r="AA25" i="4"/>
  <c r="AL25" i="4" s="1"/>
  <c r="Z25" i="4"/>
  <c r="AK25" i="4" s="1"/>
  <c r="Y25" i="4"/>
  <c r="AJ25" i="4" s="1"/>
  <c r="X25" i="4"/>
  <c r="AI25" i="4" s="1"/>
  <c r="W25" i="4"/>
  <c r="AH25" i="4" s="1"/>
  <c r="V25" i="4"/>
  <c r="AG25" i="4" s="1"/>
  <c r="AF24" i="4"/>
  <c r="AD24" i="4"/>
  <c r="AO24" i="4" s="1"/>
  <c r="AR24" i="4" s="1"/>
  <c r="AA24" i="4"/>
  <c r="AL24" i="4" s="1"/>
  <c r="Z24" i="4"/>
  <c r="AK24" i="4" s="1"/>
  <c r="Y24" i="4"/>
  <c r="AJ24" i="4" s="1"/>
  <c r="X24" i="4"/>
  <c r="AI24" i="4" s="1"/>
  <c r="W24" i="4"/>
  <c r="AH24" i="4" s="1"/>
  <c r="V24" i="4"/>
  <c r="AG24" i="4" s="1"/>
  <c r="AF23" i="4"/>
  <c r="AD23" i="4"/>
  <c r="AO23" i="4" s="1"/>
  <c r="AR23" i="4" s="1"/>
  <c r="AA23" i="4"/>
  <c r="AL23" i="4" s="1"/>
  <c r="Z23" i="4"/>
  <c r="AK23" i="4" s="1"/>
  <c r="Y23" i="4"/>
  <c r="AJ23" i="4" s="1"/>
  <c r="X23" i="4"/>
  <c r="AI23" i="4" s="1"/>
  <c r="W23" i="4"/>
  <c r="AH23" i="4" s="1"/>
  <c r="V23" i="4"/>
  <c r="AG23" i="4" s="1"/>
  <c r="AF22" i="4"/>
  <c r="AD22" i="4"/>
  <c r="AO22" i="4" s="1"/>
  <c r="AR22" i="4" s="1"/>
  <c r="AA22" i="4"/>
  <c r="AL22" i="4" s="1"/>
  <c r="Z22" i="4"/>
  <c r="AK22" i="4" s="1"/>
  <c r="Y22" i="4"/>
  <c r="AJ22" i="4" s="1"/>
  <c r="X22" i="4"/>
  <c r="AI22" i="4" s="1"/>
  <c r="W22" i="4"/>
  <c r="AH22" i="4" s="1"/>
  <c r="V22" i="4"/>
  <c r="AG22" i="4" s="1"/>
  <c r="AF21" i="4"/>
  <c r="AD21" i="4"/>
  <c r="AO21" i="4" s="1"/>
  <c r="AR21" i="4" s="1"/>
  <c r="AA21" i="4"/>
  <c r="AL21" i="4" s="1"/>
  <c r="Z21" i="4"/>
  <c r="AK21" i="4" s="1"/>
  <c r="Y21" i="4"/>
  <c r="AJ21" i="4" s="1"/>
  <c r="X21" i="4"/>
  <c r="AI21" i="4" s="1"/>
  <c r="W21" i="4"/>
  <c r="AH21" i="4" s="1"/>
  <c r="V21" i="4"/>
  <c r="AG21" i="4" s="1"/>
  <c r="AF16" i="4"/>
  <c r="AD16" i="4"/>
  <c r="AO16" i="4" s="1"/>
  <c r="AR16" i="4" s="1"/>
  <c r="AA16" i="4"/>
  <c r="AL16" i="4" s="1"/>
  <c r="Z16" i="4"/>
  <c r="AK16" i="4" s="1"/>
  <c r="Y16" i="4"/>
  <c r="AJ16" i="4" s="1"/>
  <c r="X16" i="4"/>
  <c r="AI16" i="4" s="1"/>
  <c r="W16" i="4"/>
  <c r="AH16" i="4" s="1"/>
  <c r="V16" i="4"/>
  <c r="AG16" i="4" s="1"/>
  <c r="AF14" i="4"/>
  <c r="AD14" i="4"/>
  <c r="AO14" i="4" s="1"/>
  <c r="AR14" i="4" s="1"/>
  <c r="AA14" i="4"/>
  <c r="AL14" i="4" s="1"/>
  <c r="Z14" i="4"/>
  <c r="AK14" i="4" s="1"/>
  <c r="Y14" i="4"/>
  <c r="AJ14" i="4" s="1"/>
  <c r="X14" i="4"/>
  <c r="AI14" i="4" s="1"/>
  <c r="W14" i="4"/>
  <c r="AH14" i="4" s="1"/>
  <c r="V14" i="4"/>
  <c r="AG14" i="4" s="1"/>
  <c r="AF13" i="4"/>
  <c r="AD13" i="4"/>
  <c r="AO13" i="4" s="1"/>
  <c r="AR13" i="4" s="1"/>
  <c r="AA13" i="4"/>
  <c r="AL13" i="4" s="1"/>
  <c r="Z13" i="4"/>
  <c r="AK13" i="4" s="1"/>
  <c r="Y13" i="4"/>
  <c r="AJ13" i="4" s="1"/>
  <c r="X13" i="4"/>
  <c r="AI13" i="4" s="1"/>
  <c r="W13" i="4"/>
  <c r="AH13" i="4" s="1"/>
  <c r="V13" i="4"/>
  <c r="AG13" i="4" s="1"/>
  <c r="AF12" i="4"/>
  <c r="AD12" i="4"/>
  <c r="AO12" i="4" s="1"/>
  <c r="AR12" i="4" s="1"/>
  <c r="AA12" i="4"/>
  <c r="AL12" i="4" s="1"/>
  <c r="Z12" i="4"/>
  <c r="AK12" i="4" s="1"/>
  <c r="Y12" i="4"/>
  <c r="AJ12" i="4" s="1"/>
  <c r="X12" i="4"/>
  <c r="AI12" i="4" s="1"/>
  <c r="W12" i="4"/>
  <c r="AH12" i="4" s="1"/>
  <c r="V12" i="4"/>
  <c r="AG12" i="4" s="1"/>
  <c r="AF11" i="4"/>
  <c r="AD11" i="4"/>
  <c r="AO11" i="4" s="1"/>
  <c r="AR11" i="4" s="1"/>
  <c r="AA11" i="4"/>
  <c r="AL11" i="4" s="1"/>
  <c r="Z11" i="4"/>
  <c r="AK11" i="4" s="1"/>
  <c r="Y11" i="4"/>
  <c r="AJ11" i="4" s="1"/>
  <c r="X11" i="4"/>
  <c r="AI11" i="4" s="1"/>
  <c r="W11" i="4"/>
  <c r="AH11" i="4" s="1"/>
  <c r="V11" i="4"/>
  <c r="AG11" i="4" s="1"/>
  <c r="AF10" i="4"/>
  <c r="AD10" i="4"/>
  <c r="AO10" i="4" s="1"/>
  <c r="AR10" i="4" s="1"/>
  <c r="AA10" i="4"/>
  <c r="AL10" i="4" s="1"/>
  <c r="Z10" i="4"/>
  <c r="AK10" i="4" s="1"/>
  <c r="Y10" i="4"/>
  <c r="AJ10" i="4" s="1"/>
  <c r="X10" i="4"/>
  <c r="AI10" i="4" s="1"/>
  <c r="W10" i="4"/>
  <c r="AH10" i="4" s="1"/>
  <c r="V10" i="4"/>
  <c r="AG10" i="4" s="1"/>
  <c r="AF9" i="4"/>
  <c r="AD9" i="4"/>
  <c r="AO9" i="4" s="1"/>
  <c r="AR9" i="4" s="1"/>
  <c r="AA9" i="4"/>
  <c r="AL9" i="4" s="1"/>
  <c r="Z9" i="4"/>
  <c r="AK9" i="4" s="1"/>
  <c r="Y9" i="4"/>
  <c r="AJ9" i="4" s="1"/>
  <c r="X9" i="4"/>
  <c r="AI9" i="4" s="1"/>
  <c r="W9" i="4"/>
  <c r="AH9" i="4" s="1"/>
  <c r="V9" i="4"/>
  <c r="AG9" i="4" s="1"/>
  <c r="AF8" i="4"/>
  <c r="AD8" i="4"/>
  <c r="AO8" i="4" s="1"/>
  <c r="AR8" i="4" s="1"/>
  <c r="AA8" i="4"/>
  <c r="AL8" i="4" s="1"/>
  <c r="Z8" i="4"/>
  <c r="AK8" i="4" s="1"/>
  <c r="Y8" i="4"/>
  <c r="AJ8" i="4" s="1"/>
  <c r="X8" i="4"/>
  <c r="AI8" i="4" s="1"/>
  <c r="W8" i="4"/>
  <c r="AH8" i="4" s="1"/>
  <c r="V8" i="4"/>
  <c r="AG8" i="4" s="1"/>
  <c r="AK7" i="4"/>
  <c r="AH7" i="4"/>
  <c r="AF7" i="4"/>
  <c r="W7" i="4"/>
  <c r="X7" i="4"/>
  <c r="AI7" i="4" s="1"/>
  <c r="Y7" i="4"/>
  <c r="AJ7" i="4" s="1"/>
  <c r="Z7" i="4"/>
  <c r="AA7" i="4"/>
  <c r="AL7" i="4" s="1"/>
  <c r="V7" i="4"/>
  <c r="AG7" i="4" s="1"/>
  <c r="AD7" i="4"/>
  <c r="AO7" i="4" s="1"/>
  <c r="AQ29" i="4" l="1"/>
  <c r="AS29" i="4" s="1"/>
  <c r="AQ39" i="4"/>
  <c r="AQ52" i="4"/>
  <c r="AQ61" i="4"/>
  <c r="AQ63" i="4"/>
  <c r="AQ64" i="4"/>
  <c r="AQ65" i="4"/>
  <c r="AP8" i="4"/>
  <c r="AS8" i="4" s="1"/>
  <c r="AP9" i="4"/>
  <c r="AS9" i="4" s="1"/>
  <c r="AP10" i="4"/>
  <c r="AP11" i="4"/>
  <c r="AP12" i="4"/>
  <c r="AS12" i="4" s="1"/>
  <c r="AP13" i="4"/>
  <c r="AP14" i="4"/>
  <c r="AP16" i="4"/>
  <c r="AP21" i="4"/>
  <c r="AP22" i="4"/>
  <c r="AP23" i="4"/>
  <c r="AP24" i="4"/>
  <c r="AP25" i="4"/>
  <c r="AP26" i="4"/>
  <c r="AP29" i="4"/>
  <c r="AP39" i="4"/>
  <c r="AP52" i="4"/>
  <c r="AS52" i="4" s="1"/>
  <c r="AP59" i="4"/>
  <c r="AP61" i="4"/>
  <c r="AQ66" i="4"/>
  <c r="AQ68" i="4"/>
  <c r="AQ90" i="4"/>
  <c r="AQ91" i="4"/>
  <c r="AQ96" i="4"/>
  <c r="AQ97" i="4"/>
  <c r="AS97" i="4" s="1"/>
  <c r="AQ107" i="4"/>
  <c r="AQ110" i="4"/>
  <c r="AQ111" i="4"/>
  <c r="AQ112" i="4"/>
  <c r="AQ113" i="4"/>
  <c r="AQ114" i="4"/>
  <c r="AQ115" i="4"/>
  <c r="AQ116" i="4"/>
  <c r="AQ142" i="4"/>
  <c r="AP66" i="4"/>
  <c r="AP68" i="4"/>
  <c r="AP71" i="4"/>
  <c r="AP90" i="4"/>
  <c r="AS90" i="4" s="1"/>
  <c r="AP91" i="4"/>
  <c r="AP93" i="4"/>
  <c r="AP94" i="4"/>
  <c r="AP96" i="4"/>
  <c r="AP97" i="4"/>
  <c r="AP101" i="4"/>
  <c r="AP102" i="4"/>
  <c r="AP104" i="4"/>
  <c r="AP107" i="4"/>
  <c r="AP110" i="4"/>
  <c r="AP111" i="4"/>
  <c r="AP112" i="4"/>
  <c r="AP113" i="4"/>
  <c r="AS113" i="4" s="1"/>
  <c r="AP114" i="4"/>
  <c r="AP115" i="4"/>
  <c r="AP116" i="4"/>
  <c r="AP128" i="4"/>
  <c r="AS128" i="4" s="1"/>
  <c r="AP139" i="4"/>
  <c r="AP142" i="4"/>
  <c r="AP143" i="4"/>
  <c r="AP149" i="4"/>
  <c r="AO168" i="4"/>
  <c r="AR168" i="4" s="1"/>
  <c r="AO170" i="4"/>
  <c r="AR170" i="4" s="1"/>
  <c r="AQ170" i="4"/>
  <c r="AQ158" i="4"/>
  <c r="AQ159" i="4"/>
  <c r="AQ160" i="4"/>
  <c r="AQ161" i="4"/>
  <c r="AQ162" i="4"/>
  <c r="AQ163" i="4"/>
  <c r="AQ164" i="4"/>
  <c r="AQ165" i="4"/>
  <c r="AQ166" i="4"/>
  <c r="AQ167" i="4"/>
  <c r="AQ168" i="4"/>
  <c r="AP158" i="4"/>
  <c r="AP159" i="4"/>
  <c r="AS159" i="4" s="1"/>
  <c r="AP160" i="4"/>
  <c r="AP161" i="4"/>
  <c r="AP162" i="4"/>
  <c r="AP163" i="4"/>
  <c r="AP164" i="4"/>
  <c r="AP165" i="4"/>
  <c r="AP166" i="4"/>
  <c r="AP167" i="4"/>
  <c r="AS167" i="4" s="1"/>
  <c r="AQ156" i="4"/>
  <c r="AS156" i="4" s="1"/>
  <c r="AQ155" i="4"/>
  <c r="AS155" i="4" s="1"/>
  <c r="AQ150" i="4"/>
  <c r="AQ151" i="4"/>
  <c r="AS151" i="4" s="1"/>
  <c r="AP150" i="4"/>
  <c r="AQ149" i="4"/>
  <c r="AS149" i="4" s="1"/>
  <c r="AQ143" i="4"/>
  <c r="AS143" i="4" s="1"/>
  <c r="AQ139" i="4"/>
  <c r="AS139" i="4" s="1"/>
  <c r="AQ128" i="4"/>
  <c r="AS110" i="4"/>
  <c r="AS111" i="4"/>
  <c r="AS114" i="4"/>
  <c r="AS115" i="4"/>
  <c r="AQ104" i="4"/>
  <c r="AQ101" i="4"/>
  <c r="AS101" i="4" s="1"/>
  <c r="AQ102" i="4"/>
  <c r="AQ94" i="4"/>
  <c r="AS94" i="4" s="1"/>
  <c r="AQ93" i="4"/>
  <c r="AS91" i="4"/>
  <c r="AQ71" i="4"/>
  <c r="AS71" i="4" s="1"/>
  <c r="AP63" i="4"/>
  <c r="AP64" i="4"/>
  <c r="AS64" i="4" s="1"/>
  <c r="AP65" i="4"/>
  <c r="AS65" i="4" s="1"/>
  <c r="AQ59" i="4"/>
  <c r="AS59" i="4" s="1"/>
  <c r="AQ21" i="4"/>
  <c r="AQ22" i="4"/>
  <c r="AQ23" i="4"/>
  <c r="AS23" i="4" s="1"/>
  <c r="AQ24" i="4"/>
  <c r="AS24" i="4" s="1"/>
  <c r="AQ25" i="4"/>
  <c r="AQ26" i="4"/>
  <c r="AQ16" i="4"/>
  <c r="AQ8" i="4"/>
  <c r="AQ9" i="4"/>
  <c r="AQ10" i="4"/>
  <c r="AS10" i="4" s="1"/>
  <c r="AQ11" i="4"/>
  <c r="AQ12" i="4"/>
  <c r="AQ13" i="4"/>
  <c r="AQ14" i="4"/>
  <c r="AS14" i="4" s="1"/>
  <c r="AR7" i="4"/>
  <c r="AS170" i="4" l="1"/>
  <c r="AS142" i="4"/>
  <c r="AS102" i="4"/>
  <c r="AS116" i="4"/>
  <c r="AS112" i="4"/>
  <c r="AS25" i="4"/>
  <c r="AS21" i="4"/>
  <c r="AS168" i="4"/>
  <c r="AS68" i="4"/>
  <c r="AS96" i="4"/>
  <c r="AS39" i="4"/>
  <c r="AS13" i="4"/>
  <c r="AS26" i="4"/>
  <c r="AS22" i="4"/>
  <c r="AS63" i="4"/>
  <c r="AS104" i="4"/>
  <c r="AS107" i="4"/>
  <c r="AS61" i="4"/>
  <c r="AS166" i="4"/>
  <c r="AS16" i="4"/>
  <c r="AS161" i="4"/>
  <c r="AS66" i="4"/>
  <c r="AS162" i="4"/>
  <c r="AS158" i="4"/>
  <c r="AS11" i="4"/>
  <c r="AS93" i="4"/>
  <c r="AS150" i="4"/>
  <c r="AS160" i="4"/>
  <c r="AS165" i="4"/>
  <c r="AS164" i="4"/>
  <c r="AS163" i="4"/>
  <c r="E89" i="4" l="1"/>
  <c r="E86" i="4"/>
  <c r="E83" i="4"/>
  <c r="E77" i="4"/>
  <c r="E171" i="4"/>
  <c r="E169" i="4"/>
  <c r="E157" i="4"/>
  <c r="E148" i="4"/>
  <c r="E138" i="4"/>
  <c r="E128" i="4"/>
  <c r="E122" i="4"/>
  <c r="E108" i="4"/>
  <c r="E106" i="4"/>
  <c r="E100" i="4"/>
  <c r="E96" i="4"/>
  <c r="E95" i="4"/>
  <c r="E92" i="4"/>
  <c r="E177" i="4" s="1"/>
  <c r="E80" i="4"/>
  <c r="E69" i="4"/>
  <c r="E67" i="4"/>
  <c r="E62" i="4"/>
  <c r="E60" i="4"/>
  <c r="E58" i="4"/>
  <c r="E51" i="4"/>
  <c r="E38" i="4"/>
  <c r="E23" i="4"/>
  <c r="E20" i="4"/>
  <c r="E15" i="4"/>
  <c r="AP7" i="4" l="1"/>
  <c r="AQ7" i="4"/>
  <c r="E103" i="4"/>
  <c r="E109" i="4" s="1"/>
  <c r="E172" i="4"/>
  <c r="E70" i="4"/>
  <c r="E27" i="4"/>
  <c r="E28" i="4" s="1"/>
  <c r="AS7" i="4" l="1"/>
  <c r="E173" i="4"/>
  <c r="E175" i="4" s="1"/>
  <c r="E178" i="4" s="1"/>
  <c r="E180" i="4" s="1"/>
  <c r="E183" i="4" s="1"/>
  <c r="AT7" i="4" l="1"/>
  <c r="AT23" i="4"/>
  <c r="AT116" i="4"/>
  <c r="AT12" i="4"/>
  <c r="AT68" i="4"/>
  <c r="AT151" i="4"/>
  <c r="AT63" i="4"/>
  <c r="AT94" i="4"/>
  <c r="AT22" i="4"/>
  <c r="AT112" i="4"/>
  <c r="AT8" i="4"/>
  <c r="AT96" i="4"/>
  <c r="AT71" i="4"/>
  <c r="AT167" i="4"/>
  <c r="AT29" i="4"/>
  <c r="AT90" i="4"/>
  <c r="AT155" i="4"/>
  <c r="AT61" i="4"/>
  <c r="AT139" i="4"/>
  <c r="AT59" i="4"/>
  <c r="AT156" i="4"/>
  <c r="AT170" i="4"/>
  <c r="AT97" i="4"/>
  <c r="AT21" i="4"/>
  <c r="AT24" i="4"/>
  <c r="AT115" i="4"/>
  <c r="AT159" i="4"/>
  <c r="AT91" i="4"/>
  <c r="AT39" i="4"/>
  <c r="AT104" i="4"/>
  <c r="AT10" i="4"/>
  <c r="AT64" i="4"/>
  <c r="AT14" i="4"/>
  <c r="AT102" i="4"/>
  <c r="AT52" i="4"/>
  <c r="AT168" i="4"/>
  <c r="AT25" i="4"/>
  <c r="AT111" i="4"/>
  <c r="AT142" i="4"/>
  <c r="AT114" i="4"/>
  <c r="AT113" i="4"/>
  <c r="AT107" i="4"/>
  <c r="AT9" i="4"/>
  <c r="AT101" i="4"/>
  <c r="AT128" i="4"/>
  <c r="AT65" i="4"/>
  <c r="AT13" i="4"/>
  <c r="AT110" i="4"/>
  <c r="AT149" i="4"/>
  <c r="AT143" i="4"/>
  <c r="AT26" i="4"/>
  <c r="AT165" i="4"/>
  <c r="AT93" i="4"/>
  <c r="AT162" i="4"/>
  <c r="AT11" i="4"/>
  <c r="AT158" i="4"/>
  <c r="AT166" i="4"/>
  <c r="AT150" i="4"/>
  <c r="AT16" i="4"/>
  <c r="AT161" i="4"/>
  <c r="AT164" i="4"/>
  <c r="AT66" i="4"/>
  <c r="AT160" i="4"/>
  <c r="AT163" i="4"/>
</calcChain>
</file>

<file path=xl/sharedStrings.xml><?xml version="1.0" encoding="utf-8"?>
<sst xmlns="http://schemas.openxmlformats.org/spreadsheetml/2006/main" count="2928" uniqueCount="714">
  <si>
    <t>ENERSOURCE HYDRO MISSISSAUGA</t>
  </si>
  <si>
    <t>CAPITAL EXPENDITURE PROJECTS</t>
  </si>
  <si>
    <t>2016 BUDGET</t>
  </si>
  <si>
    <t>Business Unit</t>
  </si>
  <si>
    <t>Description</t>
  </si>
  <si>
    <t>Budget</t>
  </si>
  <si>
    <t>Business Case #</t>
  </si>
  <si>
    <t>C0504 - Substation Upgrade</t>
  </si>
  <si>
    <t>Mini Orlando MS</t>
  </si>
  <si>
    <t>2016-C0504-1</t>
  </si>
  <si>
    <t>Orr MS</t>
  </si>
  <si>
    <t>2016-C0504-2</t>
  </si>
  <si>
    <t>Rifle Range MS</t>
  </si>
  <si>
    <t>2016-C0504-3</t>
  </si>
  <si>
    <t>Cawthra MS</t>
  </si>
  <si>
    <t>2016-C0504-4</t>
  </si>
  <si>
    <t xml:space="preserve">Webb MS </t>
  </si>
  <si>
    <t>2016-C0504-5</t>
  </si>
  <si>
    <t>Mini Britannia - Land</t>
  </si>
  <si>
    <t>2016-C0504-6</t>
  </si>
  <si>
    <t>Duke MS - Land</t>
  </si>
  <si>
    <t>2016-C0504-7</t>
  </si>
  <si>
    <t>Site Enhancements</t>
  </si>
  <si>
    <t>2016-C0504-8</t>
  </si>
  <si>
    <t>C0507 - Subtransmission Expansion</t>
  </si>
  <si>
    <t>Churchill Meadows Feeder Egress (Easement) - TS to Winston Churchill</t>
  </si>
  <si>
    <t>Port - Stavebank to Elizabeth</t>
  </si>
  <si>
    <t>Cawthra - Burnhamthorpe to Bloor</t>
  </si>
  <si>
    <t>Webb MS Feeder Egress - Section 1</t>
  </si>
  <si>
    <t>C0576 - Auto Switches/SCADA</t>
  </si>
  <si>
    <t>U/G installation of SCADA/Automation switches</t>
  </si>
  <si>
    <t>O/H installation of SCADA/Automation switches</t>
  </si>
  <si>
    <t>Station RTU and protection relay replacements</t>
  </si>
  <si>
    <t>Station Battery and charger replacements</t>
  </si>
  <si>
    <t>RTU System Enhancements</t>
  </si>
  <si>
    <t>SCADA Master Upgrade</t>
  </si>
  <si>
    <t>WiMAX Wireless Network Project</t>
  </si>
  <si>
    <t>SYSTEM SERVICE</t>
  </si>
  <si>
    <t>C0505 - Subdivision Rebuild</t>
  </si>
  <si>
    <t>Ellengale - Ibbetson Cres/ Shamir</t>
  </si>
  <si>
    <t>Rockwood - Fieldgate/ Maple Ridge</t>
  </si>
  <si>
    <t>Clarkson - Bromsgrove/ Cramer/Sherhill</t>
  </si>
  <si>
    <t>Campobella/ Argentia</t>
  </si>
  <si>
    <t>Baldwin/ Melton</t>
  </si>
  <si>
    <t>Malton - Wrenwood/ Rockhill/ Bayswater</t>
  </si>
  <si>
    <t>Woodlands/ Wiltshire</t>
  </si>
  <si>
    <t>Autumn Harvest Section 3 - Wagondust</t>
  </si>
  <si>
    <t>C0561 - Overhead Rebuilds</t>
  </si>
  <si>
    <t>2016 Overhead Switch Replacement Program</t>
  </si>
  <si>
    <t>2016 Insulator Replacement Program</t>
  </si>
  <si>
    <t>2016 Stores Small Capital Material</t>
  </si>
  <si>
    <t>2016 Wood Pole Installations</t>
  </si>
  <si>
    <t>2016 Concrete Pole Installations</t>
  </si>
  <si>
    <t>2016 Misc Capital (FIs, Term Poles, Animal Protection, Grounding Replacments)</t>
  </si>
  <si>
    <t>Vermouth/Breckonridge</t>
  </si>
  <si>
    <t>Holburne - Section 1</t>
  </si>
  <si>
    <t>Meadow Wood/Country Club</t>
  </si>
  <si>
    <t>Hull/Studley</t>
  </si>
  <si>
    <t>Wharton Way/Berkel</t>
  </si>
  <si>
    <t>Credit Woodlands - Section 2</t>
  </si>
  <si>
    <t>C0562 - Subtransmission Renewal</t>
  </si>
  <si>
    <t>Bloor - Cawthra to Tomken</t>
  </si>
  <si>
    <t>Lakeshore - Seneca to Cawthra</t>
  </si>
  <si>
    <t>Park - Hurontario to Kane</t>
  </si>
  <si>
    <t>Queen - Briarwood to Seneca</t>
  </si>
  <si>
    <t>Goreway - Derry to City Limits</t>
  </si>
  <si>
    <t>Stavebank MS - Feeder Egress</t>
  </si>
  <si>
    <t>C0563 - U/G TX/Replace/Overhaul</t>
  </si>
  <si>
    <t>Underground Transformer and Equipment Renewal</t>
  </si>
  <si>
    <t>C0564 - O/H TX/Replace/Overhaul</t>
  </si>
  <si>
    <t>Overhead Transformer and Equipment Renewal</t>
  </si>
  <si>
    <t>C0565 - U/G Cable Replace</t>
  </si>
  <si>
    <t>Pad Mounted Switchgear Replacement</t>
  </si>
  <si>
    <t>Primary Distribution Equipment Replacement</t>
  </si>
  <si>
    <t>Underground Cable and Splice Replacement</t>
  </si>
  <si>
    <t>Secondary Cable Replacements</t>
  </si>
  <si>
    <t>C0567 - Emergency Replacements</t>
  </si>
  <si>
    <t>Emergency Replacements</t>
  </si>
  <si>
    <t>SYSTEM RENEWAL</t>
  </si>
  <si>
    <t>C0531 - Roads</t>
  </si>
  <si>
    <t>QEW - Hurontario to Mississauga Road</t>
  </si>
  <si>
    <t>MCLAUGHLIN ROAD WIDENING - EGLINTON TO PARKWOOD</t>
  </si>
  <si>
    <t>GOREWAY at CITY LIMITS (GRADE SEPARATION)</t>
  </si>
  <si>
    <t>TORBRAM ROAD - Grade Separation</t>
  </si>
  <si>
    <t>Various Intersections</t>
  </si>
  <si>
    <t>C0532 - LRT</t>
  </si>
  <si>
    <t>Design - Underground</t>
  </si>
  <si>
    <t>2016-C0532-1</t>
  </si>
  <si>
    <t>Design - Overhead</t>
  </si>
  <si>
    <t>C0541 - New Subdivisions(OfferConnect)</t>
  </si>
  <si>
    <t>New Subdivisions</t>
  </si>
  <si>
    <t>C0542 - Ind/Comm Services</t>
  </si>
  <si>
    <t>Ind/ Com Services</t>
  </si>
  <si>
    <t>C0544 - Residential Service Upgrades</t>
  </si>
  <si>
    <t>C0594 - Smart Meters Large Users</t>
  </si>
  <si>
    <t>900 Large Commercial Interval Meter Replacement Project</t>
  </si>
  <si>
    <t>2016-C0594-1</t>
  </si>
  <si>
    <t>2016-C0594-2</t>
  </si>
  <si>
    <t>C0597 - Grid Supply Point Metering</t>
  </si>
  <si>
    <t>TCP/IP GSP Conversion &amp; Reseal</t>
  </si>
  <si>
    <t>2016-C0597-1</t>
  </si>
  <si>
    <t>Tomken Upgrade</t>
  </si>
  <si>
    <t>2016-C0597-2</t>
  </si>
  <si>
    <t>C0598 - Metering</t>
  </si>
  <si>
    <t>IMS Communication Resolution</t>
  </si>
  <si>
    <t>Maint and Replace Small Comm Non-Demand</t>
  </si>
  <si>
    <t>2016-C0598-1</t>
  </si>
  <si>
    <t>New Installations Small Comm Non-Demand</t>
  </si>
  <si>
    <t>2016-C0598-2</t>
  </si>
  <si>
    <t>New Installations Large Comm/Ind with Demand</t>
  </si>
  <si>
    <t>2016-C0598-3</t>
  </si>
  <si>
    <t>New Residential Installs - Customer Engineering</t>
  </si>
  <si>
    <t>2016-C0598-4</t>
  </si>
  <si>
    <t>Residential Maintenance</t>
  </si>
  <si>
    <t>PMU - Maintenance/Failure</t>
  </si>
  <si>
    <t>PMU - New Installs</t>
  </si>
  <si>
    <t>ION Meters for Large Users</t>
  </si>
  <si>
    <t>C0899 - Smart Meters - New Condos</t>
  </si>
  <si>
    <t>New IMS</t>
  </si>
  <si>
    <t>2016-C0899-1</t>
  </si>
  <si>
    <t>Retrofit IMS</t>
  </si>
  <si>
    <t>C0900 - Green Energy - FIT/MicroFIT</t>
  </si>
  <si>
    <t>FIT &amp; MicroFIT Projects</t>
  </si>
  <si>
    <t>2016-C0900-1</t>
  </si>
  <si>
    <t>SYSTEM ACCESS</t>
  </si>
  <si>
    <t>C0581 - Engineering &amp;  Asset Systems</t>
  </si>
  <si>
    <t>Hardware Refresh</t>
  </si>
  <si>
    <t>2016-C0581-1</t>
  </si>
  <si>
    <t>InService Upgrade</t>
  </si>
  <si>
    <t>2016-C0581-2</t>
  </si>
  <si>
    <t>G/Technology Upgrade</t>
  </si>
  <si>
    <t>2016-C0581-3</t>
  </si>
  <si>
    <t>SmartPlant Foundation Upgrade</t>
  </si>
  <si>
    <t>2016-C0581-4</t>
  </si>
  <si>
    <t>Miscellaneous Engineering Software</t>
  </si>
  <si>
    <t>IOM Automated Switch Planning</t>
  </si>
  <si>
    <t>AM/FM/GIS Subtransmission Conversion</t>
  </si>
  <si>
    <t>IOM Mobile Deployment - Phase 2</t>
  </si>
  <si>
    <t>Transformer Load Analysis Integration to AM/FM</t>
  </si>
  <si>
    <t>Major Equipment Location Tracking</t>
  </si>
  <si>
    <t>Asset Inspection Enhancements</t>
  </si>
  <si>
    <t>IOM Defects</t>
  </si>
  <si>
    <t>C0584 - Rolling Stock</t>
  </si>
  <si>
    <t>Bucket Truck</t>
  </si>
  <si>
    <t>Dump Truck</t>
  </si>
  <si>
    <t>Pickup Truck</t>
  </si>
  <si>
    <t>Van</t>
  </si>
  <si>
    <t>Box Trailer</t>
  </si>
  <si>
    <t>C0585 - Computer Equip</t>
  </si>
  <si>
    <t>Email Messaging System Upgrade</t>
  </si>
  <si>
    <t>Mobile Phone platform renewal/upgrade</t>
  </si>
  <si>
    <t>Printer Platform upgrade</t>
  </si>
  <si>
    <t>All-In-Ones Toshiba Printers/Copiers/scanners upgrade</t>
  </si>
  <si>
    <t>BladeCentre Chassis Mavis Datacentre upgrade</t>
  </si>
  <si>
    <t>Microsoft Licensing True up</t>
  </si>
  <si>
    <t>Virtual Hold for Customer Service</t>
  </si>
  <si>
    <t>IT Assets Inventory tool</t>
  </si>
  <si>
    <t>Additional hardware</t>
  </si>
  <si>
    <t>C0588 - ERP System</t>
  </si>
  <si>
    <t>JDE Major Version Upgrade</t>
  </si>
  <si>
    <t>2016-C0588-1</t>
  </si>
  <si>
    <t>Flex Time Tracking Upgrade/Migration</t>
  </si>
  <si>
    <t xml:space="preserve">Additional software licenses/enhancements and hardware </t>
  </si>
  <si>
    <t>Microsoft Business Intelligence Phase 2</t>
  </si>
  <si>
    <t>2016-C0588-2</t>
  </si>
  <si>
    <t>Long Term Asset Planning Solution</t>
  </si>
  <si>
    <t>2016-C0588-3</t>
  </si>
  <si>
    <t>IBM Cognos - JDE Intergration - Operating vs Capital Tracking by Employee</t>
  </si>
  <si>
    <t>Customer Service Live Chat</t>
  </si>
  <si>
    <t>AP - Link - EFT</t>
  </si>
  <si>
    <t>Asset Maintenance Management - Substations</t>
  </si>
  <si>
    <t>C0589 - Meter to Cash</t>
  </si>
  <si>
    <t>Oracle Web Self Service Module Phase 1</t>
  </si>
  <si>
    <t>2016-C0589-1</t>
  </si>
  <si>
    <t>Monthly billing</t>
  </si>
  <si>
    <t>2016-C0589-2</t>
  </si>
  <si>
    <t>Deposit review process</t>
  </si>
  <si>
    <t>IMS collections</t>
  </si>
  <si>
    <t>Cash Processing and scanning equipment</t>
  </si>
  <si>
    <t>Automate notice: Residential customers</t>
  </si>
  <si>
    <t>PrimeRead TOU billing replacement</t>
  </si>
  <si>
    <t>2016-C0589-3</t>
  </si>
  <si>
    <t>CC&amp;B Upgrade</t>
  </si>
  <si>
    <t>2016-C0589-4</t>
  </si>
  <si>
    <t>C0591 - Grounds &amp; Building</t>
  </si>
  <si>
    <t>Mavis Asphalt</t>
  </si>
  <si>
    <t>2016-C0591-1</t>
  </si>
  <si>
    <t>Infrastructure and Security upgrades (Electrical, fire and life safety)</t>
  </si>
  <si>
    <t>2016-C0591-2</t>
  </si>
  <si>
    <t>Energy conservation, waste reduction and ergonomics programs</t>
  </si>
  <si>
    <t>2016-C0591-3</t>
  </si>
  <si>
    <t>Mavis HVAC Upgrades</t>
  </si>
  <si>
    <t>2016-C0591-4</t>
  </si>
  <si>
    <t>2016-C0591-5</t>
  </si>
  <si>
    <t>2016-C0591-6</t>
  </si>
  <si>
    <t>2016-C0591-7</t>
  </si>
  <si>
    <t>2016-C0591-8</t>
  </si>
  <si>
    <t>Computer Room Halon Conversion</t>
  </si>
  <si>
    <t>2016-C0591-9</t>
  </si>
  <si>
    <t>2016-C0591-10</t>
  </si>
  <si>
    <t>2016-C0591-11</t>
  </si>
  <si>
    <t>C0595 - Major Tools Constr</t>
  </si>
  <si>
    <t>Major Tools</t>
  </si>
  <si>
    <t>2016-C0595-1</t>
  </si>
  <si>
    <t>GENERAL PLANT</t>
  </si>
  <si>
    <t>TOTAL GROSS CAPITAL EXPENDITURES</t>
  </si>
  <si>
    <t>C0531C - CIAC - Roads</t>
  </si>
  <si>
    <t>C0541C - CIAC - New Subdivisions (OTC)</t>
  </si>
  <si>
    <t>C0542C - CIAC Ind/Comm Services</t>
  </si>
  <si>
    <t>C0544C - CIAC Residential Service Upgrades</t>
  </si>
  <si>
    <t>C0900C - CIAC -Green Energy-FIT/MicrFIT</t>
  </si>
  <si>
    <t>CUSTOMER CONTRIBUTIONS</t>
  </si>
  <si>
    <t xml:space="preserve"> </t>
  </si>
  <si>
    <t>Pinetree MS</t>
  </si>
  <si>
    <t>Avonhead MS</t>
  </si>
  <si>
    <t>Parkland MS</t>
  </si>
  <si>
    <t>Summerville MS</t>
  </si>
  <si>
    <t>York MS</t>
  </si>
  <si>
    <t>Stavebank MS</t>
  </si>
  <si>
    <t>Webb MS</t>
  </si>
  <si>
    <t>Churchill Meadows Feeder Egress - TS to Winston Churchill</t>
  </si>
  <si>
    <t>Elm - Kariya to Joan</t>
  </si>
  <si>
    <t>Webb MS Feeder Egress - Section 2</t>
  </si>
  <si>
    <t>Southdown – QEW to Royal Windsor</t>
  </si>
  <si>
    <t>Ellengale - Fairdale/ Conyers/ Valmarie</t>
  </si>
  <si>
    <t>Clarkson - Stockholm/ Constable/ Bodley/ Bushland</t>
  </si>
  <si>
    <t>Golden Orchard/ Grassfire</t>
  </si>
  <si>
    <t>EMP/ South Millway/ Collegeway - main feeeder</t>
  </si>
  <si>
    <t>Baldwin Rd/ ROW</t>
  </si>
  <si>
    <t>Traders -  Brunel</t>
  </si>
  <si>
    <t>Malton - Finery/ Sigsbee</t>
  </si>
  <si>
    <t>Square One - Walmart Cables</t>
  </si>
  <si>
    <t>Rockwood - Chalkdene/ Bough Beeches/ Fieldgate</t>
  </si>
  <si>
    <t>2017 Overhead Switch Replacement Program</t>
  </si>
  <si>
    <t>2017 Insulator Replacement Program</t>
  </si>
  <si>
    <t>2017 Stores Small Capital Material</t>
  </si>
  <si>
    <t>2017 Wood Pole Installations</t>
  </si>
  <si>
    <t>2017 Concrete Pole Installations</t>
  </si>
  <si>
    <t>2017 Misc Capital (FIs, Term Poles, Animal Protection, Grounding Replacments)</t>
  </si>
  <si>
    <t>Holburne - Section 2</t>
  </si>
  <si>
    <t>Rometown - Section 1</t>
  </si>
  <si>
    <t>Credit Woodlands - Section 3</t>
  </si>
  <si>
    <t>Summerville MS - Feeder Egress</t>
  </si>
  <si>
    <t>Southdown – Royal Windsor to Lakeshore</t>
  </si>
  <si>
    <t>Courtney Park - Dixie To Ordan</t>
  </si>
  <si>
    <t>Park Royal MS - Feeder Egress</t>
  </si>
  <si>
    <t>Other projects</t>
  </si>
  <si>
    <t>QEW - Evans to Cawthra</t>
  </si>
  <si>
    <t>CREDITVIEW - BRITANNIA TO ARGENTIA</t>
  </si>
  <si>
    <t>Underground</t>
  </si>
  <si>
    <t>Overhead</t>
  </si>
  <si>
    <t>IMS Reverification Meters S20</t>
  </si>
  <si>
    <t>Residential Reverification</t>
  </si>
  <si>
    <t>IMS MC5 Reverification</t>
  </si>
  <si>
    <t>Replacement of REX1</t>
  </si>
  <si>
    <t>SPF Approval Workflows for Standards</t>
  </si>
  <si>
    <t>SPF/AM/FM/GIS PCB Test Reports</t>
  </si>
  <si>
    <t>IOM Integration with Smart Meters</t>
  </si>
  <si>
    <t>Power Outage Message Automation</t>
  </si>
  <si>
    <t>IOM Mobile Deployment - Phase 3</t>
  </si>
  <si>
    <t>Sedan</t>
  </si>
  <si>
    <t>Passenger</t>
  </si>
  <si>
    <t>Sport Utility Vehicle</t>
  </si>
  <si>
    <t>Laptops platform Refresh</t>
  </si>
  <si>
    <t>Derry BR TV's/AV conference equipement</t>
  </si>
  <si>
    <t>03 UTM Firewall upgrade</t>
  </si>
  <si>
    <t>Backup Drive LTO4 upgrade</t>
  </si>
  <si>
    <t>Oracle Web Self Service Module Phase 2</t>
  </si>
  <si>
    <t>Customer Contact Letter</t>
  </si>
  <si>
    <t>Mobile Outage Notifications</t>
  </si>
  <si>
    <t>GS200 TOU Web Presentation</t>
  </si>
  <si>
    <t>Revenue de-coupling</t>
  </si>
  <si>
    <t>System Enhancement-Automate FIT refund process</t>
  </si>
  <si>
    <t>On bill financing</t>
  </si>
  <si>
    <t>Billing &gt;50 Designated RPP as TOU - ??</t>
  </si>
  <si>
    <t>Deposit Review</t>
  </si>
  <si>
    <t>MDMR solution testing</t>
  </si>
  <si>
    <t>Large commercial interval billing (LPSS)</t>
  </si>
  <si>
    <t>LPSS Upgrade</t>
  </si>
  <si>
    <t>MV-90</t>
  </si>
  <si>
    <t>Revenue Analytics</t>
  </si>
  <si>
    <t>Meter Data warehouse</t>
  </si>
  <si>
    <t>Warehouse office , washrooms and convert pic room to garage - P6</t>
  </si>
  <si>
    <t>Warehouse wall, walkway, TTC and Metering staging areas - P7</t>
  </si>
  <si>
    <t>Demo old mechanics office, mechanics cage, add 4 new bays and floor upgrade (Mud washdown, garage and warehouse) P3</t>
  </si>
  <si>
    <t>Derry Elevator Cylinder replacement</t>
  </si>
  <si>
    <t>Derry Windows</t>
  </si>
  <si>
    <t>Derry HVAC replacement (phase 2)</t>
  </si>
  <si>
    <t>Derry BAS system</t>
  </si>
  <si>
    <t>C0532C - CIAC - LRT</t>
  </si>
  <si>
    <t>TOTAL NET CAPITAL EXPENDITURES - 2017</t>
  </si>
  <si>
    <t>City Centre N</t>
  </si>
  <si>
    <t>Bloor MS</t>
  </si>
  <si>
    <t>Hensall MS</t>
  </si>
  <si>
    <t>Western MS</t>
  </si>
  <si>
    <t>Mini Britannia</t>
  </si>
  <si>
    <t>Webb MS Feeder Egress - Section 3</t>
  </si>
  <si>
    <t>Mini-Britannia TS Feeder Egress - Section 1</t>
  </si>
  <si>
    <t>Ellengale -  Shadeland/ Chada</t>
  </si>
  <si>
    <t>Clarkson -  Truscott/ Kelly/ Bromsgrove/  Playford</t>
  </si>
  <si>
    <t>Tenth line/ Waxwing - main feeder</t>
  </si>
  <si>
    <t>2020 - N. Tedwyn/ Valleyfield</t>
  </si>
  <si>
    <t>Meadowvale - Montevidea/ Ganonaque</t>
  </si>
  <si>
    <t xml:space="preserve">Traders - Traders Blvd </t>
  </si>
  <si>
    <t>Rockwood - Owlsnest/ Claypine/ Beechknoll</t>
  </si>
  <si>
    <t>Square One - Robert Speck Pkwy to City Centre MS</t>
  </si>
  <si>
    <t>2018 Overhead Switch Replacement Program</t>
  </si>
  <si>
    <t>2018 Insulator Replacement Program</t>
  </si>
  <si>
    <t>2018 Stores Small Capital Material</t>
  </si>
  <si>
    <t>2018 Wood Pole Installations</t>
  </si>
  <si>
    <t>2018 Concrete Pole Installations</t>
  </si>
  <si>
    <t>2018 Misc Capital (FIs, Term Poles, Animal Protection, Grounding Replacments)</t>
  </si>
  <si>
    <t>Rometown - Section 2</t>
  </si>
  <si>
    <t>Justine/Capricorn - Section 1</t>
  </si>
  <si>
    <t>Tecumseh Park</t>
  </si>
  <si>
    <t>Hydro One ROW - Winston Churchill to Southdown - Section 1</t>
  </si>
  <si>
    <t>Stanfield - North Service to Queensway</t>
  </si>
  <si>
    <t>Bramalea - Derry to City Limits</t>
  </si>
  <si>
    <t>QEW - Various Bridge Rehabilitations</t>
  </si>
  <si>
    <t>Mavis - Courtney Park to City Limits</t>
  </si>
  <si>
    <t>Drew - Dixie to Tomken</t>
  </si>
  <si>
    <t>Small Commercial Reverification Meters</t>
  </si>
  <si>
    <t>IOM Integration with IVR</t>
  </si>
  <si>
    <t>Asset Barcoding &amp; AM/FM/GIS Integration</t>
  </si>
  <si>
    <t>AM/FM/GIS Transformer Asset Life Cycle Remodeling</t>
  </si>
  <si>
    <t>Backhoe</t>
  </si>
  <si>
    <t>Users' PC Desktop Platform Refresh</t>
  </si>
  <si>
    <t>Aruba WiFi System Upgrade</t>
  </si>
  <si>
    <t>Reveal Upgrade</t>
  </si>
  <si>
    <t>Oracle UPK Upgrade</t>
  </si>
  <si>
    <t>Internal Audit Applications (ERMS;Resolver;Caseware)</t>
  </si>
  <si>
    <t>Automate Transformer Certify Test Reports Data Capture and Workflow</t>
  </si>
  <si>
    <t>Asset Maintenance Management - Transformer&amp;Switch Gear</t>
  </si>
  <si>
    <t>Project Management/Scheduling - i.e. Primavera</t>
  </si>
  <si>
    <t>Shift Worker Scheduling</t>
  </si>
  <si>
    <t>Contract Management System</t>
  </si>
  <si>
    <t>Ordering Inventory From The Field</t>
  </si>
  <si>
    <t>Employee Action Process Automation and Workflows</t>
  </si>
  <si>
    <t>Org. Chart  Automation</t>
  </si>
  <si>
    <t>Performance Assessment Application  (Taleo) Integration with JDE</t>
  </si>
  <si>
    <t>Customer Billing System Enhancements</t>
  </si>
  <si>
    <t>Customer Web Self Service Enhancements</t>
  </si>
  <si>
    <t>Regulatory Changes</t>
  </si>
  <si>
    <t>SYNC for NBB A/C's - Carryover from 2014</t>
  </si>
  <si>
    <t>Link CC&amp;B with the alerts and disconnect list</t>
  </si>
  <si>
    <t>Collection Agency Interface</t>
  </si>
  <si>
    <t xml:space="preserve">Upgrade PrimeRead IMS </t>
  </si>
  <si>
    <t>Upgrade MV-RS</t>
  </si>
  <si>
    <t>Upgrade UC4 (Automic)</t>
  </si>
  <si>
    <t>MAS Upgrade</t>
  </si>
  <si>
    <t>Green Button</t>
  </si>
  <si>
    <t>Business Intelligence for CC&amp;B</t>
  </si>
  <si>
    <t>Warehouse mezzanine -P8</t>
  </si>
  <si>
    <t>South tower washrooms, offices and south tower sprinkler pipes P4</t>
  </si>
  <si>
    <t>Derry main generator replacement</t>
  </si>
  <si>
    <t>Furniture replacement</t>
  </si>
  <si>
    <t>Derry HVAC replacement (phase 3)</t>
  </si>
  <si>
    <t>TOTAL NET CAPITAL EXPENDITURES - 2018</t>
  </si>
  <si>
    <t>Rockwood MS</t>
  </si>
  <si>
    <t>Shawson MS</t>
  </si>
  <si>
    <t>Park Royal MS</t>
  </si>
  <si>
    <t>City Centre</t>
  </si>
  <si>
    <t>Mini-Britannia TS Feeder Egress - Section 2</t>
  </si>
  <si>
    <t>Centreview -  Mavis to Duke</t>
  </si>
  <si>
    <t xml:space="preserve">Ellengale -  Carillion </t>
  </si>
  <si>
    <t>Chalfield/ Woodington</t>
  </si>
  <si>
    <t xml:space="preserve">Clarkson - Bodwin/ Truscott </t>
  </si>
  <si>
    <t>Pickmere</t>
  </si>
  <si>
    <t>Rathburn/ Cawthra</t>
  </si>
  <si>
    <t>Traders - Watline</t>
  </si>
  <si>
    <t>Folkway/ Taffey/ Remea</t>
  </si>
  <si>
    <t>Malton - Sigsbee/ Finery Cres</t>
  </si>
  <si>
    <t>S. Tedwyn/ Chantenay</t>
  </si>
  <si>
    <t>Sherobee T/H's</t>
  </si>
  <si>
    <t>2019 Overhead Switch Replacement Program</t>
  </si>
  <si>
    <t>2019 Insulator Replacement Program</t>
  </si>
  <si>
    <t>2019 Stores Small Capital Material</t>
  </si>
  <si>
    <t>2019 Wood Pole Installations</t>
  </si>
  <si>
    <t>2019 Concrete Pole Installations</t>
  </si>
  <si>
    <t>2019 Misc Capital (FIs, Term Poles, Animal Protection, Grounding Replacments)</t>
  </si>
  <si>
    <t>Northmount/Alexandra/Meredeth/Ogden - Section 1</t>
  </si>
  <si>
    <t>Northmount/Alexandra/Meredeth/Ogden - Section 2</t>
  </si>
  <si>
    <t>Justine/Capricorn - Section 2</t>
  </si>
  <si>
    <t>Lake/John</t>
  </si>
  <si>
    <t>Dixie - Londonderry to CN Tracks</t>
  </si>
  <si>
    <t>Shawson - Dixie to Luke</t>
  </si>
  <si>
    <t>Stanfield - Queensway to Dundas - Section 1</t>
  </si>
  <si>
    <t>Burnhampthorpe - Ponytrail to Mill</t>
  </si>
  <si>
    <t>HWY 401 - CREDIT RIVER TO HWY10</t>
  </si>
  <si>
    <t>Sheridan Park Extension</t>
  </si>
  <si>
    <t>Courtney Park - Kennedy to Tomken</t>
  </si>
  <si>
    <t>IOM Schematics</t>
  </si>
  <si>
    <t>RBD</t>
  </si>
  <si>
    <t>Reel Carrier CT-14</t>
  </si>
  <si>
    <t>Load Lifter</t>
  </si>
  <si>
    <t>Power Dolly</t>
  </si>
  <si>
    <t>Puller/Tensioner</t>
  </si>
  <si>
    <t>Flat Bed Material Handler</t>
  </si>
  <si>
    <t>Pick Up Truck</t>
  </si>
  <si>
    <t>CISCO VoIP Phone system Upgrade</t>
  </si>
  <si>
    <t>Nuance Voice Recognition upgrade</t>
  </si>
  <si>
    <t>Derry's Projectors</t>
  </si>
  <si>
    <t>04 Checkpoint Firewalls upgrade</t>
  </si>
  <si>
    <t>Brocade main IP Router</t>
  </si>
  <si>
    <t>JDE Service Pack Upgrade</t>
  </si>
  <si>
    <t>IBM Cognos Upgrade</t>
  </si>
  <si>
    <t>Microsoft SharePoint Upgrade</t>
  </si>
  <si>
    <t>Microsoft Dynamics CRM Upgrade</t>
  </si>
  <si>
    <t>AP - Automation</t>
  </si>
  <si>
    <t>Single Source Electronic Approvals</t>
  </si>
  <si>
    <t xml:space="preserve">Asset Maintenance Management </t>
  </si>
  <si>
    <t>Automate Material Approval Process and Workflow</t>
  </si>
  <si>
    <t>Inventory Forecasting/Planning Solution</t>
  </si>
  <si>
    <t>Supplier Workbench</t>
  </si>
  <si>
    <t>Total Compensation Statement Revisions and On-line Access</t>
  </si>
  <si>
    <t>Applicant Tracking System</t>
  </si>
  <si>
    <t>Leadership and Employee Self-Serve Options</t>
  </si>
  <si>
    <t>Customer Self Service Enhancements</t>
  </si>
  <si>
    <t>Meter Data Warehouse enhancements</t>
  </si>
  <si>
    <t>Severance Process</t>
  </si>
  <si>
    <t>Mobile Workfforce intergration</t>
  </si>
  <si>
    <t>Biztalk Upgrade</t>
  </si>
  <si>
    <t>Building envelope security (Doors and windows)</t>
  </si>
  <si>
    <t>Mavis Accessibility upgrades</t>
  </si>
  <si>
    <t>Mavis main generator replacement</t>
  </si>
  <si>
    <t>TOTAL NET CAPITAL EXPENDITURES - 2019</t>
  </si>
  <si>
    <t>John MS</t>
  </si>
  <si>
    <t>Meadowvale TC</t>
  </si>
  <si>
    <t>Woodlands</t>
  </si>
  <si>
    <t>Hamilton MS</t>
  </si>
  <si>
    <t>Duke MS</t>
  </si>
  <si>
    <t>Duke MS Feeder Egress - Section 1</t>
  </si>
  <si>
    <t>Duke MS Feeder Egress - Section 2</t>
  </si>
  <si>
    <t>Square One -  Rathburn/ Shipp</t>
  </si>
  <si>
    <t>Forestwood/ Blairholm/ Stainton</t>
  </si>
  <si>
    <t>Paisley/ Confederation - Apts</t>
  </si>
  <si>
    <t xml:space="preserve">Clarkson - n. of Truscott/ Lewisham / Southdown </t>
  </si>
  <si>
    <t>Traders - MacAdam</t>
  </si>
  <si>
    <t>Denise Rd</t>
  </si>
  <si>
    <t>Walden Circle</t>
  </si>
  <si>
    <t xml:space="preserve">Clarkson - S. of Truscott/ Lewisham / Southdown </t>
  </si>
  <si>
    <t>Meadowvale - Copenhagen/ N. of Derry Rd</t>
  </si>
  <si>
    <t>2020 Overhead Switch Replacement Program</t>
  </si>
  <si>
    <t>2020 Insulator Replacement Program</t>
  </si>
  <si>
    <t>2020 Stores Small Capital Material</t>
  </si>
  <si>
    <t>2020 Wood Pole Installations</t>
  </si>
  <si>
    <t>2020 Concrete Pole Installations</t>
  </si>
  <si>
    <t>2020 Misc Capital (FIs, Term Poles, Animal Protection, Grounding Replacments)</t>
  </si>
  <si>
    <t>Greaves/East/Westmount</t>
  </si>
  <si>
    <t>Cliff/Burslem</t>
  </si>
  <si>
    <t>Redstone/Bonaventure</t>
  </si>
  <si>
    <t>Indian</t>
  </si>
  <si>
    <t>Munden/Pear Tree</t>
  </si>
  <si>
    <t>Donnelly/Glenburnie</t>
  </si>
  <si>
    <t>Dixie - Dundas to QEW</t>
  </si>
  <si>
    <t>Stanfield - Queensway to Dundas - Section 2</t>
  </si>
  <si>
    <t>Hydro One ROW - Cawthra to Stanfield</t>
  </si>
  <si>
    <t>CREEKBANK - MATHESON TO SHAWSON</t>
  </si>
  <si>
    <t>Ninth Line - Britannia to Derry</t>
  </si>
  <si>
    <t>IOM SCADA Control</t>
  </si>
  <si>
    <t>Major Equipment Location Tracking - Phase 2</t>
  </si>
  <si>
    <t>Pole Trailer</t>
  </si>
  <si>
    <t>Ride on Mower</t>
  </si>
  <si>
    <t>Trailer</t>
  </si>
  <si>
    <t>Tandem Cargo Trailer</t>
  </si>
  <si>
    <t>Dolly</t>
  </si>
  <si>
    <t>Flat Deck Pole Trailer</t>
  </si>
  <si>
    <t>Laptop Platform Refresh</t>
  </si>
  <si>
    <t>All Mavis rooms'projectors/AV hardware</t>
  </si>
  <si>
    <t>IBM SAN V7000 Upgrade</t>
  </si>
  <si>
    <t>Glen Erin SAN Core Switch</t>
  </si>
  <si>
    <t>Windows Active Directory Upgrade to ADFS 2012</t>
  </si>
  <si>
    <t>Microsoft Business Intelligence</t>
  </si>
  <si>
    <t>Phoenix Fuels System Upgrade</t>
  </si>
  <si>
    <t>DSI Upgrade</t>
  </si>
  <si>
    <t>Project Estimation Application</t>
  </si>
  <si>
    <t>Absence Management System Upgrade/Migration</t>
  </si>
  <si>
    <t>Meter Data Warehouse Enhancements</t>
  </si>
  <si>
    <t>Meter to Cash Archiving</t>
  </si>
  <si>
    <t>TOTAL NET CAPITAL EXPENDITURES - 2020</t>
  </si>
  <si>
    <t>Shawanaga MS</t>
  </si>
  <si>
    <t xml:space="preserve">Rogers </t>
  </si>
  <si>
    <t>Munden MS</t>
  </si>
  <si>
    <t>Battleford MS</t>
  </si>
  <si>
    <t>Derry - Airport to Goreway</t>
  </si>
  <si>
    <t>Lakeshore - Clarkson to Bexhill</t>
  </si>
  <si>
    <t xml:space="preserve">Clarkson - N. of Truscott/ Lewisham / Southdown </t>
  </si>
  <si>
    <t>Century/ Argentia</t>
  </si>
  <si>
    <t>Malton - Brandongate/ Monica/ Keenan</t>
  </si>
  <si>
    <t>Mississauga Valley Blvd/ Vermouth</t>
  </si>
  <si>
    <t>SW of Hwy 403/ EMP</t>
  </si>
  <si>
    <t>Tedwyn/ Munden</t>
  </si>
  <si>
    <t>Cawthra/ Eversley/ Holden</t>
  </si>
  <si>
    <t>Fieldgate/ Ponytrail/ Bloor</t>
  </si>
  <si>
    <t>2021 Overhead Switch Replacement Program</t>
  </si>
  <si>
    <t>2021 Insulator Replacement Program</t>
  </si>
  <si>
    <t>2021 Stores Small Capital Material</t>
  </si>
  <si>
    <t>2021 Wood Pole Installations</t>
  </si>
  <si>
    <t>2021 Concrete Pole Installations</t>
  </si>
  <si>
    <t>2021 Misc Capital (FIs, Term Poles, Animal Protection, Grounding Replacments)</t>
  </si>
  <si>
    <t>Dejong/Wareham/Turney</t>
  </si>
  <si>
    <t>Alexandra/Halliday</t>
  </si>
  <si>
    <t>Broadmoor</t>
  </si>
  <si>
    <t>Blanefield</t>
  </si>
  <si>
    <t>Greenway</t>
  </si>
  <si>
    <t>Alphonse/Sora</t>
  </si>
  <si>
    <t>Lornewood/Glenhill</t>
  </si>
  <si>
    <t>Stavebank/Kenolie</t>
  </si>
  <si>
    <t>Truscott</t>
  </si>
  <si>
    <t>Shawanaga Trail</t>
  </si>
  <si>
    <t>Hydro One ROW - Southdown to Lorne Park</t>
  </si>
  <si>
    <t>Hydro One ROW - Lorne Park to QEW</t>
  </si>
  <si>
    <t>Hydro One ROW - Hurontario to Cawthra</t>
  </si>
  <si>
    <t>Ninth Line -Eglinton to Britannia</t>
  </si>
  <si>
    <t>HWY 401 - WCB to Credit River</t>
  </si>
  <si>
    <t>IOM Complex Workflow Management</t>
  </si>
  <si>
    <t>IOM Enhanced Alarming</t>
  </si>
  <si>
    <t>IOM Advanced Control Room Logger</t>
  </si>
  <si>
    <t>Step Van</t>
  </si>
  <si>
    <t>Reach Forklift Truck</t>
  </si>
  <si>
    <t>Mini Derrick</t>
  </si>
  <si>
    <t>Motorized Utility Vehicle</t>
  </si>
  <si>
    <t>Day Cab Tractor</t>
  </si>
  <si>
    <t>Enersource Website Upgrade</t>
  </si>
  <si>
    <t>Long Term Asset Planning Solution (Copperleaf)</t>
  </si>
  <si>
    <t>Expense-Seminar-Tution Workflow Upgrade/Replacement</t>
  </si>
  <si>
    <t>Learning Management System</t>
  </si>
  <si>
    <t>CC&amp;B Server Hardware Expansion</t>
  </si>
  <si>
    <t>TOTAL NET CAPITAL EXPENDITURES - 2021</t>
  </si>
  <si>
    <t>2016-C0581-6A</t>
  </si>
  <si>
    <t>2016-C0581-6B</t>
  </si>
  <si>
    <t>2016-C0581-6C</t>
  </si>
  <si>
    <t>2016-C0581-6D</t>
  </si>
  <si>
    <t>2016-C0507-1A</t>
  </si>
  <si>
    <t>2016-C0507-1B</t>
  </si>
  <si>
    <t>2016-C0507-1C</t>
  </si>
  <si>
    <t>2016-C0507-1D</t>
  </si>
  <si>
    <t>2016-C0576-1</t>
  </si>
  <si>
    <t>2016-C0576-2</t>
  </si>
  <si>
    <t>2016-C0576-3</t>
  </si>
  <si>
    <t>2016-C0576-4</t>
  </si>
  <si>
    <t>2016-C0576-5</t>
  </si>
  <si>
    <t>2016-C0576-6</t>
  </si>
  <si>
    <t>2016-C0505-1A</t>
  </si>
  <si>
    <t>2016-C0505-1B</t>
  </si>
  <si>
    <t>2016-C0505-1C</t>
  </si>
  <si>
    <t>2016-C0505-1D</t>
  </si>
  <si>
    <t>2016-C0505-1E</t>
  </si>
  <si>
    <t>2016-C0505-1F</t>
  </si>
  <si>
    <t>2016-C0505-1G</t>
  </si>
  <si>
    <t>2016-C0505-1H</t>
  </si>
  <si>
    <t>2016-C0505-1I</t>
  </si>
  <si>
    <t>2016-C0561-1A</t>
  </si>
  <si>
    <t>2016-C0561-1B</t>
  </si>
  <si>
    <t>2016-C0561-1C</t>
  </si>
  <si>
    <t>2016-C0561-1D</t>
  </si>
  <si>
    <t>2016-C0561-1E</t>
  </si>
  <si>
    <t>2016-C0561-1F</t>
  </si>
  <si>
    <t>2016-C0561-1G</t>
  </si>
  <si>
    <t>2016-C0561-1H</t>
  </si>
  <si>
    <t>2016-C0561-1I</t>
  </si>
  <si>
    <t>2016-C0561-1J</t>
  </si>
  <si>
    <t>2016-C0561-1K</t>
  </si>
  <si>
    <t>2016-C0561-1L</t>
  </si>
  <si>
    <t>2016-C0562-1A</t>
  </si>
  <si>
    <t>2016-C0562-1B</t>
  </si>
  <si>
    <t>2016-C0562-1C</t>
  </si>
  <si>
    <t>2016-C0562-1D</t>
  </si>
  <si>
    <t>2016-C0562-1E</t>
  </si>
  <si>
    <t>2016-C0562-1F</t>
  </si>
  <si>
    <t>2016-C0563-1</t>
  </si>
  <si>
    <t>2016-C0564-1</t>
  </si>
  <si>
    <t>2016-C0565-1</t>
  </si>
  <si>
    <t>2016-C0565-2</t>
  </si>
  <si>
    <t>2016-C0565-3</t>
  </si>
  <si>
    <t>2016-C0565-4</t>
  </si>
  <si>
    <t>2016-C0531-1A</t>
  </si>
  <si>
    <t>2016-C0531-1B</t>
  </si>
  <si>
    <t>2016-C0531-1C</t>
  </si>
  <si>
    <t>2016-C0531-1D</t>
  </si>
  <si>
    <t>2016-C0531-1E</t>
  </si>
  <si>
    <t>2016-C0585-1</t>
  </si>
  <si>
    <t>2016-C0581-5A</t>
  </si>
  <si>
    <t>2016-C0581-5B</t>
  </si>
  <si>
    <t>2016-C0581-5D</t>
  </si>
  <si>
    <t>2016-C0589-5A</t>
  </si>
  <si>
    <t>2016-C0589-5B</t>
  </si>
  <si>
    <t>2016-C0589-5C</t>
  </si>
  <si>
    <t>2016-C0589-5D</t>
  </si>
  <si>
    <t>2016-C0584-1</t>
  </si>
  <si>
    <t>Service Quality</t>
  </si>
  <si>
    <t>Customer Satisfaction</t>
  </si>
  <si>
    <t>Reputational Risk</t>
  </si>
  <si>
    <t>Customer Focus</t>
  </si>
  <si>
    <t>Operational Effectiveness</t>
  </si>
  <si>
    <t>Safety (Customer &amp; Employee)</t>
  </si>
  <si>
    <t>Environmental Impact/risk</t>
  </si>
  <si>
    <t>System Reliability</t>
  </si>
  <si>
    <t>System Expansion</t>
  </si>
  <si>
    <t>System Renewal</t>
  </si>
  <si>
    <t>Financial Performance</t>
  </si>
  <si>
    <t>Cost Efficiencies</t>
  </si>
  <si>
    <t>One-Time Costs</t>
  </si>
  <si>
    <t>Ongoing Costs</t>
  </si>
  <si>
    <t>Regulatory / Public Policy Responsiveness</t>
  </si>
  <si>
    <t>Mandatory?</t>
  </si>
  <si>
    <t>Category</t>
  </si>
  <si>
    <t>Can it be deferred?</t>
  </si>
  <si>
    <t>Yes</t>
  </si>
  <si>
    <t>No</t>
  </si>
  <si>
    <t>DIFFERENCE</t>
  </si>
  <si>
    <t>Vans</t>
  </si>
  <si>
    <t>Trailers</t>
  </si>
  <si>
    <t>Pickup Trucks</t>
  </si>
  <si>
    <t>Dump Trucks</t>
  </si>
  <si>
    <t>Bucket Trucks</t>
  </si>
  <si>
    <t>Mavis HVAC &amp; Mechanical Upgrades</t>
  </si>
  <si>
    <t>Energy conservation, waste reduction and Health &amp; Safety programs</t>
  </si>
  <si>
    <t>Building Automation System</t>
  </si>
  <si>
    <t>Mavis Building Envelope</t>
  </si>
  <si>
    <t>Derry HVAC Upgrades</t>
  </si>
  <si>
    <t>Mavis Building Reno to Middle Tower Main Floor</t>
  </si>
  <si>
    <t>Mavis Warehouse Wall, Walkway and Trades Training Centre</t>
  </si>
  <si>
    <t>Mavis Warehouse Offices and Washroom</t>
  </si>
  <si>
    <t>2016-C0541/C0542/C0544-1</t>
  </si>
  <si>
    <t>Residential Service Upgrades</t>
  </si>
  <si>
    <t>Industrial/Commercial Services</t>
  </si>
  <si>
    <t>Collector (Gatekeeper) Replacement/Removal</t>
  </si>
  <si>
    <t>Station RTU &amp; Protection Relay and Battery &amp; Charger Replacements</t>
  </si>
  <si>
    <t>2016-C0581-6H</t>
  </si>
  <si>
    <t>In Service Date</t>
  </si>
  <si>
    <t>Mississauga Valley Blvd feeder - North side</t>
  </si>
  <si>
    <t>2016-C0567-1</t>
  </si>
  <si>
    <t>Customer Contributions</t>
  </si>
  <si>
    <t>Hydro One TS Payments</t>
  </si>
  <si>
    <t>CHECK - Per Belinda's Schedule</t>
  </si>
  <si>
    <t>Add: AFUDC - Allowance for Funds Used During Construction</t>
  </si>
  <si>
    <t>Less: Recovery through Variance Account 1557 - Smart Meters Large Users</t>
  </si>
  <si>
    <t>Less: Capex Materiality Threshold</t>
  </si>
  <si>
    <t>INCREMENTAL CAPITAL MODULE REQUEST AMOUNT</t>
  </si>
  <si>
    <t>NET CAPITAL EXPENDITURES (EXCLUDING HYDRO ONE TS PAYMENTS)</t>
  </si>
  <si>
    <t>NET CAPITAL EXPENDITURES BEFORE ADJUSTMENTS</t>
  </si>
  <si>
    <t>NET CAPITAL EXPENDITURES</t>
  </si>
  <si>
    <t>SCORE</t>
  </si>
  <si>
    <t>TOTAL</t>
  </si>
  <si>
    <t>RANKINGS</t>
  </si>
  <si>
    <t>Cost Efficiencies &amp; Ongoing Costs</t>
  </si>
  <si>
    <t>2016</t>
  </si>
  <si>
    <t>Not Applicable</t>
  </si>
  <si>
    <t>0 - No impact on any ESQR</t>
  </si>
  <si>
    <t>0 - No impact on Customer Service</t>
  </si>
  <si>
    <t>8 - Positive impact on brand</t>
  </si>
  <si>
    <t>0 - No safety risk</t>
  </si>
  <si>
    <t>0 - None</t>
  </si>
  <si>
    <t>10 - Prevent 100,000 customer minutes of outage</t>
  </si>
  <si>
    <t>10 - New infrastructure to avert major system constraint/risk</t>
  </si>
  <si>
    <t>0 - ACA health index  "Very Good" or N/A</t>
  </si>
  <si>
    <t>0 - No significant amount</t>
  </si>
  <si>
    <t>0 - No brand impact</t>
  </si>
  <si>
    <t>5 - Medium environmental impact</t>
  </si>
  <si>
    <t>5 - Upgrade existing infrastructure to support existing service capacity</t>
  </si>
  <si>
    <t>5 - ACA health index  "Fair"</t>
  </si>
  <si>
    <t>10 - &gt; $100,000</t>
  </si>
  <si>
    <t>2017</t>
  </si>
  <si>
    <t>5 -  Medical aid injury</t>
  </si>
  <si>
    <t>8 - Significant improvement to ESQR</t>
  </si>
  <si>
    <t>10 - Direct positive impact that will be reflected on next customer survey</t>
  </si>
  <si>
    <t xml:space="preserve">10 - Prevents or significantly reduces likelihood of irreparable brand damage </t>
  </si>
  <si>
    <t>10 -  Potential loss of life</t>
  </si>
  <si>
    <t>8 - High environmental impact</t>
  </si>
  <si>
    <t>10 - ACA health index  "Very Poor"</t>
  </si>
  <si>
    <t>5 - &gt; $50,000</t>
  </si>
  <si>
    <t>Q4 2016</t>
  </si>
  <si>
    <t xml:space="preserve">5 - Improvement of multiple ESQRs </t>
  </si>
  <si>
    <t>3 - Positive improvement to customer experience (non-quantifiable)</t>
  </si>
  <si>
    <t>5 - Helps preserve brand</t>
  </si>
  <si>
    <t>3 - Low environmental impact</t>
  </si>
  <si>
    <t>8 - New infrastructure required to support service capacity</t>
  </si>
  <si>
    <t>$2.4M</t>
  </si>
  <si>
    <t>Highway or roadway relocations, and upgrades needed to accommodate municipal, federal or provincial infrastructure improvements</t>
  </si>
  <si>
    <t>Mandatory - Deferral of project will result in non-compliance with regulations.</t>
  </si>
  <si>
    <t>3 - Makes an improvement or prevents degradation of 1 ESQR</t>
  </si>
  <si>
    <t>0 - No impact on customer minutes of outage</t>
  </si>
  <si>
    <t>0 - No Impact on system capacity</t>
  </si>
  <si>
    <t>3 - &gt; $30,000</t>
  </si>
  <si>
    <t>$18M</t>
  </si>
  <si>
    <t>8 - ACA health index  "Poor"</t>
  </si>
  <si>
    <t>$39.6M</t>
  </si>
  <si>
    <t>5 - Improves customer experience (a large user or 1000 RES customers)</t>
  </si>
  <si>
    <t>$20.55M</t>
  </si>
  <si>
    <t>Project required to become or remain compliant with applicable legislation and/or regulation</t>
  </si>
  <si>
    <t>10 - Improvement from non-compliance to compliance</t>
  </si>
  <si>
    <t>3 - Prevent 30,000 customer minutes of outage</t>
  </si>
  <si>
    <t>5 - Prevent 50,000 customer minutes of outage</t>
  </si>
  <si>
    <t>Required – Deferral of project not recommended. Project required to proceed and will displace projects in future years.</t>
  </si>
  <si>
    <t>Replacement of equipment that has failed or become damaged and is needed to maintain continuity of service.</t>
  </si>
  <si>
    <t>Project required as per IT infrastructure road map</t>
  </si>
  <si>
    <t>Select from drop-down menu</t>
  </si>
  <si>
    <t>June, 2016</t>
  </si>
  <si>
    <t>Required - Deferral of project not recommended and will impact the schedule for multi-year programs.</t>
  </si>
  <si>
    <t>3 - May mitigate brand risk</t>
  </si>
  <si>
    <t>Desired – Deferral of project can be accommodated and may not impact or displace projects in future years.</t>
  </si>
  <si>
    <t>Q2 2016</t>
  </si>
  <si>
    <t>3 -  First aid injury</t>
  </si>
  <si>
    <t>8 - &gt; $80,000</t>
  </si>
  <si>
    <t>8 - Adds value or service that customers have identified through survey or some other means</t>
  </si>
  <si>
    <t>8 - Prevent 80,000 customer minutes of outage</t>
  </si>
  <si>
    <t>&gt;$100,000</t>
  </si>
  <si>
    <t>Q3 2016</t>
  </si>
  <si>
    <t>December 2016</t>
  </si>
  <si>
    <t>Project identified as a result of customer request</t>
  </si>
  <si>
    <t xml:space="preserve"> This projects mitigates exposure that could cause:</t>
  </si>
  <si>
    <t>Position</t>
  </si>
  <si>
    <t>2017-2021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</si>
</sst>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5" formatCode="&quot;$&quot;#,##0;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(* #,##0.0_);_(* \(#,##0.0\);_(* &quot;-&quot;??_);_(@_)"/>
    <numFmt numFmtId="166" formatCode="#,##0.0"/>
    <numFmt numFmtId="167" formatCode="mm/dd/yyyy"/>
    <numFmt numFmtId="168" formatCode="0\-0"/>
    <numFmt numFmtId="169" formatCode="_(* #,##0.00_);_(* \(#,##0.00\);_(* &quot;-&quot;??_);_(@_)"/>
    <numFmt numFmtId="170" formatCode="&quot;$&quot;#,##0\ ;\(&quot;$&quot;#,##0\)"/>
    <numFmt numFmtId="171" formatCode="&quot;$&quot;#,##0.00"/>
    <numFmt numFmtId="172" formatCode="_(&quot;$&quot;* #,##0.00_);_(&quot;$&quot;* \(#,##0.00\);_(&quot;$&quot;* &quot;-&quot;??_);_(@_)"/>
    <numFmt numFmtId="173" formatCode="&quot;$&quot;#,##0.00_);[Red]\(&quot;$&quot;#,##0.00\)"/>
    <numFmt numFmtId="174" formatCode="0.000%"/>
    <numFmt numFmtId="175" formatCode="&quot;$&quot;#,##0_);\(&quot;$&quot;#,##0\)"/>
    <numFmt numFmtId="176" formatCode="_([$€-2]* #,##0.00_);_([$€-2]* \(#,##0.00\);_([$€-2]* &quot;-&quot;??_)"/>
    <numFmt numFmtId="177" formatCode="##\-#"/>
    <numFmt numFmtId="178" formatCode="_(* #,##0_);_(* \(#,##0\);_(* &quot;-&quot;??_);_(@_)"/>
    <numFmt numFmtId="179" formatCode="_-* #,##0\ _P_t_s_-;\-* #,##0\ _P_t_s_-;_-* &quot;-&quot;\ _P_t_s_-;_-@_-"/>
    <numFmt numFmtId="180" formatCode="0.00_)"/>
    <numFmt numFmtId="181" formatCode="&quot;£ &quot;#,##0.00;[Red]\-&quot;£ &quot;#,##0.00"/>
    <numFmt numFmtId="182" formatCode="[$-409]mmm\-yy;@"/>
    <numFmt numFmtId="183" formatCode="_-\ &quot;$&quot;#,##0_-;\ \(&quot;$&quot;#,##0\);_-\ &quot;-&quot;_-;_-@_-"/>
    <numFmt numFmtId="184" formatCode="[$-409]d/mmm/yy;@"/>
    <numFmt numFmtId="185" formatCode="[$-F800]dddd\,\ mmmm\ dd\,\ yyyy"/>
    <numFmt numFmtId="186" formatCode="_-\ 0%_-;\ \(0%\);_-\ &quot;-&quot;_-;_-@_-"/>
    <numFmt numFmtId="187" formatCode="_-\ #,##0.0_-;\ \(#,##0.0\);_-\ &quot;-&quot;_-;_-@_-"/>
  </numFmts>
  <fonts count="6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24"/>
      <name val="Courier New"/>
      <family val="3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b/>
      <sz val="24"/>
      <name val="Geneva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i/>
      <sz val="16"/>
      <name val="Helv"/>
    </font>
    <font>
      <b/>
      <sz val="10"/>
      <name val="Helv"/>
    </font>
    <font>
      <sz val="10"/>
      <color theme="1"/>
      <name val="Arial"/>
      <family val="2"/>
    </font>
    <font>
      <sz val="7"/>
      <name val="Arial"/>
      <family val="2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0"/>
      <name val="MS Sans Serif"/>
      <family val="2"/>
    </font>
    <font>
      <sz val="10"/>
      <name val="GMond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1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rgb="FFFFCC99"/>
        <bgColor indexed="64"/>
      </patternFill>
    </fill>
    <fill>
      <patternFill patternType="solid">
        <fgColor rgb="FFCCECFF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0"/>
      </top>
      <bottom style="double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2">
    <xf numFmtId="0" fontId="0" fillId="0" borderId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165" fontId="4" fillId="0" borderId="0"/>
    <xf numFmtId="165" fontId="4" fillId="0" borderId="0"/>
    <xf numFmtId="165" fontId="4" fillId="0" borderId="0"/>
    <xf numFmtId="166" fontId="4" fillId="0" borderId="0"/>
    <xf numFmtId="166" fontId="4" fillId="0" borderId="0"/>
    <xf numFmtId="166" fontId="4" fillId="0" borderId="0"/>
    <xf numFmtId="165" fontId="4" fillId="0" borderId="0"/>
    <xf numFmtId="165" fontId="4" fillId="0" borderId="0"/>
    <xf numFmtId="165" fontId="4" fillId="0" borderId="0"/>
    <xf numFmtId="167" fontId="4" fillId="0" borderId="0"/>
    <xf numFmtId="167" fontId="4" fillId="0" borderId="0"/>
    <xf numFmtId="167" fontId="4" fillId="0" borderId="0"/>
    <xf numFmtId="168" fontId="4" fillId="0" borderId="0"/>
    <xf numFmtId="168" fontId="4" fillId="0" borderId="0"/>
    <xf numFmtId="168" fontId="4" fillId="0" borderId="0"/>
    <xf numFmtId="167" fontId="4" fillId="0" borderId="0"/>
    <xf numFmtId="0" fontId="12" fillId="19" borderId="0" applyNumberFormat="0" applyBorder="0" applyAlignment="0" applyProtection="0"/>
    <xf numFmtId="0" fontId="13" fillId="1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21" borderId="0" applyNumberFormat="0" applyBorder="0" applyAlignment="0" applyProtection="0"/>
    <xf numFmtId="0" fontId="13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2" fillId="22" borderId="0" applyNumberFormat="0" applyBorder="0" applyAlignment="0" applyProtection="0"/>
    <xf numFmtId="0" fontId="13" fillId="2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2" fillId="23" borderId="0" applyNumberFormat="0" applyBorder="0" applyAlignment="0" applyProtection="0"/>
    <xf numFmtId="0" fontId="13" fillId="2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2" fillId="24" borderId="0" applyNumberFormat="0" applyBorder="0" applyAlignment="0" applyProtection="0"/>
    <xf numFmtId="0" fontId="13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2" fillId="26" borderId="0" applyNumberFormat="0" applyBorder="0" applyAlignment="0" applyProtection="0"/>
    <xf numFmtId="0" fontId="13" fillId="2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2" fillId="27" borderId="0" applyNumberFormat="0" applyBorder="0" applyAlignment="0" applyProtection="0"/>
    <xf numFmtId="0" fontId="13" fillId="2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22" borderId="0" applyNumberFormat="0" applyBorder="0" applyAlignment="0" applyProtection="0"/>
    <xf numFmtId="0" fontId="13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2" fillId="28" borderId="0" applyNumberFormat="0" applyBorder="0" applyAlignment="0" applyProtection="0"/>
    <xf numFmtId="0" fontId="13" fillId="28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4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31" borderId="0" applyNumberFormat="0" applyBorder="0" applyAlignment="0" applyProtection="0"/>
    <xf numFmtId="0" fontId="14" fillId="32" borderId="0" applyNumberFormat="0" applyBorder="0" applyAlignment="0" applyProtection="0"/>
    <xf numFmtId="0" fontId="15" fillId="32" borderId="0" applyNumberFormat="0" applyBorder="0" applyAlignment="0" applyProtection="0"/>
    <xf numFmtId="0" fontId="14" fillId="33" borderId="0" applyNumberFormat="0" applyBorder="0" applyAlignment="0" applyProtection="0"/>
    <xf numFmtId="0" fontId="15" fillId="33" borderId="0" applyNumberFormat="0" applyBorder="0" applyAlignment="0" applyProtection="0"/>
    <xf numFmtId="0" fontId="14" fillId="34" borderId="0" applyNumberFormat="0" applyBorder="0" applyAlignment="0" applyProtection="0"/>
    <xf numFmtId="0" fontId="15" fillId="34" borderId="0" applyNumberFormat="0" applyBorder="0" applyAlignment="0" applyProtection="0"/>
    <xf numFmtId="0" fontId="14" fillId="35" borderId="0" applyNumberFormat="0" applyBorder="0" applyAlignment="0" applyProtection="0"/>
    <xf numFmtId="0" fontId="15" fillId="35" borderId="0" applyNumberFormat="0" applyBorder="0" applyAlignment="0" applyProtection="0"/>
    <xf numFmtId="0" fontId="14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31" borderId="0" applyNumberFormat="0" applyBorder="0" applyAlignment="0" applyProtection="0"/>
    <xf numFmtId="0" fontId="14" fillId="36" borderId="0" applyNumberFormat="0" applyBorder="0" applyAlignment="0" applyProtection="0"/>
    <xf numFmtId="0" fontId="15" fillId="36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37" borderId="6" applyNumberFormat="0" applyAlignment="0" applyProtection="0"/>
    <xf numFmtId="0" fontId="18" fillId="37" borderId="6" applyNumberFormat="0" applyAlignment="0" applyProtection="0"/>
    <xf numFmtId="0" fontId="18" fillId="37" borderId="6" applyNumberFormat="0" applyAlignment="0" applyProtection="0"/>
    <xf numFmtId="0" fontId="18" fillId="37" borderId="6" applyNumberFormat="0" applyAlignment="0" applyProtection="0"/>
    <xf numFmtId="0" fontId="19" fillId="37" borderId="6" applyNumberFormat="0" applyAlignment="0" applyProtection="0"/>
    <xf numFmtId="0" fontId="19" fillId="37" borderId="6" applyNumberFormat="0" applyAlignment="0" applyProtection="0"/>
    <xf numFmtId="0" fontId="19" fillId="37" borderId="6" applyNumberFormat="0" applyAlignment="0" applyProtection="0"/>
    <xf numFmtId="0" fontId="19" fillId="37" borderId="6" applyNumberFormat="0" applyAlignment="0" applyProtection="0"/>
    <xf numFmtId="0" fontId="20" fillId="38" borderId="7" applyNumberFormat="0" applyAlignment="0" applyProtection="0"/>
    <xf numFmtId="0" fontId="21" fillId="38" borderId="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0" fontId="23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5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2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3" fillId="0" borderId="0" applyFont="0" applyFill="0" applyBorder="0" applyAlignment="0" applyProtection="0"/>
    <xf numFmtId="3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0" fontId="24" fillId="0" borderId="0" applyFont="0" applyFill="0" applyBorder="0" applyAlignment="0" applyProtection="0"/>
    <xf numFmtId="4" fontId="25" fillId="0" borderId="0"/>
    <xf numFmtId="14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8" fillId="21" borderId="0" applyNumberFormat="0" applyBorder="0" applyAlignment="0" applyProtection="0"/>
    <xf numFmtId="0" fontId="29" fillId="21" borderId="0" applyNumberFormat="0" applyBorder="0" applyAlignment="0" applyProtection="0"/>
    <xf numFmtId="38" fontId="30" fillId="39" borderId="0" applyNumberFormat="0" applyBorder="0" applyAlignment="0" applyProtection="0"/>
    <xf numFmtId="0" fontId="31" fillId="0" borderId="0"/>
    <xf numFmtId="0" fontId="32" fillId="0" borderId="8" applyNumberFormat="0" applyAlignment="0" applyProtection="0">
      <alignment horizontal="left" vertical="center"/>
    </xf>
    <xf numFmtId="0" fontId="32" fillId="0" borderId="9">
      <alignment horizontal="left" vertical="center"/>
    </xf>
    <xf numFmtId="0" fontId="32" fillId="0" borderId="9">
      <alignment horizontal="left" vertical="center"/>
    </xf>
    <xf numFmtId="0" fontId="32" fillId="0" borderId="9">
      <alignment horizontal="left" vertical="center"/>
    </xf>
    <xf numFmtId="0" fontId="32" fillId="0" borderId="9">
      <alignment horizontal="left" vertical="center"/>
    </xf>
    <xf numFmtId="0" fontId="32" fillId="0" borderId="9">
      <alignment horizontal="left" vertical="center"/>
    </xf>
    <xf numFmtId="0" fontId="32" fillId="0" borderId="9">
      <alignment horizontal="left" vertical="center"/>
    </xf>
    <xf numFmtId="0" fontId="32" fillId="0" borderId="9">
      <alignment horizontal="left" vertical="center"/>
    </xf>
    <xf numFmtId="0" fontId="32" fillId="0" borderId="9">
      <alignment horizontal="left" vertical="center"/>
    </xf>
    <xf numFmtId="0" fontId="32" fillId="0" borderId="9">
      <alignment horizontal="left" vertical="center"/>
    </xf>
    <xf numFmtId="0" fontId="32" fillId="0" borderId="9">
      <alignment horizontal="left" vertical="center"/>
    </xf>
    <xf numFmtId="0" fontId="33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3"/>
    <xf numFmtId="0" fontId="40" fillId="0" borderId="0" applyNumberFormat="0" applyFill="0" applyBorder="0" applyAlignment="0" applyProtection="0">
      <alignment vertical="top"/>
      <protection locked="0"/>
    </xf>
    <xf numFmtId="10" fontId="30" fillId="40" borderId="14" applyNumberFormat="0" applyBorder="0" applyAlignment="0" applyProtection="0"/>
    <xf numFmtId="10" fontId="30" fillId="40" borderId="14" applyNumberFormat="0" applyBorder="0" applyAlignment="0" applyProtection="0"/>
    <xf numFmtId="10" fontId="30" fillId="40" borderId="14" applyNumberFormat="0" applyBorder="0" applyAlignment="0" applyProtection="0"/>
    <xf numFmtId="10" fontId="30" fillId="40" borderId="14" applyNumberFormat="0" applyBorder="0" applyAlignment="0" applyProtection="0"/>
    <xf numFmtId="10" fontId="30" fillId="40" borderId="14" applyNumberFormat="0" applyBorder="0" applyAlignment="0" applyProtection="0"/>
    <xf numFmtId="0" fontId="41" fillId="24" borderId="6" applyNumberFormat="0" applyAlignment="0" applyProtection="0"/>
    <xf numFmtId="0" fontId="41" fillId="24" borderId="6" applyNumberFormat="0" applyAlignment="0" applyProtection="0"/>
    <xf numFmtId="0" fontId="41" fillId="24" borderId="6" applyNumberFormat="0" applyAlignment="0" applyProtection="0"/>
    <xf numFmtId="0" fontId="41" fillId="24" borderId="6" applyNumberFormat="0" applyAlignment="0" applyProtection="0"/>
    <xf numFmtId="0" fontId="42" fillId="24" borderId="6" applyNumberFormat="0" applyAlignment="0" applyProtection="0"/>
    <xf numFmtId="0" fontId="42" fillId="24" borderId="6" applyNumberFormat="0" applyAlignment="0" applyProtection="0"/>
    <xf numFmtId="0" fontId="42" fillId="24" borderId="6" applyNumberFormat="0" applyAlignment="0" applyProtection="0"/>
    <xf numFmtId="0" fontId="42" fillId="24" borderId="6" applyNumberFormat="0" applyAlignment="0" applyProtection="0"/>
    <xf numFmtId="0" fontId="43" fillId="0" borderId="15" applyNumberFormat="0" applyFill="0" applyAlignment="0" applyProtection="0"/>
    <xf numFmtId="0" fontId="44" fillId="0" borderId="15" applyNumberFormat="0" applyFill="0" applyAlignment="0" applyProtection="0"/>
    <xf numFmtId="177" fontId="4" fillId="0" borderId="0"/>
    <xf numFmtId="177" fontId="4" fillId="0" borderId="0"/>
    <xf numFmtId="177" fontId="4" fillId="0" borderId="0"/>
    <xf numFmtId="178" fontId="4" fillId="0" borderId="0"/>
    <xf numFmtId="178" fontId="4" fillId="0" borderId="0"/>
    <xf numFmtId="178" fontId="4" fillId="0" borderId="0"/>
    <xf numFmtId="177" fontId="4" fillId="0" borderId="0"/>
    <xf numFmtId="177" fontId="4" fillId="0" borderId="0"/>
    <xf numFmtId="177" fontId="4" fillId="0" borderId="0"/>
    <xf numFmtId="17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5" fillId="41" borderId="0" applyNumberFormat="0" applyBorder="0" applyAlignment="0" applyProtection="0"/>
    <xf numFmtId="0" fontId="46" fillId="41" borderId="0" applyNumberFormat="0" applyBorder="0" applyAlignment="0" applyProtection="0"/>
    <xf numFmtId="18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1" fontId="4" fillId="0" borderId="0"/>
    <xf numFmtId="0" fontId="4" fillId="0" borderId="0"/>
    <xf numFmtId="181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182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4" fillId="42" borderId="16" applyNumberFormat="0" applyFont="0" applyAlignment="0" applyProtection="0"/>
    <xf numFmtId="0" fontId="4" fillId="42" borderId="16" applyNumberFormat="0" applyFont="0" applyAlignment="0" applyProtection="0"/>
    <xf numFmtId="0" fontId="4" fillId="42" borderId="16" applyNumberFormat="0" applyFont="0" applyAlignment="0" applyProtection="0"/>
    <xf numFmtId="0" fontId="25" fillId="42" borderId="16" applyNumberFormat="0" applyFont="0" applyAlignment="0" applyProtection="0"/>
    <xf numFmtId="0" fontId="25" fillId="42" borderId="16" applyNumberFormat="0" applyFont="0" applyAlignment="0" applyProtection="0"/>
    <xf numFmtId="0" fontId="25" fillId="42" borderId="16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40" fontId="50" fillId="0" borderId="0" applyFill="0" applyBorder="0" applyAlignment="0" applyProtection="0"/>
    <xf numFmtId="0" fontId="51" fillId="37" borderId="17" applyNumberFormat="0" applyAlignment="0" applyProtection="0"/>
    <xf numFmtId="0" fontId="51" fillId="37" borderId="17" applyNumberFormat="0" applyAlignment="0" applyProtection="0"/>
    <xf numFmtId="0" fontId="51" fillId="37" borderId="17" applyNumberFormat="0" applyAlignment="0" applyProtection="0"/>
    <xf numFmtId="0" fontId="51" fillId="37" borderId="17" applyNumberFormat="0" applyAlignment="0" applyProtection="0"/>
    <xf numFmtId="0" fontId="52" fillId="37" borderId="17" applyNumberFormat="0" applyAlignment="0" applyProtection="0"/>
    <xf numFmtId="0" fontId="52" fillId="37" borderId="17" applyNumberFormat="0" applyAlignment="0" applyProtection="0"/>
    <xf numFmtId="0" fontId="52" fillId="37" borderId="17" applyNumberFormat="0" applyAlignment="0" applyProtection="0"/>
    <xf numFmtId="0" fontId="52" fillId="37" borderId="17" applyNumberFormat="0" applyAlignment="0" applyProtection="0"/>
    <xf numFmtId="0" fontId="20" fillId="43" borderId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53" fillId="0" borderId="18">
      <alignment horizontal="center"/>
    </xf>
    <xf numFmtId="3" fontId="23" fillId="0" borderId="0" applyFont="0" applyFill="0" applyBorder="0" applyAlignment="0" applyProtection="0"/>
    <xf numFmtId="0" fontId="23" fillId="44" borderId="0" applyNumberFormat="0" applyFont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4" fillId="0" borderId="20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2" fillId="0" borderId="0"/>
    <xf numFmtId="0" fontId="4" fillId="0" borderId="0"/>
    <xf numFmtId="184" fontId="2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1" applyAlignment="1">
      <alignment vertical="top"/>
    </xf>
    <xf numFmtId="0" fontId="3" fillId="0" borderId="0" xfId="1" applyAlignment="1">
      <alignment horizontal="center" vertical="top"/>
    </xf>
    <xf numFmtId="0" fontId="5" fillId="0" borderId="0" xfId="2" applyFont="1" applyFill="1" applyAlignment="1">
      <alignment vertical="top"/>
    </xf>
    <xf numFmtId="0" fontId="5" fillId="0" borderId="0" xfId="1" applyNumberFormat="1" applyFont="1" applyFill="1" applyBorder="1" applyAlignment="1" applyProtection="1">
      <alignment horizontal="left" vertical="top"/>
    </xf>
    <xf numFmtId="0" fontId="6" fillId="0" borderId="0" xfId="1" applyFont="1" applyAlignment="1">
      <alignment vertical="top"/>
    </xf>
    <xf numFmtId="0" fontId="7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0" fontId="8" fillId="0" borderId="0" xfId="1" applyFont="1" applyAlignment="1">
      <alignment vertical="top"/>
    </xf>
    <xf numFmtId="164" fontId="6" fillId="0" borderId="0" xfId="3" applyNumberFormat="1" applyFont="1" applyAlignment="1">
      <alignment vertical="top"/>
    </xf>
    <xf numFmtId="164" fontId="6" fillId="0" borderId="0" xfId="3" applyNumberFormat="1" applyFont="1" applyAlignment="1">
      <alignment horizontal="center" vertical="top"/>
    </xf>
    <xf numFmtId="0" fontId="9" fillId="15" borderId="3" xfId="1" applyFont="1" applyFill="1" applyBorder="1" applyAlignment="1">
      <alignment vertical="top"/>
    </xf>
    <xf numFmtId="164" fontId="10" fillId="15" borderId="3" xfId="3" applyNumberFormat="1" applyFont="1" applyFill="1" applyBorder="1" applyAlignment="1">
      <alignment vertical="top"/>
    </xf>
    <xf numFmtId="164" fontId="10" fillId="0" borderId="0" xfId="3" applyNumberFormat="1" applyFont="1" applyFill="1" applyBorder="1" applyAlignment="1">
      <alignment horizontal="center" vertical="top"/>
    </xf>
    <xf numFmtId="164" fontId="6" fillId="0" borderId="0" xfId="3" applyNumberFormat="1" applyFont="1" applyFill="1" applyAlignment="1">
      <alignment vertical="top"/>
    </xf>
    <xf numFmtId="0" fontId="9" fillId="15" borderId="4" xfId="1" applyFont="1" applyFill="1" applyBorder="1" applyAlignment="1">
      <alignment vertical="top"/>
    </xf>
    <xf numFmtId="164" fontId="10" fillId="15" borderId="4" xfId="3" applyNumberFormat="1" applyFont="1" applyFill="1" applyBorder="1" applyAlignment="1">
      <alignment vertical="top"/>
    </xf>
    <xf numFmtId="0" fontId="11" fillId="17" borderId="5" xfId="1" applyFont="1" applyFill="1" applyBorder="1" applyAlignment="1">
      <alignment vertical="top"/>
    </xf>
    <xf numFmtId="164" fontId="7" fillId="17" borderId="5" xfId="3" applyNumberFormat="1" applyFont="1" applyFill="1" applyBorder="1" applyAlignment="1">
      <alignment vertical="top"/>
    </xf>
    <xf numFmtId="164" fontId="6" fillId="16" borderId="0" xfId="3" applyNumberFormat="1" applyFont="1" applyFill="1" applyAlignment="1">
      <alignment horizontal="center" vertical="top"/>
    </xf>
    <xf numFmtId="0" fontId="9" fillId="18" borderId="3" xfId="1" applyFont="1" applyFill="1" applyBorder="1" applyAlignment="1">
      <alignment vertical="top"/>
    </xf>
    <xf numFmtId="164" fontId="10" fillId="18" borderId="3" xfId="3" applyNumberFormat="1" applyFont="1" applyFill="1" applyBorder="1" applyAlignment="1">
      <alignment vertical="top"/>
    </xf>
    <xf numFmtId="164" fontId="6" fillId="16" borderId="0" xfId="3" applyNumberFormat="1" applyFont="1" applyFill="1" applyAlignment="1">
      <alignment vertical="top"/>
    </xf>
    <xf numFmtId="0" fontId="3" fillId="0" borderId="24" xfId="1" applyBorder="1" applyAlignment="1">
      <alignment vertical="top"/>
    </xf>
    <xf numFmtId="0" fontId="3" fillId="0" borderId="9" xfId="1" applyBorder="1" applyAlignment="1">
      <alignment vertical="top"/>
    </xf>
    <xf numFmtId="0" fontId="3" fillId="0" borderId="21" xfId="1" applyBorder="1" applyAlignment="1">
      <alignment vertical="top"/>
    </xf>
    <xf numFmtId="183" fontId="3" fillId="0" borderId="9" xfId="454" applyNumberFormat="1" applyFont="1" applyFill="1" applyBorder="1" applyAlignment="1">
      <alignment vertical="top"/>
    </xf>
    <xf numFmtId="183" fontId="3" fillId="0" borderId="21" xfId="454" applyNumberFormat="1" applyFont="1" applyFill="1" applyBorder="1" applyAlignment="1">
      <alignment vertical="top"/>
    </xf>
    <xf numFmtId="0" fontId="25" fillId="0" borderId="22" xfId="375" applyBorder="1" applyAlignment="1">
      <alignment vertical="top"/>
    </xf>
    <xf numFmtId="0" fontId="25" fillId="0" borderId="13" xfId="375" applyBorder="1" applyAlignment="1">
      <alignment vertical="top"/>
    </xf>
    <xf numFmtId="0" fontId="25" fillId="0" borderId="23" xfId="375" applyBorder="1" applyAlignment="1">
      <alignment vertical="top"/>
    </xf>
    <xf numFmtId="183" fontId="3" fillId="0" borderId="13" xfId="454" applyNumberFormat="1" applyFont="1" applyFill="1" applyBorder="1" applyAlignment="1">
      <alignment vertical="top"/>
    </xf>
    <xf numFmtId="183" fontId="3" fillId="0" borderId="23" xfId="454" applyNumberFormat="1" applyFont="1" applyFill="1" applyBorder="1" applyAlignment="1">
      <alignment vertical="top"/>
    </xf>
    <xf numFmtId="0" fontId="25" fillId="0" borderId="24" xfId="375" applyBorder="1" applyAlignment="1">
      <alignment vertical="top"/>
    </xf>
    <xf numFmtId="0" fontId="25" fillId="0" borderId="9" xfId="375" applyBorder="1" applyAlignment="1">
      <alignment vertical="top"/>
    </xf>
    <xf numFmtId="0" fontId="25" fillId="0" borderId="21" xfId="375" applyBorder="1" applyAlignment="1">
      <alignment vertical="top"/>
    </xf>
    <xf numFmtId="164" fontId="10" fillId="15" borderId="24" xfId="3" applyNumberFormat="1" applyFont="1" applyFill="1" applyBorder="1" applyAlignment="1">
      <alignment vertical="top"/>
    </xf>
    <xf numFmtId="164" fontId="10" fillId="15" borderId="9" xfId="3" applyNumberFormat="1" applyFont="1" applyFill="1" applyBorder="1" applyAlignment="1">
      <alignment vertical="top"/>
    </xf>
    <xf numFmtId="164" fontId="10" fillId="15" borderId="21" xfId="3" applyNumberFormat="1" applyFont="1" applyFill="1" applyBorder="1" applyAlignment="1">
      <alignment vertical="top"/>
    </xf>
    <xf numFmtId="164" fontId="10" fillId="18" borderId="24" xfId="3" applyNumberFormat="1" applyFont="1" applyFill="1" applyBorder="1" applyAlignment="1">
      <alignment vertical="top"/>
    </xf>
    <xf numFmtId="164" fontId="10" fillId="18" borderId="9" xfId="3" applyNumberFormat="1" applyFont="1" applyFill="1" applyBorder="1" applyAlignment="1">
      <alignment vertical="top"/>
    </xf>
    <xf numFmtId="164" fontId="10" fillId="18" borderId="21" xfId="3" applyNumberFormat="1" applyFont="1" applyFill="1" applyBorder="1" applyAlignment="1">
      <alignment vertical="top"/>
    </xf>
    <xf numFmtId="164" fontId="7" fillId="17" borderId="25" xfId="3" applyNumberFormat="1" applyFont="1" applyFill="1" applyBorder="1" applyAlignment="1">
      <alignment vertical="top"/>
    </xf>
    <xf numFmtId="164" fontId="7" fillId="17" borderId="26" xfId="3" applyNumberFormat="1" applyFont="1" applyFill="1" applyBorder="1" applyAlignment="1">
      <alignment vertical="top"/>
    </xf>
    <xf numFmtId="183" fontId="1" fillId="0" borderId="23" xfId="454" applyNumberFormat="1" applyFont="1" applyFill="1" applyBorder="1" applyAlignment="1">
      <alignment vertical="top"/>
    </xf>
    <xf numFmtId="183" fontId="1" fillId="0" borderId="13" xfId="454" applyNumberFormat="1" applyFont="1" applyFill="1" applyBorder="1" applyAlignment="1">
      <alignment vertical="top"/>
    </xf>
    <xf numFmtId="0" fontId="3" fillId="0" borderId="22" xfId="372" applyBorder="1" applyAlignment="1">
      <alignment vertical="top"/>
    </xf>
    <xf numFmtId="0" fontId="3" fillId="0" borderId="23" xfId="372" applyBorder="1" applyAlignment="1">
      <alignment vertical="top"/>
    </xf>
    <xf numFmtId="0" fontId="3" fillId="0" borderId="13" xfId="372" applyBorder="1" applyAlignment="1">
      <alignment vertical="top"/>
    </xf>
    <xf numFmtId="0" fontId="59" fillId="0" borderId="21" xfId="1" applyFont="1" applyBorder="1" applyAlignment="1">
      <alignment horizontal="center" vertical="top"/>
    </xf>
    <xf numFmtId="0" fontId="59" fillId="0" borderId="14" xfId="1" applyFont="1" applyBorder="1" applyAlignment="1">
      <alignment horizontal="center" vertical="top"/>
    </xf>
    <xf numFmtId="0" fontId="1" fillId="0" borderId="0" xfId="460" applyAlignment="1">
      <alignment vertical="top"/>
    </xf>
    <xf numFmtId="0" fontId="1" fillId="0" borderId="0" xfId="460" applyAlignment="1">
      <alignment horizontal="center" vertical="top"/>
    </xf>
    <xf numFmtId="164" fontId="10" fillId="0" borderId="0" xfId="461" applyNumberFormat="1" applyFont="1" applyFill="1" applyBorder="1" applyAlignment="1">
      <alignment horizontal="center" vertical="top"/>
    </xf>
    <xf numFmtId="164" fontId="6" fillId="0" borderId="0" xfId="461" applyNumberFormat="1" applyFont="1" applyAlignment="1">
      <alignment horizontal="center" vertical="top"/>
    </xf>
    <xf numFmtId="0" fontId="7" fillId="0" borderId="0" xfId="460" applyFont="1" applyFill="1" applyBorder="1" applyAlignment="1">
      <alignment horizontal="center" vertical="top" wrapText="1"/>
    </xf>
    <xf numFmtId="0" fontId="6" fillId="0" borderId="0" xfId="460" applyFont="1" applyAlignment="1">
      <alignment vertical="top"/>
    </xf>
    <xf numFmtId="0" fontId="5" fillId="0" borderId="0" xfId="460" applyNumberFormat="1" applyFont="1" applyFill="1" applyBorder="1" applyAlignment="1" applyProtection="1">
      <alignment horizontal="left" vertical="top"/>
    </xf>
    <xf numFmtId="183" fontId="1" fillId="0" borderId="9" xfId="454" applyNumberFormat="1" applyFont="1" applyFill="1" applyBorder="1" applyAlignment="1">
      <alignment vertical="top"/>
    </xf>
    <xf numFmtId="183" fontId="1" fillId="0" borderId="21" xfId="454" applyNumberFormat="1" applyFont="1" applyFill="1" applyBorder="1" applyAlignment="1">
      <alignment vertical="top"/>
    </xf>
    <xf numFmtId="0" fontId="3" fillId="0" borderId="0" xfId="1" applyNumberFormat="1" applyAlignment="1">
      <alignment horizontal="center" vertical="top"/>
    </xf>
    <xf numFmtId="0" fontId="7" fillId="0" borderId="0" xfId="1" applyNumberFormat="1" applyFont="1" applyFill="1" applyBorder="1" applyAlignment="1">
      <alignment horizontal="center" vertical="top" wrapText="1"/>
    </xf>
    <xf numFmtId="0" fontId="6" fillId="0" borderId="0" xfId="3" applyNumberFormat="1" applyFont="1" applyAlignment="1">
      <alignment horizontal="center" vertical="top"/>
    </xf>
    <xf numFmtId="0" fontId="10" fillId="0" borderId="0" xfId="3" applyNumberFormat="1" applyFont="1" applyFill="1" applyBorder="1" applyAlignment="1">
      <alignment horizontal="center" vertical="top"/>
    </xf>
    <xf numFmtId="0" fontId="3" fillId="45" borderId="27" xfId="1" applyFill="1" applyBorder="1" applyAlignment="1">
      <alignment vertical="top"/>
    </xf>
    <xf numFmtId="0" fontId="8" fillId="45" borderId="28" xfId="1" applyFont="1" applyFill="1" applyBorder="1" applyAlignment="1">
      <alignment vertical="top"/>
    </xf>
    <xf numFmtId="164" fontId="6" fillId="45" borderId="28" xfId="3" applyNumberFormat="1" applyFont="1" applyFill="1" applyBorder="1" applyAlignment="1">
      <alignment vertical="top"/>
    </xf>
    <xf numFmtId="164" fontId="6" fillId="45" borderId="29" xfId="3" applyNumberFormat="1" applyFont="1" applyFill="1" applyBorder="1" applyAlignment="1">
      <alignment vertical="top"/>
    </xf>
    <xf numFmtId="0" fontId="3" fillId="45" borderId="22" xfId="1" applyFill="1" applyBorder="1" applyAlignment="1">
      <alignment vertical="top"/>
    </xf>
    <xf numFmtId="0" fontId="8" fillId="45" borderId="13" xfId="1" applyFont="1" applyFill="1" applyBorder="1" applyAlignment="1">
      <alignment vertical="top"/>
    </xf>
    <xf numFmtId="164" fontId="6" fillId="45" borderId="13" xfId="3" applyNumberFormat="1" applyFont="1" applyFill="1" applyBorder="1" applyAlignment="1">
      <alignment vertical="top"/>
    </xf>
    <xf numFmtId="164" fontId="6" fillId="45" borderId="23" xfId="3" applyNumberFormat="1" applyFont="1" applyFill="1" applyBorder="1" applyAlignment="1">
      <alignment vertical="top"/>
    </xf>
    <xf numFmtId="0" fontId="9" fillId="18" borderId="24" xfId="1" applyFont="1" applyFill="1" applyBorder="1" applyAlignment="1">
      <alignment vertical="top"/>
    </xf>
    <xf numFmtId="0" fontId="59" fillId="0" borderId="0" xfId="1" applyFont="1" applyAlignment="1">
      <alignment vertical="top"/>
    </xf>
    <xf numFmtId="0" fontId="9" fillId="46" borderId="3" xfId="1" applyFont="1" applyFill="1" applyBorder="1" applyAlignment="1">
      <alignment vertical="top"/>
    </xf>
    <xf numFmtId="164" fontId="10" fillId="46" borderId="3" xfId="3" applyNumberFormat="1" applyFont="1" applyFill="1" applyBorder="1" applyAlignment="1">
      <alignment vertical="top"/>
    </xf>
    <xf numFmtId="0" fontId="6" fillId="0" borderId="0" xfId="3" applyNumberFormat="1" applyFont="1" applyFill="1" applyAlignment="1">
      <alignment horizontal="center" vertical="top"/>
    </xf>
    <xf numFmtId="185" fontId="6" fillId="0" borderId="0" xfId="3" applyNumberFormat="1" applyFont="1" applyFill="1" applyAlignment="1">
      <alignment horizontal="center" vertical="top"/>
    </xf>
    <xf numFmtId="0" fontId="59" fillId="18" borderId="14" xfId="1" applyFont="1" applyFill="1" applyBorder="1" applyAlignment="1">
      <alignment vertical="top"/>
    </xf>
    <xf numFmtId="0" fontId="59" fillId="46" borderId="21" xfId="1" applyFont="1" applyFill="1" applyBorder="1" applyAlignment="1">
      <alignment horizontal="center" vertical="top"/>
    </xf>
    <xf numFmtId="0" fontId="59" fillId="46" borderId="14" xfId="1" applyFont="1" applyFill="1" applyBorder="1" applyAlignment="1">
      <alignment horizontal="center" vertical="top"/>
    </xf>
    <xf numFmtId="0" fontId="59" fillId="45" borderId="21" xfId="1" applyFont="1" applyFill="1" applyBorder="1" applyAlignment="1">
      <alignment horizontal="center" vertical="top"/>
    </xf>
    <xf numFmtId="0" fontId="59" fillId="45" borderId="14" xfId="1" applyFont="1" applyFill="1" applyBorder="1" applyAlignment="1">
      <alignment horizontal="center" vertical="top"/>
    </xf>
    <xf numFmtId="187" fontId="3" fillId="0" borderId="14" xfId="1" applyNumberFormat="1" applyBorder="1" applyAlignment="1">
      <alignment vertical="top"/>
    </xf>
    <xf numFmtId="187" fontId="1" fillId="0" borderId="24" xfId="1" quotePrefix="1" applyNumberFormat="1" applyFont="1" applyBorder="1" applyAlignment="1">
      <alignment horizontal="center" vertical="top"/>
    </xf>
    <xf numFmtId="187" fontId="1" fillId="0" borderId="9" xfId="1" quotePrefix="1" applyNumberFormat="1" applyFont="1" applyBorder="1" applyAlignment="1">
      <alignment horizontal="center" vertical="top"/>
    </xf>
    <xf numFmtId="187" fontId="1" fillId="0" borderId="21" xfId="1" quotePrefix="1" applyNumberFormat="1" applyFont="1" applyBorder="1" applyAlignment="1">
      <alignment horizontal="center" vertical="top"/>
    </xf>
    <xf numFmtId="186" fontId="59" fillId="0" borderId="14" xfId="454" applyNumberFormat="1" applyFont="1" applyFill="1" applyBorder="1" applyAlignment="1">
      <alignment vertical="top"/>
    </xf>
    <xf numFmtId="187" fontId="3" fillId="0" borderId="24" xfId="1" applyNumberFormat="1" applyBorder="1" applyAlignment="1">
      <alignment horizontal="center" vertical="top"/>
    </xf>
    <xf numFmtId="187" fontId="3" fillId="0" borderId="9" xfId="1" applyNumberFormat="1" applyBorder="1" applyAlignment="1">
      <alignment horizontal="center" vertical="top"/>
    </xf>
    <xf numFmtId="187" fontId="3" fillId="0" borderId="21" xfId="1" applyNumberFormat="1" applyBorder="1" applyAlignment="1">
      <alignment horizontal="center" vertical="top"/>
    </xf>
    <xf numFmtId="0" fontId="59" fillId="0" borderId="14" xfId="1" applyFont="1" applyBorder="1" applyAlignment="1">
      <alignment vertical="top"/>
    </xf>
    <xf numFmtId="0" fontId="25" fillId="0" borderId="24" xfId="375" applyFill="1" applyBorder="1" applyAlignment="1">
      <alignment vertical="top"/>
    </xf>
    <xf numFmtId="0" fontId="25" fillId="0" borderId="9" xfId="375" applyFill="1" applyBorder="1" applyAlignment="1">
      <alignment vertical="top"/>
    </xf>
    <xf numFmtId="0" fontId="25" fillId="0" borderId="21" xfId="375" applyFill="1" applyBorder="1" applyAlignment="1">
      <alignment vertical="top"/>
    </xf>
    <xf numFmtId="0" fontId="59" fillId="45" borderId="14" xfId="1" applyFont="1" applyFill="1" applyBorder="1" applyAlignment="1">
      <alignment horizontal="center" vertical="top"/>
    </xf>
    <xf numFmtId="0" fontId="59" fillId="18" borderId="14" xfId="1" applyFont="1" applyFill="1" applyBorder="1" applyAlignment="1">
      <alignment horizontal="center" vertical="top"/>
    </xf>
    <xf numFmtId="0" fontId="59" fillId="45" borderId="21" xfId="1" applyFont="1" applyFill="1" applyBorder="1" applyAlignment="1">
      <alignment horizontal="center" vertical="top"/>
    </xf>
    <xf numFmtId="0" fontId="59" fillId="18" borderId="24" xfId="1" applyFont="1" applyFill="1" applyBorder="1" applyAlignment="1">
      <alignment horizontal="center" vertical="top"/>
    </xf>
    <xf numFmtId="0" fontId="59" fillId="18" borderId="9" xfId="1" applyFont="1" applyFill="1" applyBorder="1" applyAlignment="1">
      <alignment horizontal="center" vertical="top"/>
    </xf>
    <xf numFmtId="0" fontId="0" fillId="0" borderId="21" xfId="0" applyBorder="1" applyAlignment="1">
      <alignment vertical="top"/>
    </xf>
    <xf numFmtId="0" fontId="59" fillId="0" borderId="14" xfId="1" applyFont="1" applyBorder="1" applyAlignment="1">
      <alignment horizontal="center" vertical="top"/>
    </xf>
    <xf numFmtId="0" fontId="59" fillId="0" borderId="21" xfId="1" applyFont="1" applyBorder="1" applyAlignment="1">
      <alignment horizontal="center" vertical="top"/>
    </xf>
    <xf numFmtId="186" fontId="59" fillId="0" borderId="14" xfId="454" applyNumberFormat="1" applyFont="1" applyFill="1" applyBorder="1" applyAlignment="1">
      <alignment horizontal="center" vertical="top"/>
    </xf>
    <xf numFmtId="0" fontId="59" fillId="46" borderId="21" xfId="1" applyFont="1" applyFill="1" applyBorder="1" applyAlignment="1">
      <alignment horizontal="center" vertical="top"/>
    </xf>
    <xf numFmtId="0" fontId="59" fillId="46" borderId="14" xfId="1" applyFont="1" applyFill="1" applyBorder="1" applyAlignment="1">
      <alignment horizontal="center" vertical="top"/>
    </xf>
  </cellXfs>
  <cellStyles count="462">
    <cellStyle name="$" xfId="4"/>
    <cellStyle name="$ 2" xfId="5"/>
    <cellStyle name="$ 3" xfId="6"/>
    <cellStyle name="$.00" xfId="7"/>
    <cellStyle name="$.00 2" xfId="8"/>
    <cellStyle name="$.00 3" xfId="9"/>
    <cellStyle name="$_CGAAP FA Budget Model v2 james" xfId="10"/>
    <cellStyle name="$_Oct 2010 SM PILs Recognition" xfId="11"/>
    <cellStyle name="$_Xl0000180" xfId="12"/>
    <cellStyle name="$M" xfId="13"/>
    <cellStyle name="$M 2" xfId="14"/>
    <cellStyle name="$M 3" xfId="15"/>
    <cellStyle name="$M.00" xfId="16"/>
    <cellStyle name="$M.00 2" xfId="17"/>
    <cellStyle name="$M.00 3" xfId="18"/>
    <cellStyle name="$M_CGAAP FA Budget Model v2 james" xfId="19"/>
    <cellStyle name="20% - Accent1 2" xfId="20"/>
    <cellStyle name="20% - Accent1 3" xfId="21"/>
    <cellStyle name="20% - Accent1 4" xfId="22"/>
    <cellStyle name="20% - Accent1 5" xfId="23"/>
    <cellStyle name="20% - Accent1 6" xfId="24"/>
    <cellStyle name="20% - Accent2 2" xfId="25"/>
    <cellStyle name="20% - Accent2 3" xfId="26"/>
    <cellStyle name="20% - Accent2 4" xfId="27"/>
    <cellStyle name="20% - Accent2 5" xfId="28"/>
    <cellStyle name="20% - Accent2 6" xfId="29"/>
    <cellStyle name="20% - Accent3 2" xfId="30"/>
    <cellStyle name="20% - Accent3 3" xfId="31"/>
    <cellStyle name="20% - Accent3 4" xfId="32"/>
    <cellStyle name="20% - Accent3 5" xfId="33"/>
    <cellStyle name="20% - Accent3 6" xfId="34"/>
    <cellStyle name="20% - Accent4 2" xfId="35"/>
    <cellStyle name="20% - Accent4 3" xfId="36"/>
    <cellStyle name="20% - Accent4 4" xfId="37"/>
    <cellStyle name="20% - Accent4 5" xfId="38"/>
    <cellStyle name="20% - Accent4 6" xfId="39"/>
    <cellStyle name="20% - Accent5 2" xfId="40"/>
    <cellStyle name="20% - Accent5 3" xfId="41"/>
    <cellStyle name="20% - Accent5 4" xfId="42"/>
    <cellStyle name="20% - Accent5 5" xfId="43"/>
    <cellStyle name="20% - Accent5 6" xfId="44"/>
    <cellStyle name="20% - Accent6 2" xfId="45"/>
    <cellStyle name="20% - Accent6 3" xfId="46"/>
    <cellStyle name="20% - Accent6 4" xfId="47"/>
    <cellStyle name="20% - Accent6 5" xfId="48"/>
    <cellStyle name="20% - Accent6 6" xfId="49"/>
    <cellStyle name="40% - Accent1 2" xfId="50"/>
    <cellStyle name="40% - Accent1 3" xfId="51"/>
    <cellStyle name="40% - Accent1 4" xfId="52"/>
    <cellStyle name="40% - Accent1 5" xfId="53"/>
    <cellStyle name="40% - Accent1 6" xfId="54"/>
    <cellStyle name="40% - Accent2 2" xfId="55"/>
    <cellStyle name="40% - Accent2 3" xfId="56"/>
    <cellStyle name="40% - Accent2 4" xfId="57"/>
    <cellStyle name="40% - Accent2 5" xfId="58"/>
    <cellStyle name="40% - Accent2 6" xfId="59"/>
    <cellStyle name="40% - Accent3 2" xfId="60"/>
    <cellStyle name="40% - Accent3 3" xfId="61"/>
    <cellStyle name="40% - Accent3 4" xfId="62"/>
    <cellStyle name="40% - Accent3 5" xfId="63"/>
    <cellStyle name="40% - Accent3 6" xfId="64"/>
    <cellStyle name="40% - Accent4 2" xfId="65"/>
    <cellStyle name="40% - Accent4 3" xfId="66"/>
    <cellStyle name="40% - Accent4 4" xfId="67"/>
    <cellStyle name="40% - Accent4 5" xfId="68"/>
    <cellStyle name="40% - Accent4 6" xfId="69"/>
    <cellStyle name="40% - Accent5 2" xfId="70"/>
    <cellStyle name="40% - Accent5 3" xfId="71"/>
    <cellStyle name="40% - Accent5 4" xfId="72"/>
    <cellStyle name="40% - Accent5 5" xfId="73"/>
    <cellStyle name="40% - Accent5 6" xfId="74"/>
    <cellStyle name="40% - Accent6 2" xfId="75"/>
    <cellStyle name="40% - Accent6 3" xfId="76"/>
    <cellStyle name="40% - Accent6 4" xfId="77"/>
    <cellStyle name="40% - Accent6 5" xfId="78"/>
    <cellStyle name="40% - Accent6 6" xfId="79"/>
    <cellStyle name="60% - Accent1 2" xfId="80"/>
    <cellStyle name="60% - Accent1 3" xfId="81"/>
    <cellStyle name="60% - Accent2 2" xfId="82"/>
    <cellStyle name="60% - Accent2 3" xfId="83"/>
    <cellStyle name="60% - Accent3 2" xfId="84"/>
    <cellStyle name="60% - Accent3 3" xfId="85"/>
    <cellStyle name="60% - Accent4 2" xfId="86"/>
    <cellStyle name="60% - Accent4 3" xfId="87"/>
    <cellStyle name="60% - Accent5 2" xfId="88"/>
    <cellStyle name="60% - Accent5 3" xfId="89"/>
    <cellStyle name="60% - Accent6 2" xfId="90"/>
    <cellStyle name="60% - Accent6 3" xfId="91"/>
    <cellStyle name="Accent1 2" xfId="92"/>
    <cellStyle name="Accent1 3" xfId="93"/>
    <cellStyle name="Accent2 2" xfId="94"/>
    <cellStyle name="Accent2 3" xfId="95"/>
    <cellStyle name="Accent3 2" xfId="96"/>
    <cellStyle name="Accent3 3" xfId="97"/>
    <cellStyle name="Accent4 2" xfId="98"/>
    <cellStyle name="Accent4 3" xfId="99"/>
    <cellStyle name="Accent5 2" xfId="100"/>
    <cellStyle name="Accent5 3" xfId="101"/>
    <cellStyle name="Accent6 2" xfId="102"/>
    <cellStyle name="Accent6 3" xfId="103"/>
    <cellStyle name="Bad 2" xfId="104"/>
    <cellStyle name="Bad 3" xfId="105"/>
    <cellStyle name="Calculation 2" xfId="106"/>
    <cellStyle name="Calculation 2 2" xfId="107"/>
    <cellStyle name="Calculation 2 2 2" xfId="108"/>
    <cellStyle name="Calculation 2 3" xfId="109"/>
    <cellStyle name="Calculation 3" xfId="110"/>
    <cellStyle name="Calculation 3 2" xfId="111"/>
    <cellStyle name="Calculation 4" xfId="112"/>
    <cellStyle name="Calculation 4 2" xfId="113"/>
    <cellStyle name="Check Cell 2" xfId="114"/>
    <cellStyle name="Check Cell 3" xfId="115"/>
    <cellStyle name="Comma" xfId="454" builtinId="3"/>
    <cellStyle name="Comma [0] 2" xfId="455"/>
    <cellStyle name="Comma 10" xfId="116"/>
    <cellStyle name="Comma 10 2" xfId="117"/>
    <cellStyle name="Comma 11" xfId="118"/>
    <cellStyle name="Comma 11 2" xfId="119"/>
    <cellStyle name="Comma 12" xfId="120"/>
    <cellStyle name="Comma 13" xfId="121"/>
    <cellStyle name="Comma 14" xfId="122"/>
    <cellStyle name="Comma 15" xfId="123"/>
    <cellStyle name="Comma 16" xfId="124"/>
    <cellStyle name="Comma 16 2" xfId="125"/>
    <cellStyle name="Comma 17" xfId="126"/>
    <cellStyle name="Comma 17 2" xfId="127"/>
    <cellStyle name="Comma 18" xfId="3"/>
    <cellStyle name="Comma 18 2" xfId="461"/>
    <cellStyle name="Comma 19" xfId="128"/>
    <cellStyle name="Comma 2" xfId="129"/>
    <cellStyle name="Comma 2 10" xfId="130"/>
    <cellStyle name="Comma 2 11" xfId="131"/>
    <cellStyle name="Comma 2 12" xfId="132"/>
    <cellStyle name="Comma 2 13" xfId="133"/>
    <cellStyle name="Comma 2 2" xfId="134"/>
    <cellStyle name="Comma 2 2 2" xfId="135"/>
    <cellStyle name="Comma 2 3" xfId="136"/>
    <cellStyle name="Comma 2 4" xfId="137"/>
    <cellStyle name="Comma 2 5" xfId="138"/>
    <cellStyle name="Comma 2 6" xfId="139"/>
    <cellStyle name="Comma 2 7" xfId="140"/>
    <cellStyle name="Comma 2 8" xfId="141"/>
    <cellStyle name="Comma 2 9" xfId="142"/>
    <cellStyle name="Comma 20" xfId="143"/>
    <cellStyle name="Comma 21" xfId="144"/>
    <cellStyle name="Comma 22" xfId="145"/>
    <cellStyle name="Comma 22 2" xfId="146"/>
    <cellStyle name="Comma 3" xfId="147"/>
    <cellStyle name="Comma 3 2" xfId="148"/>
    <cellStyle name="Comma 3 2 2" xfId="149"/>
    <cellStyle name="Comma 3 3" xfId="150"/>
    <cellStyle name="Comma 3 4" xfId="151"/>
    <cellStyle name="Comma 3 5" xfId="152"/>
    <cellStyle name="Comma 3 6" xfId="153"/>
    <cellStyle name="Comma 3 7" xfId="154"/>
    <cellStyle name="Comma 3 8" xfId="155"/>
    <cellStyle name="Comma 4" xfId="156"/>
    <cellStyle name="Comma 4 2" xfId="157"/>
    <cellStyle name="Comma 4 2 2" xfId="158"/>
    <cellStyle name="Comma 4 2 3" xfId="159"/>
    <cellStyle name="Comma 4 3" xfId="160"/>
    <cellStyle name="Comma 4 4" xfId="161"/>
    <cellStyle name="Comma 4 5" xfId="162"/>
    <cellStyle name="Comma 5" xfId="163"/>
    <cellStyle name="Comma 5 2" xfId="164"/>
    <cellStyle name="Comma 5 2 2" xfId="165"/>
    <cellStyle name="Comma 5 2 3" xfId="166"/>
    <cellStyle name="Comma 5 3" xfId="167"/>
    <cellStyle name="Comma 6" xfId="168"/>
    <cellStyle name="Comma 6 2" xfId="169"/>
    <cellStyle name="Comma 6 3" xfId="170"/>
    <cellStyle name="Comma 6 3 2" xfId="171"/>
    <cellStyle name="Comma 7" xfId="172"/>
    <cellStyle name="Comma 7 2" xfId="173"/>
    <cellStyle name="Comma 8" xfId="174"/>
    <cellStyle name="Comma 8 2" xfId="175"/>
    <cellStyle name="Comma 9" xfId="176"/>
    <cellStyle name="Comma 9 2" xfId="177"/>
    <cellStyle name="Comma0" xfId="178"/>
    <cellStyle name="Comma0 2" xfId="179"/>
    <cellStyle name="Comma0 3" xfId="180"/>
    <cellStyle name="Currency 10" xfId="181"/>
    <cellStyle name="Currency 10 2" xfId="182"/>
    <cellStyle name="Currency 11" xfId="183"/>
    <cellStyle name="Currency 12" xfId="184"/>
    <cellStyle name="Currency 13" xfId="185"/>
    <cellStyle name="Currency 14" xfId="186"/>
    <cellStyle name="Currency 15" xfId="187"/>
    <cellStyle name="Currency 16" xfId="188"/>
    <cellStyle name="Currency 17" xfId="189"/>
    <cellStyle name="Currency 18" xfId="190"/>
    <cellStyle name="Currency 19" xfId="191"/>
    <cellStyle name="Currency 2" xfId="192"/>
    <cellStyle name="Currency 2 2" xfId="193"/>
    <cellStyle name="Currency 2 2 2" xfId="194"/>
    <cellStyle name="Currency 2 3" xfId="195"/>
    <cellStyle name="Currency 2 3 2" xfId="196"/>
    <cellStyle name="Currency 2 3 3" xfId="197"/>
    <cellStyle name="Currency 20" xfId="198"/>
    <cellStyle name="Currency 21" xfId="199"/>
    <cellStyle name="Currency 22" xfId="200"/>
    <cellStyle name="Currency 23" xfId="201"/>
    <cellStyle name="Currency 24" xfId="202"/>
    <cellStyle name="Currency 25" xfId="203"/>
    <cellStyle name="Currency 26" xfId="204"/>
    <cellStyle name="Currency 27" xfId="205"/>
    <cellStyle name="Currency 28" xfId="206"/>
    <cellStyle name="Currency 29" xfId="207"/>
    <cellStyle name="Currency 3" xfId="208"/>
    <cellStyle name="Currency 3 2" xfId="209"/>
    <cellStyle name="Currency 3 3" xfId="210"/>
    <cellStyle name="Currency 3 4" xfId="211"/>
    <cellStyle name="Currency 30" xfId="212"/>
    <cellStyle name="Currency 31" xfId="213"/>
    <cellStyle name="Currency 32" xfId="214"/>
    <cellStyle name="Currency 33" xfId="215"/>
    <cellStyle name="Currency 34" xfId="216"/>
    <cellStyle name="Currency 35" xfId="217"/>
    <cellStyle name="Currency 36" xfId="218"/>
    <cellStyle name="Currency 37" xfId="219"/>
    <cellStyle name="Currency 38" xfId="220"/>
    <cellStyle name="Currency 39" xfId="221"/>
    <cellStyle name="Currency 4" xfId="222"/>
    <cellStyle name="Currency 4 2" xfId="223"/>
    <cellStyle name="Currency 4 3" xfId="224"/>
    <cellStyle name="Currency 4 4" xfId="225"/>
    <cellStyle name="Currency 40" xfId="226"/>
    <cellStyle name="Currency 41" xfId="227"/>
    <cellStyle name="Currency 42" xfId="228"/>
    <cellStyle name="Currency 43" xfId="229"/>
    <cellStyle name="Currency 44" xfId="230"/>
    <cellStyle name="Currency 45" xfId="231"/>
    <cellStyle name="Currency 46" xfId="232"/>
    <cellStyle name="Currency 47" xfId="233"/>
    <cellStyle name="Currency 48" xfId="234"/>
    <cellStyle name="Currency 49" xfId="235"/>
    <cellStyle name="Currency 5" xfId="236"/>
    <cellStyle name="Currency 5 2" xfId="237"/>
    <cellStyle name="Currency 5 3" xfId="238"/>
    <cellStyle name="Currency 50" xfId="239"/>
    <cellStyle name="Currency 51" xfId="240"/>
    <cellStyle name="Currency 52" xfId="241"/>
    <cellStyle name="Currency 53" xfId="242"/>
    <cellStyle name="Currency 54" xfId="243"/>
    <cellStyle name="Currency 55" xfId="244"/>
    <cellStyle name="Currency 56" xfId="245"/>
    <cellStyle name="Currency 57" xfId="246"/>
    <cellStyle name="Currency 58" xfId="247"/>
    <cellStyle name="Currency 59" xfId="248"/>
    <cellStyle name="Currency 6" xfId="249"/>
    <cellStyle name="Currency 6 2" xfId="250"/>
    <cellStyle name="Currency 6 2 2" xfId="251"/>
    <cellStyle name="Currency 6 3" xfId="252"/>
    <cellStyle name="Currency 60" xfId="253"/>
    <cellStyle name="Currency 61" xfId="254"/>
    <cellStyle name="Currency 62" xfId="255"/>
    <cellStyle name="Currency 63" xfId="256"/>
    <cellStyle name="Currency 7" xfId="257"/>
    <cellStyle name="Currency 8" xfId="258"/>
    <cellStyle name="Currency 8 2" xfId="259"/>
    <cellStyle name="Currency 9" xfId="260"/>
    <cellStyle name="Currency0" xfId="261"/>
    <cellStyle name="Currency0 2" xfId="262"/>
    <cellStyle name="Currency0 3" xfId="263"/>
    <cellStyle name="custom" xfId="264"/>
    <cellStyle name="Date" xfId="265"/>
    <cellStyle name="Date 2" xfId="266"/>
    <cellStyle name="Date 3" xfId="267"/>
    <cellStyle name="Dezimal_Ger00pln991011" xfId="268"/>
    <cellStyle name="Euro" xfId="269"/>
    <cellStyle name="Euro 2" xfId="270"/>
    <cellStyle name="Explanatory Text 2" xfId="271"/>
    <cellStyle name="Explanatory Text 3" xfId="272"/>
    <cellStyle name="Fixed" xfId="273"/>
    <cellStyle name="Fixed 2" xfId="274"/>
    <cellStyle name="Fixed 3" xfId="275"/>
    <cellStyle name="Good 2" xfId="276"/>
    <cellStyle name="Good 3" xfId="277"/>
    <cellStyle name="Grey" xfId="278"/>
    <cellStyle name="header" xfId="279"/>
    <cellStyle name="Header1" xfId="280"/>
    <cellStyle name="Header2" xfId="281"/>
    <cellStyle name="Header2 2" xfId="282"/>
    <cellStyle name="Header2 2 2" xfId="283"/>
    <cellStyle name="Header2 2 2 2" xfId="284"/>
    <cellStyle name="Header2 2 3" xfId="285"/>
    <cellStyle name="Header2 3" xfId="286"/>
    <cellStyle name="Header2 3 2" xfId="287"/>
    <cellStyle name="Header2 3 2 2" xfId="288"/>
    <cellStyle name="Header2 3 3" xfId="289"/>
    <cellStyle name="Header2 4" xfId="290"/>
    <cellStyle name="Heading 1 2" xfId="291"/>
    <cellStyle name="Heading 1 3" xfId="292"/>
    <cellStyle name="Heading 2 2" xfId="293"/>
    <cellStyle name="Heading 2 3" xfId="294"/>
    <cellStyle name="Heading 3 2" xfId="295"/>
    <cellStyle name="Heading 3 3" xfId="296"/>
    <cellStyle name="Heading 4 2" xfId="297"/>
    <cellStyle name="Heading 4 3" xfId="298"/>
    <cellStyle name="Headline" xfId="299"/>
    <cellStyle name="Hyperlink 2" xfId="300"/>
    <cellStyle name="Input [yellow]" xfId="301"/>
    <cellStyle name="Input [yellow] 2" xfId="302"/>
    <cellStyle name="Input [yellow] 2 2" xfId="303"/>
    <cellStyle name="Input [yellow] 2 2 2" xfId="304"/>
    <cellStyle name="Input [yellow] 2 3" xfId="305"/>
    <cellStyle name="Input 2" xfId="306"/>
    <cellStyle name="Input 2 2" xfId="307"/>
    <cellStyle name="Input 2 2 2" xfId="308"/>
    <cellStyle name="Input 2 3" xfId="309"/>
    <cellStyle name="Input 3" xfId="310"/>
    <cellStyle name="Input 3 2" xfId="311"/>
    <cellStyle name="Input 4" xfId="312"/>
    <cellStyle name="Input 4 2" xfId="313"/>
    <cellStyle name="Linked Cell 2" xfId="314"/>
    <cellStyle name="Linked Cell 3" xfId="315"/>
    <cellStyle name="M" xfId="316"/>
    <cellStyle name="M 2" xfId="317"/>
    <cellStyle name="M 3" xfId="318"/>
    <cellStyle name="M.00" xfId="319"/>
    <cellStyle name="M.00 2" xfId="320"/>
    <cellStyle name="M.00 3" xfId="321"/>
    <cellStyle name="M_CGAAP FA Budget Model v2 james" xfId="322"/>
    <cellStyle name="M_Oct 2010 SM PILs Recognition" xfId="323"/>
    <cellStyle name="M_Xl0000180" xfId="324"/>
    <cellStyle name="Millares [0]_Bancuentas" xfId="325"/>
    <cellStyle name="Millares_Corrección de Explicaciones1_FINAL_FINAL" xfId="326"/>
    <cellStyle name="Moneda_REPORTE SEG MAYO 2002" xfId="327"/>
    <cellStyle name="Neutral 2" xfId="328"/>
    <cellStyle name="Neutral 3" xfId="329"/>
    <cellStyle name="Normal" xfId="0" builtinId="0"/>
    <cellStyle name="Normal - Style1" xfId="330"/>
    <cellStyle name="Normal - Style1 2" xfId="331"/>
    <cellStyle name="Normal - Style1 2 2" xfId="332"/>
    <cellStyle name="Normal - Style1 2 3" xfId="333"/>
    <cellStyle name="Normal - Style1 3" xfId="334"/>
    <cellStyle name="Normal - Style1 4" xfId="335"/>
    <cellStyle name="Normal - Style1 5" xfId="336"/>
    <cellStyle name="Normal - Style1_1595 FIT Support" xfId="337"/>
    <cellStyle name="Normal 10" xfId="338"/>
    <cellStyle name="Normal 10 2" xfId="339"/>
    <cellStyle name="Normal 11" xfId="340"/>
    <cellStyle name="Normal 12" xfId="341"/>
    <cellStyle name="Normal 13" xfId="342"/>
    <cellStyle name="Normal 14" xfId="343"/>
    <cellStyle name="Normal 15" xfId="344"/>
    <cellStyle name="Normal 16" xfId="345"/>
    <cellStyle name="Normal 17" xfId="346"/>
    <cellStyle name="Normal 18" xfId="347"/>
    <cellStyle name="Normal 19" xfId="348"/>
    <cellStyle name="Normal 2" xfId="349"/>
    <cellStyle name="Normal 2 2" xfId="350"/>
    <cellStyle name="Normal 2 2 2" xfId="2"/>
    <cellStyle name="Normal 2 2 3" xfId="351"/>
    <cellStyle name="Normal 2 2 4" xfId="352"/>
    <cellStyle name="Normal 2 2 5" xfId="353"/>
    <cellStyle name="Normal 2 3" xfId="354"/>
    <cellStyle name="Normal 20" xfId="355"/>
    <cellStyle name="Normal 20 2" xfId="356"/>
    <cellStyle name="Normal 21" xfId="357"/>
    <cellStyle name="Normal 21 2" xfId="456"/>
    <cellStyle name="Normal 22" xfId="358"/>
    <cellStyle name="Normal 23" xfId="359"/>
    <cellStyle name="Normal 24" xfId="360"/>
    <cellStyle name="Normal 25" xfId="361"/>
    <cellStyle name="Normal 26" xfId="362"/>
    <cellStyle name="Normal 27" xfId="363"/>
    <cellStyle name="Normal 28" xfId="364"/>
    <cellStyle name="Normal 29" xfId="365"/>
    <cellStyle name="Normal 29 2" xfId="366"/>
    <cellStyle name="Normal 3" xfId="1"/>
    <cellStyle name="Normal 3 2" xfId="367"/>
    <cellStyle name="Normal 3 2 2" xfId="368"/>
    <cellStyle name="Normal 3 2 3" xfId="369"/>
    <cellStyle name="Normal 3 2 4" xfId="370"/>
    <cellStyle name="Normal 3 2 5" xfId="371"/>
    <cellStyle name="Normal 3 3" xfId="372"/>
    <cellStyle name="Normal 3 4" xfId="373"/>
    <cellStyle name="Normal 3 5" xfId="374"/>
    <cellStyle name="Normal 3 6" xfId="375"/>
    <cellStyle name="Normal 3 7" xfId="460"/>
    <cellStyle name="Normal 30" xfId="376"/>
    <cellStyle name="Normal 31" xfId="457"/>
    <cellStyle name="Normal 32" xfId="458"/>
    <cellStyle name="Normal 4" xfId="377"/>
    <cellStyle name="Normal 4 2" xfId="378"/>
    <cellStyle name="Normal 4 2 2" xfId="379"/>
    <cellStyle name="Normal 4 3" xfId="380"/>
    <cellStyle name="Normal 4 4" xfId="381"/>
    <cellStyle name="Normal 4 4 2" xfId="382"/>
    <cellStyle name="Normal 4 5" xfId="383"/>
    <cellStyle name="Normal 4 6" xfId="384"/>
    <cellStyle name="Normal 4 7" xfId="385"/>
    <cellStyle name="Normal 5" xfId="386"/>
    <cellStyle name="Normal 5 2" xfId="387"/>
    <cellStyle name="Normal 5 3" xfId="388"/>
    <cellStyle name="Normal 5 4" xfId="389"/>
    <cellStyle name="Normal 5 5" xfId="390"/>
    <cellStyle name="Normal 5 6" xfId="391"/>
    <cellStyle name="Normal 5 7" xfId="392"/>
    <cellStyle name="Normal 5 7 2" xfId="393"/>
    <cellStyle name="Normal 6" xfId="394"/>
    <cellStyle name="Normal 7" xfId="395"/>
    <cellStyle name="Normal 7 2" xfId="396"/>
    <cellStyle name="Normal 8" xfId="397"/>
    <cellStyle name="Normal 8 2" xfId="398"/>
    <cellStyle name="Normal 9" xfId="399"/>
    <cellStyle name="Note 2" xfId="400"/>
    <cellStyle name="Note 2 2" xfId="401"/>
    <cellStyle name="Note 3" xfId="402"/>
    <cellStyle name="Note 3 2" xfId="403"/>
    <cellStyle name="Note 4" xfId="404"/>
    <cellStyle name="Note 4 2" xfId="405"/>
    <cellStyle name="Note 5" xfId="406"/>
    <cellStyle name="Note 6" xfId="407"/>
    <cellStyle name="Note 7" xfId="408"/>
    <cellStyle name="Note 8" xfId="409"/>
    <cellStyle name="NVision" xfId="410"/>
    <cellStyle name="Output 2" xfId="411"/>
    <cellStyle name="Output 2 2" xfId="412"/>
    <cellStyle name="Output 2 2 2" xfId="413"/>
    <cellStyle name="Output 2 3" xfId="414"/>
    <cellStyle name="Output 3" xfId="415"/>
    <cellStyle name="Output 3 2" xfId="416"/>
    <cellStyle name="Output 4" xfId="417"/>
    <cellStyle name="Output 4 2" xfId="418"/>
    <cellStyle name="Output Line Items" xfId="419"/>
    <cellStyle name="Percent [2]" xfId="420"/>
    <cellStyle name="Percent [2] 2" xfId="421"/>
    <cellStyle name="Percent [2] 3" xfId="422"/>
    <cellStyle name="Percent [2] 4" xfId="423"/>
    <cellStyle name="Percent 2" xfId="424"/>
    <cellStyle name="Percent 2 2" xfId="425"/>
    <cellStyle name="Percent 2 3" xfId="459"/>
    <cellStyle name="Percent 3" xfId="426"/>
    <cellStyle name="Percent 3 2" xfId="427"/>
    <cellStyle name="Percent 3 3" xfId="428"/>
    <cellStyle name="Percent 4" xfId="429"/>
    <cellStyle name="Percent 4 2" xfId="430"/>
    <cellStyle name="Percent 4 3" xfId="431"/>
    <cellStyle name="Percent 4 3 2" xfId="432"/>
    <cellStyle name="Percent 5" xfId="433"/>
    <cellStyle name="Percent 6" xfId="434"/>
    <cellStyle name="Percent 7" xfId="435"/>
    <cellStyle name="Percent 8" xfId="436"/>
    <cellStyle name="Percent 9" xfId="437"/>
    <cellStyle name="Percent 9 2" xfId="438"/>
    <cellStyle name="PSChar" xfId="439"/>
    <cellStyle name="PSDate" xfId="440"/>
    <cellStyle name="PSDec" xfId="441"/>
    <cellStyle name="PSHeading" xfId="442"/>
    <cellStyle name="PSInt" xfId="443"/>
    <cellStyle name="PSSpacer" xfId="444"/>
    <cellStyle name="Style 1" xfId="445"/>
    <cellStyle name="Title 2" xfId="446"/>
    <cellStyle name="Total 2" xfId="447"/>
    <cellStyle name="Total 2 2" xfId="448"/>
    <cellStyle name="Total 2 2 2" xfId="449"/>
    <cellStyle name="Total 2 3" xfId="450"/>
    <cellStyle name="Total 3" xfId="451"/>
    <cellStyle name="Warning Text 2" xfId="452"/>
    <cellStyle name="Warning Text 3" xfId="453"/>
  </cellStyles>
  <dxfs count="0"/>
  <tableStyles count="0" defaultTableStyle="TableStyleMedium2" defaultPivotStyle="PivotStyleLight16"/>
  <colors>
    <mruColors>
      <color rgb="FFCCFFCC"/>
      <color rgb="FFFFCC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TSHARE\2000PLAN\EUROPE\TEMPLATE\GER00PL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0CPG\Balance%20Sheet\Corp%20Acctg%20Actuals%20-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eakdebc\Local%20Settings\Temporary%20Internet%20Files\Content.Outlook\94Z2O071\Monthend%20preliminary%20template%20MAR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nks_nt8\usuarios\GESTION\DOTACION\JULIO\CONSOLID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conciliation-INP"/>
      <sheetName val="Upside &amp; Downside-INP"/>
      <sheetName val="Annual Comparative-INP"/>
      <sheetName val="EVA-INP"/>
      <sheetName val="2000 Cash Flow"/>
      <sheetName val="Quarterly Comparative "/>
      <sheetName val="Quarterly Balance Sheet-INP"/>
      <sheetName val="2000 Balance Sheet-INP"/>
      <sheetName val="Cap. Exp. Analysis-INP"/>
      <sheetName val="2000 Plan P&amp;L"/>
      <sheetName val="2000 Corporate-INP"/>
      <sheetName val="2000 CIT-INP"/>
      <sheetName val="2000 Check-INP"/>
      <sheetName val="2000 Currency-INP"/>
      <sheetName val="2000 Coin-INP"/>
      <sheetName val="2000 ATM-INP"/>
      <sheetName val="2000 Compusafe-INP"/>
      <sheetName val="2000 Air Courier-INP"/>
      <sheetName val="2000 D&amp;J-INP"/>
      <sheetName val="2000 Guarding-INP"/>
      <sheetName val="2000 Monitoring-INP"/>
      <sheetName val="2000 Teller-INP"/>
      <sheetName val="2000 2key Safes-INP"/>
      <sheetName val="2000 Non-Val-INP"/>
      <sheetName val="2000 Other-INP"/>
      <sheetName val="1999 P&amp;L-INP"/>
      <sheetName val="1998 P&amp;L"/>
      <sheetName val="Capital Spending-INP"/>
      <sheetName val="Interest-INP"/>
      <sheetName val="CurTaxinp"/>
      <sheetName val="def_Taxes-INP"/>
      <sheetName val="Debt Rollforward-INP"/>
      <sheetName val="Module1"/>
      <sheetName val="Module2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C_CON"/>
      <sheetName val="links"/>
      <sheetName val="StatCan"/>
      <sheetName val="IC1_Form"/>
      <sheetName val="Budgeting Page"/>
    </sheetNames>
    <sheetDataSet>
      <sheetData sheetId="0" refreshError="1">
        <row r="235">
          <cell r="D235" t="str">
            <v>Contributed Surplus-Preferred</v>
          </cell>
          <cell r="E235">
            <v>0</v>
          </cell>
        </row>
        <row r="236">
          <cell r="C236" t="str">
            <v>33002</v>
          </cell>
          <cell r="D236" t="str">
            <v>Retained Earnings</v>
          </cell>
          <cell r="E236">
            <v>756314362.2249999</v>
          </cell>
        </row>
        <row r="237">
          <cell r="C237" t="str">
            <v>33005</v>
          </cell>
          <cell r="D237" t="str">
            <v>R/E Prior Period Adj</v>
          </cell>
          <cell r="E237">
            <v>-764316.44000000006</v>
          </cell>
        </row>
        <row r="238">
          <cell r="C238" t="str">
            <v>33011</v>
          </cell>
          <cell r="D238" t="str">
            <v>Retained Earnings - Subs</v>
          </cell>
          <cell r="E238">
            <v>0</v>
          </cell>
        </row>
        <row r="239">
          <cell r="C239" t="str">
            <v>33020</v>
          </cell>
          <cell r="D239" t="str">
            <v>Diff - Reissue/Repurchase</v>
          </cell>
          <cell r="E239">
            <v>-6107298.0499999998</v>
          </cell>
        </row>
        <row r="240">
          <cell r="C240" t="str">
            <v>33099</v>
          </cell>
          <cell r="D240" t="str">
            <v>Petr-Transition</v>
          </cell>
          <cell r="E240">
            <v>-14534636.019999998</v>
          </cell>
        </row>
        <row r="241">
          <cell r="C241" t="str">
            <v>33101</v>
          </cell>
          <cell r="D241" t="str">
            <v>Dividends</v>
          </cell>
          <cell r="E241">
            <v>-2875627.44</v>
          </cell>
        </row>
        <row r="242">
          <cell r="C242" t="str">
            <v>33102</v>
          </cell>
          <cell r="D242" t="str">
            <v>Dividends - Class A</v>
          </cell>
          <cell r="E242">
            <v>-65745280.619999997</v>
          </cell>
        </row>
        <row r="243">
          <cell r="C243" t="str">
            <v>91235</v>
          </cell>
          <cell r="D243" t="str">
            <v>Cash Effect Cta Int Rept'G</v>
          </cell>
          <cell r="E243">
            <v>0</v>
          </cell>
        </row>
        <row r="244">
          <cell r="C244" t="str">
            <v>91236</v>
          </cell>
          <cell r="D244" t="str">
            <v>Reverse Sale Charge A/R</v>
          </cell>
          <cell r="E244">
            <v>0</v>
          </cell>
        </row>
        <row r="245">
          <cell r="C245" t="str">
            <v>91237</v>
          </cell>
          <cell r="D245" t="str">
            <v>Reverse Charge A/R</v>
          </cell>
          <cell r="E245">
            <v>0</v>
          </cell>
        </row>
        <row r="246">
          <cell r="C246" t="str">
            <v>91238</v>
          </cell>
          <cell r="D246" t="str">
            <v>Net A/P On Reversal Sale</v>
          </cell>
          <cell r="E246">
            <v>0</v>
          </cell>
        </row>
        <row r="247">
          <cell r="C247" t="str">
            <v>91239</v>
          </cell>
          <cell r="D247" t="str">
            <v>Net Tax Effect Reversal Sale</v>
          </cell>
          <cell r="E247">
            <v>0</v>
          </cell>
        </row>
        <row r="248">
          <cell r="C248" t="str">
            <v>91244</v>
          </cell>
          <cell r="D248" t="str">
            <v>Cash Effect - Cm</v>
          </cell>
          <cell r="E248">
            <v>0</v>
          </cell>
        </row>
        <row r="249">
          <cell r="C249" t="str">
            <v>91245</v>
          </cell>
          <cell r="D249" t="str">
            <v>Reverse - Cm</v>
          </cell>
          <cell r="E249">
            <v>0</v>
          </cell>
        </row>
        <row r="250">
          <cell r="C250" t="str">
            <v>91246</v>
          </cell>
          <cell r="D250" t="str">
            <v>Taxes Payable - Cm</v>
          </cell>
          <cell r="E250">
            <v>0</v>
          </cell>
        </row>
        <row r="251">
          <cell r="C251" t="str">
            <v>91299</v>
          </cell>
          <cell r="D251" t="str">
            <v>Statistical- Income Offset</v>
          </cell>
          <cell r="E251">
            <v>0</v>
          </cell>
        </row>
        <row r="252">
          <cell r="C252" t="str">
            <v>99330I</v>
          </cell>
          <cell r="D252" t="str">
            <v>Retained Earnings-CTC F.I.</v>
          </cell>
          <cell r="E252">
            <v>0</v>
          </cell>
        </row>
        <row r="253">
          <cell r="C253" t="str">
            <v>99330K</v>
          </cell>
          <cell r="D253" t="str">
            <v>Retained Earnings-CTAL</v>
          </cell>
          <cell r="E253">
            <v>0</v>
          </cell>
        </row>
        <row r="254">
          <cell r="C254" t="str">
            <v>99330N</v>
          </cell>
          <cell r="D254" t="str">
            <v>Retained Earnings-Sub-Capital</v>
          </cell>
          <cell r="E254">
            <v>0</v>
          </cell>
        </row>
        <row r="255">
          <cell r="C255" t="str">
            <v>99330O</v>
          </cell>
          <cell r="D255" t="str">
            <v>Retained Earnings-Sub-Promo</v>
          </cell>
          <cell r="E255">
            <v>0</v>
          </cell>
        </row>
        <row r="256">
          <cell r="C256" t="str">
            <v>99330W</v>
          </cell>
          <cell r="D256" t="str">
            <v>Retained Earnings-Sub-China</v>
          </cell>
          <cell r="E256">
            <v>0</v>
          </cell>
        </row>
        <row r="257">
          <cell r="C257" t="str">
            <v>99330X</v>
          </cell>
          <cell r="D257" t="str">
            <v>Retained Earnings-Sub-Far East</v>
          </cell>
          <cell r="E257">
            <v>0</v>
          </cell>
        </row>
        <row r="258">
          <cell r="C258" t="str">
            <v>99330Y</v>
          </cell>
          <cell r="D258" t="str">
            <v>Retained Earning-Sub-HK Branch</v>
          </cell>
          <cell r="E258">
            <v>0</v>
          </cell>
        </row>
        <row r="259">
          <cell r="C259" t="str">
            <v>9933AB</v>
          </cell>
          <cell r="D259" t="str">
            <v>Retained Earnings - Holdings</v>
          </cell>
          <cell r="E259">
            <v>0</v>
          </cell>
        </row>
        <row r="260">
          <cell r="C260" t="str">
            <v>9933AC</v>
          </cell>
          <cell r="D260" t="str">
            <v>Retained Earnings - Antilles</v>
          </cell>
          <cell r="E260">
            <v>0</v>
          </cell>
        </row>
        <row r="261">
          <cell r="C261" t="str">
            <v>9933AE</v>
          </cell>
          <cell r="D261" t="str">
            <v>Retained Earnings-Marks</v>
          </cell>
          <cell r="E261">
            <v>0</v>
          </cell>
        </row>
        <row r="262">
          <cell r="C262" t="str">
            <v>9933AF</v>
          </cell>
          <cell r="D262" t="str">
            <v>Retained Earnings - CTAQ</v>
          </cell>
          <cell r="E262">
            <v>0</v>
          </cell>
        </row>
        <row r="263">
          <cell r="C263" t="str">
            <v>9933AG</v>
          </cell>
          <cell r="D263" t="str">
            <v>Retained Earnings - CT Bank</v>
          </cell>
          <cell r="E263">
            <v>0</v>
          </cell>
        </row>
        <row r="264">
          <cell r="C264" t="str">
            <v>9933AH</v>
          </cell>
          <cell r="D264" t="str">
            <v>Retained Earnings-CTFS Delawar</v>
          </cell>
          <cell r="E264">
            <v>0</v>
          </cell>
        </row>
        <row r="265">
          <cell r="C265" t="str">
            <v>9933AI</v>
          </cell>
          <cell r="D265" t="str">
            <v>Retained Earnings-CTFS Bermuda</v>
          </cell>
          <cell r="E265">
            <v>0</v>
          </cell>
        </row>
        <row r="266">
          <cell r="C266" t="str">
            <v>9933AJ</v>
          </cell>
          <cell r="D266" t="str">
            <v>Retained Earnings-FS Consolid</v>
          </cell>
          <cell r="E266">
            <v>0</v>
          </cell>
        </row>
        <row r="267">
          <cell r="C267" t="str">
            <v>9933AK</v>
          </cell>
          <cell r="D267" t="str">
            <v>Retained Earnings-Shanghai</v>
          </cell>
          <cell r="E267">
            <v>0</v>
          </cell>
        </row>
        <row r="268">
          <cell r="C268" t="str">
            <v>9933AL</v>
          </cell>
          <cell r="D268" t="str">
            <v>Retained Earnings-Berm Hold</v>
          </cell>
          <cell r="E268">
            <v>0</v>
          </cell>
        </row>
        <row r="269">
          <cell r="C269" t="str">
            <v>9933BA</v>
          </cell>
          <cell r="D269" t="str">
            <v>Retained Earnings Final - CTAL</v>
          </cell>
          <cell r="E269">
            <v>0</v>
          </cell>
        </row>
        <row r="270">
          <cell r="C270" t="str">
            <v>9933BB</v>
          </cell>
          <cell r="D270" t="str">
            <v>Retained Earnings Final - Hold</v>
          </cell>
          <cell r="E270">
            <v>0</v>
          </cell>
        </row>
        <row r="271">
          <cell r="C271" t="str">
            <v>9933BC</v>
          </cell>
          <cell r="D271" t="str">
            <v>Retained Earnings Final - Anti</v>
          </cell>
          <cell r="E271">
            <v>0</v>
          </cell>
        </row>
        <row r="272">
          <cell r="C272" t="str">
            <v>9933BE</v>
          </cell>
          <cell r="D272" t="str">
            <v>Retained Earnings Final - CTRE</v>
          </cell>
          <cell r="E272">
            <v>0</v>
          </cell>
        </row>
        <row r="273">
          <cell r="C273" t="str">
            <v>9933BG</v>
          </cell>
          <cell r="D273" t="str">
            <v>Retained Earnings Final-CTAQ</v>
          </cell>
          <cell r="E273">
            <v>0</v>
          </cell>
        </row>
        <row r="274">
          <cell r="C274" t="str">
            <v>9933BH</v>
          </cell>
          <cell r="D274" t="str">
            <v>Retained Earnings Final - Shan</v>
          </cell>
          <cell r="E274">
            <v>0</v>
          </cell>
        </row>
        <row r="275">
          <cell r="D275" t="str">
            <v>Retained Earnings Before AOCI Adj.</v>
          </cell>
          <cell r="E275">
            <v>666287203.65499985</v>
          </cell>
        </row>
        <row r="1287">
          <cell r="C1287" t="str">
            <v>99707A</v>
          </cell>
          <cell r="D1287" t="str">
            <v>Corporate Overhead-Marks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5667540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AC1287">
            <v>5667540</v>
          </cell>
        </row>
        <row r="1288">
          <cell r="C1288" t="str">
            <v>99710G</v>
          </cell>
          <cell r="D1288" t="str">
            <v>Corp-Sundry Inc-Marks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-3418868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AC1288">
            <v>-3418868</v>
          </cell>
        </row>
        <row r="1289">
          <cell r="C1289" t="str">
            <v>99780B</v>
          </cell>
          <cell r="D1289" t="str">
            <v>Equity in Sub Earnings-CTAL</v>
          </cell>
          <cell r="E1289">
            <v>0</v>
          </cell>
          <cell r="F1289">
            <v>0</v>
          </cell>
          <cell r="G1289">
            <v>89610032</v>
          </cell>
          <cell r="H1289">
            <v>0</v>
          </cell>
          <cell r="I1289">
            <v>0</v>
          </cell>
          <cell r="J1289">
            <v>0</v>
          </cell>
          <cell r="K1289">
            <v>89610032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-89610032</v>
          </cell>
          <cell r="AC1289">
            <v>0</v>
          </cell>
        </row>
        <row r="1290">
          <cell r="C1290" t="str">
            <v>99780C</v>
          </cell>
          <cell r="D1290" t="str">
            <v>Equity in Sub Earnings-CTREL</v>
          </cell>
          <cell r="E1290">
            <v>0</v>
          </cell>
          <cell r="F1290">
            <v>0</v>
          </cell>
          <cell r="G1290">
            <v>133830352.05</v>
          </cell>
          <cell r="H1290">
            <v>0</v>
          </cell>
          <cell r="I1290">
            <v>0</v>
          </cell>
          <cell r="J1290">
            <v>0</v>
          </cell>
          <cell r="K1290">
            <v>133830352.05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-133830352.05</v>
          </cell>
          <cell r="AC1290">
            <v>0</v>
          </cell>
        </row>
        <row r="1291">
          <cell r="C1291" t="str">
            <v>99780F</v>
          </cell>
          <cell r="D1291" t="str">
            <v>Equity in Sub Earnings-Holding</v>
          </cell>
          <cell r="E1291">
            <v>0</v>
          </cell>
          <cell r="F1291">
            <v>0</v>
          </cell>
          <cell r="G1291">
            <v>10342611.58</v>
          </cell>
          <cell r="H1291">
            <v>0</v>
          </cell>
          <cell r="I1291">
            <v>0</v>
          </cell>
          <cell r="J1291">
            <v>0</v>
          </cell>
          <cell r="K1291">
            <v>10342611.58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-10342609</v>
          </cell>
          <cell r="AC1291">
            <v>2.5800000000745058</v>
          </cell>
        </row>
        <row r="1292">
          <cell r="C1292" t="str">
            <v>99780H</v>
          </cell>
          <cell r="D1292" t="str">
            <v>Equity in Sub Earnings-Antil</v>
          </cell>
          <cell r="E1292">
            <v>0</v>
          </cell>
          <cell r="F1292">
            <v>0</v>
          </cell>
          <cell r="G1292">
            <v>14935916.66</v>
          </cell>
          <cell r="H1292">
            <v>0</v>
          </cell>
          <cell r="I1292">
            <v>0</v>
          </cell>
          <cell r="J1292">
            <v>0</v>
          </cell>
          <cell r="K1292">
            <v>14935916.66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-14935916</v>
          </cell>
          <cell r="AC1292">
            <v>0.66000000014901161</v>
          </cell>
        </row>
        <row r="1293">
          <cell r="C1293" t="str">
            <v>99780I</v>
          </cell>
          <cell r="D1293" t="str">
            <v>Income From Sub - Shanghai</v>
          </cell>
          <cell r="E1293">
            <v>0</v>
          </cell>
          <cell r="F1293">
            <v>0</v>
          </cell>
          <cell r="G1293">
            <v>-234355.59</v>
          </cell>
          <cell r="H1293">
            <v>0</v>
          </cell>
          <cell r="I1293">
            <v>0</v>
          </cell>
          <cell r="J1293">
            <v>0</v>
          </cell>
          <cell r="K1293">
            <v>-234355.59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243636.58000000002</v>
          </cell>
          <cell r="AC1293">
            <v>9280.9900000000198</v>
          </cell>
        </row>
        <row r="1294">
          <cell r="C1294" t="str">
            <v>99780K</v>
          </cell>
          <cell r="D1294" t="str">
            <v>Income fro Sub - CTAQ</v>
          </cell>
          <cell r="E1294">
            <v>0</v>
          </cell>
          <cell r="F1294">
            <v>0</v>
          </cell>
          <cell r="G1294">
            <v>42859786</v>
          </cell>
          <cell r="H1294">
            <v>0</v>
          </cell>
          <cell r="I1294">
            <v>0</v>
          </cell>
          <cell r="J1294">
            <v>0</v>
          </cell>
          <cell r="K1294">
            <v>42859786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-42859784</v>
          </cell>
          <cell r="AC1294">
            <v>2</v>
          </cell>
        </row>
        <row r="1295">
          <cell r="D1295" t="str">
            <v>Other Cost of Merch Sold 1</v>
          </cell>
          <cell r="E1295">
            <v>6374936519.2399988</v>
          </cell>
          <cell r="F1295">
            <v>248255178.48000005</v>
          </cell>
          <cell r="G1295">
            <v>288693230.70000005</v>
          </cell>
          <cell r="H1295">
            <v>4529055</v>
          </cell>
          <cell r="I1295">
            <v>-154834155.42000002</v>
          </cell>
          <cell r="J1295">
            <v>15176846.739999996</v>
          </cell>
          <cell r="K1295">
            <v>6776756674.7399988</v>
          </cell>
          <cell r="L1295">
            <v>699157261</v>
          </cell>
          <cell r="M1295">
            <v>92866690.090000018</v>
          </cell>
          <cell r="N1295">
            <v>2562546.31</v>
          </cell>
          <cell r="R1295">
            <v>95429236.400000021</v>
          </cell>
          <cell r="S1295">
            <v>728965903</v>
          </cell>
          <cell r="T1295">
            <v>120551.27</v>
          </cell>
          <cell r="U1295">
            <v>73884.12000000001</v>
          </cell>
          <cell r="V1295">
            <v>75.69</v>
          </cell>
          <cell r="W1295">
            <v>-213619977.91999999</v>
          </cell>
          <cell r="AA1295">
            <v>0</v>
          </cell>
          <cell r="AC1295">
            <v>8086883608.2999992</v>
          </cell>
        </row>
        <row r="1296">
          <cell r="D1296" t="str">
            <v>Backout from COGS 1: 70704 US FX</v>
          </cell>
          <cell r="E1296">
            <v>59764.340000000004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59764.340000000004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AA1296">
            <v>0</v>
          </cell>
          <cell r="AC1296">
            <v>59764.340000000004</v>
          </cell>
        </row>
        <row r="1297">
          <cell r="D1297" t="str">
            <v>Backout from COGS 1: 61093 US FX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AA1297">
            <v>0</v>
          </cell>
          <cell r="AC1297">
            <v>0</v>
          </cell>
        </row>
        <row r="1298">
          <cell r="D1298" t="str">
            <v>Backout from COGS 1: 53001 US FX</v>
          </cell>
          <cell r="E1298">
            <v>27064593.52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27064593.52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AA1298">
            <v>0</v>
          </cell>
          <cell r="AC1298">
            <v>27064593.52</v>
          </cell>
        </row>
        <row r="1299">
          <cell r="D1299" t="str">
            <v>Add-in 3rd Pty Courier Fees (IC Mngmt)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AA1299">
            <v>0</v>
          </cell>
          <cell r="AC1299">
            <v>0</v>
          </cell>
        </row>
        <row r="1300">
          <cell r="D1300" t="str">
            <v>Reclassification of Revenue Items</v>
          </cell>
          <cell r="E1300">
            <v>-5446098</v>
          </cell>
        </row>
        <row r="1301">
          <cell r="D1301" t="str">
            <v>Reclassification of Revenue Items</v>
          </cell>
          <cell r="E1301">
            <v>-27400479.620000001</v>
          </cell>
        </row>
        <row r="1302">
          <cell r="D1302" t="str">
            <v>Reclassification of Revenue Items</v>
          </cell>
          <cell r="E1302">
            <v>-29645225.23</v>
          </cell>
        </row>
        <row r="1303">
          <cell r="D1303" t="str">
            <v>Reclassification of Revenue Items</v>
          </cell>
          <cell r="E1303">
            <v>0</v>
          </cell>
          <cell r="F1303">
            <v>26400000</v>
          </cell>
        </row>
        <row r="1304">
          <cell r="D1304" t="str">
            <v>Intercompany Purchases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AA1304">
            <v>0</v>
          </cell>
          <cell r="AC1304">
            <v>0</v>
          </cell>
        </row>
        <row r="1305">
          <cell r="D1305" t="str">
            <v>Intercompany Management Fees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L1305">
            <v>0</v>
          </cell>
          <cell r="M1305">
            <v>0</v>
          </cell>
          <cell r="N1305">
            <v>0</v>
          </cell>
          <cell r="S1305">
            <v>14247520</v>
          </cell>
          <cell r="T1305">
            <v>0</v>
          </cell>
          <cell r="U1305">
            <v>0</v>
          </cell>
          <cell r="V1305">
            <v>0</v>
          </cell>
          <cell r="W1305">
            <v>-14247520</v>
          </cell>
          <cell r="AA1305">
            <v>0</v>
          </cell>
          <cell r="AC1305">
            <v>0</v>
          </cell>
        </row>
        <row r="1306">
          <cell r="C1306" t="str">
            <v>50811</v>
          </cell>
          <cell r="D1306" t="str">
            <v>Courier Charges-3rd Party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L1306">
            <v>0</v>
          </cell>
          <cell r="M1306">
            <v>0</v>
          </cell>
          <cell r="N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AA1306">
            <v>0</v>
          </cell>
          <cell r="AC1306">
            <v>0</v>
          </cell>
        </row>
        <row r="1307">
          <cell r="D1307" t="str">
            <v>Intercompany Management Fees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14247520</v>
          </cell>
          <cell r="T1307">
            <v>0</v>
          </cell>
          <cell r="U1307">
            <v>0</v>
          </cell>
          <cell r="V1307">
            <v>0</v>
          </cell>
          <cell r="W1307">
            <v>-14247520</v>
          </cell>
          <cell r="AA1307">
            <v>0</v>
          </cell>
          <cell r="AC1307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Sheet3"/>
      <sheetName val="preliminary"/>
      <sheetName val="No Home Office"/>
      <sheetName val="Plan2010"/>
      <sheetName val="Actual2009"/>
      <sheetName val="Notes"/>
    </sheetNames>
    <sheetDataSet>
      <sheetData sheetId="0" refreshError="1"/>
      <sheetData sheetId="1" refreshError="1">
        <row r="9">
          <cell r="A9" t="str">
            <v>A0026</v>
          </cell>
          <cell r="B9" t="str">
            <v>ATLANTIC</v>
          </cell>
          <cell r="D9">
            <v>0</v>
          </cell>
          <cell r="E9">
            <v>0</v>
          </cell>
          <cell r="F9">
            <v>0</v>
          </cell>
          <cell r="G9" t="str">
            <v xml:space="preserve">                   N/A</v>
          </cell>
          <cell r="H9">
            <v>19503.599999999999</v>
          </cell>
          <cell r="I9">
            <v>-19503.599999999999</v>
          </cell>
        </row>
        <row r="10">
          <cell r="A10" t="str">
            <v>A0027</v>
          </cell>
          <cell r="B10" t="str">
            <v>QUEBEC</v>
          </cell>
          <cell r="D10">
            <v>0</v>
          </cell>
          <cell r="E10">
            <v>0</v>
          </cell>
          <cell r="F10">
            <v>0</v>
          </cell>
          <cell r="G10" t="str">
            <v xml:space="preserve">                   N/A</v>
          </cell>
          <cell r="H10">
            <v>17409.27</v>
          </cell>
          <cell r="I10">
            <v>-17409.27</v>
          </cell>
        </row>
        <row r="11">
          <cell r="A11" t="str">
            <v>A0028</v>
          </cell>
          <cell r="B11" t="str">
            <v>BRITISH COLUMBIA</v>
          </cell>
          <cell r="D11">
            <v>0</v>
          </cell>
          <cell r="E11">
            <v>0</v>
          </cell>
          <cell r="F11">
            <v>0</v>
          </cell>
          <cell r="G11" t="str">
            <v xml:space="preserve">                   N/A</v>
          </cell>
          <cell r="H11">
            <v>27483.99</v>
          </cell>
          <cell r="I11">
            <v>-27483.99</v>
          </cell>
        </row>
        <row r="12">
          <cell r="A12" t="str">
            <v>A0040</v>
          </cell>
          <cell r="B12" t="str">
            <v>CANADA GLOBAL SERVICES - ADMIN</v>
          </cell>
          <cell r="D12">
            <v>0</v>
          </cell>
          <cell r="E12">
            <v>0</v>
          </cell>
          <cell r="F12">
            <v>0</v>
          </cell>
          <cell r="G12" t="str">
            <v xml:space="preserve">                   N/A</v>
          </cell>
          <cell r="H12">
            <v>77256.19</v>
          </cell>
          <cell r="I12">
            <v>-77256.19</v>
          </cell>
        </row>
        <row r="13">
          <cell r="A13" t="str">
            <v>A0041</v>
          </cell>
          <cell r="B13" t="str">
            <v>ONTARIO</v>
          </cell>
          <cell r="D13">
            <v>0</v>
          </cell>
          <cell r="E13">
            <v>0</v>
          </cell>
          <cell r="F13">
            <v>0</v>
          </cell>
          <cell r="G13" t="str">
            <v xml:space="preserve">                   N/A</v>
          </cell>
          <cell r="H13">
            <v>88394.85</v>
          </cell>
          <cell r="I13">
            <v>-88394.85</v>
          </cell>
        </row>
        <row r="14">
          <cell r="A14" t="str">
            <v>A0044</v>
          </cell>
          <cell r="B14" t="str">
            <v>ALBERTA/SASKATCHEWAN</v>
          </cell>
          <cell r="D14">
            <v>0</v>
          </cell>
          <cell r="E14">
            <v>0</v>
          </cell>
          <cell r="F14">
            <v>0</v>
          </cell>
          <cell r="G14" t="str">
            <v xml:space="preserve">                   N/A</v>
          </cell>
          <cell r="H14">
            <v>49248.74</v>
          </cell>
          <cell r="I14">
            <v>-49248.74</v>
          </cell>
        </row>
        <row r="15">
          <cell r="A15" t="str">
            <v>B0043</v>
          </cell>
          <cell r="B15" t="str">
            <v>BARRIE ARM</v>
          </cell>
          <cell r="D15">
            <v>198876.71</v>
          </cell>
          <cell r="E15">
            <v>132888.69</v>
          </cell>
          <cell r="F15">
            <v>65988.01999999999</v>
          </cell>
          <cell r="G15">
            <v>33.180399999999999</v>
          </cell>
          <cell r="H15">
            <v>0</v>
          </cell>
          <cell r="I15">
            <v>65988.01999999999</v>
          </cell>
        </row>
        <row r="16">
          <cell r="A16" t="str">
            <v>B0044</v>
          </cell>
          <cell r="B16" t="str">
            <v>BARRIE A.T.M.</v>
          </cell>
          <cell r="D16">
            <v>274651.43</v>
          </cell>
          <cell r="E16">
            <v>144040.5</v>
          </cell>
          <cell r="F16">
            <v>130610.93</v>
          </cell>
          <cell r="G16">
            <v>47.555199999999999</v>
          </cell>
          <cell r="H16">
            <v>0</v>
          </cell>
          <cell r="I16">
            <v>130610.93</v>
          </cell>
        </row>
        <row r="17">
          <cell r="A17" t="str">
            <v>B0055</v>
          </cell>
          <cell r="B17" t="str">
            <v>CANADIAN H.O. - COIN</v>
          </cell>
          <cell r="D17">
            <v>45000</v>
          </cell>
          <cell r="E17">
            <v>2812.5</v>
          </cell>
          <cell r="F17">
            <v>42187.5</v>
          </cell>
          <cell r="G17">
            <v>93.75</v>
          </cell>
          <cell r="H17">
            <v>0</v>
          </cell>
          <cell r="I17">
            <v>42187.5</v>
          </cell>
        </row>
        <row r="18">
          <cell r="A18" t="str">
            <v>B0056</v>
          </cell>
          <cell r="B18" t="str">
            <v>CANADIAN H.O. - CASH LOGISTICS</v>
          </cell>
          <cell r="D18">
            <v>0</v>
          </cell>
          <cell r="E18">
            <v>-8142.5</v>
          </cell>
          <cell r="F18">
            <v>8142.5</v>
          </cell>
          <cell r="G18" t="str">
            <v xml:space="preserve">                   N/A</v>
          </cell>
          <cell r="H18">
            <v>0</v>
          </cell>
          <cell r="I18">
            <v>8142.5</v>
          </cell>
        </row>
        <row r="19">
          <cell r="A19" t="str">
            <v>B0095</v>
          </cell>
          <cell r="B19" t="str">
            <v>CALGARY ARM</v>
          </cell>
          <cell r="D19">
            <v>390964.09</v>
          </cell>
          <cell r="E19">
            <v>175811.59</v>
          </cell>
          <cell r="F19">
            <v>215152.50000000003</v>
          </cell>
          <cell r="G19">
            <v>55.031300000000002</v>
          </cell>
          <cell r="H19">
            <v>0</v>
          </cell>
          <cell r="I19">
            <v>215152.50000000003</v>
          </cell>
        </row>
        <row r="20">
          <cell r="A20" t="str">
            <v>B0096</v>
          </cell>
          <cell r="B20" t="str">
            <v>CALGARY G&amp;A</v>
          </cell>
          <cell r="D20">
            <v>0</v>
          </cell>
          <cell r="E20">
            <v>269324.21999999997</v>
          </cell>
          <cell r="F20">
            <v>-269324.21999999997</v>
          </cell>
          <cell r="G20" t="str">
            <v xml:space="preserve">                   N/A</v>
          </cell>
          <cell r="H20">
            <v>0</v>
          </cell>
          <cell r="I20">
            <v>-269324.21999999997</v>
          </cell>
        </row>
        <row r="21">
          <cell r="A21" t="str">
            <v>B0097</v>
          </cell>
          <cell r="B21" t="str">
            <v>CALGARY A.T.M.</v>
          </cell>
          <cell r="D21">
            <v>530817.5</v>
          </cell>
          <cell r="E21">
            <v>316422.21999999997</v>
          </cell>
          <cell r="F21">
            <v>214395.28000000003</v>
          </cell>
          <cell r="G21">
            <v>40.389600000000002</v>
          </cell>
          <cell r="H21">
            <v>0</v>
          </cell>
          <cell r="I21">
            <v>214395.28000000003</v>
          </cell>
        </row>
        <row r="22">
          <cell r="A22" t="str">
            <v>B0105</v>
          </cell>
          <cell r="B22" t="str">
            <v>NANAIMO</v>
          </cell>
          <cell r="D22">
            <v>115456.07</v>
          </cell>
          <cell r="E22">
            <v>111170.035</v>
          </cell>
          <cell r="F22">
            <v>4286.0350000000035</v>
          </cell>
          <cell r="G22">
            <v>3.7122999999999999</v>
          </cell>
          <cell r="H22">
            <v>0</v>
          </cell>
          <cell r="I22">
            <v>4286.0350000000035</v>
          </cell>
        </row>
        <row r="23">
          <cell r="A23" t="str">
            <v>B0106</v>
          </cell>
          <cell r="B23" t="str">
            <v>PRINCE GEORGE</v>
          </cell>
          <cell r="D23">
            <v>127281.02</v>
          </cell>
          <cell r="E23">
            <v>107982.04</v>
          </cell>
          <cell r="F23">
            <v>19298.98000000001</v>
          </cell>
          <cell r="G23">
            <v>15.1625</v>
          </cell>
          <cell r="H23">
            <v>0</v>
          </cell>
          <cell r="I23">
            <v>19298.98000000001</v>
          </cell>
        </row>
        <row r="24">
          <cell r="A24" t="str">
            <v>B0107</v>
          </cell>
          <cell r="B24" t="str">
            <v>QUEBEC CITY ATM</v>
          </cell>
          <cell r="D24">
            <v>135043.29</v>
          </cell>
          <cell r="E24">
            <v>209988.245</v>
          </cell>
          <cell r="F24">
            <v>-74944.954999999987</v>
          </cell>
          <cell r="G24">
            <v>-55.497</v>
          </cell>
          <cell r="H24">
            <v>0</v>
          </cell>
          <cell r="I24">
            <v>-74944.954999999987</v>
          </cell>
        </row>
        <row r="25">
          <cell r="A25" t="str">
            <v>B0117</v>
          </cell>
          <cell r="B25" t="str">
            <v>THUNDER BAY G&amp;A</v>
          </cell>
          <cell r="D25">
            <v>0</v>
          </cell>
          <cell r="E25">
            <v>35293.78</v>
          </cell>
          <cell r="F25">
            <v>-35293.78</v>
          </cell>
          <cell r="G25" t="str">
            <v xml:space="preserve">                   N/A</v>
          </cell>
          <cell r="H25">
            <v>0</v>
          </cell>
          <cell r="I25">
            <v>-35293.78</v>
          </cell>
        </row>
        <row r="26">
          <cell r="A26" t="str">
            <v>B0118</v>
          </cell>
          <cell r="B26" t="str">
            <v>CHARLOTTETOWN</v>
          </cell>
          <cell r="D26">
            <v>33636.129999999997</v>
          </cell>
          <cell r="E26">
            <v>50937.735000000001</v>
          </cell>
          <cell r="F26">
            <v>-17301.605000000003</v>
          </cell>
          <cell r="G26">
            <v>-51.437600000000003</v>
          </cell>
          <cell r="H26">
            <v>0</v>
          </cell>
          <cell r="I26">
            <v>-17301.605000000003</v>
          </cell>
        </row>
        <row r="27">
          <cell r="A27" t="str">
            <v>B0119</v>
          </cell>
          <cell r="B27" t="str">
            <v>BARRIE G&amp;A</v>
          </cell>
          <cell r="D27">
            <v>0</v>
          </cell>
          <cell r="E27">
            <v>95468.425000000003</v>
          </cell>
          <cell r="F27">
            <v>-95468.425000000003</v>
          </cell>
          <cell r="G27" t="str">
            <v xml:space="preserve">                   N/A</v>
          </cell>
          <cell r="H27">
            <v>0</v>
          </cell>
          <cell r="I27">
            <v>-95468.425000000003</v>
          </cell>
        </row>
        <row r="28">
          <cell r="A28" t="str">
            <v>B0127</v>
          </cell>
          <cell r="B28" t="str">
            <v>LANGLEY (BC)</v>
          </cell>
          <cell r="D28">
            <v>228107.86</v>
          </cell>
          <cell r="E28">
            <v>122385.18</v>
          </cell>
          <cell r="F28">
            <v>105722.68</v>
          </cell>
          <cell r="G28">
            <v>46.347700000000003</v>
          </cell>
          <cell r="H28">
            <v>0</v>
          </cell>
          <cell r="I28">
            <v>105722.68</v>
          </cell>
        </row>
        <row r="29">
          <cell r="A29" t="str">
            <v>B0138</v>
          </cell>
          <cell r="B29" t="str">
            <v>CORNWALL</v>
          </cell>
          <cell r="D29">
            <v>35337.56</v>
          </cell>
          <cell r="E29">
            <v>45424.345000000001</v>
          </cell>
          <cell r="F29">
            <v>-10086.785000000003</v>
          </cell>
          <cell r="G29">
            <v>-28.5441</v>
          </cell>
          <cell r="H29">
            <v>0</v>
          </cell>
          <cell r="I29">
            <v>-10086.785000000003</v>
          </cell>
        </row>
        <row r="30">
          <cell r="A30" t="str">
            <v>B0193</v>
          </cell>
          <cell r="B30" t="str">
            <v>EDMONTON ARM</v>
          </cell>
          <cell r="D30">
            <v>385280.51</v>
          </cell>
          <cell r="E30">
            <v>226609.72</v>
          </cell>
          <cell r="F30">
            <v>158670.79</v>
          </cell>
          <cell r="G30">
            <v>41.183199999999999</v>
          </cell>
          <cell r="H30">
            <v>0</v>
          </cell>
          <cell r="I30">
            <v>158670.79</v>
          </cell>
        </row>
        <row r="31">
          <cell r="A31" t="str">
            <v>B0194</v>
          </cell>
          <cell r="B31" t="str">
            <v>EDMONTON G&amp;A</v>
          </cell>
          <cell r="D31">
            <v>0</v>
          </cell>
          <cell r="E31">
            <v>247138.39500000002</v>
          </cell>
          <cell r="F31">
            <v>-247138.39500000002</v>
          </cell>
          <cell r="G31" t="str">
            <v xml:space="preserve">                   N/A</v>
          </cell>
          <cell r="H31">
            <v>0</v>
          </cell>
          <cell r="I31">
            <v>-247138.39500000002</v>
          </cell>
        </row>
        <row r="32">
          <cell r="A32" t="str">
            <v>B0197</v>
          </cell>
          <cell r="B32" t="str">
            <v>HALIFAX G&amp;A</v>
          </cell>
          <cell r="D32">
            <v>0</v>
          </cell>
          <cell r="E32">
            <v>97373.895000000019</v>
          </cell>
          <cell r="F32">
            <v>-97373.895000000019</v>
          </cell>
          <cell r="G32" t="str">
            <v xml:space="preserve">                   N/A</v>
          </cell>
          <cell r="H32">
            <v>0</v>
          </cell>
          <cell r="I32">
            <v>-97373.895000000019</v>
          </cell>
        </row>
        <row r="33">
          <cell r="A33" t="str">
            <v>B0211</v>
          </cell>
          <cell r="B33" t="str">
            <v>EDMONTON - ATM</v>
          </cell>
          <cell r="D33">
            <v>470130.21</v>
          </cell>
          <cell r="E33">
            <v>301398.16499999998</v>
          </cell>
          <cell r="F33">
            <v>168732.04500000004</v>
          </cell>
          <cell r="G33">
            <v>35.890500000000003</v>
          </cell>
          <cell r="H33">
            <v>0</v>
          </cell>
          <cell r="I33">
            <v>168732.04500000004</v>
          </cell>
        </row>
        <row r="34">
          <cell r="A34" t="str">
            <v>B0227</v>
          </cell>
          <cell r="B34" t="str">
            <v>MONTREAL ATM</v>
          </cell>
          <cell r="D34">
            <v>420561.55</v>
          </cell>
          <cell r="E34">
            <v>571374.41600000008</v>
          </cell>
          <cell r="F34">
            <v>-150812.8660000001</v>
          </cell>
          <cell r="G34">
            <v>-35.859900000000003</v>
          </cell>
          <cell r="H34">
            <v>0</v>
          </cell>
          <cell r="I34">
            <v>-150812.8660000001</v>
          </cell>
        </row>
        <row r="35">
          <cell r="A35" t="str">
            <v>B0229</v>
          </cell>
          <cell r="B35" t="str">
            <v>CANADIAN HOME OFFICE - ATM</v>
          </cell>
          <cell r="D35">
            <v>5519.48</v>
          </cell>
          <cell r="E35">
            <v>-62862.38</v>
          </cell>
          <cell r="F35">
            <v>68381.86</v>
          </cell>
          <cell r="G35">
            <v>1238.9185</v>
          </cell>
          <cell r="H35">
            <v>0</v>
          </cell>
          <cell r="I35">
            <v>68381.86</v>
          </cell>
        </row>
        <row r="36">
          <cell r="A36" t="str">
            <v>B0232</v>
          </cell>
          <cell r="B36" t="str">
            <v>CANADIAN HOME OFFICE GLO_SRV</v>
          </cell>
          <cell r="D36">
            <v>0</v>
          </cell>
          <cell r="E36">
            <v>-64672.49</v>
          </cell>
          <cell r="F36">
            <v>64672.49</v>
          </cell>
          <cell r="G36" t="str">
            <v xml:space="preserve">                   N/A</v>
          </cell>
          <cell r="H36">
            <v>0</v>
          </cell>
          <cell r="I36">
            <v>64672.49</v>
          </cell>
        </row>
        <row r="37">
          <cell r="A37" t="str">
            <v>B0255</v>
          </cell>
          <cell r="B37" t="str">
            <v>HALIFAX ARM</v>
          </cell>
          <cell r="D37">
            <v>99164.89</v>
          </cell>
          <cell r="E37">
            <v>47062.66</v>
          </cell>
          <cell r="F37">
            <v>52102.229999999996</v>
          </cell>
          <cell r="G37">
            <v>52.540999999999997</v>
          </cell>
          <cell r="H37">
            <v>0</v>
          </cell>
          <cell r="I37">
            <v>52102.229999999996</v>
          </cell>
        </row>
        <row r="38">
          <cell r="A38" t="str">
            <v>B0256</v>
          </cell>
          <cell r="B38" t="str">
            <v>HALIFAX CASH LOGISTICS</v>
          </cell>
          <cell r="D38">
            <v>24324.11</v>
          </cell>
          <cell r="E38">
            <v>11780.49</v>
          </cell>
          <cell r="F38">
            <v>12543.62</v>
          </cell>
          <cell r="G38">
            <v>51.5687</v>
          </cell>
          <cell r="H38">
            <v>0</v>
          </cell>
          <cell r="I38">
            <v>12543.62</v>
          </cell>
        </row>
        <row r="39">
          <cell r="A39" t="str">
            <v>B0257</v>
          </cell>
          <cell r="B39" t="str">
            <v>MONCTON ATM</v>
          </cell>
          <cell r="D39">
            <v>107356.89</v>
          </cell>
          <cell r="E39">
            <v>80723.490000000005</v>
          </cell>
          <cell r="F39">
            <v>26633.399999999994</v>
          </cell>
          <cell r="G39">
            <v>24.808299999999999</v>
          </cell>
          <cell r="H39">
            <v>0</v>
          </cell>
          <cell r="I39">
            <v>26633.399999999994</v>
          </cell>
        </row>
        <row r="40">
          <cell r="A40" t="str">
            <v>B0258</v>
          </cell>
          <cell r="B40" t="str">
            <v>HALIFAX ATM</v>
          </cell>
          <cell r="D40">
            <v>217927.44</v>
          </cell>
          <cell r="E40">
            <v>148080.76</v>
          </cell>
          <cell r="F40">
            <v>69846.679999999993</v>
          </cell>
          <cell r="G40">
            <v>32.050400000000003</v>
          </cell>
          <cell r="H40">
            <v>0</v>
          </cell>
          <cell r="I40">
            <v>69846.679999999993</v>
          </cell>
        </row>
        <row r="41">
          <cell r="A41" t="str">
            <v>B0260</v>
          </cell>
          <cell r="B41" t="str">
            <v>HAMILTON ARM</v>
          </cell>
          <cell r="D41">
            <v>327914.71000000002</v>
          </cell>
          <cell r="E41">
            <v>187129.54399999999</v>
          </cell>
          <cell r="F41">
            <v>140785.16600000003</v>
          </cell>
          <cell r="G41">
            <v>42.933500000000002</v>
          </cell>
          <cell r="H41">
            <v>0</v>
          </cell>
          <cell r="I41">
            <v>140785.16600000003</v>
          </cell>
        </row>
        <row r="42">
          <cell r="A42" t="str">
            <v>B0261</v>
          </cell>
          <cell r="B42" t="str">
            <v>HAMILTON G&amp;A</v>
          </cell>
          <cell r="D42">
            <v>0</v>
          </cell>
          <cell r="E42">
            <v>191130.29</v>
          </cell>
          <cell r="F42">
            <v>-191130.29</v>
          </cell>
          <cell r="G42" t="str">
            <v xml:space="preserve">                   N/A</v>
          </cell>
          <cell r="H42">
            <v>0</v>
          </cell>
          <cell r="I42">
            <v>-191130.29</v>
          </cell>
        </row>
        <row r="43">
          <cell r="A43" t="str">
            <v>B0262</v>
          </cell>
          <cell r="B43" t="str">
            <v>HAMILTON ATM</v>
          </cell>
          <cell r="D43">
            <v>387987</v>
          </cell>
          <cell r="E43">
            <v>236760.73500000002</v>
          </cell>
          <cell r="F43">
            <v>151226.26499999998</v>
          </cell>
          <cell r="G43">
            <v>38.9771</v>
          </cell>
          <cell r="H43">
            <v>0</v>
          </cell>
          <cell r="I43">
            <v>151226.26499999998</v>
          </cell>
        </row>
        <row r="44">
          <cell r="A44" t="str">
            <v>B0316</v>
          </cell>
          <cell r="B44" t="str">
            <v>BC COMPUSAFE</v>
          </cell>
          <cell r="D44">
            <v>30834.46</v>
          </cell>
          <cell r="E44">
            <v>27342.67</v>
          </cell>
          <cell r="F44">
            <v>3491.7900000000009</v>
          </cell>
          <cell r="G44">
            <v>11.324299999999999</v>
          </cell>
          <cell r="H44">
            <v>0</v>
          </cell>
          <cell r="I44">
            <v>3491.7900000000009</v>
          </cell>
        </row>
        <row r="45">
          <cell r="A45" t="str">
            <v>B0317</v>
          </cell>
          <cell r="B45" t="str">
            <v>CENTRAL COMPUSAFE</v>
          </cell>
          <cell r="D45">
            <v>152341.5</v>
          </cell>
          <cell r="E45">
            <v>126345.61</v>
          </cell>
          <cell r="F45">
            <v>25995.89</v>
          </cell>
          <cell r="G45">
            <v>17.0642</v>
          </cell>
          <cell r="H45">
            <v>0</v>
          </cell>
          <cell r="I45">
            <v>25995.89</v>
          </cell>
        </row>
        <row r="46">
          <cell r="A46" t="str">
            <v>B0319</v>
          </cell>
          <cell r="B46" t="str">
            <v>EASTERN COMPUSAFE</v>
          </cell>
          <cell r="D46">
            <v>8418.7000000000007</v>
          </cell>
          <cell r="E46">
            <v>6628.46</v>
          </cell>
          <cell r="F46">
            <v>1790.2400000000007</v>
          </cell>
          <cell r="G46">
            <v>21.265000000000001</v>
          </cell>
          <cell r="H46">
            <v>0</v>
          </cell>
          <cell r="I46">
            <v>1790.2400000000007</v>
          </cell>
        </row>
        <row r="47">
          <cell r="A47" t="str">
            <v>B0321</v>
          </cell>
          <cell r="B47" t="str">
            <v>TORONTO G&amp;A</v>
          </cell>
          <cell r="D47">
            <v>0</v>
          </cell>
          <cell r="E47">
            <v>835360.7</v>
          </cell>
          <cell r="F47">
            <v>-835360.7</v>
          </cell>
          <cell r="G47" t="str">
            <v xml:space="preserve">                   N/A</v>
          </cell>
          <cell r="H47">
            <v>0</v>
          </cell>
          <cell r="I47">
            <v>-835360.7</v>
          </cell>
        </row>
        <row r="48">
          <cell r="A48" t="str">
            <v>B0341</v>
          </cell>
          <cell r="B48" t="str">
            <v>KINGSTON ARM</v>
          </cell>
          <cell r="D48">
            <v>81191.69</v>
          </cell>
          <cell r="E48">
            <v>45768.82</v>
          </cell>
          <cell r="F48">
            <v>35422.870000000003</v>
          </cell>
          <cell r="G48">
            <v>43.628700000000002</v>
          </cell>
          <cell r="H48">
            <v>0</v>
          </cell>
          <cell r="I48">
            <v>35422.870000000003</v>
          </cell>
        </row>
        <row r="49">
          <cell r="A49" t="str">
            <v>B0342</v>
          </cell>
          <cell r="B49" t="str">
            <v>KITCHENER ARM</v>
          </cell>
          <cell r="D49">
            <v>142726.22</v>
          </cell>
          <cell r="E49">
            <v>87269.66</v>
          </cell>
          <cell r="F49">
            <v>55456.56</v>
          </cell>
          <cell r="G49">
            <v>38.855200000000004</v>
          </cell>
          <cell r="H49">
            <v>0</v>
          </cell>
          <cell r="I49">
            <v>55456.56</v>
          </cell>
        </row>
        <row r="50">
          <cell r="A50" t="str">
            <v>B0343</v>
          </cell>
          <cell r="B50" t="str">
            <v>KELOWNA ARM</v>
          </cell>
          <cell r="D50">
            <v>99609.35</v>
          </cell>
          <cell r="E50">
            <v>61839.42</v>
          </cell>
          <cell r="F50">
            <v>37769.930000000008</v>
          </cell>
          <cell r="G50">
            <v>37.918100000000003</v>
          </cell>
          <cell r="H50">
            <v>0</v>
          </cell>
          <cell r="I50">
            <v>37769.930000000008</v>
          </cell>
        </row>
        <row r="51">
          <cell r="A51" t="str">
            <v>B0346</v>
          </cell>
          <cell r="B51" t="str">
            <v>KINGSTON G&amp;A</v>
          </cell>
          <cell r="D51">
            <v>0</v>
          </cell>
          <cell r="E51">
            <v>68415.934999999998</v>
          </cell>
          <cell r="F51">
            <v>-68415.934999999998</v>
          </cell>
          <cell r="G51" t="str">
            <v xml:space="preserve">                   N/A</v>
          </cell>
          <cell r="H51">
            <v>0</v>
          </cell>
          <cell r="I51">
            <v>-68415.934999999998</v>
          </cell>
        </row>
        <row r="52">
          <cell r="A52" t="str">
            <v>B0347</v>
          </cell>
          <cell r="B52" t="str">
            <v>KITCHENER G&amp;A</v>
          </cell>
          <cell r="D52">
            <v>0</v>
          </cell>
          <cell r="E52">
            <v>86285.54</v>
          </cell>
          <cell r="F52">
            <v>-86285.54</v>
          </cell>
          <cell r="G52" t="str">
            <v xml:space="preserve">                   N/A</v>
          </cell>
          <cell r="H52">
            <v>0</v>
          </cell>
          <cell r="I52">
            <v>-86285.54</v>
          </cell>
        </row>
        <row r="53">
          <cell r="A53" t="str">
            <v>B0352</v>
          </cell>
          <cell r="B53" t="str">
            <v>KELOWNA ATM</v>
          </cell>
          <cell r="D53">
            <v>174834.49</v>
          </cell>
          <cell r="E53">
            <v>106419.56</v>
          </cell>
          <cell r="F53">
            <v>68414.929999999993</v>
          </cell>
          <cell r="G53">
            <v>39.131300000000003</v>
          </cell>
          <cell r="H53">
            <v>0</v>
          </cell>
          <cell r="I53">
            <v>68414.929999999993</v>
          </cell>
        </row>
        <row r="54">
          <cell r="A54" t="str">
            <v>B0354</v>
          </cell>
          <cell r="B54" t="str">
            <v>KINGSTON A.T.M.</v>
          </cell>
          <cell r="D54">
            <v>177504.38</v>
          </cell>
          <cell r="E54">
            <v>96420.7</v>
          </cell>
          <cell r="F54">
            <v>81083.680000000008</v>
          </cell>
          <cell r="G54">
            <v>45.6798</v>
          </cell>
          <cell r="H54">
            <v>0</v>
          </cell>
          <cell r="I54">
            <v>81083.680000000008</v>
          </cell>
        </row>
        <row r="55">
          <cell r="A55" t="str">
            <v>B0356</v>
          </cell>
          <cell r="B55" t="str">
            <v>KITCHENER A.T.M.</v>
          </cell>
          <cell r="D55">
            <v>214488.74</v>
          </cell>
          <cell r="E55">
            <v>128644.29500000001</v>
          </cell>
          <cell r="F55">
            <v>85844.444999999978</v>
          </cell>
          <cell r="G55">
            <v>40.022799999999997</v>
          </cell>
          <cell r="H55">
            <v>0</v>
          </cell>
          <cell r="I55">
            <v>85844.444999999978</v>
          </cell>
        </row>
        <row r="56">
          <cell r="A56" t="str">
            <v>B0360</v>
          </cell>
          <cell r="B56" t="str">
            <v>LONDON ARM</v>
          </cell>
          <cell r="D56">
            <v>205173.24</v>
          </cell>
          <cell r="E56">
            <v>125359</v>
          </cell>
          <cell r="F56">
            <v>79814.239999999991</v>
          </cell>
          <cell r="G56">
            <v>38.9009</v>
          </cell>
          <cell r="H56">
            <v>0</v>
          </cell>
          <cell r="I56">
            <v>79814.239999999991</v>
          </cell>
        </row>
        <row r="57">
          <cell r="A57" t="str">
            <v>B0361</v>
          </cell>
          <cell r="B57" t="str">
            <v>LONDON G&amp;A</v>
          </cell>
          <cell r="D57">
            <v>0</v>
          </cell>
          <cell r="E57">
            <v>155097.95499999999</v>
          </cell>
          <cell r="F57">
            <v>-155097.95499999999</v>
          </cell>
          <cell r="G57" t="str">
            <v xml:space="preserve">                   N/A</v>
          </cell>
          <cell r="H57">
            <v>0</v>
          </cell>
          <cell r="I57">
            <v>-155097.95499999999</v>
          </cell>
        </row>
        <row r="58">
          <cell r="A58" t="str">
            <v>B0363</v>
          </cell>
          <cell r="B58" t="str">
            <v>LONDON A.T.M.</v>
          </cell>
          <cell r="D58">
            <v>227098.9</v>
          </cell>
          <cell r="E58">
            <v>145993.39000000001</v>
          </cell>
          <cell r="F58">
            <v>81105.50999999998</v>
          </cell>
          <cell r="G58">
            <v>35.713700000000003</v>
          </cell>
          <cell r="H58">
            <v>0</v>
          </cell>
          <cell r="I58">
            <v>81105.50999999998</v>
          </cell>
        </row>
        <row r="59">
          <cell r="A59" t="str">
            <v>B0393</v>
          </cell>
          <cell r="B59" t="str">
            <v>SUDBURY CASH LOGISTICS</v>
          </cell>
          <cell r="D59">
            <v>26902.33</v>
          </cell>
          <cell r="E59">
            <v>16450.71</v>
          </cell>
          <cell r="F59">
            <v>10451.620000000003</v>
          </cell>
          <cell r="G59">
            <v>38.850200000000001</v>
          </cell>
          <cell r="H59">
            <v>0</v>
          </cell>
          <cell r="I59">
            <v>10451.620000000003</v>
          </cell>
        </row>
        <row r="60">
          <cell r="A60" t="str">
            <v>B0394</v>
          </cell>
          <cell r="B60" t="str">
            <v>SAULT STE MARIE CASH LOGISTICS</v>
          </cell>
          <cell r="D60">
            <v>14836</v>
          </cell>
          <cell r="E60">
            <v>9768.61</v>
          </cell>
          <cell r="F60">
            <v>5067.3899999999994</v>
          </cell>
          <cell r="G60">
            <v>34.155999999999999</v>
          </cell>
          <cell r="H60">
            <v>0</v>
          </cell>
          <cell r="I60">
            <v>5067.3899999999994</v>
          </cell>
        </row>
        <row r="61">
          <cell r="A61" t="str">
            <v>b0407</v>
          </cell>
        </row>
        <row r="62">
          <cell r="A62" t="str">
            <v>B0415</v>
          </cell>
          <cell r="B62" t="str">
            <v>MONCTON</v>
          </cell>
          <cell r="D62">
            <v>61385.48</v>
          </cell>
          <cell r="E62">
            <v>53506.59</v>
          </cell>
          <cell r="F62">
            <v>7878.8900000000067</v>
          </cell>
          <cell r="G62">
            <v>12.835100000000001</v>
          </cell>
          <cell r="H62">
            <v>0</v>
          </cell>
          <cell r="I62">
            <v>7878.8900000000067</v>
          </cell>
        </row>
        <row r="63">
          <cell r="A63" t="str">
            <v>B0417</v>
          </cell>
          <cell r="B63" t="str">
            <v>MONCTON G&amp;A</v>
          </cell>
          <cell r="D63">
            <v>0</v>
          </cell>
          <cell r="E63">
            <v>69382.734999999986</v>
          </cell>
          <cell r="F63">
            <v>-69382.734999999986</v>
          </cell>
          <cell r="G63" t="str">
            <v xml:space="preserve">                   N/A</v>
          </cell>
          <cell r="H63">
            <v>0</v>
          </cell>
          <cell r="I63">
            <v>-69382.734999999986</v>
          </cell>
        </row>
        <row r="64">
          <cell r="A64" t="str">
            <v>B0418</v>
          </cell>
          <cell r="B64" t="str">
            <v>TORONTO ARP</v>
          </cell>
          <cell r="D64">
            <v>114795.5</v>
          </cell>
          <cell r="E64">
            <v>58113.52</v>
          </cell>
          <cell r="F64">
            <v>56681.98</v>
          </cell>
          <cell r="G64">
            <v>49.3765</v>
          </cell>
          <cell r="H64">
            <v>0</v>
          </cell>
          <cell r="I64">
            <v>56681.98</v>
          </cell>
        </row>
        <row r="65">
          <cell r="A65" t="str">
            <v>B0419</v>
          </cell>
          <cell r="B65" t="str">
            <v>LANGLEY CASH LOGISTICS</v>
          </cell>
          <cell r="D65">
            <v>162376.25</v>
          </cell>
          <cell r="E65">
            <v>86694.21</v>
          </cell>
          <cell r="F65">
            <v>75682.039999999994</v>
          </cell>
          <cell r="G65">
            <v>46.609099999999998</v>
          </cell>
          <cell r="H65">
            <v>0</v>
          </cell>
          <cell r="I65">
            <v>75682.039999999994</v>
          </cell>
        </row>
        <row r="66">
          <cell r="A66" t="str">
            <v>B0421</v>
          </cell>
          <cell r="B66" t="str">
            <v>TORONTO COIN STORAGE</v>
          </cell>
          <cell r="D66">
            <v>89729.29</v>
          </cell>
          <cell r="E66">
            <v>5895.74</v>
          </cell>
          <cell r="F66">
            <v>83833.549999999988</v>
          </cell>
          <cell r="G66">
            <v>93.429400000000001</v>
          </cell>
          <cell r="H66">
            <v>0</v>
          </cell>
          <cell r="I66">
            <v>83833.549999999988</v>
          </cell>
        </row>
        <row r="67">
          <cell r="A67" t="str">
            <v>B0422</v>
          </cell>
          <cell r="B67" t="str">
            <v>CALGARY CASH LOGISTICS</v>
          </cell>
          <cell r="D67">
            <v>187093.05</v>
          </cell>
          <cell r="E67">
            <v>135069.53</v>
          </cell>
          <cell r="F67">
            <v>52023.51999999999</v>
          </cell>
          <cell r="G67">
            <v>27.8062</v>
          </cell>
          <cell r="H67">
            <v>0</v>
          </cell>
          <cell r="I67">
            <v>52023.51999999999</v>
          </cell>
        </row>
        <row r="68">
          <cell r="A68" t="str">
            <v>B0423</v>
          </cell>
          <cell r="B68" t="str">
            <v>EDMONTON CASH LOGISTICS</v>
          </cell>
          <cell r="D68">
            <v>3646.97</v>
          </cell>
          <cell r="E68">
            <v>5146.55</v>
          </cell>
          <cell r="F68">
            <v>-1499.5800000000004</v>
          </cell>
          <cell r="G68">
            <v>-41.118499999999997</v>
          </cell>
          <cell r="H68">
            <v>0</v>
          </cell>
          <cell r="I68">
            <v>-1499.5800000000004</v>
          </cell>
        </row>
        <row r="69">
          <cell r="A69" t="str">
            <v>B0424</v>
          </cell>
          <cell r="B69" t="str">
            <v>LANGLEY G&amp;A</v>
          </cell>
          <cell r="D69">
            <v>0</v>
          </cell>
          <cell r="E69">
            <v>224382.82499999998</v>
          </cell>
          <cell r="F69">
            <v>-224382.82499999998</v>
          </cell>
          <cell r="G69" t="str">
            <v xml:space="preserve">                   N/A</v>
          </cell>
          <cell r="H69">
            <v>0</v>
          </cell>
          <cell r="I69">
            <v>-224382.82499999998</v>
          </cell>
        </row>
        <row r="70">
          <cell r="A70" t="str">
            <v>B0425</v>
          </cell>
          <cell r="B70" t="str">
            <v>LANGLEY ATM</v>
          </cell>
          <cell r="D70">
            <v>377406.41</v>
          </cell>
          <cell r="E70">
            <v>230524.17</v>
          </cell>
          <cell r="F70">
            <v>146882.23999999996</v>
          </cell>
          <cell r="G70">
            <v>38.918900000000001</v>
          </cell>
          <cell r="H70">
            <v>0</v>
          </cell>
          <cell r="I70">
            <v>146882.23999999996</v>
          </cell>
        </row>
        <row r="71">
          <cell r="A71" t="str">
            <v>B0427</v>
          </cell>
          <cell r="B71" t="str">
            <v>QUEBEC CITY ARM</v>
          </cell>
          <cell r="D71">
            <v>20920.97</v>
          </cell>
          <cell r="E71">
            <v>1878.65</v>
          </cell>
          <cell r="F71">
            <v>19042.32</v>
          </cell>
          <cell r="G71">
            <v>91.020300000000006</v>
          </cell>
          <cell r="H71">
            <v>0</v>
          </cell>
          <cell r="I71">
            <v>19042.32</v>
          </cell>
        </row>
        <row r="72">
          <cell r="A72" t="str">
            <v>B0428</v>
          </cell>
          <cell r="B72" t="str">
            <v>QUEBEC CITY G&amp;A</v>
          </cell>
          <cell r="D72">
            <v>0</v>
          </cell>
          <cell r="E72">
            <v>46970.184999999998</v>
          </cell>
          <cell r="F72">
            <v>-46970.184999999998</v>
          </cell>
          <cell r="G72" t="str">
            <v xml:space="preserve">                   N/A</v>
          </cell>
          <cell r="H72">
            <v>0</v>
          </cell>
          <cell r="I72">
            <v>-46970.184999999998</v>
          </cell>
        </row>
        <row r="73">
          <cell r="A73" t="str">
            <v>B0429</v>
          </cell>
          <cell r="B73" t="str">
            <v>VAL D'OR ATM</v>
          </cell>
          <cell r="D73">
            <v>10518.65</v>
          </cell>
          <cell r="E73">
            <v>42743.659000000007</v>
          </cell>
          <cell r="F73">
            <v>-32225.009000000005</v>
          </cell>
          <cell r="G73">
            <v>-306.36070000000001</v>
          </cell>
          <cell r="H73">
            <v>0</v>
          </cell>
          <cell r="I73">
            <v>-32225.009000000005</v>
          </cell>
        </row>
        <row r="74">
          <cell r="A74" t="str">
            <v>B0430</v>
          </cell>
          <cell r="B74" t="str">
            <v>SPECIAL SALES</v>
          </cell>
          <cell r="D74">
            <v>101544.65</v>
          </cell>
          <cell r="E74">
            <v>87401.83</v>
          </cell>
          <cell r="F74">
            <v>14142.819999999992</v>
          </cell>
          <cell r="G74">
            <v>13.9277</v>
          </cell>
          <cell r="H74">
            <v>0</v>
          </cell>
          <cell r="I74">
            <v>14142.819999999992</v>
          </cell>
        </row>
        <row r="75">
          <cell r="A75" t="str">
            <v>B0431</v>
          </cell>
          <cell r="B75" t="str">
            <v>MONTREAL ARM</v>
          </cell>
          <cell r="D75">
            <v>30073.53</v>
          </cell>
          <cell r="E75">
            <v>14445.78</v>
          </cell>
          <cell r="F75">
            <v>15627.749999999998</v>
          </cell>
          <cell r="G75">
            <v>51.9651</v>
          </cell>
          <cell r="H75">
            <v>0</v>
          </cell>
          <cell r="I75">
            <v>15627.749999999998</v>
          </cell>
        </row>
        <row r="76">
          <cell r="A76" t="str">
            <v>B0432</v>
          </cell>
          <cell r="B76" t="str">
            <v>MONTREAL G&amp;A</v>
          </cell>
          <cell r="D76">
            <v>0</v>
          </cell>
          <cell r="E76">
            <v>113237.35</v>
          </cell>
          <cell r="F76">
            <v>-113237.35</v>
          </cell>
          <cell r="G76" t="str">
            <v xml:space="preserve">                   N/A</v>
          </cell>
          <cell r="H76">
            <v>0</v>
          </cell>
          <cell r="I76">
            <v>-113237.35</v>
          </cell>
        </row>
        <row r="77">
          <cell r="A77" t="str">
            <v>B0434</v>
          </cell>
          <cell r="B77" t="str">
            <v>CHICOUTIMI</v>
          </cell>
          <cell r="D77">
            <v>0</v>
          </cell>
          <cell r="E77">
            <v>3653.68</v>
          </cell>
          <cell r="F77">
            <v>-3653.68</v>
          </cell>
          <cell r="G77" t="str">
            <v xml:space="preserve">                   N/A</v>
          </cell>
          <cell r="H77">
            <v>0</v>
          </cell>
          <cell r="I77">
            <v>-3653.68</v>
          </cell>
        </row>
        <row r="78">
          <cell r="A78" t="str">
            <v>B0435</v>
          </cell>
          <cell r="B78" t="str">
            <v>SHERBROOKE</v>
          </cell>
          <cell r="D78">
            <v>0</v>
          </cell>
          <cell r="E78">
            <v>5804.73</v>
          </cell>
          <cell r="F78">
            <v>-5804.73</v>
          </cell>
          <cell r="G78" t="str">
            <v xml:space="preserve">                   N/A</v>
          </cell>
          <cell r="H78">
            <v>0</v>
          </cell>
          <cell r="I78">
            <v>-5804.73</v>
          </cell>
        </row>
        <row r="79">
          <cell r="A79" t="str">
            <v>B0438</v>
          </cell>
          <cell r="B79" t="str">
            <v>QUEBEC COMPUSAFE</v>
          </cell>
          <cell r="D79">
            <v>0</v>
          </cell>
          <cell r="E79">
            <v>1332.62</v>
          </cell>
          <cell r="F79">
            <v>-1332.62</v>
          </cell>
          <cell r="G79" t="str">
            <v xml:space="preserve">                   N/A</v>
          </cell>
          <cell r="H79">
            <v>0</v>
          </cell>
          <cell r="I79">
            <v>-1332.62</v>
          </cell>
        </row>
        <row r="80">
          <cell r="A80" t="str">
            <v>B0439</v>
          </cell>
          <cell r="B80" t="str">
            <v>ALBERTA/SASKATCHEWAN COMPUSAFE</v>
          </cell>
          <cell r="D80">
            <v>34605.279999999999</v>
          </cell>
          <cell r="E80">
            <v>25204.41</v>
          </cell>
          <cell r="F80">
            <v>9400.869999999999</v>
          </cell>
          <cell r="G80">
            <v>27.166</v>
          </cell>
          <cell r="H80">
            <v>0</v>
          </cell>
          <cell r="I80">
            <v>9400.869999999999</v>
          </cell>
        </row>
        <row r="81">
          <cell r="A81" t="str">
            <v>B0480</v>
          </cell>
          <cell r="B81" t="str">
            <v>NORTH BAY</v>
          </cell>
          <cell r="D81">
            <v>56102.080000000002</v>
          </cell>
          <cell r="E81">
            <v>59607.735000000008</v>
          </cell>
          <cell r="F81">
            <v>-3505.6550000000061</v>
          </cell>
          <cell r="G81">
            <v>-6.2487000000000004</v>
          </cell>
          <cell r="H81">
            <v>0</v>
          </cell>
          <cell r="I81">
            <v>-3505.6550000000061</v>
          </cell>
        </row>
        <row r="82">
          <cell r="A82" t="str">
            <v>b0495</v>
          </cell>
          <cell r="D82">
            <v>0</v>
          </cell>
          <cell r="E82">
            <v>-413.7</v>
          </cell>
          <cell r="F82">
            <v>413.7</v>
          </cell>
          <cell r="G82" t="str">
            <v xml:space="preserve">                   N/A</v>
          </cell>
          <cell r="H82">
            <v>0</v>
          </cell>
          <cell r="I82">
            <v>413.7</v>
          </cell>
        </row>
        <row r="83">
          <cell r="A83" t="str">
            <v>B0520</v>
          </cell>
          <cell r="B83" t="str">
            <v>OTTAWA ARM</v>
          </cell>
          <cell r="D83">
            <v>228400.53</v>
          </cell>
          <cell r="E83">
            <v>131617.59</v>
          </cell>
          <cell r="F83">
            <v>96782.94</v>
          </cell>
          <cell r="G83">
            <v>42.374200000000002</v>
          </cell>
          <cell r="H83">
            <v>0</v>
          </cell>
          <cell r="I83">
            <v>96782.94</v>
          </cell>
        </row>
        <row r="84">
          <cell r="A84" t="str">
            <v>B0521</v>
          </cell>
          <cell r="B84" t="str">
            <v>OTTAWA G&amp;A</v>
          </cell>
          <cell r="D84">
            <v>0</v>
          </cell>
          <cell r="E84">
            <v>197112.32000000001</v>
          </cell>
          <cell r="F84">
            <v>-197112.32000000001</v>
          </cell>
          <cell r="G84" t="str">
            <v xml:space="preserve">                   N/A</v>
          </cell>
          <cell r="H84">
            <v>0</v>
          </cell>
          <cell r="I84">
            <v>-197112.32000000001</v>
          </cell>
        </row>
        <row r="85">
          <cell r="A85" t="str">
            <v>B0522</v>
          </cell>
          <cell r="B85" t="str">
            <v>PETERBOROUGH G&amp;A</v>
          </cell>
          <cell r="D85">
            <v>0</v>
          </cell>
          <cell r="E85">
            <v>53255.5</v>
          </cell>
          <cell r="F85">
            <v>-53255.5</v>
          </cell>
          <cell r="G85" t="str">
            <v xml:space="preserve">                   N/A</v>
          </cell>
          <cell r="H85">
            <v>0</v>
          </cell>
          <cell r="I85">
            <v>-53255.5</v>
          </cell>
        </row>
        <row r="86">
          <cell r="A86" t="str">
            <v>B0526</v>
          </cell>
          <cell r="B86" t="str">
            <v>OTTAWA A.T.M.</v>
          </cell>
          <cell r="D86">
            <v>404041.87</v>
          </cell>
          <cell r="E86">
            <v>248108.58500000005</v>
          </cell>
          <cell r="F86">
            <v>155933.28499999995</v>
          </cell>
          <cell r="G86">
            <v>38.593299999999999</v>
          </cell>
          <cell r="H86">
            <v>0</v>
          </cell>
          <cell r="I86">
            <v>155933.28499999995</v>
          </cell>
        </row>
        <row r="87">
          <cell r="A87" t="str">
            <v>B0535</v>
          </cell>
          <cell r="B87" t="str">
            <v>PETERBOROUGH ARM</v>
          </cell>
          <cell r="D87">
            <v>68031.740000000005</v>
          </cell>
          <cell r="E87">
            <v>40294.35</v>
          </cell>
          <cell r="F87">
            <v>27737.390000000007</v>
          </cell>
          <cell r="G87">
            <v>40.7712</v>
          </cell>
          <cell r="H87">
            <v>0</v>
          </cell>
          <cell r="I87">
            <v>27737.390000000007</v>
          </cell>
        </row>
        <row r="88">
          <cell r="A88" t="str">
            <v>B0536</v>
          </cell>
          <cell r="B88" t="str">
            <v>PETERBOROUGH A.T.M.</v>
          </cell>
          <cell r="D88">
            <v>215064.76</v>
          </cell>
          <cell r="E88">
            <v>122077.38</v>
          </cell>
          <cell r="F88">
            <v>92987.38</v>
          </cell>
          <cell r="G88">
            <v>43.236899999999999</v>
          </cell>
          <cell r="H88">
            <v>0</v>
          </cell>
          <cell r="I88">
            <v>92987.38</v>
          </cell>
        </row>
        <row r="89">
          <cell r="A89" t="str">
            <v>B0555</v>
          </cell>
          <cell r="B89" t="str">
            <v>THUNDER BAY ARM</v>
          </cell>
          <cell r="D89">
            <v>37865.839999999997</v>
          </cell>
          <cell r="E89">
            <v>16711.72</v>
          </cell>
          <cell r="F89">
            <v>21154.119999999995</v>
          </cell>
          <cell r="G89">
            <v>55.866</v>
          </cell>
          <cell r="H89">
            <v>0</v>
          </cell>
          <cell r="I89">
            <v>21154.119999999995</v>
          </cell>
        </row>
        <row r="90">
          <cell r="A90" t="str">
            <v>B0556</v>
          </cell>
          <cell r="B90" t="str">
            <v>THUNDER BAY - ATM</v>
          </cell>
          <cell r="D90">
            <v>58653.62</v>
          </cell>
          <cell r="E90">
            <v>28283.279999999999</v>
          </cell>
          <cell r="F90">
            <v>30370.340000000004</v>
          </cell>
          <cell r="G90">
            <v>51.7791</v>
          </cell>
          <cell r="H90">
            <v>0</v>
          </cell>
          <cell r="I90">
            <v>30370.340000000004</v>
          </cell>
        </row>
        <row r="91">
          <cell r="A91" t="str">
            <v>B0557</v>
          </cell>
          <cell r="B91" t="str">
            <v>THUNDER BAY CASH LOGISTICS</v>
          </cell>
          <cell r="D91">
            <v>71955.009999999995</v>
          </cell>
          <cell r="E91">
            <v>23709.23</v>
          </cell>
          <cell r="F91">
            <v>48245.78</v>
          </cell>
          <cell r="G91">
            <v>67.049899999999994</v>
          </cell>
          <cell r="H91">
            <v>0</v>
          </cell>
          <cell r="I91">
            <v>48245.78</v>
          </cell>
        </row>
        <row r="92">
          <cell r="A92" t="str">
            <v>B0571</v>
          </cell>
          <cell r="B92" t="str">
            <v>BATHURST, NB</v>
          </cell>
          <cell r="D92">
            <v>55581.49</v>
          </cell>
          <cell r="E92">
            <v>49586.845000000001</v>
          </cell>
          <cell r="F92">
            <v>5994.6449999999968</v>
          </cell>
          <cell r="G92">
            <v>10.785299999999999</v>
          </cell>
          <cell r="H92">
            <v>0</v>
          </cell>
          <cell r="I92">
            <v>5994.6449999999968</v>
          </cell>
        </row>
        <row r="93">
          <cell r="A93" t="str">
            <v>B0573</v>
          </cell>
          <cell r="B93" t="str">
            <v>FORT MCMURRAY, AB</v>
          </cell>
          <cell r="D93">
            <v>56258.43</v>
          </cell>
          <cell r="E93">
            <v>47887.245000000003</v>
          </cell>
          <cell r="F93">
            <v>8371.1849999999977</v>
          </cell>
          <cell r="G93">
            <v>14.879899999999999</v>
          </cell>
          <cell r="H93">
            <v>0</v>
          </cell>
          <cell r="I93">
            <v>8371.1849999999977</v>
          </cell>
        </row>
        <row r="94">
          <cell r="A94" t="str">
            <v>B0575</v>
          </cell>
          <cell r="B94" t="str">
            <v>GRANDE PRAIRIE, AB</v>
          </cell>
          <cell r="D94">
            <v>81499.149999999994</v>
          </cell>
          <cell r="E94">
            <v>60159.804999999993</v>
          </cell>
          <cell r="F94">
            <v>21339.345000000001</v>
          </cell>
          <cell r="G94">
            <v>26.183499999999999</v>
          </cell>
          <cell r="H94">
            <v>0</v>
          </cell>
          <cell r="I94">
            <v>21339.345000000001</v>
          </cell>
        </row>
        <row r="95">
          <cell r="A95" t="str">
            <v>B0577</v>
          </cell>
          <cell r="B95" t="str">
            <v>LETHBRIDGE, AB</v>
          </cell>
          <cell r="D95">
            <v>78269.570000000007</v>
          </cell>
          <cell r="E95">
            <v>93102.235000000001</v>
          </cell>
          <cell r="F95">
            <v>-14832.664999999994</v>
          </cell>
          <cell r="G95">
            <v>-18.950700000000001</v>
          </cell>
          <cell r="H95">
            <v>0</v>
          </cell>
          <cell r="I95">
            <v>-14832.664999999994</v>
          </cell>
        </row>
        <row r="96">
          <cell r="A96" t="str">
            <v>B0601</v>
          </cell>
          <cell r="B96" t="str">
            <v>RED DEER</v>
          </cell>
          <cell r="D96">
            <v>160244.5</v>
          </cell>
          <cell r="E96">
            <v>107603.065</v>
          </cell>
          <cell r="F96">
            <v>52641.434999999998</v>
          </cell>
          <cell r="G96">
            <v>32.850700000000003</v>
          </cell>
          <cell r="H96">
            <v>0</v>
          </cell>
          <cell r="I96">
            <v>52641.434999999998</v>
          </cell>
        </row>
        <row r="97">
          <cell r="A97" t="str">
            <v>B0605</v>
          </cell>
          <cell r="B97" t="str">
            <v>REGINA</v>
          </cell>
          <cell r="D97">
            <v>220329.92</v>
          </cell>
          <cell r="E97">
            <v>195263.38</v>
          </cell>
          <cell r="F97">
            <v>25066.540000000008</v>
          </cell>
          <cell r="G97">
            <v>11.376799999999999</v>
          </cell>
          <cell r="H97">
            <v>0</v>
          </cell>
          <cell r="I97">
            <v>25066.540000000008</v>
          </cell>
        </row>
        <row r="98">
          <cell r="A98" t="str">
            <v>b0636</v>
          </cell>
        </row>
        <row r="99">
          <cell r="A99" t="str">
            <v>b0637</v>
          </cell>
        </row>
        <row r="100">
          <cell r="A100" t="str">
            <v>B0638</v>
          </cell>
          <cell r="B100" t="str">
            <v>ST. JOHN'S N.F.</v>
          </cell>
          <cell r="D100">
            <v>67299.039999999994</v>
          </cell>
          <cell r="E100">
            <v>42961.94</v>
          </cell>
          <cell r="F100">
            <v>24337.099999999991</v>
          </cell>
          <cell r="G100">
            <v>36.162599999999998</v>
          </cell>
          <cell r="H100">
            <v>0</v>
          </cell>
          <cell r="I100">
            <v>24337.099999999991</v>
          </cell>
        </row>
        <row r="101">
          <cell r="A101" t="str">
            <v>B0639</v>
          </cell>
          <cell r="B101" t="str">
            <v>ST. JOHN'S N.F. ATM</v>
          </cell>
          <cell r="D101">
            <v>68707.34</v>
          </cell>
          <cell r="E101">
            <v>56920.68</v>
          </cell>
          <cell r="F101">
            <v>11786.659999999996</v>
          </cell>
          <cell r="G101">
            <v>17.154900000000001</v>
          </cell>
          <cell r="H101">
            <v>0</v>
          </cell>
          <cell r="I101">
            <v>11786.659999999996</v>
          </cell>
        </row>
        <row r="102">
          <cell r="A102" t="str">
            <v>B0674</v>
          </cell>
          <cell r="B102" t="str">
            <v>CANADIAN H.O. - COMPUSAFE</v>
          </cell>
          <cell r="D102">
            <v>0</v>
          </cell>
          <cell r="E102">
            <v>2352.6</v>
          </cell>
          <cell r="F102">
            <v>-2352.6</v>
          </cell>
          <cell r="G102" t="str">
            <v xml:space="preserve">                   N/A</v>
          </cell>
          <cell r="H102">
            <v>0</v>
          </cell>
          <cell r="I102">
            <v>-2352.6</v>
          </cell>
        </row>
        <row r="103">
          <cell r="A103" t="str">
            <v>B0675</v>
          </cell>
          <cell r="B103" t="str">
            <v>SASKATOON</v>
          </cell>
          <cell r="D103">
            <v>169151.84</v>
          </cell>
          <cell r="E103">
            <v>157482.13499999998</v>
          </cell>
          <cell r="F103">
            <v>11669.705000000016</v>
          </cell>
          <cell r="G103">
            <v>6.899</v>
          </cell>
          <cell r="H103">
            <v>0</v>
          </cell>
          <cell r="I103">
            <v>11669.705000000016</v>
          </cell>
        </row>
        <row r="104">
          <cell r="A104" t="str">
            <v>B0677</v>
          </cell>
          <cell r="B104" t="str">
            <v>SAULT STE MARIE</v>
          </cell>
          <cell r="D104">
            <v>53564.68</v>
          </cell>
          <cell r="E104">
            <v>37758.620000000003</v>
          </cell>
          <cell r="F104">
            <v>15806.059999999998</v>
          </cell>
          <cell r="G104">
            <v>29.508400000000002</v>
          </cell>
          <cell r="H104">
            <v>0</v>
          </cell>
          <cell r="I104">
            <v>15806.059999999998</v>
          </cell>
        </row>
        <row r="105">
          <cell r="A105" t="str">
            <v>B0681</v>
          </cell>
          <cell r="B105" t="str">
            <v>SAINT JOHN G&amp;A</v>
          </cell>
          <cell r="D105">
            <v>6834.49</v>
          </cell>
          <cell r="E105">
            <v>4467.4799999999996</v>
          </cell>
          <cell r="F105">
            <v>2367.0100000000002</v>
          </cell>
          <cell r="G105">
            <v>34.633299999999998</v>
          </cell>
          <cell r="H105">
            <v>0</v>
          </cell>
          <cell r="I105">
            <v>2367.0100000000002</v>
          </cell>
        </row>
        <row r="106">
          <cell r="A106" t="str">
            <v>B0682</v>
          </cell>
          <cell r="B106" t="str">
            <v>SAULT STE. MARIE G&amp;A</v>
          </cell>
          <cell r="D106">
            <v>0</v>
          </cell>
          <cell r="E106">
            <v>28505.26</v>
          </cell>
          <cell r="F106">
            <v>-28505.26</v>
          </cell>
          <cell r="G106" t="str">
            <v xml:space="preserve">                   N/A</v>
          </cell>
          <cell r="H106">
            <v>0</v>
          </cell>
          <cell r="I106">
            <v>-28505.26</v>
          </cell>
        </row>
        <row r="107">
          <cell r="A107" t="str">
            <v>b0697</v>
          </cell>
        </row>
        <row r="108">
          <cell r="A108" t="str">
            <v>B0716</v>
          </cell>
          <cell r="B108" t="str">
            <v>SUDBURY ATM</v>
          </cell>
          <cell r="D108">
            <v>37589.129999999997</v>
          </cell>
          <cell r="E108">
            <v>24673.66</v>
          </cell>
          <cell r="F108">
            <v>12915.469999999998</v>
          </cell>
          <cell r="G108">
            <v>34.3596</v>
          </cell>
          <cell r="H108">
            <v>0</v>
          </cell>
          <cell r="I108">
            <v>12915.469999999998</v>
          </cell>
        </row>
        <row r="109">
          <cell r="A109" t="str">
            <v>B0717</v>
          </cell>
          <cell r="B109" t="str">
            <v>SUDBURY ARM</v>
          </cell>
          <cell r="D109">
            <v>67929.67</v>
          </cell>
          <cell r="E109">
            <v>45615.8</v>
          </cell>
          <cell r="F109">
            <v>22313.869999999995</v>
          </cell>
          <cell r="G109">
            <v>32.848500000000001</v>
          </cell>
          <cell r="H109">
            <v>0</v>
          </cell>
          <cell r="I109">
            <v>22313.869999999995</v>
          </cell>
        </row>
        <row r="110">
          <cell r="A110" t="str">
            <v>B0718</v>
          </cell>
          <cell r="B110" t="str">
            <v>SYDNEY</v>
          </cell>
          <cell r="D110">
            <v>37461.1</v>
          </cell>
          <cell r="E110">
            <v>42466.764999999999</v>
          </cell>
          <cell r="F110">
            <v>-5005.6650000000009</v>
          </cell>
          <cell r="G110">
            <v>-13.362299999999999</v>
          </cell>
          <cell r="H110">
            <v>0</v>
          </cell>
          <cell r="I110">
            <v>-5005.6650000000009</v>
          </cell>
        </row>
        <row r="111">
          <cell r="A111" t="str">
            <v>B0721</v>
          </cell>
          <cell r="B111" t="str">
            <v>SUDBURY G&amp;A</v>
          </cell>
          <cell r="D111">
            <v>0</v>
          </cell>
          <cell r="E111">
            <v>33340.405000000006</v>
          </cell>
          <cell r="F111">
            <v>-33340.405000000006</v>
          </cell>
          <cell r="G111" t="str">
            <v xml:space="preserve">                   N/A</v>
          </cell>
          <cell r="H111">
            <v>0</v>
          </cell>
          <cell r="I111">
            <v>-33340.405000000006</v>
          </cell>
        </row>
        <row r="112">
          <cell r="A112" t="str">
            <v>B0745</v>
          </cell>
          <cell r="B112" t="str">
            <v>TIMMINS</v>
          </cell>
          <cell r="D112">
            <v>72649.59</v>
          </cell>
          <cell r="E112">
            <v>61837.195</v>
          </cell>
          <cell r="F112">
            <v>10812.394999999997</v>
          </cell>
          <cell r="G112">
            <v>14.882899999999999</v>
          </cell>
          <cell r="H112">
            <v>0</v>
          </cell>
          <cell r="I112">
            <v>10812.394999999997</v>
          </cell>
        </row>
        <row r="113">
          <cell r="A113" t="str">
            <v>B0770</v>
          </cell>
          <cell r="B113" t="str">
            <v>TORONTO ARM</v>
          </cell>
          <cell r="D113">
            <v>1107076.06</v>
          </cell>
          <cell r="E113">
            <v>694235.27</v>
          </cell>
          <cell r="F113">
            <v>412840.79000000004</v>
          </cell>
          <cell r="G113">
            <v>37.2911</v>
          </cell>
          <cell r="H113">
            <v>0</v>
          </cell>
          <cell r="I113">
            <v>412840.79000000004</v>
          </cell>
        </row>
        <row r="114">
          <cell r="A114" t="str">
            <v>B0771</v>
          </cell>
          <cell r="B114" t="str">
            <v>TORONTO CASH LOGISTICS</v>
          </cell>
          <cell r="D114">
            <v>98094.58</v>
          </cell>
          <cell r="E114">
            <v>96199.64</v>
          </cell>
          <cell r="F114">
            <v>1894.9400000000023</v>
          </cell>
          <cell r="G114">
            <v>1.9317</v>
          </cell>
          <cell r="H114">
            <v>0</v>
          </cell>
          <cell r="I114">
            <v>1894.9400000000023</v>
          </cell>
        </row>
        <row r="115">
          <cell r="A115" t="str">
            <v>B0772</v>
          </cell>
          <cell r="B115" t="str">
            <v>ST. JOHN'S NF G&amp;A</v>
          </cell>
          <cell r="D115">
            <v>0</v>
          </cell>
          <cell r="E115">
            <v>37973.089999999997</v>
          </cell>
          <cell r="F115">
            <v>-37973.089999999997</v>
          </cell>
          <cell r="G115" t="str">
            <v xml:space="preserve">                   N/A</v>
          </cell>
          <cell r="H115">
            <v>0</v>
          </cell>
          <cell r="I115">
            <v>-37973.089999999997</v>
          </cell>
        </row>
        <row r="116">
          <cell r="A116" t="str">
            <v>B0773</v>
          </cell>
          <cell r="B116" t="str">
            <v>CANADIAN TRUCKING</v>
          </cell>
          <cell r="D116">
            <v>348936.77</v>
          </cell>
          <cell r="E116">
            <v>209750.82500000001</v>
          </cell>
          <cell r="F116">
            <v>139185.94500000001</v>
          </cell>
          <cell r="G116">
            <v>39.888599999999997</v>
          </cell>
          <cell r="H116">
            <v>0</v>
          </cell>
          <cell r="I116">
            <v>139185.94500000001</v>
          </cell>
        </row>
        <row r="117">
          <cell r="A117" t="str">
            <v>B0779</v>
          </cell>
          <cell r="B117" t="str">
            <v>TORONTO A.T.M.</v>
          </cell>
          <cell r="D117">
            <v>1262848.6100000001</v>
          </cell>
          <cell r="E117">
            <v>1022885.835</v>
          </cell>
          <cell r="F117">
            <v>239962.77500000014</v>
          </cell>
          <cell r="G117">
            <v>19.0017</v>
          </cell>
          <cell r="H117">
            <v>0</v>
          </cell>
          <cell r="I117">
            <v>239962.77500000014</v>
          </cell>
        </row>
        <row r="118">
          <cell r="A118" t="str">
            <v>B0781</v>
          </cell>
          <cell r="B118" t="str">
            <v>VICTORIA A.T.M.</v>
          </cell>
          <cell r="D118">
            <v>162680.48000000001</v>
          </cell>
          <cell r="E118">
            <v>100498.67</v>
          </cell>
          <cell r="F118">
            <v>62181.810000000012</v>
          </cell>
          <cell r="G118">
            <v>38.223300000000002</v>
          </cell>
          <cell r="H118">
            <v>0</v>
          </cell>
          <cell r="I118">
            <v>62181.810000000012</v>
          </cell>
        </row>
        <row r="119">
          <cell r="A119" t="str">
            <v>B0782</v>
          </cell>
          <cell r="B119" t="str">
            <v>VANCOUVER A.T.M.</v>
          </cell>
          <cell r="D119">
            <v>250547.72</v>
          </cell>
          <cell r="E119">
            <v>151085.69</v>
          </cell>
          <cell r="F119">
            <v>99462.03</v>
          </cell>
          <cell r="G119">
            <v>39.697800000000001</v>
          </cell>
          <cell r="H119">
            <v>0</v>
          </cell>
          <cell r="I119">
            <v>99462.03</v>
          </cell>
        </row>
        <row r="120">
          <cell r="A120" t="str">
            <v>B0785</v>
          </cell>
          <cell r="B120" t="str">
            <v>VANCOUVER ARM</v>
          </cell>
          <cell r="D120">
            <v>283646.09000000003</v>
          </cell>
          <cell r="E120">
            <v>130461.005</v>
          </cell>
          <cell r="F120">
            <v>153185.08500000002</v>
          </cell>
          <cell r="G120">
            <v>54.005699999999997</v>
          </cell>
          <cell r="H120">
            <v>0</v>
          </cell>
          <cell r="I120">
            <v>153185.08500000002</v>
          </cell>
        </row>
        <row r="121">
          <cell r="A121" t="str">
            <v>B0786</v>
          </cell>
          <cell r="B121" t="str">
            <v>VANCOUVER G&amp;A</v>
          </cell>
          <cell r="D121">
            <v>0</v>
          </cell>
          <cell r="E121">
            <v>151126.73499999999</v>
          </cell>
          <cell r="F121">
            <v>-151126.73499999999</v>
          </cell>
          <cell r="G121" t="str">
            <v xml:space="preserve">                   N/A</v>
          </cell>
          <cell r="H121">
            <v>0</v>
          </cell>
          <cell r="I121">
            <v>-151126.73499999999</v>
          </cell>
        </row>
        <row r="122">
          <cell r="A122" t="str">
            <v>B0788</v>
          </cell>
          <cell r="B122" t="str">
            <v>VICTORIA CASH LOGISTICS</v>
          </cell>
          <cell r="D122">
            <v>87588.65</v>
          </cell>
          <cell r="E122">
            <v>50300.88</v>
          </cell>
          <cell r="F122">
            <v>37287.769999999997</v>
          </cell>
          <cell r="G122">
            <v>42.5715</v>
          </cell>
          <cell r="H122">
            <v>0</v>
          </cell>
          <cell r="I122">
            <v>37287.769999999997</v>
          </cell>
        </row>
        <row r="123">
          <cell r="A123" t="str">
            <v>b0789</v>
          </cell>
        </row>
        <row r="124">
          <cell r="A124" t="str">
            <v>B0796</v>
          </cell>
          <cell r="B124" t="str">
            <v>VICTORIA G&amp;A</v>
          </cell>
          <cell r="D124">
            <v>0</v>
          </cell>
          <cell r="E124">
            <v>85942.09</v>
          </cell>
          <cell r="F124">
            <v>-85942.09</v>
          </cell>
          <cell r="G124" t="str">
            <v xml:space="preserve">                   N/A</v>
          </cell>
          <cell r="H124">
            <v>0</v>
          </cell>
          <cell r="I124">
            <v>-85942.09</v>
          </cell>
        </row>
        <row r="125">
          <cell r="A125" t="str">
            <v>B0805</v>
          </cell>
          <cell r="B125" t="str">
            <v>WHITE HORSE</v>
          </cell>
          <cell r="D125">
            <v>45167.47</v>
          </cell>
          <cell r="E125">
            <v>36516.474999999999</v>
          </cell>
          <cell r="F125">
            <v>8650.9950000000026</v>
          </cell>
          <cell r="G125">
            <v>19.153199999999998</v>
          </cell>
          <cell r="H125">
            <v>0</v>
          </cell>
          <cell r="I125">
            <v>8650.9950000000026</v>
          </cell>
        </row>
        <row r="126">
          <cell r="A126" t="str">
            <v>B0840</v>
          </cell>
          <cell r="B126" t="str">
            <v>WINDSOR ARM</v>
          </cell>
          <cell r="D126">
            <v>145083.9</v>
          </cell>
          <cell r="E126">
            <v>75628.12</v>
          </cell>
          <cell r="F126">
            <v>69455.78</v>
          </cell>
          <cell r="G126">
            <v>47.872799999999998</v>
          </cell>
          <cell r="H126">
            <v>0</v>
          </cell>
          <cell r="I126">
            <v>69455.78</v>
          </cell>
        </row>
        <row r="127">
          <cell r="A127" t="str">
            <v>B0841</v>
          </cell>
          <cell r="B127" t="str">
            <v>WINDSOR G&amp;A</v>
          </cell>
          <cell r="D127">
            <v>0</v>
          </cell>
          <cell r="E127">
            <v>100581.95500000003</v>
          </cell>
          <cell r="F127">
            <v>-100581.95500000003</v>
          </cell>
          <cell r="G127" t="str">
            <v xml:space="preserve">                   N/A</v>
          </cell>
          <cell r="H127">
            <v>0</v>
          </cell>
          <cell r="I127">
            <v>-100581.95500000003</v>
          </cell>
        </row>
        <row r="128">
          <cell r="A128" t="str">
            <v>B0843</v>
          </cell>
          <cell r="B128" t="str">
            <v>WINDSOR A.T.M.</v>
          </cell>
          <cell r="D128">
            <v>109977.96</v>
          </cell>
          <cell r="E128">
            <v>68342.350000000006</v>
          </cell>
          <cell r="F128">
            <v>41635.61</v>
          </cell>
          <cell r="G128">
            <v>37.8581</v>
          </cell>
          <cell r="H128">
            <v>0</v>
          </cell>
          <cell r="I128">
            <v>41635.61</v>
          </cell>
        </row>
        <row r="129">
          <cell r="A129" t="str">
            <v>B0850</v>
          </cell>
          <cell r="B129" t="str">
            <v>WINNIPEG ARM</v>
          </cell>
          <cell r="D129">
            <v>200098.61</v>
          </cell>
          <cell r="E129">
            <v>106060.427</v>
          </cell>
          <cell r="F129">
            <v>94038.18299999999</v>
          </cell>
          <cell r="G129">
            <v>46.995899999999999</v>
          </cell>
          <cell r="H129">
            <v>0</v>
          </cell>
          <cell r="I129">
            <v>94038.18299999999</v>
          </cell>
        </row>
        <row r="130">
          <cell r="A130" t="str">
            <v>B0851</v>
          </cell>
          <cell r="B130" t="str">
            <v>WINNIPEG G&amp;A</v>
          </cell>
          <cell r="D130">
            <v>0</v>
          </cell>
          <cell r="E130">
            <v>126320.06</v>
          </cell>
          <cell r="F130">
            <v>-126320.06</v>
          </cell>
          <cell r="G130" t="str">
            <v xml:space="preserve">                   N/A</v>
          </cell>
          <cell r="H130">
            <v>0</v>
          </cell>
          <cell r="I130">
            <v>-126320.06</v>
          </cell>
        </row>
        <row r="131">
          <cell r="A131" t="str">
            <v>B0852</v>
          </cell>
          <cell r="B131" t="str">
            <v>KELOWNA G&amp;A</v>
          </cell>
          <cell r="D131">
            <v>0</v>
          </cell>
          <cell r="E131">
            <v>75646.679999999993</v>
          </cell>
          <cell r="F131">
            <v>-75646.679999999993</v>
          </cell>
          <cell r="G131" t="str">
            <v xml:space="preserve">                   N/A</v>
          </cell>
          <cell r="H131">
            <v>0</v>
          </cell>
          <cell r="I131">
            <v>-75646.679999999993</v>
          </cell>
        </row>
        <row r="132">
          <cell r="A132" t="str">
            <v>B0853</v>
          </cell>
          <cell r="B132" t="str">
            <v>WINNIPEG COIN</v>
          </cell>
          <cell r="D132">
            <v>57668.75</v>
          </cell>
          <cell r="E132">
            <v>26028.37</v>
          </cell>
          <cell r="F132">
            <v>31640.38</v>
          </cell>
          <cell r="G132">
            <v>54.865699999999997</v>
          </cell>
          <cell r="H132">
            <v>0</v>
          </cell>
          <cell r="I132">
            <v>31640.38</v>
          </cell>
        </row>
        <row r="133">
          <cell r="A133" t="str">
            <v>B0857</v>
          </cell>
          <cell r="B133" t="str">
            <v>WINNIPEG ATM</v>
          </cell>
          <cell r="D133">
            <v>234266.44</v>
          </cell>
          <cell r="E133">
            <v>142757.14000000001</v>
          </cell>
          <cell r="F133">
            <v>91509.299999999988</v>
          </cell>
          <cell r="G133">
            <v>39.062100000000001</v>
          </cell>
          <cell r="H133">
            <v>0</v>
          </cell>
          <cell r="I133">
            <v>91509.299999999988</v>
          </cell>
        </row>
        <row r="134">
          <cell r="A134" t="str">
            <v>B0865</v>
          </cell>
          <cell r="B134" t="str">
            <v>YELLOWKNIFE</v>
          </cell>
          <cell r="D134">
            <v>43297.56</v>
          </cell>
          <cell r="E134">
            <v>24857.235000000001</v>
          </cell>
          <cell r="F134">
            <v>18440.324999999997</v>
          </cell>
          <cell r="G134">
            <v>42.589799999999997</v>
          </cell>
          <cell r="H134">
            <v>0</v>
          </cell>
          <cell r="I134">
            <v>18440.324999999997</v>
          </cell>
        </row>
        <row r="135">
          <cell r="A135" t="str">
            <v>B0951</v>
          </cell>
          <cell r="B135" t="str">
            <v>CANADIAN CSC</v>
          </cell>
          <cell r="D135">
            <v>0</v>
          </cell>
          <cell r="E135">
            <v>-1907.0149999999921</v>
          </cell>
          <cell r="F135">
            <v>1907.0149999999921</v>
          </cell>
          <cell r="G135" t="str">
            <v xml:space="preserve">                   N/A</v>
          </cell>
          <cell r="H135">
            <v>0</v>
          </cell>
          <cell r="I135">
            <v>1907.0149999999921</v>
          </cell>
        </row>
        <row r="136">
          <cell r="A136" t="str">
            <v>b0987</v>
          </cell>
        </row>
        <row r="137">
          <cell r="A137" t="str">
            <v>B0989</v>
          </cell>
          <cell r="B137" t="str">
            <v>CANADIAN H O</v>
          </cell>
          <cell r="D137">
            <v>-84.22</v>
          </cell>
          <cell r="E137">
            <v>-293027.28000000003</v>
          </cell>
          <cell r="F137">
            <v>292943.06000000006</v>
          </cell>
          <cell r="G137">
            <v>-347830.75280000002</v>
          </cell>
          <cell r="H137">
            <v>0</v>
          </cell>
          <cell r="I137">
            <v>292943.06000000006</v>
          </cell>
        </row>
        <row r="138">
          <cell r="A138" t="str">
            <v>B0990</v>
          </cell>
        </row>
        <row r="139">
          <cell r="A139" t="str">
            <v>B0993</v>
          </cell>
          <cell r="B139" t="str">
            <v>CANADA AIR COURIER</v>
          </cell>
          <cell r="D139">
            <v>1532744.19</v>
          </cell>
          <cell r="E139">
            <v>1046497.6239999998</v>
          </cell>
          <cell r="F139">
            <v>486246.56600000011</v>
          </cell>
          <cell r="G139">
            <v>31.7239</v>
          </cell>
          <cell r="H139">
            <v>0</v>
          </cell>
          <cell r="I139">
            <v>486246.56600000011</v>
          </cell>
        </row>
        <row r="140">
          <cell r="A140" t="str">
            <v>B0994</v>
          </cell>
          <cell r="B140" t="str">
            <v>CAN INT'L AIR COURIER</v>
          </cell>
          <cell r="D140">
            <v>276848.62</v>
          </cell>
          <cell r="E140">
            <v>171356.64</v>
          </cell>
          <cell r="F140">
            <v>105491.97999999998</v>
          </cell>
          <cell r="G140">
            <v>38.104599999999998</v>
          </cell>
          <cell r="H140">
            <v>0</v>
          </cell>
          <cell r="I140">
            <v>105491.97999999998</v>
          </cell>
        </row>
        <row r="141">
          <cell r="A141" t="str">
            <v>D0016</v>
          </cell>
          <cell r="B141" t="str">
            <v>CANADIAN SECURITY</v>
          </cell>
          <cell r="D141">
            <v>0</v>
          </cell>
          <cell r="E141">
            <v>0</v>
          </cell>
          <cell r="F141">
            <v>0</v>
          </cell>
          <cell r="G141" t="str">
            <v xml:space="preserve">                   N/A</v>
          </cell>
          <cell r="H141">
            <v>84937.56</v>
          </cell>
          <cell r="I141">
            <v>-84937.56</v>
          </cell>
        </row>
        <row r="142">
          <cell r="A142" t="str">
            <v>D0042</v>
          </cell>
          <cell r="B142" t="str">
            <v>LEGAL CANADA</v>
          </cell>
          <cell r="D142">
            <v>0</v>
          </cell>
          <cell r="E142">
            <v>0</v>
          </cell>
          <cell r="F142">
            <v>0</v>
          </cell>
          <cell r="G142" t="str">
            <v xml:space="preserve">                   N/A</v>
          </cell>
          <cell r="H142">
            <v>56723.61</v>
          </cell>
          <cell r="I142">
            <v>-56723.61</v>
          </cell>
        </row>
        <row r="143">
          <cell r="A143" t="str">
            <v>D0044</v>
          </cell>
          <cell r="B143" t="str">
            <v>PRESIDENT/CEO - CANADA</v>
          </cell>
          <cell r="D143">
            <v>0</v>
          </cell>
          <cell r="E143">
            <v>0</v>
          </cell>
          <cell r="F143">
            <v>0</v>
          </cell>
          <cell r="G143" t="str">
            <v xml:space="preserve">                   N/A</v>
          </cell>
          <cell r="H143">
            <v>103292.23</v>
          </cell>
          <cell r="I143">
            <v>-103292.23</v>
          </cell>
        </row>
        <row r="144">
          <cell r="A144" t="str">
            <v>D0045</v>
          </cell>
          <cell r="B144" t="str">
            <v>OPERATIONS - CANADA</v>
          </cell>
          <cell r="D144">
            <v>0</v>
          </cell>
          <cell r="E144">
            <v>0</v>
          </cell>
          <cell r="F144">
            <v>0</v>
          </cell>
          <cell r="G144" t="str">
            <v xml:space="preserve">                   N/A</v>
          </cell>
          <cell r="H144">
            <v>144611.20000000001</v>
          </cell>
          <cell r="I144">
            <v>-144611.20000000001</v>
          </cell>
        </row>
        <row r="145">
          <cell r="A145" t="str">
            <v>D0046</v>
          </cell>
          <cell r="B145" t="str">
            <v>HUMAN RESOURCES - CANADA</v>
          </cell>
          <cell r="D145">
            <v>0</v>
          </cell>
          <cell r="E145">
            <v>0</v>
          </cell>
          <cell r="F145">
            <v>0</v>
          </cell>
          <cell r="G145" t="str">
            <v xml:space="preserve">                   N/A</v>
          </cell>
          <cell r="H145">
            <v>173057.79</v>
          </cell>
          <cell r="I145">
            <v>-173057.79</v>
          </cell>
        </row>
        <row r="146">
          <cell r="A146" t="str">
            <v>D0047</v>
          </cell>
          <cell r="B146" t="str">
            <v>FINANCE - CANADA</v>
          </cell>
          <cell r="D146">
            <v>0</v>
          </cell>
          <cell r="E146">
            <v>0</v>
          </cell>
          <cell r="F146">
            <v>0</v>
          </cell>
          <cell r="G146" t="str">
            <v xml:space="preserve">                   N/A</v>
          </cell>
          <cell r="H146">
            <v>415884.82</v>
          </cell>
          <cell r="I146">
            <v>-415884.82</v>
          </cell>
        </row>
        <row r="147">
          <cell r="A147" t="str">
            <v>D0048</v>
          </cell>
          <cell r="B147" t="str">
            <v>SALES &amp; MARKETING - CANADA</v>
          </cell>
          <cell r="D147">
            <v>0</v>
          </cell>
          <cell r="E147">
            <v>0</v>
          </cell>
          <cell r="F147">
            <v>0</v>
          </cell>
          <cell r="G147" t="str">
            <v xml:space="preserve">                   N/A</v>
          </cell>
          <cell r="H147">
            <v>88717.15</v>
          </cell>
          <cell r="I147">
            <v>-88717.15</v>
          </cell>
        </row>
        <row r="148">
          <cell r="A148" t="str">
            <v>D0049</v>
          </cell>
          <cell r="B148" t="str">
            <v>IT - CANADA</v>
          </cell>
          <cell r="D148">
            <v>0</v>
          </cell>
          <cell r="E148">
            <v>0</v>
          </cell>
          <cell r="F148">
            <v>0</v>
          </cell>
          <cell r="G148" t="str">
            <v xml:space="preserve">                   N/A</v>
          </cell>
          <cell r="H148">
            <v>215642.04</v>
          </cell>
          <cell r="I148">
            <v>-215642.04</v>
          </cell>
        </row>
        <row r="149">
          <cell r="A149" t="str">
            <v>D0054</v>
          </cell>
          <cell r="B149" t="str">
            <v>TRAINING &amp; DEVELOPMENT</v>
          </cell>
          <cell r="D149">
            <v>0</v>
          </cell>
          <cell r="E149">
            <v>0</v>
          </cell>
          <cell r="F149">
            <v>0</v>
          </cell>
          <cell r="G149" t="str">
            <v xml:space="preserve">                   N/A</v>
          </cell>
          <cell r="H149">
            <v>103802.73</v>
          </cell>
          <cell r="I149">
            <v>-103802.73</v>
          </cell>
        </row>
        <row r="150">
          <cell r="A150" t="str">
            <v>D0055</v>
          </cell>
          <cell r="B150" t="str">
            <v>COMMERCIAL SALES - CANADA</v>
          </cell>
          <cell r="D150">
            <v>0</v>
          </cell>
          <cell r="E150">
            <v>0</v>
          </cell>
          <cell r="F150">
            <v>0</v>
          </cell>
          <cell r="G150" t="str">
            <v xml:space="preserve">                   N/A</v>
          </cell>
          <cell r="H150">
            <v>197119.06</v>
          </cell>
          <cell r="I150">
            <v>-197119.06</v>
          </cell>
        </row>
        <row r="151">
          <cell r="B151" t="str">
            <v>TOTAL</v>
          </cell>
          <cell r="D151">
            <v>15931368.110000001</v>
          </cell>
          <cell r="E151">
            <v>13820102.109999998</v>
          </cell>
          <cell r="F151">
            <v>2111266</v>
          </cell>
          <cell r="G151">
            <v>13.2523</v>
          </cell>
          <cell r="H151">
            <v>1863084.83</v>
          </cell>
          <cell r="I151">
            <v>248181.16999999993</v>
          </cell>
        </row>
        <row r="152">
          <cell r="D152">
            <v>0</v>
          </cell>
          <cell r="E152">
            <v>0</v>
          </cell>
          <cell r="F152">
            <v>-1.4901161193847656E-8</v>
          </cell>
          <cell r="G152">
            <v>0</v>
          </cell>
          <cell r="H152">
            <v>0</v>
          </cell>
          <cell r="I152">
            <v>-1.4901161193847656E-8</v>
          </cell>
        </row>
        <row r="154">
          <cell r="G154" t="str">
            <v>OTHER (INC) EXPENSES</v>
          </cell>
          <cell r="I154">
            <v>498995.29</v>
          </cell>
        </row>
        <row r="156">
          <cell r="G156" t="str">
            <v>PROFIT FOR TAXES</v>
          </cell>
          <cell r="I156">
            <v>-250814.12000000005</v>
          </cell>
        </row>
        <row r="158">
          <cell r="G158" t="str">
            <v>PROVISION FOR TAXES</v>
          </cell>
          <cell r="I158">
            <v>0</v>
          </cell>
        </row>
        <row r="160">
          <cell r="G160" t="str">
            <v>NET INCOME</v>
          </cell>
          <cell r="I160">
            <v>-250814.12000000005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ROL"/>
      <sheetName val="Transportes"/>
      <sheetName val="Servicios"/>
      <sheetName val="Hoja4"/>
      <sheetName val="CONSOLIDADO"/>
      <sheetName val="INFORME"/>
      <sheetName val="Hoja1"/>
      <sheetName val="Hoja2"/>
      <sheetName val="Hoja3"/>
      <sheetName val="Hoja24"/>
      <sheetName val="Módulo1"/>
      <sheetName val="Módulo2"/>
      <sheetName val="Módulo3"/>
      <sheetName val="Módulo4"/>
    </sheetNames>
    <definedNames>
      <definedName name="VOLVER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T184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195" sqref="A195"/>
    </sheetView>
  </sheetViews>
  <sheetFormatPr defaultColWidth="8.85546875" defaultRowHeight="15" outlineLevelRow="2" outlineLevelCol="1"/>
  <cols>
    <col min="1" max="1" width="2.7109375" style="1" customWidth="1"/>
    <col min="2" max="2" width="34.28515625" style="1" customWidth="1"/>
    <col min="3" max="3" width="1.7109375" style="1" customWidth="1"/>
    <col min="4" max="4" width="71.140625" style="1" customWidth="1"/>
    <col min="5" max="5" width="14.42578125" style="1" customWidth="1"/>
    <col min="6" max="6" width="21.42578125" style="2" customWidth="1"/>
    <col min="7" max="7" width="18.7109375" style="61" customWidth="1"/>
    <col min="8" max="8" width="16.85546875" style="1" customWidth="1" outlineLevel="1"/>
    <col min="9" max="19" width="25.7109375" style="1" customWidth="1" outlineLevel="1"/>
    <col min="20" max="20" width="14.42578125" style="1" customWidth="1" outlineLevel="1"/>
    <col min="21" max="21" width="16.7109375" style="1" customWidth="1" outlineLevel="1"/>
    <col min="22" max="41" width="8.85546875" style="1"/>
    <col min="42" max="42" width="14.42578125" style="1" bestFit="1" customWidth="1"/>
    <col min="43" max="43" width="22.7109375" style="1" bestFit="1" customWidth="1"/>
    <col min="44" max="44" width="19.85546875" style="1" bestFit="1" customWidth="1"/>
    <col min="45" max="45" width="8.140625" style="1" bestFit="1" customWidth="1"/>
    <col min="46" max="46" width="8.85546875" style="74"/>
    <col min="47" max="16384" width="8.85546875" style="1"/>
  </cols>
  <sheetData>
    <row r="1" spans="1:46" ht="15" customHeight="1"/>
    <row r="2" spans="1:46" ht="18.75" customHeight="1">
      <c r="B2" s="3" t="s">
        <v>0</v>
      </c>
    </row>
    <row r="3" spans="1:46" ht="18.75" customHeight="1">
      <c r="B3" s="4" t="s">
        <v>1</v>
      </c>
      <c r="AG3" s="104">
        <v>0.3</v>
      </c>
      <c r="AH3" s="104"/>
      <c r="AI3" s="104"/>
      <c r="AJ3" s="104">
        <v>0.5</v>
      </c>
      <c r="AK3" s="104"/>
      <c r="AL3" s="104"/>
      <c r="AM3" s="104"/>
      <c r="AN3" s="104"/>
      <c r="AO3" s="88">
        <v>0.2</v>
      </c>
    </row>
    <row r="4" spans="1:46" ht="18.75" customHeight="1">
      <c r="B4" s="4" t="s">
        <v>2</v>
      </c>
      <c r="V4" s="96" t="s">
        <v>645</v>
      </c>
      <c r="W4" s="96"/>
      <c r="X4" s="96"/>
      <c r="Y4" s="96"/>
      <c r="Z4" s="96"/>
      <c r="AA4" s="96"/>
      <c r="AB4" s="96"/>
      <c r="AC4" s="96"/>
      <c r="AD4" s="96"/>
      <c r="AE4" s="96"/>
      <c r="AF4" s="96"/>
      <c r="AG4" s="88">
        <v>0.2</v>
      </c>
      <c r="AH4" s="88">
        <v>0.6</v>
      </c>
      <c r="AI4" s="88">
        <v>0.2</v>
      </c>
      <c r="AJ4" s="88">
        <v>0.25</v>
      </c>
      <c r="AK4" s="88">
        <v>0.15</v>
      </c>
      <c r="AL4" s="104">
        <v>0.6</v>
      </c>
      <c r="AM4" s="104"/>
      <c r="AN4" s="104"/>
      <c r="AO4" s="88">
        <v>0.5</v>
      </c>
      <c r="AP4" s="99" t="s">
        <v>643</v>
      </c>
      <c r="AQ4" s="100"/>
      <c r="AR4" s="100"/>
      <c r="AS4" s="100"/>
      <c r="AT4" s="101"/>
    </row>
    <row r="5" spans="1:46" ht="15" customHeight="1">
      <c r="H5" s="102" t="s">
        <v>604</v>
      </c>
      <c r="I5" s="102"/>
      <c r="J5" s="102"/>
      <c r="K5" s="103" t="s">
        <v>593</v>
      </c>
      <c r="L5" s="102"/>
      <c r="M5" s="102"/>
      <c r="N5" s="102" t="s">
        <v>594</v>
      </c>
      <c r="O5" s="102"/>
      <c r="P5" s="102"/>
      <c r="Q5" s="102"/>
      <c r="R5" s="102"/>
      <c r="S5" s="102" t="s">
        <v>600</v>
      </c>
      <c r="T5" s="102"/>
      <c r="U5" s="102"/>
      <c r="V5" s="98" t="s">
        <v>593</v>
      </c>
      <c r="W5" s="96"/>
      <c r="X5" s="96"/>
      <c r="Y5" s="96" t="s">
        <v>594</v>
      </c>
      <c r="Z5" s="96"/>
      <c r="AA5" s="96"/>
      <c r="AB5" s="96"/>
      <c r="AC5" s="96"/>
      <c r="AD5" s="96" t="s">
        <v>600</v>
      </c>
      <c r="AE5" s="96"/>
      <c r="AF5" s="96"/>
      <c r="AG5" s="105" t="s">
        <v>593</v>
      </c>
      <c r="AH5" s="106"/>
      <c r="AI5" s="106"/>
      <c r="AJ5" s="106" t="s">
        <v>594</v>
      </c>
      <c r="AK5" s="106"/>
      <c r="AL5" s="106"/>
      <c r="AM5" s="106"/>
      <c r="AN5" s="106"/>
      <c r="AO5" s="81" t="s">
        <v>600</v>
      </c>
      <c r="AP5" s="79" t="s">
        <v>593</v>
      </c>
      <c r="AQ5" s="79" t="s">
        <v>594</v>
      </c>
      <c r="AR5" s="79" t="s">
        <v>600</v>
      </c>
      <c r="AS5" s="79" t="s">
        <v>644</v>
      </c>
      <c r="AT5" s="79" t="s">
        <v>712</v>
      </c>
    </row>
    <row r="6" spans="1:46" ht="16.5" thickBot="1">
      <c r="A6" s="5"/>
      <c r="B6" s="6" t="s">
        <v>3</v>
      </c>
      <c r="C6" s="6"/>
      <c r="D6" s="6" t="s">
        <v>4</v>
      </c>
      <c r="E6" s="7" t="s">
        <v>5</v>
      </c>
      <c r="F6" s="8" t="s">
        <v>6</v>
      </c>
      <c r="G6" s="62" t="s">
        <v>630</v>
      </c>
      <c r="H6" s="51" t="s">
        <v>605</v>
      </c>
      <c r="I6" s="51" t="s">
        <v>606</v>
      </c>
      <c r="J6" s="51" t="s">
        <v>607</v>
      </c>
      <c r="K6" s="50" t="s">
        <v>590</v>
      </c>
      <c r="L6" s="51" t="s">
        <v>591</v>
      </c>
      <c r="M6" s="51" t="s">
        <v>592</v>
      </c>
      <c r="N6" s="51" t="s">
        <v>595</v>
      </c>
      <c r="O6" s="51" t="s">
        <v>596</v>
      </c>
      <c r="P6" s="51" t="s">
        <v>597</v>
      </c>
      <c r="Q6" s="51" t="s">
        <v>598</v>
      </c>
      <c r="R6" s="51" t="s">
        <v>599</v>
      </c>
      <c r="S6" s="51" t="s">
        <v>601</v>
      </c>
      <c r="T6" s="51" t="s">
        <v>602</v>
      </c>
      <c r="U6" s="51" t="s">
        <v>603</v>
      </c>
      <c r="V6" s="82" t="s">
        <v>590</v>
      </c>
      <c r="W6" s="83" t="s">
        <v>591</v>
      </c>
      <c r="X6" s="83" t="s">
        <v>592</v>
      </c>
      <c r="Y6" s="83" t="s">
        <v>595</v>
      </c>
      <c r="Z6" s="83" t="s">
        <v>596</v>
      </c>
      <c r="AA6" s="83" t="s">
        <v>597</v>
      </c>
      <c r="AB6" s="83" t="s">
        <v>598</v>
      </c>
      <c r="AC6" s="83" t="s">
        <v>599</v>
      </c>
      <c r="AD6" s="83" t="s">
        <v>601</v>
      </c>
      <c r="AE6" s="83" t="s">
        <v>602</v>
      </c>
      <c r="AF6" s="83" t="s">
        <v>603</v>
      </c>
      <c r="AG6" s="80" t="s">
        <v>590</v>
      </c>
      <c r="AH6" s="81" t="s">
        <v>591</v>
      </c>
      <c r="AI6" s="81" t="s">
        <v>592</v>
      </c>
      <c r="AJ6" s="81" t="s">
        <v>595</v>
      </c>
      <c r="AK6" s="81" t="s">
        <v>596</v>
      </c>
      <c r="AL6" s="81" t="s">
        <v>597</v>
      </c>
      <c r="AM6" s="81" t="s">
        <v>598</v>
      </c>
      <c r="AN6" s="81" t="s">
        <v>599</v>
      </c>
      <c r="AO6" s="81" t="s">
        <v>646</v>
      </c>
      <c r="AP6" s="97"/>
      <c r="AQ6" s="97"/>
      <c r="AR6" s="97"/>
      <c r="AS6" s="97"/>
      <c r="AT6" s="79"/>
    </row>
    <row r="7" spans="1:46" ht="16.5" outlineLevel="2" thickTop="1">
      <c r="B7" s="9" t="s">
        <v>7</v>
      </c>
      <c r="C7" s="10"/>
      <c r="D7" s="10" t="s">
        <v>8</v>
      </c>
      <c r="E7" s="10">
        <v>2850000</v>
      </c>
      <c r="F7" s="11" t="s">
        <v>9</v>
      </c>
      <c r="G7" s="63" t="s">
        <v>647</v>
      </c>
      <c r="H7" s="47" t="s">
        <v>609</v>
      </c>
      <c r="I7" s="49" t="s">
        <v>648</v>
      </c>
      <c r="J7" s="48" t="s">
        <v>648</v>
      </c>
      <c r="K7" s="47" t="s">
        <v>649</v>
      </c>
      <c r="L7" s="49" t="s">
        <v>650</v>
      </c>
      <c r="M7" s="48" t="s">
        <v>651</v>
      </c>
      <c r="N7" s="47" t="s">
        <v>652</v>
      </c>
      <c r="O7" s="49" t="s">
        <v>653</v>
      </c>
      <c r="P7" s="49" t="s">
        <v>654</v>
      </c>
      <c r="Q7" s="49" t="s">
        <v>655</v>
      </c>
      <c r="R7" s="48" t="s">
        <v>656</v>
      </c>
      <c r="S7" s="47" t="s">
        <v>657</v>
      </c>
      <c r="T7" s="46">
        <v>4450000</v>
      </c>
      <c r="U7" s="45">
        <v>36000</v>
      </c>
      <c r="V7" s="84" t="str">
        <f t="shared" ref="V7:Z14" si="0">IFERROR(LEFT(K7,2),0)</f>
        <v xml:space="preserve">0 </v>
      </c>
      <c r="W7" s="84" t="str">
        <f t="shared" si="0"/>
        <v xml:space="preserve">0 </v>
      </c>
      <c r="X7" s="84" t="str">
        <f t="shared" si="0"/>
        <v xml:space="preserve">8 </v>
      </c>
      <c r="Y7" s="84" t="str">
        <f t="shared" si="0"/>
        <v xml:space="preserve">0 </v>
      </c>
      <c r="Z7" s="84" t="str">
        <f t="shared" si="0"/>
        <v xml:space="preserve">0 </v>
      </c>
      <c r="AA7" s="89">
        <f t="shared" ref="AA7:AA14" si="1">IFERROR(MIN(20,SUM(LEFT(P7,2)*1,LEFT(Q7,2)*1,LEFT(R7,2)*1)),0)</f>
        <v>20</v>
      </c>
      <c r="AB7" s="90"/>
      <c r="AC7" s="91"/>
      <c r="AD7" s="85" t="str">
        <f t="shared" ref="AD7:AD14" si="2">IFERROR(LEFT(S7,2),0)</f>
        <v xml:space="preserve">0 </v>
      </c>
      <c r="AE7" s="86">
        <v>0</v>
      </c>
      <c r="AF7" s="87">
        <f t="shared" ref="AF7:AF14" si="3">IFERROR(-IF(U7&gt;100000,10,IF(U7&gt;80000,8,IF(U7&gt;50000,5,IF(U7&gt;30000,3,0)))),0)</f>
        <v>-3</v>
      </c>
      <c r="AG7" s="84">
        <f>IFERROR(V7*AG$4,0)</f>
        <v>0</v>
      </c>
      <c r="AH7" s="84">
        <f>IFERROR(W7*AH$4,0)</f>
        <v>0</v>
      </c>
      <c r="AI7" s="84">
        <f>IFERROR(X7*AI$4,0)</f>
        <v>1.6</v>
      </c>
      <c r="AJ7" s="84">
        <f>IFERROR(Y7*AJ$4,0)</f>
        <v>0</v>
      </c>
      <c r="AK7" s="84">
        <f>IFERROR(Z7*AK$4,0)</f>
        <v>0</v>
      </c>
      <c r="AL7" s="89">
        <f>IFERROR(MIN(20,SUM(AA7*1,AB7*1,AC7*1))/2*AL$4,0)</f>
        <v>6</v>
      </c>
      <c r="AM7" s="90"/>
      <c r="AN7" s="91"/>
      <c r="AO7" s="85">
        <f>IFERROR(IF((AD7+AF7)*AO$4&lt;0,0,(AD7+AF7)*AO$4),0)</f>
        <v>0</v>
      </c>
      <c r="AP7" s="84">
        <f>SUM(AG7:AI7)*$AG$3*10</f>
        <v>4.8</v>
      </c>
      <c r="AQ7" s="84">
        <f>SUM(AJ7:AN7)*$AJ$3*10</f>
        <v>30</v>
      </c>
      <c r="AR7" s="84">
        <f>SUM(AO7:AO7)*$AO$3*10</f>
        <v>0</v>
      </c>
      <c r="AS7" s="84">
        <f>SUM(AP7:AR7)</f>
        <v>34.799999999999997</v>
      </c>
      <c r="AT7" s="92">
        <f>RANK(AS7,AS$7:AS$170)</f>
        <v>20</v>
      </c>
    </row>
    <row r="8" spans="1:46" ht="15.75" outlineLevel="2">
      <c r="B8" s="9" t="s">
        <v>7</v>
      </c>
      <c r="C8" s="10"/>
      <c r="D8" s="10" t="s">
        <v>10</v>
      </c>
      <c r="E8" s="10">
        <v>1500000</v>
      </c>
      <c r="F8" s="11" t="s">
        <v>11</v>
      </c>
      <c r="G8" s="63" t="s">
        <v>647</v>
      </c>
      <c r="H8" s="24" t="s">
        <v>609</v>
      </c>
      <c r="I8" s="25" t="s">
        <v>648</v>
      </c>
      <c r="J8" s="26" t="s">
        <v>648</v>
      </c>
      <c r="K8" s="24" t="s">
        <v>649</v>
      </c>
      <c r="L8" s="25" t="s">
        <v>650</v>
      </c>
      <c r="M8" s="26" t="s">
        <v>658</v>
      </c>
      <c r="N8" s="24" t="s">
        <v>652</v>
      </c>
      <c r="O8" s="25" t="s">
        <v>659</v>
      </c>
      <c r="P8" s="25" t="s">
        <v>654</v>
      </c>
      <c r="Q8" s="25" t="s">
        <v>660</v>
      </c>
      <c r="R8" s="26" t="s">
        <v>661</v>
      </c>
      <c r="S8" s="24" t="s">
        <v>662</v>
      </c>
      <c r="T8" s="27">
        <v>1500000</v>
      </c>
      <c r="U8" s="28">
        <v>0</v>
      </c>
      <c r="V8" s="84" t="str">
        <f t="shared" si="0"/>
        <v xml:space="preserve">0 </v>
      </c>
      <c r="W8" s="84" t="str">
        <f t="shared" si="0"/>
        <v xml:space="preserve">0 </v>
      </c>
      <c r="X8" s="84" t="str">
        <f t="shared" si="0"/>
        <v xml:space="preserve">0 </v>
      </c>
      <c r="Y8" s="84" t="str">
        <f t="shared" si="0"/>
        <v xml:space="preserve">0 </v>
      </c>
      <c r="Z8" s="84" t="str">
        <f t="shared" si="0"/>
        <v xml:space="preserve">5 </v>
      </c>
      <c r="AA8" s="89">
        <f t="shared" si="1"/>
        <v>20</v>
      </c>
      <c r="AB8" s="90"/>
      <c r="AC8" s="91"/>
      <c r="AD8" s="85" t="str">
        <f t="shared" si="2"/>
        <v>10</v>
      </c>
      <c r="AE8" s="86">
        <v>0</v>
      </c>
      <c r="AF8" s="87">
        <f t="shared" si="3"/>
        <v>0</v>
      </c>
      <c r="AG8" s="84">
        <f t="shared" ref="AG8:AG14" si="4">IFERROR(V8*AG$4,0)</f>
        <v>0</v>
      </c>
      <c r="AH8" s="84">
        <f t="shared" ref="AH8:AH14" si="5">IFERROR(W8*AH$4,0)</f>
        <v>0</v>
      </c>
      <c r="AI8" s="84">
        <f t="shared" ref="AI8:AI14" si="6">IFERROR(X8*AI$4,0)</f>
        <v>0</v>
      </c>
      <c r="AJ8" s="84">
        <f t="shared" ref="AJ8:AJ14" si="7">IFERROR(Y8*AJ$4,0)</f>
        <v>0</v>
      </c>
      <c r="AK8" s="84">
        <f t="shared" ref="AK8:AK14" si="8">IFERROR(Z8*AK$4,0)</f>
        <v>0.75</v>
      </c>
      <c r="AL8" s="89">
        <f t="shared" ref="AL8:AL14" si="9">IFERROR(MIN(20,SUM(AA8*1,AB8*1,AC8*1))/2*AL$4,0)</f>
        <v>6</v>
      </c>
      <c r="AM8" s="90"/>
      <c r="AN8" s="91"/>
      <c r="AO8" s="85">
        <f t="shared" ref="AO8:AO14" si="10">IFERROR(IF((AD8+AF8)*AO$4&lt;0,0,(AD8+AF8)*AO$4),0)</f>
        <v>5</v>
      </c>
      <c r="AP8" s="84">
        <f t="shared" ref="AP8:AP14" si="11">SUM(AG8:AI8)*$AG$3*10</f>
        <v>0</v>
      </c>
      <c r="AQ8" s="84">
        <f t="shared" ref="AQ8:AQ14" si="12">SUM(AJ8:AN8)*$AJ$3*10</f>
        <v>33.75</v>
      </c>
      <c r="AR8" s="84">
        <f t="shared" ref="AR8:AR14" si="13">SUM(AO8:AO8)*$AO$3*10</f>
        <v>10</v>
      </c>
      <c r="AS8" s="84">
        <f t="shared" ref="AS8:AS14" si="14">SUM(AP8:AR8)</f>
        <v>43.75</v>
      </c>
      <c r="AT8" s="92">
        <f t="shared" ref="AT8:AT71" si="15">RANK(AS8,AS$7:AS$170)</f>
        <v>8</v>
      </c>
    </row>
    <row r="9" spans="1:46" ht="15.75" outlineLevel="2">
      <c r="B9" s="9" t="s">
        <v>7</v>
      </c>
      <c r="C9" s="10"/>
      <c r="D9" s="10" t="s">
        <v>12</v>
      </c>
      <c r="E9" s="10">
        <v>2350000</v>
      </c>
      <c r="F9" s="11" t="s">
        <v>13</v>
      </c>
      <c r="G9" s="63" t="s">
        <v>647</v>
      </c>
      <c r="H9" s="29" t="s">
        <v>609</v>
      </c>
      <c r="I9" s="30" t="s">
        <v>648</v>
      </c>
      <c r="J9" s="30" t="s">
        <v>648</v>
      </c>
      <c r="K9" s="29" t="s">
        <v>649</v>
      </c>
      <c r="L9" s="30" t="s">
        <v>650</v>
      </c>
      <c r="M9" s="31" t="s">
        <v>658</v>
      </c>
      <c r="N9" s="29" t="s">
        <v>652</v>
      </c>
      <c r="O9" s="30" t="s">
        <v>659</v>
      </c>
      <c r="P9" s="30" t="s">
        <v>654</v>
      </c>
      <c r="Q9" s="30" t="s">
        <v>660</v>
      </c>
      <c r="R9" s="31" t="s">
        <v>661</v>
      </c>
      <c r="S9" s="29" t="s">
        <v>657</v>
      </c>
      <c r="T9" s="32">
        <v>2800000</v>
      </c>
      <c r="U9" s="33">
        <v>0</v>
      </c>
      <c r="V9" s="84" t="str">
        <f t="shared" si="0"/>
        <v xml:space="preserve">0 </v>
      </c>
      <c r="W9" s="84" t="str">
        <f t="shared" si="0"/>
        <v xml:space="preserve">0 </v>
      </c>
      <c r="X9" s="84" t="str">
        <f t="shared" si="0"/>
        <v xml:space="preserve">0 </v>
      </c>
      <c r="Y9" s="84" t="str">
        <f t="shared" si="0"/>
        <v xml:space="preserve">0 </v>
      </c>
      <c r="Z9" s="84" t="str">
        <f t="shared" si="0"/>
        <v xml:space="preserve">5 </v>
      </c>
      <c r="AA9" s="89">
        <f t="shared" si="1"/>
        <v>20</v>
      </c>
      <c r="AB9" s="90"/>
      <c r="AC9" s="91"/>
      <c r="AD9" s="85" t="str">
        <f t="shared" si="2"/>
        <v xml:space="preserve">0 </v>
      </c>
      <c r="AE9" s="86">
        <v>0</v>
      </c>
      <c r="AF9" s="87">
        <f t="shared" si="3"/>
        <v>0</v>
      </c>
      <c r="AG9" s="84">
        <f t="shared" si="4"/>
        <v>0</v>
      </c>
      <c r="AH9" s="84">
        <f t="shared" si="5"/>
        <v>0</v>
      </c>
      <c r="AI9" s="84">
        <f t="shared" si="6"/>
        <v>0</v>
      </c>
      <c r="AJ9" s="84">
        <f t="shared" si="7"/>
        <v>0</v>
      </c>
      <c r="AK9" s="84">
        <f t="shared" si="8"/>
        <v>0.75</v>
      </c>
      <c r="AL9" s="89">
        <f t="shared" si="9"/>
        <v>6</v>
      </c>
      <c r="AM9" s="90"/>
      <c r="AN9" s="91"/>
      <c r="AO9" s="85">
        <f t="shared" si="10"/>
        <v>0</v>
      </c>
      <c r="AP9" s="84">
        <f t="shared" si="11"/>
        <v>0</v>
      </c>
      <c r="AQ9" s="84">
        <f t="shared" si="12"/>
        <v>33.75</v>
      </c>
      <c r="AR9" s="84">
        <f t="shared" si="13"/>
        <v>0</v>
      </c>
      <c r="AS9" s="84">
        <f t="shared" si="14"/>
        <v>33.75</v>
      </c>
      <c r="AT9" s="92">
        <f t="shared" si="15"/>
        <v>21</v>
      </c>
    </row>
    <row r="10" spans="1:46" ht="15.75" outlineLevel="2">
      <c r="B10" s="9" t="s">
        <v>7</v>
      </c>
      <c r="C10" s="10"/>
      <c r="D10" s="10" t="s">
        <v>14</v>
      </c>
      <c r="E10" s="10">
        <v>800000</v>
      </c>
      <c r="F10" s="11" t="s">
        <v>15</v>
      </c>
      <c r="G10" s="63" t="s">
        <v>647</v>
      </c>
      <c r="H10" s="29" t="s">
        <v>609</v>
      </c>
      <c r="I10" s="30" t="s">
        <v>648</v>
      </c>
      <c r="J10" s="30" t="s">
        <v>648</v>
      </c>
      <c r="K10" s="29" t="s">
        <v>649</v>
      </c>
      <c r="L10" s="30" t="s">
        <v>650</v>
      </c>
      <c r="M10" s="31" t="s">
        <v>658</v>
      </c>
      <c r="N10" s="29" t="s">
        <v>652</v>
      </c>
      <c r="O10" s="30" t="s">
        <v>659</v>
      </c>
      <c r="P10" s="30" t="s">
        <v>654</v>
      </c>
      <c r="Q10" s="30" t="s">
        <v>660</v>
      </c>
      <c r="R10" s="31" t="s">
        <v>661</v>
      </c>
      <c r="S10" s="29" t="s">
        <v>657</v>
      </c>
      <c r="T10" s="32">
        <v>800000</v>
      </c>
      <c r="U10" s="33">
        <v>0</v>
      </c>
      <c r="V10" s="84" t="str">
        <f t="shared" si="0"/>
        <v xml:space="preserve">0 </v>
      </c>
      <c r="W10" s="84" t="str">
        <f t="shared" si="0"/>
        <v xml:space="preserve">0 </v>
      </c>
      <c r="X10" s="84" t="str">
        <f t="shared" si="0"/>
        <v xml:space="preserve">0 </v>
      </c>
      <c r="Y10" s="84" t="str">
        <f t="shared" si="0"/>
        <v xml:space="preserve">0 </v>
      </c>
      <c r="Z10" s="84" t="str">
        <f t="shared" si="0"/>
        <v xml:space="preserve">5 </v>
      </c>
      <c r="AA10" s="89">
        <f t="shared" si="1"/>
        <v>20</v>
      </c>
      <c r="AB10" s="90"/>
      <c r="AC10" s="91"/>
      <c r="AD10" s="85" t="str">
        <f t="shared" si="2"/>
        <v xml:space="preserve">0 </v>
      </c>
      <c r="AE10" s="86">
        <v>0</v>
      </c>
      <c r="AF10" s="87">
        <f t="shared" si="3"/>
        <v>0</v>
      </c>
      <c r="AG10" s="84">
        <f t="shared" si="4"/>
        <v>0</v>
      </c>
      <c r="AH10" s="84">
        <f t="shared" si="5"/>
        <v>0</v>
      </c>
      <c r="AI10" s="84">
        <f t="shared" si="6"/>
        <v>0</v>
      </c>
      <c r="AJ10" s="84">
        <f t="shared" si="7"/>
        <v>0</v>
      </c>
      <c r="AK10" s="84">
        <f t="shared" si="8"/>
        <v>0.75</v>
      </c>
      <c r="AL10" s="89">
        <f t="shared" si="9"/>
        <v>6</v>
      </c>
      <c r="AM10" s="90"/>
      <c r="AN10" s="91"/>
      <c r="AO10" s="85">
        <f t="shared" si="10"/>
        <v>0</v>
      </c>
      <c r="AP10" s="84">
        <f t="shared" si="11"/>
        <v>0</v>
      </c>
      <c r="AQ10" s="84">
        <f t="shared" si="12"/>
        <v>33.75</v>
      </c>
      <c r="AR10" s="84">
        <f t="shared" si="13"/>
        <v>0</v>
      </c>
      <c r="AS10" s="84">
        <f t="shared" si="14"/>
        <v>33.75</v>
      </c>
      <c r="AT10" s="92">
        <f t="shared" si="15"/>
        <v>21</v>
      </c>
    </row>
    <row r="11" spans="1:46" ht="15.75" outlineLevel="2">
      <c r="B11" s="9" t="s">
        <v>7</v>
      </c>
      <c r="C11" s="10"/>
      <c r="D11" s="10" t="s">
        <v>16</v>
      </c>
      <c r="E11" s="10">
        <v>2800000</v>
      </c>
      <c r="F11" s="11" t="s">
        <v>17</v>
      </c>
      <c r="G11" s="77" t="s">
        <v>663</v>
      </c>
      <c r="H11" s="29" t="s">
        <v>609</v>
      </c>
      <c r="I11" s="30" t="s">
        <v>648</v>
      </c>
      <c r="J11" s="30" t="s">
        <v>648</v>
      </c>
      <c r="K11" s="29" t="s">
        <v>649</v>
      </c>
      <c r="L11" s="30" t="s">
        <v>650</v>
      </c>
      <c r="M11" s="31" t="s">
        <v>658</v>
      </c>
      <c r="N11" s="29" t="s">
        <v>652</v>
      </c>
      <c r="O11" s="30" t="s">
        <v>653</v>
      </c>
      <c r="P11" s="30" t="s">
        <v>654</v>
      </c>
      <c r="Q11" s="30" t="s">
        <v>655</v>
      </c>
      <c r="R11" s="31" t="s">
        <v>656</v>
      </c>
      <c r="S11" s="29" t="s">
        <v>657</v>
      </c>
      <c r="T11" s="32">
        <v>7375000</v>
      </c>
      <c r="U11" s="33">
        <v>36000</v>
      </c>
      <c r="V11" s="84" t="str">
        <f t="shared" si="0"/>
        <v xml:space="preserve">0 </v>
      </c>
      <c r="W11" s="84" t="str">
        <f t="shared" si="0"/>
        <v xml:space="preserve">0 </v>
      </c>
      <c r="X11" s="84" t="str">
        <f t="shared" si="0"/>
        <v xml:space="preserve">0 </v>
      </c>
      <c r="Y11" s="84" t="str">
        <f t="shared" si="0"/>
        <v xml:space="preserve">0 </v>
      </c>
      <c r="Z11" s="84" t="str">
        <f t="shared" si="0"/>
        <v xml:space="preserve">0 </v>
      </c>
      <c r="AA11" s="89">
        <f t="shared" si="1"/>
        <v>20</v>
      </c>
      <c r="AB11" s="90"/>
      <c r="AC11" s="91"/>
      <c r="AD11" s="85" t="str">
        <f t="shared" si="2"/>
        <v xml:space="preserve">0 </v>
      </c>
      <c r="AE11" s="86">
        <v>0</v>
      </c>
      <c r="AF11" s="87">
        <f t="shared" si="3"/>
        <v>-3</v>
      </c>
      <c r="AG11" s="84">
        <f t="shared" si="4"/>
        <v>0</v>
      </c>
      <c r="AH11" s="84">
        <f t="shared" si="5"/>
        <v>0</v>
      </c>
      <c r="AI11" s="84">
        <f t="shared" si="6"/>
        <v>0</v>
      </c>
      <c r="AJ11" s="84">
        <f t="shared" si="7"/>
        <v>0</v>
      </c>
      <c r="AK11" s="84">
        <f t="shared" si="8"/>
        <v>0</v>
      </c>
      <c r="AL11" s="89">
        <f t="shared" si="9"/>
        <v>6</v>
      </c>
      <c r="AM11" s="90"/>
      <c r="AN11" s="91"/>
      <c r="AO11" s="85">
        <f t="shared" si="10"/>
        <v>0</v>
      </c>
      <c r="AP11" s="84">
        <f t="shared" si="11"/>
        <v>0</v>
      </c>
      <c r="AQ11" s="84">
        <f t="shared" si="12"/>
        <v>30</v>
      </c>
      <c r="AR11" s="84">
        <f t="shared" si="13"/>
        <v>0</v>
      </c>
      <c r="AS11" s="84">
        <f t="shared" si="14"/>
        <v>30</v>
      </c>
      <c r="AT11" s="92">
        <f t="shared" si="15"/>
        <v>23</v>
      </c>
    </row>
    <row r="12" spans="1:46" ht="15.75" outlineLevel="2">
      <c r="B12" s="9" t="s">
        <v>7</v>
      </c>
      <c r="C12" s="10"/>
      <c r="D12" s="10" t="s">
        <v>18</v>
      </c>
      <c r="E12" s="10">
        <v>500000</v>
      </c>
      <c r="F12" s="11" t="s">
        <v>19</v>
      </c>
      <c r="G12" s="77" t="s">
        <v>647</v>
      </c>
      <c r="H12" s="29" t="s">
        <v>609</v>
      </c>
      <c r="I12" s="30" t="s">
        <v>648</v>
      </c>
      <c r="J12" s="30" t="s">
        <v>648</v>
      </c>
      <c r="K12" s="29" t="s">
        <v>649</v>
      </c>
      <c r="L12" s="30" t="s">
        <v>650</v>
      </c>
      <c r="M12" s="31" t="s">
        <v>658</v>
      </c>
      <c r="N12" s="29" t="s">
        <v>652</v>
      </c>
      <c r="O12" s="30" t="s">
        <v>653</v>
      </c>
      <c r="P12" s="30" t="s">
        <v>654</v>
      </c>
      <c r="Q12" s="30" t="s">
        <v>655</v>
      </c>
      <c r="R12" s="31" t="s">
        <v>656</v>
      </c>
      <c r="S12" s="29" t="s">
        <v>657</v>
      </c>
      <c r="T12" s="32">
        <v>7525000</v>
      </c>
      <c r="U12" s="33">
        <v>36000</v>
      </c>
      <c r="V12" s="84" t="str">
        <f t="shared" si="0"/>
        <v xml:space="preserve">0 </v>
      </c>
      <c r="W12" s="84" t="str">
        <f t="shared" si="0"/>
        <v xml:space="preserve">0 </v>
      </c>
      <c r="X12" s="84" t="str">
        <f t="shared" si="0"/>
        <v xml:space="preserve">0 </v>
      </c>
      <c r="Y12" s="84" t="str">
        <f t="shared" si="0"/>
        <v xml:space="preserve">0 </v>
      </c>
      <c r="Z12" s="84" t="str">
        <f t="shared" si="0"/>
        <v xml:space="preserve">0 </v>
      </c>
      <c r="AA12" s="89">
        <f t="shared" si="1"/>
        <v>20</v>
      </c>
      <c r="AB12" s="90"/>
      <c r="AC12" s="91"/>
      <c r="AD12" s="85" t="str">
        <f t="shared" si="2"/>
        <v xml:space="preserve">0 </v>
      </c>
      <c r="AE12" s="86">
        <v>0</v>
      </c>
      <c r="AF12" s="87">
        <f t="shared" si="3"/>
        <v>-3</v>
      </c>
      <c r="AG12" s="84">
        <f t="shared" si="4"/>
        <v>0</v>
      </c>
      <c r="AH12" s="84">
        <f t="shared" si="5"/>
        <v>0</v>
      </c>
      <c r="AI12" s="84">
        <f t="shared" si="6"/>
        <v>0</v>
      </c>
      <c r="AJ12" s="84">
        <f t="shared" si="7"/>
        <v>0</v>
      </c>
      <c r="AK12" s="84">
        <f t="shared" si="8"/>
        <v>0</v>
      </c>
      <c r="AL12" s="89">
        <f t="shared" si="9"/>
        <v>6</v>
      </c>
      <c r="AM12" s="90"/>
      <c r="AN12" s="91"/>
      <c r="AO12" s="85">
        <f t="shared" si="10"/>
        <v>0</v>
      </c>
      <c r="AP12" s="84">
        <f t="shared" si="11"/>
        <v>0</v>
      </c>
      <c r="AQ12" s="84">
        <f t="shared" si="12"/>
        <v>30</v>
      </c>
      <c r="AR12" s="84">
        <f t="shared" si="13"/>
        <v>0</v>
      </c>
      <c r="AS12" s="84">
        <f t="shared" si="14"/>
        <v>30</v>
      </c>
      <c r="AT12" s="92">
        <f t="shared" si="15"/>
        <v>23</v>
      </c>
    </row>
    <row r="13" spans="1:46" ht="15.75" outlineLevel="2">
      <c r="B13" s="9" t="s">
        <v>7</v>
      </c>
      <c r="C13" s="10"/>
      <c r="D13" s="10" t="s">
        <v>20</v>
      </c>
      <c r="E13" s="10">
        <v>500000</v>
      </c>
      <c r="F13" s="11" t="s">
        <v>21</v>
      </c>
      <c r="G13" s="77" t="s">
        <v>647</v>
      </c>
      <c r="H13" s="29" t="s">
        <v>609</v>
      </c>
      <c r="I13" s="30" t="s">
        <v>648</v>
      </c>
      <c r="J13" s="30" t="s">
        <v>648</v>
      </c>
      <c r="K13" s="29" t="s">
        <v>649</v>
      </c>
      <c r="L13" s="30" t="s">
        <v>650</v>
      </c>
      <c r="M13" s="31" t="s">
        <v>658</v>
      </c>
      <c r="N13" s="29" t="s">
        <v>652</v>
      </c>
      <c r="O13" s="30" t="s">
        <v>653</v>
      </c>
      <c r="P13" s="30" t="s">
        <v>654</v>
      </c>
      <c r="Q13" s="30" t="s">
        <v>655</v>
      </c>
      <c r="R13" s="31" t="s">
        <v>656</v>
      </c>
      <c r="S13" s="29" t="s">
        <v>657</v>
      </c>
      <c r="T13" s="32">
        <v>5100000</v>
      </c>
      <c r="U13" s="33">
        <v>0</v>
      </c>
      <c r="V13" s="84" t="str">
        <f t="shared" si="0"/>
        <v xml:space="preserve">0 </v>
      </c>
      <c r="W13" s="84" t="str">
        <f t="shared" si="0"/>
        <v xml:space="preserve">0 </v>
      </c>
      <c r="X13" s="84" t="str">
        <f t="shared" si="0"/>
        <v xml:space="preserve">0 </v>
      </c>
      <c r="Y13" s="84" t="str">
        <f t="shared" si="0"/>
        <v xml:space="preserve">0 </v>
      </c>
      <c r="Z13" s="84" t="str">
        <f t="shared" si="0"/>
        <v xml:space="preserve">0 </v>
      </c>
      <c r="AA13" s="89">
        <f t="shared" si="1"/>
        <v>20</v>
      </c>
      <c r="AB13" s="90"/>
      <c r="AC13" s="91"/>
      <c r="AD13" s="85" t="str">
        <f t="shared" si="2"/>
        <v xml:space="preserve">0 </v>
      </c>
      <c r="AE13" s="86">
        <v>0</v>
      </c>
      <c r="AF13" s="87">
        <f t="shared" si="3"/>
        <v>0</v>
      </c>
      <c r="AG13" s="84">
        <f t="shared" si="4"/>
        <v>0</v>
      </c>
      <c r="AH13" s="84">
        <f t="shared" si="5"/>
        <v>0</v>
      </c>
      <c r="AI13" s="84">
        <f t="shared" si="6"/>
        <v>0</v>
      </c>
      <c r="AJ13" s="84">
        <f t="shared" si="7"/>
        <v>0</v>
      </c>
      <c r="AK13" s="84">
        <f t="shared" si="8"/>
        <v>0</v>
      </c>
      <c r="AL13" s="89">
        <f t="shared" si="9"/>
        <v>6</v>
      </c>
      <c r="AM13" s="90"/>
      <c r="AN13" s="91"/>
      <c r="AO13" s="85">
        <f t="shared" si="10"/>
        <v>0</v>
      </c>
      <c r="AP13" s="84">
        <f t="shared" si="11"/>
        <v>0</v>
      </c>
      <c r="AQ13" s="84">
        <f t="shared" si="12"/>
        <v>30</v>
      </c>
      <c r="AR13" s="84">
        <f t="shared" si="13"/>
        <v>0</v>
      </c>
      <c r="AS13" s="84">
        <f t="shared" si="14"/>
        <v>30</v>
      </c>
      <c r="AT13" s="92">
        <f t="shared" si="15"/>
        <v>23</v>
      </c>
    </row>
    <row r="14" spans="1:46" ht="15.75" outlineLevel="2">
      <c r="B14" s="9" t="s">
        <v>7</v>
      </c>
      <c r="C14" s="10"/>
      <c r="D14" s="10" t="s">
        <v>22</v>
      </c>
      <c r="E14" s="10">
        <v>300000</v>
      </c>
      <c r="F14" s="11" t="s">
        <v>23</v>
      </c>
      <c r="G14" s="77" t="s">
        <v>647</v>
      </c>
      <c r="H14" s="29" t="s">
        <v>609</v>
      </c>
      <c r="I14" s="30" t="s">
        <v>648</v>
      </c>
      <c r="J14" s="30" t="s">
        <v>648</v>
      </c>
      <c r="K14" s="29" t="s">
        <v>649</v>
      </c>
      <c r="L14" s="30" t="s">
        <v>650</v>
      </c>
      <c r="M14" s="31" t="s">
        <v>658</v>
      </c>
      <c r="N14" s="29" t="s">
        <v>664</v>
      </c>
      <c r="O14" s="30" t="s">
        <v>659</v>
      </c>
      <c r="P14" s="30" t="s">
        <v>654</v>
      </c>
      <c r="Q14" s="30" t="s">
        <v>660</v>
      </c>
      <c r="R14" s="31" t="s">
        <v>661</v>
      </c>
      <c r="S14" s="29" t="s">
        <v>657</v>
      </c>
      <c r="T14" s="32">
        <v>300000</v>
      </c>
      <c r="U14" s="33">
        <v>0</v>
      </c>
      <c r="V14" s="84" t="str">
        <f t="shared" si="0"/>
        <v xml:space="preserve">0 </v>
      </c>
      <c r="W14" s="84" t="str">
        <f t="shared" si="0"/>
        <v xml:space="preserve">0 </v>
      </c>
      <c r="X14" s="84" t="str">
        <f t="shared" si="0"/>
        <v xml:space="preserve">0 </v>
      </c>
      <c r="Y14" s="84" t="str">
        <f t="shared" si="0"/>
        <v xml:space="preserve">5 </v>
      </c>
      <c r="Z14" s="84" t="str">
        <f t="shared" si="0"/>
        <v xml:space="preserve">5 </v>
      </c>
      <c r="AA14" s="89">
        <f t="shared" si="1"/>
        <v>20</v>
      </c>
      <c r="AB14" s="90"/>
      <c r="AC14" s="91"/>
      <c r="AD14" s="85" t="str">
        <f t="shared" si="2"/>
        <v xml:space="preserve">0 </v>
      </c>
      <c r="AE14" s="86">
        <v>0</v>
      </c>
      <c r="AF14" s="87">
        <f t="shared" si="3"/>
        <v>0</v>
      </c>
      <c r="AG14" s="84">
        <f t="shared" si="4"/>
        <v>0</v>
      </c>
      <c r="AH14" s="84">
        <f t="shared" si="5"/>
        <v>0</v>
      </c>
      <c r="AI14" s="84">
        <f t="shared" si="6"/>
        <v>0</v>
      </c>
      <c r="AJ14" s="84">
        <f t="shared" si="7"/>
        <v>1.25</v>
      </c>
      <c r="AK14" s="84">
        <f t="shared" si="8"/>
        <v>0.75</v>
      </c>
      <c r="AL14" s="89">
        <f t="shared" si="9"/>
        <v>6</v>
      </c>
      <c r="AM14" s="90"/>
      <c r="AN14" s="91"/>
      <c r="AO14" s="85">
        <f t="shared" si="10"/>
        <v>0</v>
      </c>
      <c r="AP14" s="84">
        <f t="shared" si="11"/>
        <v>0</v>
      </c>
      <c r="AQ14" s="84">
        <f t="shared" si="12"/>
        <v>40</v>
      </c>
      <c r="AR14" s="84">
        <f t="shared" si="13"/>
        <v>0</v>
      </c>
      <c r="AS14" s="84">
        <f t="shared" si="14"/>
        <v>40</v>
      </c>
      <c r="AT14" s="92">
        <f t="shared" si="15"/>
        <v>12</v>
      </c>
    </row>
    <row r="15" spans="1:46" ht="15.75" outlineLevel="1">
      <c r="B15" s="12" t="s">
        <v>7</v>
      </c>
      <c r="C15" s="13"/>
      <c r="D15" s="13"/>
      <c r="E15" s="13">
        <f>SUM(E7:E14)</f>
        <v>11600000</v>
      </c>
      <c r="F15" s="14"/>
      <c r="G15" s="64"/>
      <c r="H15" s="37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9"/>
    </row>
    <row r="16" spans="1:46" ht="15.75" outlineLevel="2">
      <c r="A16" s="1">
        <v>1</v>
      </c>
      <c r="B16" s="9" t="s">
        <v>24</v>
      </c>
      <c r="C16" s="10"/>
      <c r="D16" s="10" t="s">
        <v>25</v>
      </c>
      <c r="E16" s="15">
        <v>450000</v>
      </c>
      <c r="F16" s="11" t="s">
        <v>533</v>
      </c>
      <c r="G16" s="77" t="s">
        <v>672</v>
      </c>
      <c r="H16" s="34" t="s">
        <v>609</v>
      </c>
      <c r="I16" s="35" t="s">
        <v>648</v>
      </c>
      <c r="J16" s="35" t="s">
        <v>648</v>
      </c>
      <c r="K16" s="34" t="s">
        <v>673</v>
      </c>
      <c r="L16" s="35" t="s">
        <v>674</v>
      </c>
      <c r="M16" s="36" t="s">
        <v>675</v>
      </c>
      <c r="N16" s="34" t="s">
        <v>652</v>
      </c>
      <c r="O16" s="35" t="s">
        <v>676</v>
      </c>
      <c r="P16" s="35" t="s">
        <v>654</v>
      </c>
      <c r="Q16" s="35" t="s">
        <v>677</v>
      </c>
      <c r="R16" s="36" t="s">
        <v>670</v>
      </c>
      <c r="S16" s="34" t="s">
        <v>657</v>
      </c>
      <c r="T16" s="27" t="s">
        <v>678</v>
      </c>
      <c r="U16" s="28">
        <v>0</v>
      </c>
      <c r="V16" s="84" t="str">
        <f>IFERROR(LEFT(K16,2),0)</f>
        <v xml:space="preserve">5 </v>
      </c>
      <c r="W16" s="84" t="str">
        <f>IFERROR(LEFT(L16,2),0)</f>
        <v xml:space="preserve">3 </v>
      </c>
      <c r="X16" s="84" t="str">
        <f>IFERROR(LEFT(M16,2),0)</f>
        <v xml:space="preserve">5 </v>
      </c>
      <c r="Y16" s="84" t="str">
        <f>IFERROR(LEFT(N16,2),0)</f>
        <v xml:space="preserve">0 </v>
      </c>
      <c r="Z16" s="84" t="str">
        <f>IFERROR(LEFT(O16,2),0)</f>
        <v xml:space="preserve">3 </v>
      </c>
      <c r="AA16" s="89">
        <f>IFERROR(MIN(20,SUM(LEFT(P16,2)*1,LEFT(Q16,2)*1,LEFT(R16,2)*1)),0)</f>
        <v>20</v>
      </c>
      <c r="AB16" s="90"/>
      <c r="AC16" s="91"/>
      <c r="AD16" s="85" t="str">
        <f>IFERROR(LEFT(S16,2),0)</f>
        <v xml:space="preserve">0 </v>
      </c>
      <c r="AE16" s="86">
        <v>0</v>
      </c>
      <c r="AF16" s="87">
        <f>IFERROR(-IF(U16&gt;100000,10,IF(U16&gt;80000,8,IF(U16&gt;50000,5,IF(U16&gt;30000,3,0)))),0)</f>
        <v>0</v>
      </c>
      <c r="AG16" s="84">
        <f>IFERROR(V16*AG$4,0)</f>
        <v>1</v>
      </c>
      <c r="AH16" s="84">
        <f>IFERROR(W16*AH$4,0)</f>
        <v>1.7999999999999998</v>
      </c>
      <c r="AI16" s="84">
        <f>IFERROR(X16*AI$4,0)</f>
        <v>1</v>
      </c>
      <c r="AJ16" s="84">
        <f>IFERROR(Y16*AJ$4,0)</f>
        <v>0</v>
      </c>
      <c r="AK16" s="84">
        <f>IFERROR(Z16*AK$4,0)</f>
        <v>0.44999999999999996</v>
      </c>
      <c r="AL16" s="89">
        <f>IFERROR(MIN(20,SUM(AA16*1,AB16*1,AC16*1))/2*AL$4,0)</f>
        <v>6</v>
      </c>
      <c r="AM16" s="90"/>
      <c r="AN16" s="91"/>
      <c r="AO16" s="85">
        <f>IFERROR(IF((AD16+AF16)*AO$4&lt;0,0,(AD16+AF16)*AO$4),0)</f>
        <v>0</v>
      </c>
      <c r="AP16" s="84">
        <f>SUM(AG16:AI16)*$AG$3*10</f>
        <v>11.399999999999999</v>
      </c>
      <c r="AQ16" s="84">
        <f>SUM(AJ16:AN16)*$AJ$3*10</f>
        <v>32.25</v>
      </c>
      <c r="AR16" s="84">
        <f>SUM(AO16:AO16)*$AO$3*10</f>
        <v>0</v>
      </c>
      <c r="AS16" s="84">
        <f>SUM(AP16:AR16)</f>
        <v>43.65</v>
      </c>
      <c r="AT16" s="92">
        <f t="shared" si="15"/>
        <v>9</v>
      </c>
    </row>
    <row r="17" spans="1:46" ht="15.75" outlineLevel="2">
      <c r="A17" s="1">
        <v>2</v>
      </c>
      <c r="B17" s="9" t="s">
        <v>24</v>
      </c>
      <c r="C17" s="10"/>
      <c r="D17" s="10" t="s">
        <v>26</v>
      </c>
      <c r="E17" s="15">
        <v>300000</v>
      </c>
      <c r="F17" s="11" t="s">
        <v>534</v>
      </c>
      <c r="G17" s="77" t="s">
        <v>672</v>
      </c>
      <c r="H17" s="93"/>
      <c r="I17" s="94"/>
      <c r="J17" s="94"/>
      <c r="K17" s="93"/>
      <c r="L17" s="94"/>
      <c r="M17" s="95"/>
      <c r="N17" s="93"/>
      <c r="O17" s="94"/>
      <c r="P17" s="94"/>
      <c r="Q17" s="94"/>
      <c r="R17" s="95"/>
      <c r="S17" s="93"/>
      <c r="T17" s="27"/>
      <c r="U17" s="28"/>
    </row>
    <row r="18" spans="1:46" ht="15.75" outlineLevel="2">
      <c r="A18" s="1">
        <v>3</v>
      </c>
      <c r="B18" s="9" t="s">
        <v>24</v>
      </c>
      <c r="C18" s="10"/>
      <c r="D18" s="10" t="s">
        <v>27</v>
      </c>
      <c r="E18" s="15">
        <v>900000</v>
      </c>
      <c r="F18" s="11" t="s">
        <v>535</v>
      </c>
      <c r="G18" s="77" t="s">
        <v>672</v>
      </c>
      <c r="H18" s="93"/>
      <c r="I18" s="94"/>
      <c r="J18" s="94"/>
      <c r="K18" s="93"/>
      <c r="L18" s="94"/>
      <c r="M18" s="95"/>
      <c r="N18" s="93"/>
      <c r="O18" s="94"/>
      <c r="P18" s="94"/>
      <c r="Q18" s="94"/>
      <c r="R18" s="95"/>
      <c r="S18" s="93"/>
      <c r="T18" s="27"/>
      <c r="U18" s="28"/>
    </row>
    <row r="19" spans="1:46" ht="15.75" outlineLevel="2">
      <c r="A19" s="1">
        <v>4</v>
      </c>
      <c r="B19" s="9" t="s">
        <v>24</v>
      </c>
      <c r="C19" s="10"/>
      <c r="D19" s="10" t="s">
        <v>28</v>
      </c>
      <c r="E19" s="15">
        <v>750000</v>
      </c>
      <c r="F19" s="11" t="s">
        <v>536</v>
      </c>
      <c r="G19" s="77" t="s">
        <v>672</v>
      </c>
      <c r="H19" s="93"/>
      <c r="I19" s="94"/>
      <c r="J19" s="94"/>
      <c r="K19" s="93"/>
      <c r="L19" s="94"/>
      <c r="M19" s="95"/>
      <c r="N19" s="93"/>
      <c r="O19" s="94"/>
      <c r="P19" s="94"/>
      <c r="Q19" s="94"/>
      <c r="R19" s="95"/>
      <c r="S19" s="93"/>
      <c r="T19" s="27"/>
      <c r="U19" s="28"/>
    </row>
    <row r="20" spans="1:46" ht="15.75" outlineLevel="1">
      <c r="B20" s="12" t="s">
        <v>24</v>
      </c>
      <c r="C20" s="13"/>
      <c r="D20" s="13"/>
      <c r="E20" s="13">
        <f>SUM(E16:E19)</f>
        <v>2400000</v>
      </c>
      <c r="F20" s="14"/>
      <c r="G20" s="64"/>
      <c r="H20" s="37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9"/>
    </row>
    <row r="21" spans="1:46" ht="15.75" outlineLevel="2">
      <c r="A21" s="1">
        <v>1</v>
      </c>
      <c r="B21" s="9" t="s">
        <v>29</v>
      </c>
      <c r="C21" s="10"/>
      <c r="D21" s="10" t="s">
        <v>30</v>
      </c>
      <c r="E21" s="10">
        <v>700000</v>
      </c>
      <c r="F21" s="11" t="s">
        <v>537</v>
      </c>
      <c r="G21" s="77" t="s">
        <v>647</v>
      </c>
      <c r="H21" s="47" t="s">
        <v>609</v>
      </c>
      <c r="I21" s="47" t="s">
        <v>648</v>
      </c>
      <c r="J21" s="47" t="s">
        <v>648</v>
      </c>
      <c r="K21" s="47" t="s">
        <v>649</v>
      </c>
      <c r="L21" s="49" t="s">
        <v>674</v>
      </c>
      <c r="M21" s="48" t="s">
        <v>658</v>
      </c>
      <c r="N21" s="47" t="s">
        <v>652</v>
      </c>
      <c r="O21" s="49" t="s">
        <v>653</v>
      </c>
      <c r="P21" s="49" t="s">
        <v>654</v>
      </c>
      <c r="Q21" s="49" t="s">
        <v>655</v>
      </c>
      <c r="R21" s="48" t="s">
        <v>670</v>
      </c>
      <c r="S21" s="47" t="s">
        <v>657</v>
      </c>
      <c r="T21" s="46">
        <v>700000</v>
      </c>
      <c r="U21" s="45">
        <v>0</v>
      </c>
      <c r="V21" s="84" t="str">
        <f t="shared" ref="V21:Z26" si="16">IFERROR(LEFT(K21,2),0)</f>
        <v xml:space="preserve">0 </v>
      </c>
      <c r="W21" s="84" t="str">
        <f t="shared" si="16"/>
        <v xml:space="preserve">3 </v>
      </c>
      <c r="X21" s="84" t="str">
        <f t="shared" si="16"/>
        <v xml:space="preserve">0 </v>
      </c>
      <c r="Y21" s="84" t="str">
        <f t="shared" si="16"/>
        <v xml:space="preserve">0 </v>
      </c>
      <c r="Z21" s="84" t="str">
        <f t="shared" si="16"/>
        <v xml:space="preserve">0 </v>
      </c>
      <c r="AA21" s="89">
        <f t="shared" ref="AA21:AA26" si="17">IFERROR(MIN(20,SUM(LEFT(P21,2)*1,LEFT(Q21,2)*1,LEFT(R21,2)*1)),0)</f>
        <v>20</v>
      </c>
      <c r="AB21" s="90"/>
      <c r="AC21" s="91"/>
      <c r="AD21" s="85" t="str">
        <f t="shared" ref="AD21:AD26" si="18">IFERROR(LEFT(S21,2),0)</f>
        <v xml:space="preserve">0 </v>
      </c>
      <c r="AE21" s="86">
        <v>0</v>
      </c>
      <c r="AF21" s="87">
        <f t="shared" ref="AF21:AF26" si="19">IFERROR(-IF(U21&gt;100000,10,IF(U21&gt;80000,8,IF(U21&gt;50000,5,IF(U21&gt;30000,3,0)))),0)</f>
        <v>0</v>
      </c>
      <c r="AG21" s="84">
        <f t="shared" ref="AG21:AG26" si="20">IFERROR(V21*AG$4,0)</f>
        <v>0</v>
      </c>
      <c r="AH21" s="84">
        <f t="shared" ref="AH21:AH26" si="21">IFERROR(W21*AH$4,0)</f>
        <v>1.7999999999999998</v>
      </c>
      <c r="AI21" s="84">
        <f t="shared" ref="AI21:AI26" si="22">IFERROR(X21*AI$4,0)</f>
        <v>0</v>
      </c>
      <c r="AJ21" s="84">
        <f t="shared" ref="AJ21:AJ26" si="23">IFERROR(Y21*AJ$4,0)</f>
        <v>0</v>
      </c>
      <c r="AK21" s="84">
        <f t="shared" ref="AK21:AK26" si="24">IFERROR(Z21*AK$4,0)</f>
        <v>0</v>
      </c>
      <c r="AL21" s="89">
        <f t="shared" ref="AL21:AL26" si="25">IFERROR(MIN(20,SUM(AA21*1,AB21*1,AC21*1))/2*AL$4,0)</f>
        <v>6</v>
      </c>
      <c r="AM21" s="90"/>
      <c r="AN21" s="91"/>
      <c r="AO21" s="85">
        <f t="shared" ref="AO21:AO26" si="26">IFERROR(IF((AD21+AF21)*AO$4&lt;0,0,(AD21+AF21)*AO$4),0)</f>
        <v>0</v>
      </c>
      <c r="AP21" s="84">
        <f t="shared" ref="AP21:AP26" si="27">SUM(AG21:AI21)*$AG$3*10</f>
        <v>5.3999999999999995</v>
      </c>
      <c r="AQ21" s="84">
        <f t="shared" ref="AQ21:AQ26" si="28">SUM(AJ21:AN21)*$AJ$3*10</f>
        <v>30</v>
      </c>
      <c r="AR21" s="84">
        <f t="shared" ref="AR21:AR26" si="29">SUM(AO21:AO21)*$AO$3*10</f>
        <v>0</v>
      </c>
      <c r="AS21" s="84">
        <f t="shared" ref="AS21:AS26" si="30">SUM(AP21:AR21)</f>
        <v>35.4</v>
      </c>
      <c r="AT21" s="92">
        <f t="shared" si="15"/>
        <v>15</v>
      </c>
    </row>
    <row r="22" spans="1:46" ht="15.75" outlineLevel="2">
      <c r="A22" s="1">
        <v>2</v>
      </c>
      <c r="B22" s="9" t="s">
        <v>29</v>
      </c>
      <c r="C22" s="10"/>
      <c r="D22" s="10" t="s">
        <v>31</v>
      </c>
      <c r="E22" s="10">
        <v>780000</v>
      </c>
      <c r="F22" s="11" t="s">
        <v>538</v>
      </c>
      <c r="G22" s="77" t="s">
        <v>647</v>
      </c>
      <c r="H22" s="47" t="s">
        <v>609</v>
      </c>
      <c r="I22" s="47" t="s">
        <v>648</v>
      </c>
      <c r="J22" s="47" t="s">
        <v>648</v>
      </c>
      <c r="K22" s="47" t="s">
        <v>649</v>
      </c>
      <c r="L22" s="49" t="s">
        <v>674</v>
      </c>
      <c r="M22" s="48" t="s">
        <v>658</v>
      </c>
      <c r="N22" s="47" t="s">
        <v>652</v>
      </c>
      <c r="O22" s="49" t="s">
        <v>653</v>
      </c>
      <c r="P22" s="49" t="s">
        <v>654</v>
      </c>
      <c r="Q22" s="49" t="s">
        <v>655</v>
      </c>
      <c r="R22" s="48" t="s">
        <v>670</v>
      </c>
      <c r="S22" s="47" t="s">
        <v>657</v>
      </c>
      <c r="T22" s="46">
        <v>780000</v>
      </c>
      <c r="U22" s="45">
        <v>0</v>
      </c>
      <c r="V22" s="84" t="str">
        <f t="shared" si="16"/>
        <v xml:space="preserve">0 </v>
      </c>
      <c r="W22" s="84" t="str">
        <f t="shared" si="16"/>
        <v xml:space="preserve">3 </v>
      </c>
      <c r="X22" s="84" t="str">
        <f t="shared" si="16"/>
        <v xml:space="preserve">0 </v>
      </c>
      <c r="Y22" s="84" t="str">
        <f t="shared" si="16"/>
        <v xml:space="preserve">0 </v>
      </c>
      <c r="Z22" s="84" t="str">
        <f t="shared" si="16"/>
        <v xml:space="preserve">0 </v>
      </c>
      <c r="AA22" s="89">
        <f t="shared" si="17"/>
        <v>20</v>
      </c>
      <c r="AB22" s="90"/>
      <c r="AC22" s="91"/>
      <c r="AD22" s="85" t="str">
        <f t="shared" si="18"/>
        <v xml:space="preserve">0 </v>
      </c>
      <c r="AE22" s="86">
        <v>0</v>
      </c>
      <c r="AF22" s="87">
        <f t="shared" si="19"/>
        <v>0</v>
      </c>
      <c r="AG22" s="84">
        <f t="shared" si="20"/>
        <v>0</v>
      </c>
      <c r="AH22" s="84">
        <f t="shared" si="21"/>
        <v>1.7999999999999998</v>
      </c>
      <c r="AI22" s="84">
        <f t="shared" si="22"/>
        <v>0</v>
      </c>
      <c r="AJ22" s="84">
        <f t="shared" si="23"/>
        <v>0</v>
      </c>
      <c r="AK22" s="84">
        <f t="shared" si="24"/>
        <v>0</v>
      </c>
      <c r="AL22" s="89">
        <f t="shared" si="25"/>
        <v>6</v>
      </c>
      <c r="AM22" s="90"/>
      <c r="AN22" s="91"/>
      <c r="AO22" s="85">
        <f t="shared" si="26"/>
        <v>0</v>
      </c>
      <c r="AP22" s="84">
        <f t="shared" si="27"/>
        <v>5.3999999999999995</v>
      </c>
      <c r="AQ22" s="84">
        <f t="shared" si="28"/>
        <v>30</v>
      </c>
      <c r="AR22" s="84">
        <f t="shared" si="29"/>
        <v>0</v>
      </c>
      <c r="AS22" s="84">
        <f t="shared" si="30"/>
        <v>35.4</v>
      </c>
      <c r="AT22" s="92">
        <f t="shared" si="15"/>
        <v>15</v>
      </c>
    </row>
    <row r="23" spans="1:46" ht="15.75" outlineLevel="2">
      <c r="A23" s="1">
        <v>3</v>
      </c>
      <c r="B23" s="9" t="s">
        <v>29</v>
      </c>
      <c r="C23" s="10"/>
      <c r="D23" s="10" t="s">
        <v>628</v>
      </c>
      <c r="E23" s="10">
        <f>820000+125000</f>
        <v>945000</v>
      </c>
      <c r="F23" s="11" t="s">
        <v>539</v>
      </c>
      <c r="G23" s="77" t="s">
        <v>647</v>
      </c>
      <c r="H23" s="47" t="s">
        <v>609</v>
      </c>
      <c r="I23" s="47" t="s">
        <v>648</v>
      </c>
      <c r="J23" s="47" t="s">
        <v>648</v>
      </c>
      <c r="K23" s="47" t="s">
        <v>649</v>
      </c>
      <c r="L23" s="49" t="s">
        <v>650</v>
      </c>
      <c r="M23" s="48" t="s">
        <v>658</v>
      </c>
      <c r="N23" s="47" t="s">
        <v>652</v>
      </c>
      <c r="O23" s="49" t="s">
        <v>653</v>
      </c>
      <c r="P23" s="49" t="s">
        <v>654</v>
      </c>
      <c r="Q23" s="49" t="s">
        <v>655</v>
      </c>
      <c r="R23" s="48" t="s">
        <v>670</v>
      </c>
      <c r="S23" s="47" t="s">
        <v>657</v>
      </c>
      <c r="T23" s="46">
        <v>945000</v>
      </c>
      <c r="U23" s="45">
        <v>420000</v>
      </c>
      <c r="V23" s="84" t="str">
        <f t="shared" si="16"/>
        <v xml:space="preserve">0 </v>
      </c>
      <c r="W23" s="84" t="str">
        <f t="shared" si="16"/>
        <v xml:space="preserve">0 </v>
      </c>
      <c r="X23" s="84" t="str">
        <f t="shared" si="16"/>
        <v xml:space="preserve">0 </v>
      </c>
      <c r="Y23" s="84" t="str">
        <f t="shared" si="16"/>
        <v xml:space="preserve">0 </v>
      </c>
      <c r="Z23" s="84" t="str">
        <f t="shared" si="16"/>
        <v xml:space="preserve">0 </v>
      </c>
      <c r="AA23" s="89">
        <f t="shared" si="17"/>
        <v>20</v>
      </c>
      <c r="AB23" s="90"/>
      <c r="AC23" s="91"/>
      <c r="AD23" s="85" t="str">
        <f t="shared" si="18"/>
        <v xml:space="preserve">0 </v>
      </c>
      <c r="AE23" s="86">
        <v>0</v>
      </c>
      <c r="AF23" s="87">
        <f t="shared" si="19"/>
        <v>-10</v>
      </c>
      <c r="AG23" s="84">
        <f t="shared" si="20"/>
        <v>0</v>
      </c>
      <c r="AH23" s="84">
        <f t="shared" si="21"/>
        <v>0</v>
      </c>
      <c r="AI23" s="84">
        <f t="shared" si="22"/>
        <v>0</v>
      </c>
      <c r="AJ23" s="84">
        <f t="shared" si="23"/>
        <v>0</v>
      </c>
      <c r="AK23" s="84">
        <f t="shared" si="24"/>
        <v>0</v>
      </c>
      <c r="AL23" s="89">
        <f t="shared" si="25"/>
        <v>6</v>
      </c>
      <c r="AM23" s="90"/>
      <c r="AN23" s="91"/>
      <c r="AO23" s="85">
        <f t="shared" si="26"/>
        <v>0</v>
      </c>
      <c r="AP23" s="84">
        <f t="shared" si="27"/>
        <v>0</v>
      </c>
      <c r="AQ23" s="84">
        <f t="shared" si="28"/>
        <v>30</v>
      </c>
      <c r="AR23" s="84">
        <f t="shared" si="29"/>
        <v>0</v>
      </c>
      <c r="AS23" s="84">
        <f t="shared" si="30"/>
        <v>30</v>
      </c>
      <c r="AT23" s="92">
        <f t="shared" si="15"/>
        <v>23</v>
      </c>
    </row>
    <row r="24" spans="1:46" ht="15.75" outlineLevel="2">
      <c r="A24" s="1">
        <v>5</v>
      </c>
      <c r="B24" s="9" t="s">
        <v>29</v>
      </c>
      <c r="C24" s="10"/>
      <c r="D24" s="10" t="s">
        <v>34</v>
      </c>
      <c r="E24" s="10">
        <v>405000</v>
      </c>
      <c r="F24" s="11" t="s">
        <v>540</v>
      </c>
      <c r="G24" s="77" t="s">
        <v>647</v>
      </c>
      <c r="H24" s="47" t="s">
        <v>609</v>
      </c>
      <c r="I24" s="47" t="s">
        <v>648</v>
      </c>
      <c r="J24" s="47" t="s">
        <v>648</v>
      </c>
      <c r="K24" s="47" t="s">
        <v>649</v>
      </c>
      <c r="L24" s="49" t="s">
        <v>674</v>
      </c>
      <c r="M24" s="48" t="s">
        <v>658</v>
      </c>
      <c r="N24" s="47" t="s">
        <v>652</v>
      </c>
      <c r="O24" s="49" t="s">
        <v>653</v>
      </c>
      <c r="P24" s="49" t="s">
        <v>692</v>
      </c>
      <c r="Q24" s="49" t="s">
        <v>655</v>
      </c>
      <c r="R24" s="48" t="s">
        <v>670</v>
      </c>
      <c r="S24" s="47" t="s">
        <v>657</v>
      </c>
      <c r="T24" s="46">
        <v>405000</v>
      </c>
      <c r="U24" s="45">
        <v>0</v>
      </c>
      <c r="V24" s="84" t="str">
        <f t="shared" si="16"/>
        <v xml:space="preserve">0 </v>
      </c>
      <c r="W24" s="84" t="str">
        <f t="shared" si="16"/>
        <v xml:space="preserve">3 </v>
      </c>
      <c r="X24" s="84" t="str">
        <f t="shared" si="16"/>
        <v xml:space="preserve">0 </v>
      </c>
      <c r="Y24" s="84" t="str">
        <f t="shared" si="16"/>
        <v xml:space="preserve">0 </v>
      </c>
      <c r="Z24" s="84" t="str">
        <f t="shared" si="16"/>
        <v xml:space="preserve">0 </v>
      </c>
      <c r="AA24" s="89">
        <f t="shared" si="17"/>
        <v>20</v>
      </c>
      <c r="AB24" s="90"/>
      <c r="AC24" s="91"/>
      <c r="AD24" s="85" t="str">
        <f t="shared" si="18"/>
        <v xml:space="preserve">0 </v>
      </c>
      <c r="AE24" s="86">
        <v>0</v>
      </c>
      <c r="AF24" s="87">
        <f t="shared" si="19"/>
        <v>0</v>
      </c>
      <c r="AG24" s="84">
        <f t="shared" si="20"/>
        <v>0</v>
      </c>
      <c r="AH24" s="84">
        <f t="shared" si="21"/>
        <v>1.7999999999999998</v>
      </c>
      <c r="AI24" s="84">
        <f t="shared" si="22"/>
        <v>0</v>
      </c>
      <c r="AJ24" s="84">
        <f t="shared" si="23"/>
        <v>0</v>
      </c>
      <c r="AK24" s="84">
        <f t="shared" si="24"/>
        <v>0</v>
      </c>
      <c r="AL24" s="89">
        <f t="shared" si="25"/>
        <v>6</v>
      </c>
      <c r="AM24" s="90"/>
      <c r="AN24" s="91"/>
      <c r="AO24" s="85">
        <f t="shared" si="26"/>
        <v>0</v>
      </c>
      <c r="AP24" s="84">
        <f t="shared" si="27"/>
        <v>5.3999999999999995</v>
      </c>
      <c r="AQ24" s="84">
        <f t="shared" si="28"/>
        <v>30</v>
      </c>
      <c r="AR24" s="84">
        <f t="shared" si="29"/>
        <v>0</v>
      </c>
      <c r="AS24" s="84">
        <f t="shared" si="30"/>
        <v>35.4</v>
      </c>
      <c r="AT24" s="92">
        <f t="shared" si="15"/>
        <v>15</v>
      </c>
    </row>
    <row r="25" spans="1:46" ht="15.75" outlineLevel="2">
      <c r="A25" s="1">
        <v>6</v>
      </c>
      <c r="B25" s="9" t="s">
        <v>29</v>
      </c>
      <c r="C25" s="10"/>
      <c r="D25" s="10" t="s">
        <v>35</v>
      </c>
      <c r="E25" s="10">
        <v>150000</v>
      </c>
      <c r="F25" s="11" t="s">
        <v>541</v>
      </c>
      <c r="G25" s="77" t="s">
        <v>647</v>
      </c>
      <c r="H25" s="47" t="s">
        <v>609</v>
      </c>
      <c r="I25" s="47" t="s">
        <v>648</v>
      </c>
      <c r="J25" s="47" t="s">
        <v>648</v>
      </c>
      <c r="K25" s="47" t="s">
        <v>649</v>
      </c>
      <c r="L25" s="49" t="s">
        <v>650</v>
      </c>
      <c r="M25" s="48" t="s">
        <v>658</v>
      </c>
      <c r="N25" s="47" t="s">
        <v>652</v>
      </c>
      <c r="O25" s="49" t="s">
        <v>653</v>
      </c>
      <c r="P25" s="49" t="s">
        <v>654</v>
      </c>
      <c r="Q25" s="49" t="s">
        <v>655</v>
      </c>
      <c r="R25" s="48" t="s">
        <v>670</v>
      </c>
      <c r="S25" s="47" t="s">
        <v>657</v>
      </c>
      <c r="T25" s="46">
        <v>150000</v>
      </c>
      <c r="U25" s="45">
        <v>125000</v>
      </c>
      <c r="V25" s="84" t="str">
        <f t="shared" si="16"/>
        <v xml:space="preserve">0 </v>
      </c>
      <c r="W25" s="84" t="str">
        <f t="shared" si="16"/>
        <v xml:space="preserve">0 </v>
      </c>
      <c r="X25" s="84" t="str">
        <f t="shared" si="16"/>
        <v xml:space="preserve">0 </v>
      </c>
      <c r="Y25" s="84" t="str">
        <f t="shared" si="16"/>
        <v xml:space="preserve">0 </v>
      </c>
      <c r="Z25" s="84" t="str">
        <f t="shared" si="16"/>
        <v xml:space="preserve">0 </v>
      </c>
      <c r="AA25" s="89">
        <f t="shared" si="17"/>
        <v>20</v>
      </c>
      <c r="AB25" s="90"/>
      <c r="AC25" s="91"/>
      <c r="AD25" s="85" t="str">
        <f t="shared" si="18"/>
        <v xml:space="preserve">0 </v>
      </c>
      <c r="AE25" s="86">
        <v>0</v>
      </c>
      <c r="AF25" s="87">
        <f t="shared" si="19"/>
        <v>-10</v>
      </c>
      <c r="AG25" s="84">
        <f t="shared" si="20"/>
        <v>0</v>
      </c>
      <c r="AH25" s="84">
        <f t="shared" si="21"/>
        <v>0</v>
      </c>
      <c r="AI25" s="84">
        <f t="shared" si="22"/>
        <v>0</v>
      </c>
      <c r="AJ25" s="84">
        <f t="shared" si="23"/>
        <v>0</v>
      </c>
      <c r="AK25" s="84">
        <f t="shared" si="24"/>
        <v>0</v>
      </c>
      <c r="AL25" s="89">
        <f t="shared" si="25"/>
        <v>6</v>
      </c>
      <c r="AM25" s="90"/>
      <c r="AN25" s="91"/>
      <c r="AO25" s="85">
        <f t="shared" si="26"/>
        <v>0</v>
      </c>
      <c r="AP25" s="84">
        <f t="shared" si="27"/>
        <v>0</v>
      </c>
      <c r="AQ25" s="84">
        <f t="shared" si="28"/>
        <v>30</v>
      </c>
      <c r="AR25" s="84">
        <f t="shared" si="29"/>
        <v>0</v>
      </c>
      <c r="AS25" s="84">
        <f t="shared" si="30"/>
        <v>30</v>
      </c>
      <c r="AT25" s="92">
        <f t="shared" si="15"/>
        <v>23</v>
      </c>
    </row>
    <row r="26" spans="1:46" ht="15.75" outlineLevel="2">
      <c r="A26" s="1">
        <v>7</v>
      </c>
      <c r="B26" s="9" t="s">
        <v>29</v>
      </c>
      <c r="C26" s="10"/>
      <c r="D26" s="10" t="s">
        <v>36</v>
      </c>
      <c r="E26" s="10">
        <v>220000</v>
      </c>
      <c r="F26" s="11" t="s">
        <v>542</v>
      </c>
      <c r="G26" s="77" t="s">
        <v>647</v>
      </c>
      <c r="H26" s="47" t="s">
        <v>609</v>
      </c>
      <c r="I26" s="47" t="s">
        <v>648</v>
      </c>
      <c r="J26" s="47" t="s">
        <v>648</v>
      </c>
      <c r="K26" s="47" t="s">
        <v>649</v>
      </c>
      <c r="L26" s="49" t="s">
        <v>650</v>
      </c>
      <c r="M26" s="48" t="s">
        <v>658</v>
      </c>
      <c r="N26" s="47" t="s">
        <v>652</v>
      </c>
      <c r="O26" s="49" t="s">
        <v>653</v>
      </c>
      <c r="P26" s="49" t="s">
        <v>654</v>
      </c>
      <c r="Q26" s="49" t="s">
        <v>655</v>
      </c>
      <c r="R26" s="48" t="s">
        <v>661</v>
      </c>
      <c r="S26" s="47" t="s">
        <v>657</v>
      </c>
      <c r="T26" s="46">
        <v>220000</v>
      </c>
      <c r="U26" s="45">
        <v>0</v>
      </c>
      <c r="V26" s="84" t="str">
        <f t="shared" si="16"/>
        <v xml:space="preserve">0 </v>
      </c>
      <c r="W26" s="84" t="str">
        <f t="shared" si="16"/>
        <v xml:space="preserve">0 </v>
      </c>
      <c r="X26" s="84" t="str">
        <f t="shared" si="16"/>
        <v xml:space="preserve">0 </v>
      </c>
      <c r="Y26" s="84" t="str">
        <f t="shared" si="16"/>
        <v xml:space="preserve">0 </v>
      </c>
      <c r="Z26" s="84" t="str">
        <f t="shared" si="16"/>
        <v xml:space="preserve">0 </v>
      </c>
      <c r="AA26" s="89">
        <f t="shared" si="17"/>
        <v>20</v>
      </c>
      <c r="AB26" s="90"/>
      <c r="AC26" s="91"/>
      <c r="AD26" s="85" t="str">
        <f t="shared" si="18"/>
        <v xml:space="preserve">0 </v>
      </c>
      <c r="AE26" s="86">
        <v>0</v>
      </c>
      <c r="AF26" s="87">
        <f t="shared" si="19"/>
        <v>0</v>
      </c>
      <c r="AG26" s="84">
        <f t="shared" si="20"/>
        <v>0</v>
      </c>
      <c r="AH26" s="84">
        <f t="shared" si="21"/>
        <v>0</v>
      </c>
      <c r="AI26" s="84">
        <f t="shared" si="22"/>
        <v>0</v>
      </c>
      <c r="AJ26" s="84">
        <f t="shared" si="23"/>
        <v>0</v>
      </c>
      <c r="AK26" s="84">
        <f t="shared" si="24"/>
        <v>0</v>
      </c>
      <c r="AL26" s="89">
        <f t="shared" si="25"/>
        <v>6</v>
      </c>
      <c r="AM26" s="90"/>
      <c r="AN26" s="91"/>
      <c r="AO26" s="85">
        <f t="shared" si="26"/>
        <v>0</v>
      </c>
      <c r="AP26" s="84">
        <f t="shared" si="27"/>
        <v>0</v>
      </c>
      <c r="AQ26" s="84">
        <f t="shared" si="28"/>
        <v>30</v>
      </c>
      <c r="AR26" s="84">
        <f t="shared" si="29"/>
        <v>0</v>
      </c>
      <c r="AS26" s="84">
        <f t="shared" si="30"/>
        <v>30</v>
      </c>
      <c r="AT26" s="92">
        <f t="shared" si="15"/>
        <v>23</v>
      </c>
    </row>
    <row r="27" spans="1:46" ht="15.75" outlineLevel="1">
      <c r="B27" s="16" t="s">
        <v>29</v>
      </c>
      <c r="C27" s="17"/>
      <c r="D27" s="17"/>
      <c r="E27" s="17">
        <f>SUM(E21:E26)</f>
        <v>3200000</v>
      </c>
      <c r="F27" s="14"/>
      <c r="G27" s="64"/>
      <c r="H27" s="37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9"/>
    </row>
    <row r="28" spans="1:46" ht="16.5" thickBot="1">
      <c r="B28" s="18" t="s">
        <v>37</v>
      </c>
      <c r="C28" s="19"/>
      <c r="D28" s="19"/>
      <c r="E28" s="19">
        <f>E27+E20+E15</f>
        <v>17200000</v>
      </c>
      <c r="F28" s="14"/>
      <c r="G28" s="64"/>
      <c r="H28" s="4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44"/>
    </row>
    <row r="29" spans="1:46" ht="16.5" outlineLevel="2" thickTop="1">
      <c r="A29" s="1">
        <v>1</v>
      </c>
      <c r="B29" s="9" t="s">
        <v>38</v>
      </c>
      <c r="C29" s="10"/>
      <c r="D29" s="10" t="s">
        <v>39</v>
      </c>
      <c r="E29" s="10">
        <v>2000000</v>
      </c>
      <c r="F29" s="11" t="s">
        <v>543</v>
      </c>
      <c r="G29" s="77" t="s">
        <v>647</v>
      </c>
      <c r="H29" s="29" t="s">
        <v>609</v>
      </c>
      <c r="I29" s="30" t="s">
        <v>648</v>
      </c>
      <c r="J29" s="30" t="s">
        <v>648</v>
      </c>
      <c r="K29" s="29" t="s">
        <v>665</v>
      </c>
      <c r="L29" s="30" t="s">
        <v>666</v>
      </c>
      <c r="M29" s="31" t="s">
        <v>667</v>
      </c>
      <c r="N29" s="29" t="s">
        <v>668</v>
      </c>
      <c r="O29" s="30" t="s">
        <v>669</v>
      </c>
      <c r="P29" s="30" t="s">
        <v>654</v>
      </c>
      <c r="Q29" s="30" t="s">
        <v>660</v>
      </c>
      <c r="R29" s="31" t="s">
        <v>670</v>
      </c>
      <c r="S29" s="29" t="s">
        <v>671</v>
      </c>
      <c r="T29" s="46">
        <v>13250000</v>
      </c>
      <c r="U29" s="45">
        <v>0</v>
      </c>
      <c r="V29" s="84" t="str">
        <f>IFERROR(LEFT(K29,2),0)</f>
        <v xml:space="preserve">8 </v>
      </c>
      <c r="W29" s="84" t="str">
        <f>IFERROR(LEFT(L29,2),0)</f>
        <v>10</v>
      </c>
      <c r="X29" s="84" t="str">
        <f>IFERROR(LEFT(M29,2),0)</f>
        <v>10</v>
      </c>
      <c r="Y29" s="84" t="str">
        <f>IFERROR(LEFT(N29,2),0)</f>
        <v>10</v>
      </c>
      <c r="Z29" s="84" t="str">
        <f>IFERROR(LEFT(O29,2),0)</f>
        <v xml:space="preserve">8 </v>
      </c>
      <c r="AA29" s="89">
        <f>IFERROR(MIN(20,SUM(LEFT(P29,2)*1,LEFT(Q29,2)*1,LEFT(R29,2)*1)),0)</f>
        <v>20</v>
      </c>
      <c r="AB29" s="90"/>
      <c r="AC29" s="91"/>
      <c r="AD29" s="85" t="str">
        <f>IFERROR(LEFT(S29,2),0)</f>
        <v xml:space="preserve">5 </v>
      </c>
      <c r="AE29" s="86">
        <v>0</v>
      </c>
      <c r="AF29" s="87">
        <f>IFERROR(-IF(U29&gt;100000,10,IF(U29&gt;80000,8,IF(U29&gt;50000,5,IF(U29&gt;30000,3,0)))),0)</f>
        <v>0</v>
      </c>
      <c r="AG29" s="84">
        <f>IFERROR(V29*AG$4,0)</f>
        <v>1.6</v>
      </c>
      <c r="AH29" s="84">
        <f>IFERROR(W29*AH$4,0)</f>
        <v>6</v>
      </c>
      <c r="AI29" s="84">
        <f>IFERROR(X29*AI$4,0)</f>
        <v>2</v>
      </c>
      <c r="AJ29" s="84">
        <f>IFERROR(Y29*AJ$4,0)</f>
        <v>2.5</v>
      </c>
      <c r="AK29" s="84">
        <f>IFERROR(Z29*AK$4,0)</f>
        <v>1.2</v>
      </c>
      <c r="AL29" s="89">
        <f>IFERROR(MIN(20,SUM(AA29*1,AB29*1,AC29*1))/2*AL$4,0)</f>
        <v>6</v>
      </c>
      <c r="AM29" s="90"/>
      <c r="AN29" s="91"/>
      <c r="AO29" s="85">
        <f>IFERROR(IF((AD29+AF29)*AO$4&lt;0,0,(AD29+AF29)*AO$4),0)</f>
        <v>2.5</v>
      </c>
      <c r="AP29" s="84">
        <f>SUM(AG29:AI29)*$AG$3*10</f>
        <v>28.799999999999997</v>
      </c>
      <c r="AQ29" s="84">
        <f>SUM(AJ29:AN29)*$AJ$3*10</f>
        <v>48.5</v>
      </c>
      <c r="AR29" s="84">
        <f>SUM(AO29:AO29)*$AO$3*10</f>
        <v>5</v>
      </c>
      <c r="AS29" s="84">
        <f>SUM(AP29:AR29)</f>
        <v>82.3</v>
      </c>
      <c r="AT29" s="92">
        <f t="shared" si="15"/>
        <v>2</v>
      </c>
    </row>
    <row r="30" spans="1:46" ht="15.75" outlineLevel="2">
      <c r="A30" s="1">
        <v>2</v>
      </c>
      <c r="B30" s="9" t="s">
        <v>38</v>
      </c>
      <c r="C30" s="10"/>
      <c r="D30" s="10" t="s">
        <v>40</v>
      </c>
      <c r="E30" s="10">
        <v>1500000</v>
      </c>
      <c r="F30" s="11" t="s">
        <v>544</v>
      </c>
      <c r="G30" s="77" t="s">
        <v>647</v>
      </c>
      <c r="H30" s="93"/>
      <c r="I30" s="94"/>
      <c r="J30" s="94"/>
      <c r="K30" s="93"/>
      <c r="L30" s="94"/>
      <c r="M30" s="95"/>
      <c r="N30" s="93"/>
      <c r="O30" s="94"/>
      <c r="P30" s="94"/>
      <c r="Q30" s="94"/>
      <c r="R30" s="95"/>
      <c r="S30" s="93"/>
      <c r="T30" s="27"/>
      <c r="U30" s="28"/>
    </row>
    <row r="31" spans="1:46" ht="15.75" outlineLevel="2">
      <c r="A31" s="1">
        <v>3</v>
      </c>
      <c r="B31" s="9" t="s">
        <v>38</v>
      </c>
      <c r="C31" s="10"/>
      <c r="D31" s="10" t="s">
        <v>41</v>
      </c>
      <c r="E31" s="10">
        <v>1750000</v>
      </c>
      <c r="F31" s="11" t="s">
        <v>545</v>
      </c>
      <c r="G31" s="77" t="s">
        <v>647</v>
      </c>
      <c r="H31" s="93"/>
      <c r="I31" s="94"/>
      <c r="J31" s="94"/>
      <c r="K31" s="93"/>
      <c r="L31" s="94"/>
      <c r="M31" s="95"/>
      <c r="N31" s="93"/>
      <c r="O31" s="94"/>
      <c r="P31" s="94"/>
      <c r="Q31" s="94"/>
      <c r="R31" s="95"/>
      <c r="S31" s="93"/>
      <c r="T31" s="27"/>
      <c r="U31" s="28"/>
    </row>
    <row r="32" spans="1:46" ht="15.75" outlineLevel="2">
      <c r="A32" s="1">
        <v>4</v>
      </c>
      <c r="B32" s="9" t="s">
        <v>38</v>
      </c>
      <c r="C32" s="10"/>
      <c r="D32" s="10" t="s">
        <v>42</v>
      </c>
      <c r="E32" s="10">
        <v>1000000</v>
      </c>
      <c r="F32" s="11" t="s">
        <v>546</v>
      </c>
      <c r="G32" s="77" t="s">
        <v>647</v>
      </c>
      <c r="H32" s="93"/>
      <c r="I32" s="94"/>
      <c r="J32" s="94"/>
      <c r="K32" s="93"/>
      <c r="L32" s="94"/>
      <c r="M32" s="95"/>
      <c r="N32" s="93"/>
      <c r="O32" s="94"/>
      <c r="P32" s="94"/>
      <c r="Q32" s="94"/>
      <c r="R32" s="95"/>
      <c r="S32" s="93"/>
      <c r="T32" s="27"/>
      <c r="U32" s="28"/>
    </row>
    <row r="33" spans="1:46" ht="15.75" outlineLevel="2">
      <c r="A33" s="1">
        <v>5</v>
      </c>
      <c r="B33" s="9" t="s">
        <v>38</v>
      </c>
      <c r="C33" s="10"/>
      <c r="D33" s="10" t="s">
        <v>43</v>
      </c>
      <c r="E33" s="10">
        <v>1500000</v>
      </c>
      <c r="F33" s="11" t="s">
        <v>547</v>
      </c>
      <c r="G33" s="77" t="s">
        <v>647</v>
      </c>
      <c r="H33" s="93"/>
      <c r="I33" s="94"/>
      <c r="J33" s="94"/>
      <c r="K33" s="93"/>
      <c r="L33" s="94"/>
      <c r="M33" s="95"/>
      <c r="N33" s="93"/>
      <c r="O33" s="94"/>
      <c r="P33" s="94"/>
      <c r="Q33" s="94"/>
      <c r="R33" s="95"/>
      <c r="S33" s="93"/>
      <c r="T33" s="27"/>
      <c r="U33" s="28"/>
    </row>
    <row r="34" spans="1:46" ht="15.75" outlineLevel="2">
      <c r="A34" s="1">
        <v>6</v>
      </c>
      <c r="B34" s="9" t="s">
        <v>38</v>
      </c>
      <c r="C34" s="10"/>
      <c r="D34" s="10" t="s">
        <v>44</v>
      </c>
      <c r="E34" s="10">
        <v>1500000</v>
      </c>
      <c r="F34" s="11" t="s">
        <v>548</v>
      </c>
      <c r="G34" s="77" t="s">
        <v>647</v>
      </c>
      <c r="H34" s="93"/>
      <c r="I34" s="94"/>
      <c r="J34" s="94"/>
      <c r="K34" s="93"/>
      <c r="L34" s="94"/>
      <c r="M34" s="95"/>
      <c r="N34" s="93"/>
      <c r="O34" s="94"/>
      <c r="P34" s="94"/>
      <c r="Q34" s="94"/>
      <c r="R34" s="95"/>
      <c r="S34" s="93"/>
      <c r="T34" s="27"/>
      <c r="U34" s="28"/>
    </row>
    <row r="35" spans="1:46" ht="15.75" outlineLevel="2">
      <c r="A35" s="1">
        <v>7</v>
      </c>
      <c r="B35" s="9" t="s">
        <v>38</v>
      </c>
      <c r="C35" s="10"/>
      <c r="D35" s="10" t="s">
        <v>45</v>
      </c>
      <c r="E35" s="10">
        <v>1500000</v>
      </c>
      <c r="F35" s="11" t="s">
        <v>549</v>
      </c>
      <c r="G35" s="77" t="s">
        <v>647</v>
      </c>
      <c r="H35" s="93"/>
      <c r="I35" s="94"/>
      <c r="J35" s="94"/>
      <c r="K35" s="93"/>
      <c r="L35" s="94"/>
      <c r="M35" s="95"/>
      <c r="N35" s="93"/>
      <c r="O35" s="94"/>
      <c r="P35" s="94"/>
      <c r="Q35" s="94"/>
      <c r="R35" s="95"/>
      <c r="S35" s="93"/>
      <c r="T35" s="27"/>
      <c r="U35" s="28"/>
    </row>
    <row r="36" spans="1:46" ht="15.75" outlineLevel="2">
      <c r="A36" s="1">
        <v>8</v>
      </c>
      <c r="B36" s="9" t="s">
        <v>38</v>
      </c>
      <c r="C36" s="10"/>
      <c r="D36" s="10" t="s">
        <v>46</v>
      </c>
      <c r="E36" s="10">
        <v>1500000</v>
      </c>
      <c r="F36" s="11" t="s">
        <v>550</v>
      </c>
      <c r="G36" s="77" t="s">
        <v>647</v>
      </c>
      <c r="H36" s="93"/>
      <c r="I36" s="94"/>
      <c r="J36" s="94"/>
      <c r="K36" s="93"/>
      <c r="L36" s="94"/>
      <c r="M36" s="95"/>
      <c r="N36" s="93"/>
      <c r="O36" s="94"/>
      <c r="P36" s="94"/>
      <c r="Q36" s="94"/>
      <c r="R36" s="95"/>
      <c r="S36" s="93"/>
      <c r="T36" s="27"/>
      <c r="U36" s="28"/>
    </row>
    <row r="37" spans="1:46" ht="15.75" outlineLevel="2">
      <c r="A37" s="1">
        <v>9</v>
      </c>
      <c r="B37" s="9" t="s">
        <v>38</v>
      </c>
      <c r="C37" s="10"/>
      <c r="D37" s="10" t="s">
        <v>631</v>
      </c>
      <c r="E37" s="10">
        <v>1000000</v>
      </c>
      <c r="F37" s="11" t="s">
        <v>551</v>
      </c>
      <c r="G37" s="77" t="s">
        <v>647</v>
      </c>
      <c r="H37" s="93"/>
      <c r="I37" s="94"/>
      <c r="J37" s="94"/>
      <c r="K37" s="93"/>
      <c r="L37" s="94"/>
      <c r="M37" s="95"/>
      <c r="N37" s="93"/>
      <c r="O37" s="94"/>
      <c r="P37" s="94"/>
      <c r="Q37" s="94"/>
      <c r="R37" s="95"/>
      <c r="S37" s="93"/>
      <c r="T37" s="27"/>
      <c r="U37" s="28"/>
    </row>
    <row r="38" spans="1:46" ht="15.75" outlineLevel="1">
      <c r="B38" s="12" t="s">
        <v>38</v>
      </c>
      <c r="C38" s="13"/>
      <c r="D38" s="13"/>
      <c r="E38" s="13">
        <f>SUM(E29:E37)</f>
        <v>13250000</v>
      </c>
      <c r="F38" s="14"/>
      <c r="G38" s="64"/>
      <c r="H38" s="37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</row>
    <row r="39" spans="1:46" ht="15.75" outlineLevel="2">
      <c r="A39" s="1">
        <v>1</v>
      </c>
      <c r="B39" s="9" t="s">
        <v>47</v>
      </c>
      <c r="C39" s="10"/>
      <c r="D39" s="10" t="s">
        <v>48</v>
      </c>
      <c r="E39" s="10">
        <v>300000</v>
      </c>
      <c r="F39" s="11" t="s">
        <v>552</v>
      </c>
      <c r="G39" s="77" t="s">
        <v>647</v>
      </c>
      <c r="H39" s="47" t="s">
        <v>609</v>
      </c>
      <c r="I39" s="47" t="s">
        <v>648</v>
      </c>
      <c r="J39" s="47" t="s">
        <v>648</v>
      </c>
      <c r="K39" s="47" t="s">
        <v>673</v>
      </c>
      <c r="L39" s="49" t="s">
        <v>666</v>
      </c>
      <c r="M39" s="48" t="s">
        <v>667</v>
      </c>
      <c r="N39" s="47" t="s">
        <v>668</v>
      </c>
      <c r="O39" s="49" t="s">
        <v>669</v>
      </c>
      <c r="P39" s="49" t="s">
        <v>654</v>
      </c>
      <c r="Q39" s="49" t="s">
        <v>660</v>
      </c>
      <c r="R39" s="48" t="s">
        <v>686</v>
      </c>
      <c r="S39" s="47" t="s">
        <v>662</v>
      </c>
      <c r="T39" s="46" t="s">
        <v>687</v>
      </c>
      <c r="U39" s="45">
        <v>0</v>
      </c>
      <c r="V39" s="84" t="str">
        <f>IFERROR(LEFT(K39,2),0)</f>
        <v xml:space="preserve">5 </v>
      </c>
      <c r="W39" s="84" t="str">
        <f>IFERROR(LEFT(L39,2),0)</f>
        <v>10</v>
      </c>
      <c r="X39" s="84" t="str">
        <f>IFERROR(LEFT(M39,2),0)</f>
        <v>10</v>
      </c>
      <c r="Y39" s="84" t="str">
        <f>IFERROR(LEFT(N39,2),0)</f>
        <v>10</v>
      </c>
      <c r="Z39" s="84" t="str">
        <f>IFERROR(LEFT(O39,2),0)</f>
        <v xml:space="preserve">8 </v>
      </c>
      <c r="AA39" s="89">
        <f>IFERROR(MIN(20,SUM(LEFT(P39,2)*1,LEFT(Q39,2)*1,LEFT(R39,2)*1)),0)</f>
        <v>20</v>
      </c>
      <c r="AB39" s="90"/>
      <c r="AC39" s="91"/>
      <c r="AD39" s="85" t="str">
        <f>IFERROR(LEFT(S39,2),0)</f>
        <v>10</v>
      </c>
      <c r="AE39" s="86">
        <v>0</v>
      </c>
      <c r="AF39" s="87">
        <f>IFERROR(-IF(U39&gt;100000,10,IF(U39&gt;80000,8,IF(U39&gt;50000,5,IF(U39&gt;30000,3,0)))),0)</f>
        <v>0</v>
      </c>
      <c r="AG39" s="84">
        <f>IFERROR(V39*AG$4,0)</f>
        <v>1</v>
      </c>
      <c r="AH39" s="84">
        <f>IFERROR(W39*AH$4,0)</f>
        <v>6</v>
      </c>
      <c r="AI39" s="84">
        <f>IFERROR(X39*AI$4,0)</f>
        <v>2</v>
      </c>
      <c r="AJ39" s="84">
        <f>IFERROR(Y39*AJ$4,0)</f>
        <v>2.5</v>
      </c>
      <c r="AK39" s="84">
        <f>IFERROR(Z39*AK$4,0)</f>
        <v>1.2</v>
      </c>
      <c r="AL39" s="89">
        <f>IFERROR(MIN(20,SUM(AA39*1,AB39*1,AC39*1))/2*AL$4,0)</f>
        <v>6</v>
      </c>
      <c r="AM39" s="90"/>
      <c r="AN39" s="91"/>
      <c r="AO39" s="85">
        <f>IFERROR(IF((AD39+AF39)*AO$4&lt;0,0,(AD39+AF39)*AO$4),0)</f>
        <v>5</v>
      </c>
      <c r="AP39" s="84">
        <f>SUM(AG39:AI39)*$AG$3*10</f>
        <v>26.999999999999996</v>
      </c>
      <c r="AQ39" s="84">
        <f>SUM(AJ39:AN39)*$AJ$3*10</f>
        <v>48.5</v>
      </c>
      <c r="AR39" s="84">
        <f>SUM(AO39:AO39)*$AO$3*10</f>
        <v>10</v>
      </c>
      <c r="AS39" s="84">
        <f>SUM(AP39:AR39)</f>
        <v>85.5</v>
      </c>
      <c r="AT39" s="92">
        <f t="shared" si="15"/>
        <v>1</v>
      </c>
    </row>
    <row r="40" spans="1:46" ht="15.75" outlineLevel="2">
      <c r="A40" s="1">
        <v>2</v>
      </c>
      <c r="B40" s="9" t="s">
        <v>47</v>
      </c>
      <c r="C40" s="10"/>
      <c r="D40" s="10" t="s">
        <v>49</v>
      </c>
      <c r="E40" s="10">
        <v>300000</v>
      </c>
      <c r="F40" s="11" t="s">
        <v>553</v>
      </c>
      <c r="G40" s="77" t="s">
        <v>647</v>
      </c>
      <c r="H40" s="93"/>
      <c r="I40" s="94"/>
      <c r="J40" s="94"/>
      <c r="K40" s="93"/>
      <c r="L40" s="94"/>
      <c r="M40" s="95"/>
      <c r="N40" s="93"/>
      <c r="O40" s="94"/>
      <c r="P40" s="94"/>
      <c r="Q40" s="94"/>
      <c r="R40" s="95"/>
      <c r="S40" s="93"/>
      <c r="T40" s="27"/>
      <c r="U40" s="28"/>
    </row>
    <row r="41" spans="1:46" ht="15.75" outlineLevel="2">
      <c r="A41" s="1">
        <v>3</v>
      </c>
      <c r="B41" s="9" t="s">
        <v>47</v>
      </c>
      <c r="C41" s="10"/>
      <c r="D41" s="10" t="s">
        <v>50</v>
      </c>
      <c r="E41" s="10">
        <v>400000</v>
      </c>
      <c r="F41" s="11" t="s">
        <v>554</v>
      </c>
      <c r="G41" s="77" t="s">
        <v>647</v>
      </c>
      <c r="H41" s="93"/>
      <c r="I41" s="94"/>
      <c r="J41" s="94"/>
      <c r="K41" s="93"/>
      <c r="L41" s="94"/>
      <c r="M41" s="95"/>
      <c r="N41" s="93"/>
      <c r="O41" s="94"/>
      <c r="P41" s="94"/>
      <c r="Q41" s="94"/>
      <c r="R41" s="95"/>
      <c r="S41" s="93"/>
      <c r="T41" s="27"/>
      <c r="U41" s="28"/>
    </row>
    <row r="42" spans="1:46" ht="15.75" outlineLevel="2">
      <c r="A42" s="1">
        <v>4</v>
      </c>
      <c r="B42" s="9" t="s">
        <v>47</v>
      </c>
      <c r="C42" s="10"/>
      <c r="D42" s="10" t="s">
        <v>51</v>
      </c>
      <c r="E42" s="10">
        <v>400000</v>
      </c>
      <c r="F42" s="11" t="s">
        <v>555</v>
      </c>
      <c r="G42" s="77" t="s">
        <v>647</v>
      </c>
      <c r="H42" s="93"/>
      <c r="I42" s="94"/>
      <c r="J42" s="94"/>
      <c r="K42" s="93"/>
      <c r="L42" s="94"/>
      <c r="M42" s="95"/>
      <c r="N42" s="93"/>
      <c r="O42" s="94"/>
      <c r="P42" s="94"/>
      <c r="Q42" s="94"/>
      <c r="R42" s="95"/>
      <c r="S42" s="93"/>
      <c r="T42" s="27"/>
      <c r="U42" s="28"/>
    </row>
    <row r="43" spans="1:46" ht="15.75" outlineLevel="2">
      <c r="A43" s="1">
        <v>5</v>
      </c>
      <c r="B43" s="9" t="s">
        <v>47</v>
      </c>
      <c r="C43" s="10"/>
      <c r="D43" s="10" t="s">
        <v>52</v>
      </c>
      <c r="E43" s="10">
        <v>800000</v>
      </c>
      <c r="F43" s="11" t="s">
        <v>556</v>
      </c>
      <c r="G43" s="77" t="s">
        <v>647</v>
      </c>
      <c r="H43" s="93"/>
      <c r="I43" s="94"/>
      <c r="J43" s="94"/>
      <c r="K43" s="93"/>
      <c r="L43" s="94"/>
      <c r="M43" s="95"/>
      <c r="N43" s="93"/>
      <c r="O43" s="94"/>
      <c r="P43" s="94"/>
      <c r="Q43" s="94"/>
      <c r="R43" s="95"/>
      <c r="S43" s="93"/>
      <c r="T43" s="27"/>
      <c r="U43" s="28"/>
    </row>
    <row r="44" spans="1:46" ht="15.75" outlineLevel="2">
      <c r="A44" s="1">
        <v>6</v>
      </c>
      <c r="B44" s="9" t="s">
        <v>47</v>
      </c>
      <c r="C44" s="10"/>
      <c r="D44" s="10" t="s">
        <v>53</v>
      </c>
      <c r="E44" s="10">
        <v>200000</v>
      </c>
      <c r="F44" s="11" t="s">
        <v>557</v>
      </c>
      <c r="G44" s="77" t="s">
        <v>647</v>
      </c>
      <c r="H44" s="93"/>
      <c r="I44" s="94"/>
      <c r="J44" s="94"/>
      <c r="K44" s="93"/>
      <c r="L44" s="94"/>
      <c r="M44" s="95"/>
      <c r="N44" s="93"/>
      <c r="O44" s="94"/>
      <c r="P44" s="94"/>
      <c r="Q44" s="94"/>
      <c r="R44" s="95"/>
      <c r="S44" s="93"/>
      <c r="T44" s="27"/>
      <c r="U44" s="28"/>
    </row>
    <row r="45" spans="1:46" ht="15.75" outlineLevel="2">
      <c r="A45" s="1">
        <v>7</v>
      </c>
      <c r="B45" s="9" t="s">
        <v>47</v>
      </c>
      <c r="C45" s="10"/>
      <c r="D45" s="10" t="s">
        <v>54</v>
      </c>
      <c r="E45" s="10">
        <v>360000</v>
      </c>
      <c r="F45" s="11" t="s">
        <v>558</v>
      </c>
      <c r="G45" s="77" t="s">
        <v>647</v>
      </c>
      <c r="H45" s="93"/>
      <c r="I45" s="94"/>
      <c r="J45" s="94"/>
      <c r="K45" s="93"/>
      <c r="L45" s="94"/>
      <c r="M45" s="95"/>
      <c r="N45" s="93"/>
      <c r="O45" s="94"/>
      <c r="P45" s="94"/>
      <c r="Q45" s="94"/>
      <c r="R45" s="95"/>
      <c r="S45" s="93"/>
      <c r="T45" s="27"/>
      <c r="U45" s="28"/>
    </row>
    <row r="46" spans="1:46" ht="15.75" outlineLevel="2">
      <c r="A46" s="1">
        <v>8</v>
      </c>
      <c r="B46" s="9" t="s">
        <v>47</v>
      </c>
      <c r="C46" s="10"/>
      <c r="D46" s="10" t="s">
        <v>55</v>
      </c>
      <c r="E46" s="10">
        <v>360000</v>
      </c>
      <c r="F46" s="11" t="s">
        <v>559</v>
      </c>
      <c r="G46" s="77" t="s">
        <v>647</v>
      </c>
      <c r="H46" s="93"/>
      <c r="I46" s="94"/>
      <c r="J46" s="94"/>
      <c r="K46" s="93"/>
      <c r="L46" s="94"/>
      <c r="M46" s="95"/>
      <c r="N46" s="93"/>
      <c r="O46" s="94"/>
      <c r="P46" s="94"/>
      <c r="Q46" s="94"/>
      <c r="R46" s="95"/>
      <c r="S46" s="93"/>
      <c r="T46" s="27"/>
      <c r="U46" s="28"/>
    </row>
    <row r="47" spans="1:46" ht="15.75" outlineLevel="2">
      <c r="A47" s="1">
        <v>9</v>
      </c>
      <c r="B47" s="9" t="s">
        <v>47</v>
      </c>
      <c r="C47" s="10"/>
      <c r="D47" s="10" t="s">
        <v>56</v>
      </c>
      <c r="E47" s="10">
        <v>1170000</v>
      </c>
      <c r="F47" s="11" t="s">
        <v>560</v>
      </c>
      <c r="G47" s="77" t="s">
        <v>647</v>
      </c>
      <c r="H47" s="93"/>
      <c r="I47" s="94"/>
      <c r="J47" s="94"/>
      <c r="K47" s="93"/>
      <c r="L47" s="94"/>
      <c r="M47" s="95"/>
      <c r="N47" s="93"/>
      <c r="O47" s="94"/>
      <c r="P47" s="94"/>
      <c r="Q47" s="94"/>
      <c r="R47" s="95"/>
      <c r="S47" s="93"/>
      <c r="T47" s="27"/>
      <c r="U47" s="28"/>
    </row>
    <row r="48" spans="1:46" ht="15.75" outlineLevel="2">
      <c r="A48" s="1">
        <v>10</v>
      </c>
      <c r="B48" s="9" t="s">
        <v>47</v>
      </c>
      <c r="C48" s="10"/>
      <c r="D48" s="10" t="s">
        <v>57</v>
      </c>
      <c r="E48" s="10">
        <v>720000</v>
      </c>
      <c r="F48" s="11" t="s">
        <v>561</v>
      </c>
      <c r="G48" s="77" t="s">
        <v>647</v>
      </c>
      <c r="H48" s="93"/>
      <c r="I48" s="94"/>
      <c r="J48" s="94"/>
      <c r="K48" s="93"/>
      <c r="L48" s="94"/>
      <c r="M48" s="95"/>
      <c r="N48" s="93"/>
      <c r="O48" s="94"/>
      <c r="P48" s="94"/>
      <c r="Q48" s="94"/>
      <c r="R48" s="95"/>
      <c r="S48" s="93"/>
      <c r="T48" s="27"/>
      <c r="U48" s="28"/>
    </row>
    <row r="49" spans="1:46" ht="15.75" outlineLevel="2">
      <c r="A49" s="1">
        <v>11</v>
      </c>
      <c r="B49" s="9" t="s">
        <v>47</v>
      </c>
      <c r="C49" s="10"/>
      <c r="D49" s="10" t="s">
        <v>58</v>
      </c>
      <c r="E49" s="10">
        <v>360000</v>
      </c>
      <c r="F49" s="11" t="s">
        <v>562</v>
      </c>
      <c r="G49" s="77" t="s">
        <v>647</v>
      </c>
      <c r="H49" s="93"/>
      <c r="I49" s="94"/>
      <c r="J49" s="94"/>
      <c r="K49" s="93"/>
      <c r="L49" s="94"/>
      <c r="M49" s="95"/>
      <c r="N49" s="93"/>
      <c r="O49" s="94"/>
      <c r="P49" s="94"/>
      <c r="Q49" s="94"/>
      <c r="R49" s="95"/>
      <c r="S49" s="93"/>
      <c r="T49" s="27"/>
      <c r="U49" s="28"/>
    </row>
    <row r="50" spans="1:46" ht="15.75" outlineLevel="2">
      <c r="A50" s="1">
        <v>12</v>
      </c>
      <c r="B50" s="9" t="s">
        <v>47</v>
      </c>
      <c r="C50" s="10"/>
      <c r="D50" s="10" t="s">
        <v>59</v>
      </c>
      <c r="E50" s="10">
        <v>720000</v>
      </c>
      <c r="F50" s="11" t="s">
        <v>563</v>
      </c>
      <c r="G50" s="77" t="s">
        <v>647</v>
      </c>
      <c r="H50" s="93"/>
      <c r="I50" s="94"/>
      <c r="J50" s="94"/>
      <c r="K50" s="93"/>
      <c r="L50" s="94"/>
      <c r="M50" s="95"/>
      <c r="N50" s="93"/>
      <c r="O50" s="94"/>
      <c r="P50" s="94"/>
      <c r="Q50" s="94"/>
      <c r="R50" s="95"/>
      <c r="S50" s="93"/>
      <c r="T50" s="27"/>
      <c r="U50" s="28"/>
    </row>
    <row r="51" spans="1:46" ht="15.75" outlineLevel="1">
      <c r="B51" s="12" t="s">
        <v>47</v>
      </c>
      <c r="C51" s="13"/>
      <c r="D51" s="13"/>
      <c r="E51" s="13">
        <f>SUM(E39:E50)</f>
        <v>6090000</v>
      </c>
      <c r="F51" s="14"/>
      <c r="G51" s="64"/>
      <c r="H51" s="37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9"/>
    </row>
    <row r="52" spans="1:46" ht="15.75" outlineLevel="2">
      <c r="A52" s="1">
        <v>1</v>
      </c>
      <c r="B52" s="9" t="s">
        <v>60</v>
      </c>
      <c r="C52" s="10"/>
      <c r="D52" s="10" t="s">
        <v>61</v>
      </c>
      <c r="E52" s="10">
        <v>600000</v>
      </c>
      <c r="F52" s="11" t="s">
        <v>564</v>
      </c>
      <c r="G52" s="77" t="s">
        <v>647</v>
      </c>
      <c r="H52" s="47" t="s">
        <v>609</v>
      </c>
      <c r="I52" s="47" t="s">
        <v>648</v>
      </c>
      <c r="J52" s="47" t="s">
        <v>648</v>
      </c>
      <c r="K52" s="47" t="s">
        <v>673</v>
      </c>
      <c r="L52" s="49" t="s">
        <v>688</v>
      </c>
      <c r="M52" s="48" t="s">
        <v>667</v>
      </c>
      <c r="N52" s="47" t="s">
        <v>668</v>
      </c>
      <c r="O52" s="49" t="s">
        <v>669</v>
      </c>
      <c r="P52" s="49" t="s">
        <v>654</v>
      </c>
      <c r="Q52" s="49" t="s">
        <v>660</v>
      </c>
      <c r="R52" s="48" t="s">
        <v>686</v>
      </c>
      <c r="S52" s="47" t="s">
        <v>684</v>
      </c>
      <c r="T52" s="46" t="s">
        <v>689</v>
      </c>
      <c r="U52" s="45">
        <v>0</v>
      </c>
      <c r="V52" s="84" t="str">
        <f>IFERROR(LEFT(K52,2),0)</f>
        <v xml:space="preserve">5 </v>
      </c>
      <c r="W52" s="84" t="str">
        <f>IFERROR(LEFT(L52,2),0)</f>
        <v xml:space="preserve">5 </v>
      </c>
      <c r="X52" s="84" t="str">
        <f>IFERROR(LEFT(M52,2),0)</f>
        <v>10</v>
      </c>
      <c r="Y52" s="84" t="str">
        <f>IFERROR(LEFT(N52,2),0)</f>
        <v>10</v>
      </c>
      <c r="Z52" s="84" t="str">
        <f>IFERROR(LEFT(O52,2),0)</f>
        <v xml:space="preserve">8 </v>
      </c>
      <c r="AA52" s="89">
        <f>IFERROR(MIN(20,SUM(LEFT(P52,2)*1,LEFT(Q52,2)*1,LEFT(R52,2)*1)),0)</f>
        <v>20</v>
      </c>
      <c r="AB52" s="90"/>
      <c r="AC52" s="91"/>
      <c r="AD52" s="85" t="str">
        <f>IFERROR(LEFT(S52,2),0)</f>
        <v xml:space="preserve">3 </v>
      </c>
      <c r="AE52" s="86">
        <v>0</v>
      </c>
      <c r="AF52" s="87">
        <f>IFERROR(-IF(U52&gt;100000,10,IF(U52&gt;80000,8,IF(U52&gt;50000,5,IF(U52&gt;30000,3,0)))),0)</f>
        <v>0</v>
      </c>
      <c r="AG52" s="84">
        <f>IFERROR(V52*AG$4,0)</f>
        <v>1</v>
      </c>
      <c r="AH52" s="84">
        <f>IFERROR(W52*AH$4,0)</f>
        <v>3</v>
      </c>
      <c r="AI52" s="84">
        <f>IFERROR(X52*AI$4,0)</f>
        <v>2</v>
      </c>
      <c r="AJ52" s="84">
        <f>IFERROR(Y52*AJ$4,0)</f>
        <v>2.5</v>
      </c>
      <c r="AK52" s="84">
        <f>IFERROR(Z52*AK$4,0)</f>
        <v>1.2</v>
      </c>
      <c r="AL52" s="89">
        <f>IFERROR(MIN(20,SUM(AA52*1,AB52*1,AC52*1))/2*AL$4,0)</f>
        <v>6</v>
      </c>
      <c r="AM52" s="90"/>
      <c r="AN52" s="91"/>
      <c r="AO52" s="85">
        <f>IFERROR(IF((AD52+AF52)*AO$4&lt;0,0,(AD52+AF52)*AO$4),0)</f>
        <v>1.5</v>
      </c>
      <c r="AP52" s="84">
        <f>SUM(AG52:AI52)*$AG$3*10</f>
        <v>18</v>
      </c>
      <c r="AQ52" s="84">
        <f>SUM(AJ52:AN52)*$AJ$3*10</f>
        <v>48.5</v>
      </c>
      <c r="AR52" s="84">
        <f>SUM(AO52:AO52)*$AO$3*10</f>
        <v>3.0000000000000004</v>
      </c>
      <c r="AS52" s="84">
        <f>SUM(AP52:AR52)</f>
        <v>69.5</v>
      </c>
      <c r="AT52" s="92">
        <f t="shared" si="15"/>
        <v>3</v>
      </c>
    </row>
    <row r="53" spans="1:46" ht="15.75" outlineLevel="2">
      <c r="A53" s="1">
        <v>2</v>
      </c>
      <c r="B53" s="9" t="s">
        <v>60</v>
      </c>
      <c r="C53" s="10"/>
      <c r="D53" s="10" t="s">
        <v>62</v>
      </c>
      <c r="E53" s="10">
        <v>690000</v>
      </c>
      <c r="F53" s="11" t="s">
        <v>565</v>
      </c>
      <c r="G53" s="77" t="s">
        <v>647</v>
      </c>
      <c r="H53" s="93"/>
      <c r="I53" s="94"/>
      <c r="J53" s="94"/>
      <c r="K53" s="93"/>
      <c r="L53" s="94"/>
      <c r="M53" s="95"/>
      <c r="N53" s="93"/>
      <c r="O53" s="94"/>
      <c r="P53" s="94"/>
      <c r="Q53" s="94"/>
      <c r="R53" s="95"/>
      <c r="S53" s="93"/>
      <c r="T53" s="27"/>
      <c r="U53" s="28"/>
    </row>
    <row r="54" spans="1:46" ht="15.75" outlineLevel="2">
      <c r="A54" s="1">
        <v>3</v>
      </c>
      <c r="B54" s="9" t="s">
        <v>60</v>
      </c>
      <c r="C54" s="10"/>
      <c r="D54" s="10" t="s">
        <v>63</v>
      </c>
      <c r="E54" s="10">
        <v>960000</v>
      </c>
      <c r="F54" s="11" t="s">
        <v>566</v>
      </c>
      <c r="G54" s="77" t="s">
        <v>647</v>
      </c>
      <c r="H54" s="93"/>
      <c r="I54" s="94"/>
      <c r="J54" s="94"/>
      <c r="K54" s="93"/>
      <c r="L54" s="94"/>
      <c r="M54" s="95"/>
      <c r="N54" s="93"/>
      <c r="O54" s="94"/>
      <c r="P54" s="94"/>
      <c r="Q54" s="94"/>
      <c r="R54" s="95"/>
      <c r="S54" s="93"/>
      <c r="T54" s="27"/>
      <c r="U54" s="28"/>
    </row>
    <row r="55" spans="1:46" ht="15.75" outlineLevel="2">
      <c r="A55" s="1">
        <v>4</v>
      </c>
      <c r="B55" s="9" t="s">
        <v>60</v>
      </c>
      <c r="C55" s="10"/>
      <c r="D55" s="10" t="s">
        <v>64</v>
      </c>
      <c r="E55" s="10">
        <v>600000</v>
      </c>
      <c r="F55" s="11" t="s">
        <v>567</v>
      </c>
      <c r="G55" s="77" t="s">
        <v>647</v>
      </c>
      <c r="H55" s="93"/>
      <c r="I55" s="94"/>
      <c r="J55" s="94"/>
      <c r="K55" s="93"/>
      <c r="L55" s="94"/>
      <c r="M55" s="95"/>
      <c r="N55" s="93"/>
      <c r="O55" s="94"/>
      <c r="P55" s="94"/>
      <c r="Q55" s="94"/>
      <c r="R55" s="95"/>
      <c r="S55" s="93"/>
      <c r="T55" s="27"/>
      <c r="U55" s="28"/>
    </row>
    <row r="56" spans="1:46" ht="15.75" outlineLevel="2">
      <c r="A56" s="1">
        <v>5</v>
      </c>
      <c r="B56" s="9" t="s">
        <v>60</v>
      </c>
      <c r="C56" s="10"/>
      <c r="D56" s="10" t="s">
        <v>65</v>
      </c>
      <c r="E56" s="10">
        <v>1200000</v>
      </c>
      <c r="F56" s="11" t="s">
        <v>568</v>
      </c>
      <c r="G56" s="77" t="s">
        <v>647</v>
      </c>
      <c r="H56" s="93"/>
      <c r="I56" s="94"/>
      <c r="J56" s="94"/>
      <c r="K56" s="93"/>
      <c r="L56" s="94"/>
      <c r="M56" s="95"/>
      <c r="N56" s="93"/>
      <c r="O56" s="94"/>
      <c r="P56" s="94"/>
      <c r="Q56" s="94"/>
      <c r="R56" s="95"/>
      <c r="S56" s="93"/>
      <c r="T56" s="27"/>
      <c r="U56" s="28"/>
    </row>
    <row r="57" spans="1:46" ht="15.75" outlineLevel="2">
      <c r="A57" s="1">
        <v>6</v>
      </c>
      <c r="B57" s="9" t="s">
        <v>60</v>
      </c>
      <c r="C57" s="10"/>
      <c r="D57" s="10" t="s">
        <v>66</v>
      </c>
      <c r="E57" s="10">
        <v>150000</v>
      </c>
      <c r="F57" s="11" t="s">
        <v>569</v>
      </c>
      <c r="G57" s="77" t="s">
        <v>647</v>
      </c>
      <c r="H57" s="93"/>
      <c r="I57" s="94"/>
      <c r="J57" s="94"/>
      <c r="K57" s="93"/>
      <c r="L57" s="94"/>
      <c r="M57" s="95"/>
      <c r="N57" s="93"/>
      <c r="O57" s="94"/>
      <c r="P57" s="94"/>
      <c r="Q57" s="94"/>
      <c r="R57" s="95"/>
      <c r="S57" s="93"/>
      <c r="T57" s="27"/>
      <c r="U57" s="28"/>
    </row>
    <row r="58" spans="1:46" ht="15.75" outlineLevel="1">
      <c r="B58" s="12" t="s">
        <v>60</v>
      </c>
      <c r="C58" s="13"/>
      <c r="D58" s="13"/>
      <c r="E58" s="13">
        <f>SUM(E52:E57)</f>
        <v>4200000</v>
      </c>
      <c r="F58" s="14"/>
      <c r="G58" s="64"/>
      <c r="H58" s="37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9"/>
    </row>
    <row r="59" spans="1:46" ht="15.75" outlineLevel="2">
      <c r="A59" s="1">
        <v>1</v>
      </c>
      <c r="B59" s="9" t="s">
        <v>67</v>
      </c>
      <c r="C59" s="10"/>
      <c r="D59" s="10" t="s">
        <v>68</v>
      </c>
      <c r="E59" s="10">
        <v>4125000</v>
      </c>
      <c r="F59" s="11" t="s">
        <v>570</v>
      </c>
      <c r="G59" s="77" t="s">
        <v>647</v>
      </c>
      <c r="H59" s="29" t="s">
        <v>608</v>
      </c>
      <c r="I59" s="30" t="s">
        <v>695</v>
      </c>
      <c r="J59" s="30" t="s">
        <v>680</v>
      </c>
      <c r="K59" s="29" t="s">
        <v>691</v>
      </c>
      <c r="L59" s="30" t="s">
        <v>674</v>
      </c>
      <c r="M59" s="31" t="s">
        <v>675</v>
      </c>
      <c r="N59" s="29" t="s">
        <v>668</v>
      </c>
      <c r="O59" s="30" t="s">
        <v>659</v>
      </c>
      <c r="P59" s="30" t="s">
        <v>692</v>
      </c>
      <c r="Q59" s="30" t="s">
        <v>683</v>
      </c>
      <c r="R59" s="31" t="s">
        <v>656</v>
      </c>
      <c r="S59" s="29" t="s">
        <v>657</v>
      </c>
      <c r="T59" s="46">
        <v>320000</v>
      </c>
      <c r="U59" s="45">
        <v>0</v>
      </c>
      <c r="V59" s="84" t="str">
        <f>IFERROR(LEFT(K59,2),0)</f>
        <v>10</v>
      </c>
      <c r="W59" s="84" t="str">
        <f>IFERROR(LEFT(L59,2),0)</f>
        <v xml:space="preserve">3 </v>
      </c>
      <c r="X59" s="84" t="str">
        <f>IFERROR(LEFT(M59,2),0)</f>
        <v xml:space="preserve">5 </v>
      </c>
      <c r="Y59" s="84" t="str">
        <f>IFERROR(LEFT(N59,2),0)</f>
        <v>10</v>
      </c>
      <c r="Z59" s="84" t="str">
        <f>IFERROR(LEFT(O59,2),0)</f>
        <v xml:space="preserve">5 </v>
      </c>
      <c r="AA59" s="89">
        <f>IFERROR(MIN(20,SUM(LEFT(P59,2)*1,LEFT(Q59,2)*1,LEFT(R59,2)*1)),0)</f>
        <v>3</v>
      </c>
      <c r="AB59" s="90"/>
      <c r="AC59" s="91"/>
      <c r="AD59" s="85" t="str">
        <f>IFERROR(LEFT(S59,2),0)</f>
        <v xml:space="preserve">0 </v>
      </c>
      <c r="AE59" s="86">
        <v>0</v>
      </c>
      <c r="AF59" s="87">
        <f>IFERROR(-IF(U59&gt;100000,10,IF(U59&gt;80000,8,IF(U59&gt;50000,5,IF(U59&gt;30000,3,0)))),0)</f>
        <v>0</v>
      </c>
      <c r="AG59" s="84">
        <f>IFERROR(V59*AG$4,0)</f>
        <v>2</v>
      </c>
      <c r="AH59" s="84">
        <f>IFERROR(W59*AH$4,0)</f>
        <v>1.7999999999999998</v>
      </c>
      <c r="AI59" s="84">
        <f>IFERROR(X59*AI$4,0)</f>
        <v>1</v>
      </c>
      <c r="AJ59" s="84">
        <f>IFERROR(Y59*AJ$4,0)</f>
        <v>2.5</v>
      </c>
      <c r="AK59" s="84">
        <f>IFERROR(Z59*AK$4,0)</f>
        <v>0.75</v>
      </c>
      <c r="AL59" s="89">
        <f>IFERROR(MIN(20,SUM(AA59*1,AB59*1,AC59*1))/2*AL$4,0)</f>
        <v>0.89999999999999991</v>
      </c>
      <c r="AM59" s="90"/>
      <c r="AN59" s="91"/>
      <c r="AO59" s="85">
        <f>IFERROR(IF((AD59+AF59)*AO$4&lt;0,0,(AD59+AF59)*AO$4),0)</f>
        <v>0</v>
      </c>
      <c r="AP59" s="84">
        <f>SUM(AG59:AI59)*$AG$3*10</f>
        <v>14.399999999999999</v>
      </c>
      <c r="AQ59" s="84">
        <f>SUM(AJ59:AN59)*$AJ$3*10</f>
        <v>20.75</v>
      </c>
      <c r="AR59" s="84">
        <f>SUM(AO59:AO59)*$AO$3*10</f>
        <v>0</v>
      </c>
      <c r="AS59" s="84">
        <f>SUM(AP59:AR59)</f>
        <v>35.15</v>
      </c>
      <c r="AT59" s="92">
        <f t="shared" si="15"/>
        <v>18</v>
      </c>
    </row>
    <row r="60" spans="1:46" ht="15.75" outlineLevel="1">
      <c r="B60" s="12" t="s">
        <v>67</v>
      </c>
      <c r="C60" s="13"/>
      <c r="D60" s="13"/>
      <c r="E60" s="13">
        <f>SUM(E59:E59)</f>
        <v>4125000</v>
      </c>
      <c r="F60" s="14"/>
      <c r="G60" s="64"/>
      <c r="H60" s="37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9"/>
    </row>
    <row r="61" spans="1:46" ht="15.75" outlineLevel="2">
      <c r="A61" s="1">
        <v>1</v>
      </c>
      <c r="B61" s="9" t="s">
        <v>69</v>
      </c>
      <c r="C61" s="10"/>
      <c r="D61" s="10" t="s">
        <v>70</v>
      </c>
      <c r="E61" s="10">
        <v>3000000</v>
      </c>
      <c r="F61" s="11" t="s">
        <v>571</v>
      </c>
      <c r="G61" s="77" t="s">
        <v>647</v>
      </c>
      <c r="H61" s="29" t="s">
        <v>608</v>
      </c>
      <c r="I61" s="30" t="s">
        <v>690</v>
      </c>
      <c r="J61" s="30" t="s">
        <v>680</v>
      </c>
      <c r="K61" s="29" t="s">
        <v>691</v>
      </c>
      <c r="L61" s="30" t="s">
        <v>674</v>
      </c>
      <c r="M61" s="31" t="s">
        <v>675</v>
      </c>
      <c r="N61" s="29" t="s">
        <v>668</v>
      </c>
      <c r="O61" s="30" t="s">
        <v>659</v>
      </c>
      <c r="P61" s="30" t="s">
        <v>692</v>
      </c>
      <c r="Q61" s="30" t="s">
        <v>660</v>
      </c>
      <c r="R61" s="31" t="s">
        <v>656</v>
      </c>
      <c r="S61" s="29" t="s">
        <v>657</v>
      </c>
      <c r="T61" s="46">
        <v>3000000</v>
      </c>
      <c r="U61" s="45">
        <v>0</v>
      </c>
      <c r="V61" s="84" t="str">
        <f>IFERROR(LEFT(K61,2),0)</f>
        <v>10</v>
      </c>
      <c r="W61" s="84" t="str">
        <f>IFERROR(LEFT(L61,2),0)</f>
        <v xml:space="preserve">3 </v>
      </c>
      <c r="X61" s="84" t="str">
        <f>IFERROR(LEFT(M61,2),0)</f>
        <v xml:space="preserve">5 </v>
      </c>
      <c r="Y61" s="84" t="str">
        <f>IFERROR(LEFT(N61,2),0)</f>
        <v>10</v>
      </c>
      <c r="Z61" s="84" t="str">
        <f>IFERROR(LEFT(O61,2),0)</f>
        <v xml:space="preserve">5 </v>
      </c>
      <c r="AA61" s="89">
        <f>IFERROR(MIN(20,SUM(LEFT(P61,2)*1,LEFT(Q61,2)*1,LEFT(R61,2)*1)),0)</f>
        <v>8</v>
      </c>
      <c r="AB61" s="90"/>
      <c r="AC61" s="91"/>
      <c r="AD61" s="85" t="str">
        <f>IFERROR(LEFT(S61,2),0)</f>
        <v xml:space="preserve">0 </v>
      </c>
      <c r="AE61" s="86">
        <v>0</v>
      </c>
      <c r="AF61" s="87">
        <f>IFERROR(-IF(U61&gt;100000,10,IF(U61&gt;80000,8,IF(U61&gt;50000,5,IF(U61&gt;30000,3,0)))),0)</f>
        <v>0</v>
      </c>
      <c r="AG61" s="84">
        <f>IFERROR(V61*AG$4,0)</f>
        <v>2</v>
      </c>
      <c r="AH61" s="84">
        <f>IFERROR(W61*AH$4,0)</f>
        <v>1.7999999999999998</v>
      </c>
      <c r="AI61" s="84">
        <f>IFERROR(X61*AI$4,0)</f>
        <v>1</v>
      </c>
      <c r="AJ61" s="84">
        <f>IFERROR(Y61*AJ$4,0)</f>
        <v>2.5</v>
      </c>
      <c r="AK61" s="84">
        <f>IFERROR(Z61*AK$4,0)</f>
        <v>0.75</v>
      </c>
      <c r="AL61" s="89">
        <f>IFERROR(MIN(20,SUM(AA61*1,AB61*1,AC61*1))/2*AL$4,0)</f>
        <v>2.4</v>
      </c>
      <c r="AM61" s="90"/>
      <c r="AN61" s="91"/>
      <c r="AO61" s="85">
        <f>IFERROR(IF((AD61+AF61)*AO$4&lt;0,0,(AD61+AF61)*AO$4),0)</f>
        <v>0</v>
      </c>
      <c r="AP61" s="84">
        <f>SUM(AG61:AI61)*$AG$3*10</f>
        <v>14.399999999999999</v>
      </c>
      <c r="AQ61" s="84">
        <f>SUM(AJ61:AN61)*$AJ$3*10</f>
        <v>28.25</v>
      </c>
      <c r="AR61" s="84">
        <f>SUM(AO61:AO61)*$AO$3*10</f>
        <v>0</v>
      </c>
      <c r="AS61" s="84">
        <f>SUM(AP61:AR61)</f>
        <v>42.65</v>
      </c>
      <c r="AT61" s="92">
        <f t="shared" si="15"/>
        <v>10</v>
      </c>
    </row>
    <row r="62" spans="1:46" ht="15.75" outlineLevel="1">
      <c r="B62" s="12" t="s">
        <v>69</v>
      </c>
      <c r="C62" s="13"/>
      <c r="D62" s="13"/>
      <c r="E62" s="13">
        <f>SUM(E61)</f>
        <v>3000000</v>
      </c>
      <c r="F62" s="14"/>
      <c r="G62" s="64"/>
      <c r="H62" s="37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9"/>
    </row>
    <row r="63" spans="1:46" ht="15.75" outlineLevel="2">
      <c r="A63" s="1">
        <v>1</v>
      </c>
      <c r="B63" s="9" t="s">
        <v>71</v>
      </c>
      <c r="C63" s="10"/>
      <c r="D63" s="10" t="s">
        <v>72</v>
      </c>
      <c r="E63" s="10">
        <v>1780000</v>
      </c>
      <c r="F63" s="11" t="s">
        <v>572</v>
      </c>
      <c r="G63" s="77" t="s">
        <v>672</v>
      </c>
      <c r="H63" s="29" t="s">
        <v>609</v>
      </c>
      <c r="I63" s="30" t="s">
        <v>648</v>
      </c>
      <c r="J63" s="30" t="s">
        <v>648</v>
      </c>
      <c r="K63" s="29" t="s">
        <v>673</v>
      </c>
      <c r="L63" s="30" t="s">
        <v>688</v>
      </c>
      <c r="M63" s="31" t="s">
        <v>675</v>
      </c>
      <c r="N63" s="29" t="s">
        <v>668</v>
      </c>
      <c r="O63" s="30" t="s">
        <v>653</v>
      </c>
      <c r="P63" s="30" t="s">
        <v>693</v>
      </c>
      <c r="Q63" s="30" t="s">
        <v>660</v>
      </c>
      <c r="R63" s="31" t="s">
        <v>661</v>
      </c>
      <c r="S63" s="29" t="s">
        <v>657</v>
      </c>
      <c r="T63" s="46">
        <v>1780000</v>
      </c>
      <c r="U63" s="45">
        <v>200</v>
      </c>
      <c r="V63" s="84" t="str">
        <f t="shared" ref="V63:Z66" si="31">IFERROR(LEFT(K63,2),0)</f>
        <v xml:space="preserve">5 </v>
      </c>
      <c r="W63" s="84" t="str">
        <f t="shared" si="31"/>
        <v xml:space="preserve">5 </v>
      </c>
      <c r="X63" s="84" t="str">
        <f t="shared" si="31"/>
        <v xml:space="preserve">5 </v>
      </c>
      <c r="Y63" s="84" t="str">
        <f t="shared" si="31"/>
        <v>10</v>
      </c>
      <c r="Z63" s="84" t="str">
        <f t="shared" si="31"/>
        <v xml:space="preserve">0 </v>
      </c>
      <c r="AA63" s="89">
        <f>IFERROR(MIN(20,SUM(LEFT(P63,2)*1,LEFT(Q63,2)*1,LEFT(R63,2)*1)),0)</f>
        <v>15</v>
      </c>
      <c r="AB63" s="90"/>
      <c r="AC63" s="91"/>
      <c r="AD63" s="85" t="str">
        <f>IFERROR(LEFT(S63,2),0)</f>
        <v xml:space="preserve">0 </v>
      </c>
      <c r="AE63" s="86">
        <v>0</v>
      </c>
      <c r="AF63" s="87">
        <f>IFERROR(-IF(U63&gt;100000,10,IF(U63&gt;80000,8,IF(U63&gt;50000,5,IF(U63&gt;30000,3,0)))),0)</f>
        <v>0</v>
      </c>
      <c r="AG63" s="84">
        <f t="shared" ref="AG63:AG66" si="32">IFERROR(V63*AG$4,0)</f>
        <v>1</v>
      </c>
      <c r="AH63" s="84">
        <f t="shared" ref="AH63:AH66" si="33">IFERROR(W63*AH$4,0)</f>
        <v>3</v>
      </c>
      <c r="AI63" s="84">
        <f t="shared" ref="AI63:AI66" si="34">IFERROR(X63*AI$4,0)</f>
        <v>1</v>
      </c>
      <c r="AJ63" s="84">
        <f t="shared" ref="AJ63:AJ66" si="35">IFERROR(Y63*AJ$4,0)</f>
        <v>2.5</v>
      </c>
      <c r="AK63" s="84">
        <f t="shared" ref="AK63:AK66" si="36">IFERROR(Z63*AK$4,0)</f>
        <v>0</v>
      </c>
      <c r="AL63" s="89">
        <f t="shared" ref="AL63:AL66" si="37">IFERROR(MIN(20,SUM(AA63*1,AB63*1,AC63*1))/2*AL$4,0)</f>
        <v>4.5</v>
      </c>
      <c r="AM63" s="90"/>
      <c r="AN63" s="91"/>
      <c r="AO63" s="85">
        <f t="shared" ref="AO63:AO66" si="38">IFERROR(IF((AD63+AF63)*AO$4&lt;0,0,(AD63+AF63)*AO$4),0)</f>
        <v>0</v>
      </c>
      <c r="AP63" s="84">
        <f t="shared" ref="AP63:AP66" si="39">SUM(AG63:AI63)*$AG$3*10</f>
        <v>15</v>
      </c>
      <c r="AQ63" s="84">
        <f t="shared" ref="AQ63:AQ66" si="40">SUM(AJ63:AN63)*$AJ$3*10</f>
        <v>35</v>
      </c>
      <c r="AR63" s="84">
        <f t="shared" ref="AR63:AR66" si="41">SUM(AO63:AO63)*$AO$3*10</f>
        <v>0</v>
      </c>
      <c r="AS63" s="84">
        <f t="shared" ref="AS63:AS66" si="42">SUM(AP63:AR63)</f>
        <v>50</v>
      </c>
      <c r="AT63" s="92">
        <f t="shared" si="15"/>
        <v>5</v>
      </c>
    </row>
    <row r="64" spans="1:46" ht="15.75" outlineLevel="2">
      <c r="A64" s="1">
        <v>2</v>
      </c>
      <c r="B64" s="9" t="s">
        <v>71</v>
      </c>
      <c r="C64" s="10"/>
      <c r="D64" s="10" t="s">
        <v>73</v>
      </c>
      <c r="E64" s="10">
        <v>475000</v>
      </c>
      <c r="F64" s="11" t="s">
        <v>573</v>
      </c>
      <c r="G64" s="77" t="s">
        <v>672</v>
      </c>
      <c r="H64" s="29" t="s">
        <v>609</v>
      </c>
      <c r="I64" s="30" t="s">
        <v>648</v>
      </c>
      <c r="J64" s="30" t="s">
        <v>694</v>
      </c>
      <c r="K64" s="29" t="s">
        <v>673</v>
      </c>
      <c r="L64" s="30" t="s">
        <v>688</v>
      </c>
      <c r="M64" s="31" t="s">
        <v>675</v>
      </c>
      <c r="N64" s="29" t="s">
        <v>652</v>
      </c>
      <c r="O64" s="30" t="s">
        <v>653</v>
      </c>
      <c r="P64" s="30" t="s">
        <v>693</v>
      </c>
      <c r="Q64" s="30" t="s">
        <v>660</v>
      </c>
      <c r="R64" s="31" t="s">
        <v>661</v>
      </c>
      <c r="S64" s="29" t="s">
        <v>657</v>
      </c>
      <c r="T64" s="46">
        <v>1400000</v>
      </c>
      <c r="U64" s="45">
        <v>0</v>
      </c>
      <c r="V64" s="84" t="str">
        <f t="shared" si="31"/>
        <v xml:space="preserve">5 </v>
      </c>
      <c r="W64" s="84" t="str">
        <f t="shared" si="31"/>
        <v xml:space="preserve">5 </v>
      </c>
      <c r="X64" s="84" t="str">
        <f t="shared" si="31"/>
        <v xml:space="preserve">5 </v>
      </c>
      <c r="Y64" s="84" t="str">
        <f t="shared" si="31"/>
        <v xml:space="preserve">0 </v>
      </c>
      <c r="Z64" s="84" t="str">
        <f t="shared" si="31"/>
        <v xml:space="preserve">0 </v>
      </c>
      <c r="AA64" s="89">
        <f>IFERROR(MIN(20,SUM(LEFT(P64,2)*1,LEFT(Q64,2)*1,LEFT(R64,2)*1)),0)</f>
        <v>15</v>
      </c>
      <c r="AB64" s="90"/>
      <c r="AC64" s="91"/>
      <c r="AD64" s="85" t="str">
        <f>IFERROR(LEFT(S64,2),0)</f>
        <v xml:space="preserve">0 </v>
      </c>
      <c r="AE64" s="86">
        <v>0</v>
      </c>
      <c r="AF64" s="87">
        <f>IFERROR(-IF(U64&gt;100000,10,IF(U64&gt;80000,8,IF(U64&gt;50000,5,IF(U64&gt;30000,3,0)))),0)</f>
        <v>0</v>
      </c>
      <c r="AG64" s="84">
        <f t="shared" si="32"/>
        <v>1</v>
      </c>
      <c r="AH64" s="84">
        <f t="shared" si="33"/>
        <v>3</v>
      </c>
      <c r="AI64" s="84">
        <f t="shared" si="34"/>
        <v>1</v>
      </c>
      <c r="AJ64" s="84">
        <f t="shared" si="35"/>
        <v>0</v>
      </c>
      <c r="AK64" s="84">
        <f t="shared" si="36"/>
        <v>0</v>
      </c>
      <c r="AL64" s="89">
        <f t="shared" si="37"/>
        <v>4.5</v>
      </c>
      <c r="AM64" s="90"/>
      <c r="AN64" s="91"/>
      <c r="AO64" s="85">
        <f t="shared" si="38"/>
        <v>0</v>
      </c>
      <c r="AP64" s="84">
        <f t="shared" si="39"/>
        <v>15</v>
      </c>
      <c r="AQ64" s="84">
        <f t="shared" si="40"/>
        <v>22.5</v>
      </c>
      <c r="AR64" s="84">
        <f t="shared" si="41"/>
        <v>0</v>
      </c>
      <c r="AS64" s="84">
        <f t="shared" si="42"/>
        <v>37.5</v>
      </c>
      <c r="AT64" s="92">
        <f t="shared" si="15"/>
        <v>14</v>
      </c>
    </row>
    <row r="65" spans="1:46" ht="15.75" outlineLevel="2">
      <c r="A65" s="1">
        <v>3</v>
      </c>
      <c r="B65" s="9" t="s">
        <v>71</v>
      </c>
      <c r="C65" s="10"/>
      <c r="D65" s="10" t="s">
        <v>74</v>
      </c>
      <c r="E65" s="10">
        <v>1400000</v>
      </c>
      <c r="F65" s="11" t="s">
        <v>574</v>
      </c>
      <c r="G65" s="77" t="s">
        <v>672</v>
      </c>
      <c r="H65" s="29" t="s">
        <v>609</v>
      </c>
      <c r="I65" s="30" t="s">
        <v>648</v>
      </c>
      <c r="J65" s="30" t="s">
        <v>694</v>
      </c>
      <c r="K65" s="29" t="s">
        <v>649</v>
      </c>
      <c r="L65" s="30" t="s">
        <v>688</v>
      </c>
      <c r="M65" s="31" t="s">
        <v>675</v>
      </c>
      <c r="N65" s="29" t="s">
        <v>664</v>
      </c>
      <c r="O65" s="30" t="s">
        <v>653</v>
      </c>
      <c r="P65" s="30" t="s">
        <v>693</v>
      </c>
      <c r="Q65" s="30" t="s">
        <v>660</v>
      </c>
      <c r="R65" s="31" t="s">
        <v>686</v>
      </c>
      <c r="S65" s="29" t="s">
        <v>657</v>
      </c>
      <c r="T65" s="46">
        <v>1400000</v>
      </c>
      <c r="U65" s="45">
        <v>0</v>
      </c>
      <c r="V65" s="84" t="str">
        <f t="shared" si="31"/>
        <v xml:space="preserve">0 </v>
      </c>
      <c r="W65" s="84" t="str">
        <f t="shared" si="31"/>
        <v xml:space="preserve">5 </v>
      </c>
      <c r="X65" s="84" t="str">
        <f t="shared" si="31"/>
        <v xml:space="preserve">5 </v>
      </c>
      <c r="Y65" s="84" t="str">
        <f t="shared" si="31"/>
        <v xml:space="preserve">5 </v>
      </c>
      <c r="Z65" s="84" t="str">
        <f t="shared" si="31"/>
        <v xml:space="preserve">0 </v>
      </c>
      <c r="AA65" s="89">
        <f>IFERROR(MIN(20,SUM(LEFT(P65,2)*1,LEFT(Q65,2)*1,LEFT(R65,2)*1)),0)</f>
        <v>18</v>
      </c>
      <c r="AB65" s="90"/>
      <c r="AC65" s="91"/>
      <c r="AD65" s="85" t="str">
        <f>IFERROR(LEFT(S65,2),0)</f>
        <v xml:space="preserve">0 </v>
      </c>
      <c r="AE65" s="86">
        <v>0</v>
      </c>
      <c r="AF65" s="87">
        <f>IFERROR(-IF(U65&gt;100000,10,IF(U65&gt;80000,8,IF(U65&gt;50000,5,IF(U65&gt;30000,3,0)))),0)</f>
        <v>0</v>
      </c>
      <c r="AG65" s="84">
        <f t="shared" si="32"/>
        <v>0</v>
      </c>
      <c r="AH65" s="84">
        <f t="shared" si="33"/>
        <v>3</v>
      </c>
      <c r="AI65" s="84">
        <f t="shared" si="34"/>
        <v>1</v>
      </c>
      <c r="AJ65" s="84">
        <f t="shared" si="35"/>
        <v>1.25</v>
      </c>
      <c r="AK65" s="84">
        <f t="shared" si="36"/>
        <v>0</v>
      </c>
      <c r="AL65" s="89">
        <f t="shared" si="37"/>
        <v>5.3999999999999995</v>
      </c>
      <c r="AM65" s="90"/>
      <c r="AN65" s="91"/>
      <c r="AO65" s="85">
        <f t="shared" si="38"/>
        <v>0</v>
      </c>
      <c r="AP65" s="84">
        <f t="shared" si="39"/>
        <v>12</v>
      </c>
      <c r="AQ65" s="84">
        <f t="shared" si="40"/>
        <v>33.25</v>
      </c>
      <c r="AR65" s="84">
        <f t="shared" si="41"/>
        <v>0</v>
      </c>
      <c r="AS65" s="84">
        <f t="shared" si="42"/>
        <v>45.25</v>
      </c>
      <c r="AT65" s="92">
        <f t="shared" si="15"/>
        <v>7</v>
      </c>
    </row>
    <row r="66" spans="1:46" ht="15.75" outlineLevel="2">
      <c r="A66" s="1">
        <v>4</v>
      </c>
      <c r="B66" s="9" t="s">
        <v>71</v>
      </c>
      <c r="C66" s="10"/>
      <c r="D66" s="10" t="s">
        <v>75</v>
      </c>
      <c r="E66" s="10">
        <v>95000</v>
      </c>
      <c r="F66" s="11" t="s">
        <v>575</v>
      </c>
      <c r="G66" s="77" t="s">
        <v>672</v>
      </c>
      <c r="H66" s="29" t="s">
        <v>609</v>
      </c>
      <c r="I66" s="30" t="s">
        <v>648</v>
      </c>
      <c r="J66" s="30" t="s">
        <v>694</v>
      </c>
      <c r="K66" s="29" t="s">
        <v>681</v>
      </c>
      <c r="L66" s="30" t="s">
        <v>674</v>
      </c>
      <c r="M66" s="31" t="s">
        <v>675</v>
      </c>
      <c r="N66" s="29" t="s">
        <v>652</v>
      </c>
      <c r="O66" s="30" t="s">
        <v>653</v>
      </c>
      <c r="P66" s="30" t="s">
        <v>682</v>
      </c>
      <c r="Q66" s="30" t="s">
        <v>683</v>
      </c>
      <c r="R66" s="31" t="s">
        <v>656</v>
      </c>
      <c r="S66" s="29" t="s">
        <v>657</v>
      </c>
      <c r="T66" s="46">
        <v>95000</v>
      </c>
      <c r="U66" s="45">
        <v>0</v>
      </c>
      <c r="V66" s="84" t="str">
        <f t="shared" si="31"/>
        <v xml:space="preserve">3 </v>
      </c>
      <c r="W66" s="84" t="str">
        <f t="shared" si="31"/>
        <v xml:space="preserve">3 </v>
      </c>
      <c r="X66" s="84" t="str">
        <f t="shared" si="31"/>
        <v xml:space="preserve">5 </v>
      </c>
      <c r="Y66" s="84" t="str">
        <f t="shared" si="31"/>
        <v xml:space="preserve">0 </v>
      </c>
      <c r="Z66" s="84" t="str">
        <f t="shared" si="31"/>
        <v xml:space="preserve">0 </v>
      </c>
      <c r="AA66" s="89">
        <f>IFERROR(MIN(20,SUM(LEFT(P66,2)*1,LEFT(Q66,2)*1,LEFT(R66,2)*1)),0)</f>
        <v>0</v>
      </c>
      <c r="AB66" s="90"/>
      <c r="AC66" s="91"/>
      <c r="AD66" s="85" t="str">
        <f>IFERROR(LEFT(S66,2),0)</f>
        <v xml:space="preserve">0 </v>
      </c>
      <c r="AE66" s="86">
        <v>0</v>
      </c>
      <c r="AF66" s="87">
        <f>IFERROR(-IF(U66&gt;100000,10,IF(U66&gt;80000,8,IF(U66&gt;50000,5,IF(U66&gt;30000,3,0)))),0)</f>
        <v>0</v>
      </c>
      <c r="AG66" s="84">
        <f t="shared" si="32"/>
        <v>0.60000000000000009</v>
      </c>
      <c r="AH66" s="84">
        <f t="shared" si="33"/>
        <v>1.7999999999999998</v>
      </c>
      <c r="AI66" s="84">
        <f t="shared" si="34"/>
        <v>1</v>
      </c>
      <c r="AJ66" s="84">
        <f t="shared" si="35"/>
        <v>0</v>
      </c>
      <c r="AK66" s="84">
        <f t="shared" si="36"/>
        <v>0</v>
      </c>
      <c r="AL66" s="89">
        <f t="shared" si="37"/>
        <v>0</v>
      </c>
      <c r="AM66" s="90"/>
      <c r="AN66" s="91"/>
      <c r="AO66" s="85">
        <f t="shared" si="38"/>
        <v>0</v>
      </c>
      <c r="AP66" s="84">
        <f t="shared" si="39"/>
        <v>10.199999999999999</v>
      </c>
      <c r="AQ66" s="84">
        <f t="shared" si="40"/>
        <v>0</v>
      </c>
      <c r="AR66" s="84">
        <f t="shared" si="41"/>
        <v>0</v>
      </c>
      <c r="AS66" s="84">
        <f t="shared" si="42"/>
        <v>10.199999999999999</v>
      </c>
      <c r="AT66" s="92">
        <f t="shared" si="15"/>
        <v>44</v>
      </c>
    </row>
    <row r="67" spans="1:46" ht="15.75" outlineLevel="1">
      <c r="B67" s="12" t="s">
        <v>71</v>
      </c>
      <c r="C67" s="13"/>
      <c r="D67" s="13"/>
      <c r="E67" s="13">
        <f>SUM(E63:E66)</f>
        <v>3750000</v>
      </c>
      <c r="F67" s="14"/>
      <c r="G67" s="64"/>
      <c r="H67" s="37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9"/>
    </row>
    <row r="68" spans="1:46" ht="15.75" outlineLevel="2">
      <c r="A68" s="1">
        <v>1</v>
      </c>
      <c r="B68" s="9" t="s">
        <v>76</v>
      </c>
      <c r="C68" s="10"/>
      <c r="D68" s="10" t="s">
        <v>77</v>
      </c>
      <c r="E68" s="10">
        <v>320000</v>
      </c>
      <c r="F68" s="11" t="s">
        <v>632</v>
      </c>
      <c r="G68" s="77" t="s">
        <v>647</v>
      </c>
      <c r="H68" s="29" t="s">
        <v>608</v>
      </c>
      <c r="I68" s="30" t="s">
        <v>695</v>
      </c>
      <c r="J68" s="30" t="s">
        <v>680</v>
      </c>
      <c r="K68" s="29" t="s">
        <v>691</v>
      </c>
      <c r="L68" s="30" t="s">
        <v>674</v>
      </c>
      <c r="M68" s="31" t="s">
        <v>675</v>
      </c>
      <c r="N68" s="29" t="s">
        <v>668</v>
      </c>
      <c r="O68" s="30" t="s">
        <v>659</v>
      </c>
      <c r="P68" s="30" t="s">
        <v>692</v>
      </c>
      <c r="Q68" s="30" t="s">
        <v>683</v>
      </c>
      <c r="R68" s="31" t="s">
        <v>656</v>
      </c>
      <c r="S68" s="29" t="s">
        <v>657</v>
      </c>
      <c r="T68" s="46">
        <v>320000</v>
      </c>
      <c r="U68" s="45">
        <v>0</v>
      </c>
      <c r="V68" s="84" t="str">
        <f>IFERROR(LEFT(K68,2),0)</f>
        <v>10</v>
      </c>
      <c r="W68" s="84" t="str">
        <f>IFERROR(LEFT(L68,2),0)</f>
        <v xml:space="preserve">3 </v>
      </c>
      <c r="X68" s="84" t="str">
        <f>IFERROR(LEFT(M68,2),0)</f>
        <v xml:space="preserve">5 </v>
      </c>
      <c r="Y68" s="84" t="str">
        <f>IFERROR(LEFT(N68,2),0)</f>
        <v>10</v>
      </c>
      <c r="Z68" s="84" t="str">
        <f>IFERROR(LEFT(O68,2),0)</f>
        <v xml:space="preserve">5 </v>
      </c>
      <c r="AA68" s="89">
        <f>IFERROR(MIN(20,SUM(LEFT(P68,2)*1,LEFT(Q68,2)*1,LEFT(R68,2)*1)),0)</f>
        <v>3</v>
      </c>
      <c r="AB68" s="90"/>
      <c r="AC68" s="91"/>
      <c r="AD68" s="85" t="str">
        <f>IFERROR(LEFT(S68,2),0)</f>
        <v xml:space="preserve">0 </v>
      </c>
      <c r="AE68" s="86">
        <v>0</v>
      </c>
      <c r="AF68" s="87">
        <f>IFERROR(-IF(U68&gt;100000,10,IF(U68&gt;80000,8,IF(U68&gt;50000,5,IF(U68&gt;30000,3,0)))),0)</f>
        <v>0</v>
      </c>
      <c r="AG68" s="84">
        <f>IFERROR(V68*AG$4,0)</f>
        <v>2</v>
      </c>
      <c r="AH68" s="84">
        <f>IFERROR(W68*AH$4,0)</f>
        <v>1.7999999999999998</v>
      </c>
      <c r="AI68" s="84">
        <f>IFERROR(X68*AI$4,0)</f>
        <v>1</v>
      </c>
      <c r="AJ68" s="84">
        <f>IFERROR(Y68*AJ$4,0)</f>
        <v>2.5</v>
      </c>
      <c r="AK68" s="84">
        <f>IFERROR(Z68*AK$4,0)</f>
        <v>0.75</v>
      </c>
      <c r="AL68" s="89">
        <f>IFERROR(MIN(20,SUM(AA68*1,AB68*1,AC68*1))/2*AL$4,0)</f>
        <v>0.89999999999999991</v>
      </c>
      <c r="AM68" s="90"/>
      <c r="AN68" s="91"/>
      <c r="AO68" s="85">
        <f>IFERROR(IF((AD68+AF68)*AO$4&lt;0,0,(AD68+AF68)*AO$4),0)</f>
        <v>0</v>
      </c>
      <c r="AP68" s="84">
        <f>SUM(AG68:AI68)*$AG$3*10</f>
        <v>14.399999999999999</v>
      </c>
      <c r="AQ68" s="84">
        <f>SUM(AJ68:AN68)*$AJ$3*10</f>
        <v>20.75</v>
      </c>
      <c r="AR68" s="84">
        <f>SUM(AO68:AO68)*$AO$3*10</f>
        <v>0</v>
      </c>
      <c r="AS68" s="84">
        <f>SUM(AP68:AR68)</f>
        <v>35.15</v>
      </c>
      <c r="AT68" s="92">
        <f t="shared" si="15"/>
        <v>18</v>
      </c>
    </row>
    <row r="69" spans="1:46" ht="15.75" outlineLevel="1">
      <c r="B69" s="12" t="s">
        <v>76</v>
      </c>
      <c r="C69" s="13"/>
      <c r="D69" s="13"/>
      <c r="E69" s="13">
        <f>SUM(E68)</f>
        <v>320000</v>
      </c>
      <c r="F69" s="14"/>
      <c r="G69" s="64"/>
      <c r="H69" s="37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9"/>
    </row>
    <row r="70" spans="1:46" ht="16.5" thickBot="1">
      <c r="B70" s="18" t="s">
        <v>78</v>
      </c>
      <c r="C70" s="19"/>
      <c r="D70" s="19"/>
      <c r="E70" s="19">
        <f>E69+E67+E62+E60+E58+E51+E38</f>
        <v>34735000</v>
      </c>
      <c r="F70" s="14"/>
      <c r="G70" s="64"/>
      <c r="H70" s="43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44"/>
    </row>
    <row r="71" spans="1:46" ht="16.5" outlineLevel="2" thickTop="1">
      <c r="A71" s="1">
        <v>1</v>
      </c>
      <c r="B71" s="9" t="s">
        <v>79</v>
      </c>
      <c r="C71" s="10"/>
      <c r="D71" s="10" t="s">
        <v>80</v>
      </c>
      <c r="E71" s="10">
        <v>1500000</v>
      </c>
      <c r="F71" s="11" t="s">
        <v>576</v>
      </c>
      <c r="G71" s="77" t="s">
        <v>647</v>
      </c>
      <c r="H71" s="34" t="s">
        <v>608</v>
      </c>
      <c r="I71" s="35" t="s">
        <v>679</v>
      </c>
      <c r="J71" s="35" t="s">
        <v>680</v>
      </c>
      <c r="K71" s="34" t="s">
        <v>681</v>
      </c>
      <c r="L71" s="35" t="s">
        <v>674</v>
      </c>
      <c r="M71" s="36" t="s">
        <v>675</v>
      </c>
      <c r="N71" s="34" t="s">
        <v>652</v>
      </c>
      <c r="O71" s="35" t="s">
        <v>653</v>
      </c>
      <c r="P71" s="35" t="s">
        <v>682</v>
      </c>
      <c r="Q71" s="35" t="s">
        <v>683</v>
      </c>
      <c r="R71" s="36" t="s">
        <v>656</v>
      </c>
      <c r="S71" s="34" t="s">
        <v>684</v>
      </c>
      <c r="T71" s="27" t="s">
        <v>685</v>
      </c>
      <c r="U71" s="28">
        <v>0</v>
      </c>
      <c r="V71" s="84" t="str">
        <f>IFERROR(LEFT(K71,2),0)</f>
        <v xml:space="preserve">3 </v>
      </c>
      <c r="W71" s="84" t="str">
        <f>IFERROR(LEFT(L71,2),0)</f>
        <v xml:space="preserve">3 </v>
      </c>
      <c r="X71" s="84" t="str">
        <f>IFERROR(LEFT(M71,2),0)</f>
        <v xml:space="preserve">5 </v>
      </c>
      <c r="Y71" s="84" t="str">
        <f>IFERROR(LEFT(N71,2),0)</f>
        <v xml:space="preserve">0 </v>
      </c>
      <c r="Z71" s="84" t="str">
        <f>IFERROR(LEFT(O71,2),0)</f>
        <v xml:space="preserve">0 </v>
      </c>
      <c r="AA71" s="89">
        <f>IFERROR(MIN(20,SUM(LEFT(P71,2)*1,LEFT(Q71,2)*1,LEFT(R71,2)*1)),0)</f>
        <v>0</v>
      </c>
      <c r="AB71" s="90"/>
      <c r="AC71" s="91"/>
      <c r="AD71" s="85" t="str">
        <f>IFERROR(LEFT(S71,2),0)</f>
        <v xml:space="preserve">3 </v>
      </c>
      <c r="AE71" s="86">
        <v>0</v>
      </c>
      <c r="AF71" s="87">
        <f>IFERROR(-IF(U71&gt;100000,10,IF(U71&gt;80000,8,IF(U71&gt;50000,5,IF(U71&gt;30000,3,0)))),0)</f>
        <v>0</v>
      </c>
      <c r="AG71" s="84">
        <f>IFERROR(V71*AG$4,0)</f>
        <v>0.60000000000000009</v>
      </c>
      <c r="AH71" s="84">
        <f>IFERROR(W71*AH$4,0)</f>
        <v>1.7999999999999998</v>
      </c>
      <c r="AI71" s="84">
        <f>IFERROR(X71*AI$4,0)</f>
        <v>1</v>
      </c>
      <c r="AJ71" s="84">
        <f>IFERROR(Y71*AJ$4,0)</f>
        <v>0</v>
      </c>
      <c r="AK71" s="84">
        <f>IFERROR(Z71*AK$4,0)</f>
        <v>0</v>
      </c>
      <c r="AL71" s="89">
        <f>IFERROR(MIN(20,SUM(AA71*1,AB71*1,AC71*1))/2*AL$4,0)</f>
        <v>0</v>
      </c>
      <c r="AM71" s="90"/>
      <c r="AN71" s="91"/>
      <c r="AO71" s="85">
        <f>IFERROR(IF((AD71+AF71)*AO$4&lt;0,0,(AD71+AF71)*AO$4),0)</f>
        <v>1.5</v>
      </c>
      <c r="AP71" s="84">
        <f>SUM(AG71:AI71)*$AG$3*10</f>
        <v>10.199999999999999</v>
      </c>
      <c r="AQ71" s="84">
        <f>SUM(AJ71:AN71)*$AJ$3*10</f>
        <v>0</v>
      </c>
      <c r="AR71" s="84">
        <f>SUM(AO71:AO71)*$AO$3*10</f>
        <v>3.0000000000000004</v>
      </c>
      <c r="AS71" s="84">
        <f>SUM(AP71:AR71)</f>
        <v>13.2</v>
      </c>
      <c r="AT71" s="92">
        <f t="shared" si="15"/>
        <v>40</v>
      </c>
    </row>
    <row r="72" spans="1:46" ht="15.75" outlineLevel="2">
      <c r="A72" s="1">
        <v>2</v>
      </c>
      <c r="B72" s="9" t="s">
        <v>79</v>
      </c>
      <c r="C72" s="10"/>
      <c r="D72" s="10" t="s">
        <v>81</v>
      </c>
      <c r="E72" s="10">
        <v>600000</v>
      </c>
      <c r="F72" s="11" t="s">
        <v>577</v>
      </c>
      <c r="G72" s="77" t="s">
        <v>647</v>
      </c>
      <c r="H72" s="93"/>
      <c r="I72" s="94"/>
      <c r="J72" s="94"/>
      <c r="K72" s="93"/>
      <c r="L72" s="94"/>
      <c r="M72" s="95"/>
      <c r="N72" s="93"/>
      <c r="O72" s="94"/>
      <c r="P72" s="94"/>
      <c r="Q72" s="94"/>
      <c r="R72" s="95"/>
      <c r="S72" s="93"/>
      <c r="T72" s="27"/>
      <c r="U72" s="28"/>
    </row>
    <row r="73" spans="1:46" ht="15.75" outlineLevel="2">
      <c r="A73" s="1">
        <v>3</v>
      </c>
      <c r="B73" s="9" t="s">
        <v>79</v>
      </c>
      <c r="C73" s="10"/>
      <c r="D73" s="10" t="s">
        <v>82</v>
      </c>
      <c r="E73" s="10">
        <v>300000</v>
      </c>
      <c r="F73" s="11" t="s">
        <v>578</v>
      </c>
      <c r="G73" s="77" t="s">
        <v>647</v>
      </c>
      <c r="H73" s="93"/>
      <c r="I73" s="94"/>
      <c r="J73" s="94"/>
      <c r="K73" s="93"/>
      <c r="L73" s="94"/>
      <c r="M73" s="95"/>
      <c r="N73" s="93"/>
      <c r="O73" s="94"/>
      <c r="P73" s="94"/>
      <c r="Q73" s="94"/>
      <c r="R73" s="95"/>
      <c r="S73" s="93"/>
      <c r="T73" s="27"/>
      <c r="U73" s="28"/>
    </row>
    <row r="74" spans="1:46" ht="15.75" outlineLevel="2">
      <c r="A74" s="1">
        <v>4</v>
      </c>
      <c r="B74" s="9" t="s">
        <v>79</v>
      </c>
      <c r="C74" s="10"/>
      <c r="D74" s="10" t="s">
        <v>83</v>
      </c>
      <c r="E74" s="10">
        <v>300000</v>
      </c>
      <c r="F74" s="11" t="s">
        <v>579</v>
      </c>
      <c r="G74" s="77" t="s">
        <v>647</v>
      </c>
      <c r="H74" s="93"/>
      <c r="I74" s="94"/>
      <c r="J74" s="94"/>
      <c r="K74" s="93"/>
      <c r="L74" s="94"/>
      <c r="M74" s="95"/>
      <c r="N74" s="93"/>
      <c r="O74" s="94"/>
      <c r="P74" s="94"/>
      <c r="Q74" s="94"/>
      <c r="R74" s="95"/>
      <c r="S74" s="93"/>
      <c r="T74" s="27"/>
      <c r="U74" s="28"/>
    </row>
    <row r="75" spans="1:46" ht="15.75" outlineLevel="2">
      <c r="A75" s="1">
        <v>5</v>
      </c>
      <c r="B75" s="9" t="s">
        <v>79</v>
      </c>
      <c r="C75" s="10"/>
      <c r="D75" s="10" t="s">
        <v>84</v>
      </c>
      <c r="E75" s="10">
        <v>300000</v>
      </c>
      <c r="F75" s="11" t="s">
        <v>580</v>
      </c>
      <c r="G75" s="77" t="s">
        <v>647</v>
      </c>
      <c r="H75" s="93"/>
      <c r="I75" s="94"/>
      <c r="J75" s="94"/>
      <c r="K75" s="93"/>
      <c r="L75" s="94"/>
      <c r="M75" s="95"/>
      <c r="N75" s="93"/>
      <c r="O75" s="94"/>
      <c r="P75" s="94"/>
      <c r="Q75" s="94"/>
      <c r="R75" s="95"/>
      <c r="S75" s="93"/>
      <c r="T75" s="27"/>
      <c r="U75" s="28"/>
    </row>
    <row r="76" spans="1:46" ht="15.75" outlineLevel="2">
      <c r="A76" s="1">
        <v>6</v>
      </c>
      <c r="B76" s="9" t="s">
        <v>206</v>
      </c>
      <c r="C76" s="10"/>
      <c r="D76" s="10" t="s">
        <v>633</v>
      </c>
      <c r="E76" s="10">
        <v>-600000</v>
      </c>
      <c r="F76" s="11"/>
      <c r="G76" s="77"/>
    </row>
    <row r="77" spans="1:46" ht="15.75" outlineLevel="1">
      <c r="B77" s="12" t="s">
        <v>79</v>
      </c>
      <c r="C77" s="13"/>
      <c r="D77" s="13"/>
      <c r="E77" s="13">
        <f>SUM(E71:E76)</f>
        <v>2400000</v>
      </c>
      <c r="F77" s="14"/>
      <c r="G77" s="64"/>
      <c r="H77" s="37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9"/>
    </row>
    <row r="78" spans="1:46" ht="15.75" outlineLevel="2">
      <c r="A78" s="1">
        <v>1</v>
      </c>
      <c r="B78" s="9" t="s">
        <v>85</v>
      </c>
      <c r="C78" s="10"/>
      <c r="D78" s="10" t="s">
        <v>86</v>
      </c>
      <c r="E78" s="10">
        <v>200000</v>
      </c>
      <c r="F78" s="11" t="s">
        <v>87</v>
      </c>
      <c r="G78" s="77">
        <v>2022</v>
      </c>
      <c r="H78" s="93"/>
      <c r="I78" s="94"/>
      <c r="J78" s="94"/>
      <c r="K78" s="93"/>
      <c r="L78" s="94"/>
      <c r="M78" s="95"/>
      <c r="N78" s="93"/>
      <c r="O78" s="94"/>
      <c r="P78" s="94"/>
      <c r="Q78" s="94"/>
      <c r="R78" s="95"/>
      <c r="S78" s="93"/>
      <c r="T78" s="27"/>
      <c r="U78" s="28"/>
    </row>
    <row r="79" spans="1:46" ht="15.75" outlineLevel="2">
      <c r="A79" s="1">
        <v>2</v>
      </c>
      <c r="B79" s="9" t="s">
        <v>85</v>
      </c>
      <c r="C79" s="10"/>
      <c r="D79" s="10" t="s">
        <v>88</v>
      </c>
      <c r="E79" s="10">
        <v>200000</v>
      </c>
      <c r="F79" s="11" t="s">
        <v>87</v>
      </c>
      <c r="G79" s="77">
        <v>2022</v>
      </c>
      <c r="H79" s="93"/>
      <c r="I79" s="94"/>
      <c r="J79" s="94"/>
      <c r="K79" s="93"/>
      <c r="L79" s="94"/>
      <c r="M79" s="95"/>
      <c r="N79" s="93"/>
      <c r="O79" s="94"/>
      <c r="P79" s="94"/>
      <c r="Q79" s="94"/>
      <c r="R79" s="95"/>
      <c r="S79" s="93"/>
      <c r="T79" s="27"/>
      <c r="U79" s="28"/>
    </row>
    <row r="80" spans="1:46" ht="15.75" outlineLevel="1">
      <c r="B80" s="12" t="s">
        <v>85</v>
      </c>
      <c r="C80" s="13"/>
      <c r="D80" s="13"/>
      <c r="E80" s="13">
        <f>SUM(E78:E79)</f>
        <v>400000</v>
      </c>
      <c r="F80" s="14"/>
      <c r="G80" s="64"/>
      <c r="H80" s="37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9"/>
    </row>
    <row r="81" spans="1:46" ht="15.75" outlineLevel="2">
      <c r="A81" s="1">
        <v>1</v>
      </c>
      <c r="B81" s="9" t="s">
        <v>89</v>
      </c>
      <c r="C81" s="10"/>
      <c r="D81" s="10" t="s">
        <v>90</v>
      </c>
      <c r="E81" s="10">
        <v>800000</v>
      </c>
      <c r="F81" s="11" t="s">
        <v>624</v>
      </c>
      <c r="G81" s="77" t="s">
        <v>672</v>
      </c>
      <c r="H81" s="93"/>
      <c r="I81" s="94"/>
      <c r="J81" s="94"/>
      <c r="K81" s="93"/>
      <c r="L81" s="94"/>
      <c r="M81" s="95"/>
      <c r="N81" s="93"/>
      <c r="O81" s="94"/>
      <c r="P81" s="94"/>
      <c r="Q81" s="94"/>
      <c r="R81" s="95"/>
      <c r="S81" s="93"/>
      <c r="T81" s="27"/>
      <c r="U81" s="28"/>
    </row>
    <row r="82" spans="1:46" ht="15.75" outlineLevel="2">
      <c r="A82" s="1">
        <v>2</v>
      </c>
      <c r="B82" s="9" t="s">
        <v>207</v>
      </c>
      <c r="C82" s="10"/>
      <c r="D82" s="10" t="s">
        <v>633</v>
      </c>
      <c r="E82" s="10">
        <v>-500000</v>
      </c>
      <c r="F82" s="11"/>
      <c r="G82" s="77"/>
    </row>
    <row r="83" spans="1:46" ht="15.75" outlineLevel="1">
      <c r="B83" s="12" t="s">
        <v>89</v>
      </c>
      <c r="C83" s="13"/>
      <c r="D83" s="13"/>
      <c r="E83" s="13">
        <f>SUM(E81:E82)</f>
        <v>300000</v>
      </c>
      <c r="F83" s="14"/>
      <c r="G83" s="64"/>
      <c r="H83" s="37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9"/>
    </row>
    <row r="84" spans="1:46" ht="15.75" outlineLevel="2">
      <c r="A84" s="1">
        <v>1</v>
      </c>
      <c r="B84" s="9" t="s">
        <v>91</v>
      </c>
      <c r="C84" s="10"/>
      <c r="D84" s="10" t="s">
        <v>626</v>
      </c>
      <c r="E84" s="10">
        <v>2600000</v>
      </c>
      <c r="F84" s="11" t="s">
        <v>624</v>
      </c>
      <c r="G84" s="77" t="s">
        <v>672</v>
      </c>
      <c r="H84" s="93"/>
      <c r="I84" s="94"/>
      <c r="J84" s="94"/>
      <c r="K84" s="93"/>
      <c r="L84" s="94"/>
      <c r="M84" s="95"/>
      <c r="N84" s="93"/>
      <c r="O84" s="94"/>
      <c r="P84" s="94"/>
      <c r="Q84" s="94"/>
      <c r="R84" s="95"/>
      <c r="S84" s="93"/>
      <c r="T84" s="27"/>
      <c r="U84" s="28"/>
    </row>
    <row r="85" spans="1:46" ht="15.75" outlineLevel="2">
      <c r="A85" s="1">
        <v>2</v>
      </c>
      <c r="B85" s="9" t="s">
        <v>208</v>
      </c>
      <c r="C85" s="10"/>
      <c r="D85" s="10" t="s">
        <v>633</v>
      </c>
      <c r="E85" s="10">
        <v>-1000000</v>
      </c>
      <c r="F85" s="11"/>
      <c r="G85" s="77"/>
    </row>
    <row r="86" spans="1:46" ht="15.75" outlineLevel="1">
      <c r="B86" s="12" t="s">
        <v>91</v>
      </c>
      <c r="C86" s="13"/>
      <c r="D86" s="13"/>
      <c r="E86" s="13">
        <f>SUM(E84:E85)</f>
        <v>1600000</v>
      </c>
      <c r="F86" s="14"/>
      <c r="G86" s="64"/>
      <c r="H86" s="37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9"/>
    </row>
    <row r="87" spans="1:46" ht="15.75" outlineLevel="2">
      <c r="A87" s="1">
        <v>1</v>
      </c>
      <c r="B87" s="9" t="s">
        <v>93</v>
      </c>
      <c r="C87" s="10"/>
      <c r="D87" s="10" t="s">
        <v>625</v>
      </c>
      <c r="E87" s="10">
        <v>125000</v>
      </c>
      <c r="F87" s="11" t="s">
        <v>624</v>
      </c>
      <c r="G87" s="77" t="s">
        <v>672</v>
      </c>
      <c r="H87" s="93"/>
      <c r="I87" s="94"/>
      <c r="J87" s="94"/>
      <c r="K87" s="93"/>
      <c r="L87" s="94"/>
      <c r="M87" s="95"/>
      <c r="N87" s="93"/>
      <c r="O87" s="94"/>
      <c r="P87" s="94"/>
      <c r="Q87" s="94"/>
      <c r="R87" s="95"/>
      <c r="S87" s="93"/>
      <c r="T87" s="27"/>
      <c r="U87" s="28"/>
    </row>
    <row r="88" spans="1:46" ht="15.75" outlineLevel="2">
      <c r="A88" s="1">
        <v>2</v>
      </c>
      <c r="B88" s="9" t="s">
        <v>209</v>
      </c>
      <c r="C88" s="10"/>
      <c r="D88" s="10" t="s">
        <v>633</v>
      </c>
      <c r="E88" s="10">
        <v>-31250</v>
      </c>
      <c r="F88" s="11"/>
      <c r="G88" s="77"/>
    </row>
    <row r="89" spans="1:46" ht="15.75" outlineLevel="1">
      <c r="B89" s="12" t="s">
        <v>93</v>
      </c>
      <c r="C89" s="13"/>
      <c r="D89" s="13"/>
      <c r="E89" s="13">
        <f>SUM(E87:E88)</f>
        <v>93750</v>
      </c>
      <c r="F89" s="14"/>
      <c r="G89" s="64"/>
      <c r="H89" s="37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9"/>
    </row>
    <row r="90" spans="1:46" ht="15.75" outlineLevel="2">
      <c r="A90" s="1">
        <v>1</v>
      </c>
      <c r="B90" s="9" t="s">
        <v>94</v>
      </c>
      <c r="C90" s="10"/>
      <c r="D90" s="10" t="s">
        <v>95</v>
      </c>
      <c r="E90" s="10">
        <v>936947</v>
      </c>
      <c r="F90" s="11" t="s">
        <v>96</v>
      </c>
      <c r="G90" s="78">
        <v>42705</v>
      </c>
      <c r="H90" s="29" t="s">
        <v>608</v>
      </c>
      <c r="I90" s="30" t="s">
        <v>690</v>
      </c>
      <c r="J90" s="30" t="s">
        <v>699</v>
      </c>
      <c r="K90" s="29" t="s">
        <v>649</v>
      </c>
      <c r="L90" s="30" t="s">
        <v>650</v>
      </c>
      <c r="M90" s="31" t="s">
        <v>658</v>
      </c>
      <c r="N90" s="29" t="s">
        <v>652</v>
      </c>
      <c r="O90" s="30" t="s">
        <v>653</v>
      </c>
      <c r="P90" s="30" t="s">
        <v>682</v>
      </c>
      <c r="Q90" s="30" t="s">
        <v>683</v>
      </c>
      <c r="R90" s="31" t="s">
        <v>656</v>
      </c>
      <c r="S90" s="29" t="s">
        <v>662</v>
      </c>
      <c r="T90" s="46">
        <v>1775522</v>
      </c>
      <c r="U90" s="45">
        <v>3600</v>
      </c>
      <c r="V90" s="84" t="str">
        <f t="shared" ref="V90:Z91" si="43">IFERROR(LEFT(K90,2),0)</f>
        <v xml:space="preserve">0 </v>
      </c>
      <c r="W90" s="84" t="str">
        <f t="shared" si="43"/>
        <v xml:space="preserve">0 </v>
      </c>
      <c r="X90" s="84" t="str">
        <f t="shared" si="43"/>
        <v xml:space="preserve">0 </v>
      </c>
      <c r="Y90" s="84" t="str">
        <f t="shared" si="43"/>
        <v xml:space="preserve">0 </v>
      </c>
      <c r="Z90" s="84" t="str">
        <f t="shared" si="43"/>
        <v xml:space="preserve">0 </v>
      </c>
      <c r="AA90" s="89">
        <f>IFERROR(MIN(20,SUM(LEFT(P90,2)*1,LEFT(Q90,2)*1,LEFT(R90,2)*1)),0)</f>
        <v>0</v>
      </c>
      <c r="AB90" s="90"/>
      <c r="AC90" s="91"/>
      <c r="AD90" s="85" t="str">
        <f>IFERROR(LEFT(S90,2),0)</f>
        <v>10</v>
      </c>
      <c r="AE90" s="86">
        <v>0</v>
      </c>
      <c r="AF90" s="87">
        <f>IFERROR(-IF(U90&gt;100000,10,IF(U90&gt;80000,8,IF(U90&gt;50000,5,IF(U90&gt;30000,3,0)))),0)</f>
        <v>0</v>
      </c>
      <c r="AG90" s="84">
        <f t="shared" ref="AG90:AG91" si="44">IFERROR(V90*AG$4,0)</f>
        <v>0</v>
      </c>
      <c r="AH90" s="84">
        <f t="shared" ref="AH90:AH91" si="45">IFERROR(W90*AH$4,0)</f>
        <v>0</v>
      </c>
      <c r="AI90" s="84">
        <f t="shared" ref="AI90:AI91" si="46">IFERROR(X90*AI$4,0)</f>
        <v>0</v>
      </c>
      <c r="AJ90" s="84">
        <f t="shared" ref="AJ90:AJ91" si="47">IFERROR(Y90*AJ$4,0)</f>
        <v>0</v>
      </c>
      <c r="AK90" s="84">
        <f t="shared" ref="AK90:AK91" si="48">IFERROR(Z90*AK$4,0)</f>
        <v>0</v>
      </c>
      <c r="AL90" s="89">
        <f t="shared" ref="AL90:AL91" si="49">IFERROR(MIN(20,SUM(AA90*1,AB90*1,AC90*1))/2*AL$4,0)</f>
        <v>0</v>
      </c>
      <c r="AM90" s="90"/>
      <c r="AN90" s="91"/>
      <c r="AO90" s="85">
        <f t="shared" ref="AO90:AO91" si="50">IFERROR(IF((AD90+AF90)*AO$4&lt;0,0,(AD90+AF90)*AO$4),0)</f>
        <v>5</v>
      </c>
      <c r="AP90" s="84">
        <f t="shared" ref="AP90:AP91" si="51">SUM(AG90:AI90)*$AG$3*10</f>
        <v>0</v>
      </c>
      <c r="AQ90" s="84">
        <f t="shared" ref="AQ90:AQ91" si="52">SUM(AJ90:AN90)*$AJ$3*10</f>
        <v>0</v>
      </c>
      <c r="AR90" s="84">
        <f t="shared" ref="AR90:AR91" si="53">SUM(AO90:AO90)*$AO$3*10</f>
        <v>10</v>
      </c>
      <c r="AS90" s="84">
        <f t="shared" ref="AS90:AS91" si="54">SUM(AP90:AR90)</f>
        <v>10</v>
      </c>
      <c r="AT90" s="92">
        <f t="shared" ref="AT90:AT128" si="55">RANK(AS90,AS$7:AS$170)</f>
        <v>45</v>
      </c>
    </row>
    <row r="91" spans="1:46" ht="15.75" outlineLevel="2">
      <c r="A91" s="1">
        <v>2</v>
      </c>
      <c r="B91" s="9" t="s">
        <v>94</v>
      </c>
      <c r="C91" s="10"/>
      <c r="D91" s="10" t="s">
        <v>627</v>
      </c>
      <c r="E91" s="10">
        <v>568564</v>
      </c>
      <c r="F91" s="11" t="s">
        <v>97</v>
      </c>
      <c r="G91" s="77" t="s">
        <v>709</v>
      </c>
      <c r="H91" s="29" t="s">
        <v>608</v>
      </c>
      <c r="I91" s="30" t="s">
        <v>690</v>
      </c>
      <c r="J91" s="30" t="s">
        <v>699</v>
      </c>
      <c r="K91" s="29" t="s">
        <v>681</v>
      </c>
      <c r="L91" s="30" t="s">
        <v>674</v>
      </c>
      <c r="M91" s="31" t="s">
        <v>697</v>
      </c>
      <c r="N91" s="29" t="s">
        <v>652</v>
      </c>
      <c r="O91" s="30" t="s">
        <v>653</v>
      </c>
      <c r="P91" s="30" t="s">
        <v>682</v>
      </c>
      <c r="Q91" s="30" t="s">
        <v>683</v>
      </c>
      <c r="R91" s="31" t="s">
        <v>686</v>
      </c>
      <c r="S91" s="29" t="s">
        <v>657</v>
      </c>
      <c r="T91" s="46">
        <v>568564</v>
      </c>
      <c r="U91" s="45">
        <v>0</v>
      </c>
      <c r="V91" s="84" t="str">
        <f t="shared" si="43"/>
        <v xml:space="preserve">3 </v>
      </c>
      <c r="W91" s="84" t="str">
        <f t="shared" si="43"/>
        <v xml:space="preserve">3 </v>
      </c>
      <c r="X91" s="84" t="str">
        <f t="shared" si="43"/>
        <v>Se</v>
      </c>
      <c r="Y91" s="84" t="str">
        <f t="shared" si="43"/>
        <v xml:space="preserve">0 </v>
      </c>
      <c r="Z91" s="84" t="str">
        <f t="shared" si="43"/>
        <v xml:space="preserve">0 </v>
      </c>
      <c r="AA91" s="89">
        <f>IFERROR(MIN(20,SUM(LEFT(P91,2)*1,LEFT(Q91,2)*1,LEFT(R91,2)*1)),0)</f>
        <v>8</v>
      </c>
      <c r="AB91" s="90"/>
      <c r="AC91" s="91"/>
      <c r="AD91" s="85" t="str">
        <f>IFERROR(LEFT(S91,2),0)</f>
        <v xml:space="preserve">0 </v>
      </c>
      <c r="AE91" s="86">
        <v>0</v>
      </c>
      <c r="AF91" s="87">
        <f>IFERROR(-IF(U91&gt;100000,10,IF(U91&gt;80000,8,IF(U91&gt;50000,5,IF(U91&gt;30000,3,0)))),0)</f>
        <v>0</v>
      </c>
      <c r="AG91" s="84">
        <f t="shared" si="44"/>
        <v>0.60000000000000009</v>
      </c>
      <c r="AH91" s="84">
        <f t="shared" si="45"/>
        <v>1.7999999999999998</v>
      </c>
      <c r="AI91" s="84">
        <f t="shared" si="46"/>
        <v>0</v>
      </c>
      <c r="AJ91" s="84">
        <f t="shared" si="47"/>
        <v>0</v>
      </c>
      <c r="AK91" s="84">
        <f t="shared" si="48"/>
        <v>0</v>
      </c>
      <c r="AL91" s="89">
        <f t="shared" si="49"/>
        <v>2.4</v>
      </c>
      <c r="AM91" s="90"/>
      <c r="AN91" s="91"/>
      <c r="AO91" s="85">
        <f t="shared" si="50"/>
        <v>0</v>
      </c>
      <c r="AP91" s="84">
        <f t="shared" si="51"/>
        <v>7.1999999999999993</v>
      </c>
      <c r="AQ91" s="84">
        <f t="shared" si="52"/>
        <v>12</v>
      </c>
      <c r="AR91" s="84">
        <f t="shared" si="53"/>
        <v>0</v>
      </c>
      <c r="AS91" s="84">
        <f t="shared" si="54"/>
        <v>19.2</v>
      </c>
      <c r="AT91" s="92">
        <f t="shared" si="55"/>
        <v>34</v>
      </c>
    </row>
    <row r="92" spans="1:46" ht="15.75" outlineLevel="1">
      <c r="B92" s="12" t="s">
        <v>94</v>
      </c>
      <c r="C92" s="13"/>
      <c r="D92" s="13"/>
      <c r="E92" s="13">
        <f>SUM(E90:E91)</f>
        <v>1505511</v>
      </c>
      <c r="F92" s="14"/>
      <c r="G92" s="64"/>
      <c r="H92" s="37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9"/>
    </row>
    <row r="93" spans="1:46" ht="15.75" outlineLevel="2">
      <c r="A93" s="1">
        <v>1</v>
      </c>
      <c r="B93" s="9" t="s">
        <v>98</v>
      </c>
      <c r="C93" s="10"/>
      <c r="D93" s="10" t="s">
        <v>99</v>
      </c>
      <c r="E93" s="10">
        <v>163320</v>
      </c>
      <c r="F93" s="11" t="s">
        <v>100</v>
      </c>
      <c r="G93" s="77" t="s">
        <v>647</v>
      </c>
      <c r="H93" s="29" t="s">
        <v>608</v>
      </c>
      <c r="I93" s="30" t="s">
        <v>690</v>
      </c>
      <c r="J93" s="30" t="s">
        <v>680</v>
      </c>
      <c r="K93" s="29" t="s">
        <v>649</v>
      </c>
      <c r="L93" s="30" t="s">
        <v>650</v>
      </c>
      <c r="M93" s="31" t="s">
        <v>700</v>
      </c>
      <c r="N93" s="29" t="s">
        <v>652</v>
      </c>
      <c r="O93" s="30" t="s">
        <v>653</v>
      </c>
      <c r="P93" s="30" t="s">
        <v>682</v>
      </c>
      <c r="Q93" s="30" t="s">
        <v>683</v>
      </c>
      <c r="R93" s="31" t="s">
        <v>697</v>
      </c>
      <c r="S93" s="29" t="s">
        <v>684</v>
      </c>
      <c r="T93" s="46">
        <v>163320</v>
      </c>
      <c r="U93" s="45">
        <v>0</v>
      </c>
      <c r="V93" s="84" t="str">
        <f t="shared" ref="V93:Z94" si="56">IFERROR(LEFT(K93,2),0)</f>
        <v xml:space="preserve">0 </v>
      </c>
      <c r="W93" s="84" t="str">
        <f t="shared" si="56"/>
        <v xml:space="preserve">0 </v>
      </c>
      <c r="X93" s="84" t="str">
        <f t="shared" si="56"/>
        <v xml:space="preserve">3 </v>
      </c>
      <c r="Y93" s="84" t="str">
        <f t="shared" si="56"/>
        <v xml:space="preserve">0 </v>
      </c>
      <c r="Z93" s="84" t="str">
        <f t="shared" si="56"/>
        <v xml:space="preserve">0 </v>
      </c>
      <c r="AA93" s="89">
        <f>IFERROR(MIN(20,SUM(LEFT(P93,2)*1,LEFT(Q93,2)*1,LEFT(R93,2)*1)),0)</f>
        <v>0</v>
      </c>
      <c r="AB93" s="90"/>
      <c r="AC93" s="91"/>
      <c r="AD93" s="85" t="str">
        <f>IFERROR(LEFT(S93,2),0)</f>
        <v xml:space="preserve">3 </v>
      </c>
      <c r="AE93" s="86">
        <v>0</v>
      </c>
      <c r="AF93" s="87">
        <f>IFERROR(-IF(U93&gt;100000,10,IF(U93&gt;80000,8,IF(U93&gt;50000,5,IF(U93&gt;30000,3,0)))),0)</f>
        <v>0</v>
      </c>
      <c r="AG93" s="84">
        <f t="shared" ref="AG93:AK94" si="57">IFERROR(V93*AG$4,0)</f>
        <v>0</v>
      </c>
      <c r="AH93" s="84">
        <f t="shared" si="57"/>
        <v>0</v>
      </c>
      <c r="AI93" s="84">
        <f t="shared" si="57"/>
        <v>0.60000000000000009</v>
      </c>
      <c r="AJ93" s="84">
        <f t="shared" si="57"/>
        <v>0</v>
      </c>
      <c r="AK93" s="84">
        <f t="shared" si="57"/>
        <v>0</v>
      </c>
      <c r="AL93" s="89">
        <f>IFERROR(MIN(20,SUM(AA93*1,AB93*1,AC93*1))/2*AL$4,0)</f>
        <v>0</v>
      </c>
      <c r="AM93" s="90"/>
      <c r="AN93" s="91"/>
      <c r="AO93" s="85">
        <f>IFERROR(IF((AD93+AF93)*AO$4&lt;0,0,(AD93+AF93)*AO$4),0)</f>
        <v>1.5</v>
      </c>
      <c r="AP93" s="84">
        <f>SUM(AG93:AI93)*$AG$3*10</f>
        <v>1.8000000000000003</v>
      </c>
      <c r="AQ93" s="84">
        <f>SUM(AJ93:AN93)*$AJ$3*10</f>
        <v>0</v>
      </c>
      <c r="AR93" s="84">
        <f>SUM(AO93:AO93)*$AO$3*10</f>
        <v>3.0000000000000004</v>
      </c>
      <c r="AS93" s="84">
        <f>SUM(AP93:AR93)</f>
        <v>4.8000000000000007</v>
      </c>
      <c r="AT93" s="92">
        <f t="shared" si="55"/>
        <v>51</v>
      </c>
    </row>
    <row r="94" spans="1:46" ht="15.75" outlineLevel="2">
      <c r="A94" s="1">
        <v>2</v>
      </c>
      <c r="B94" s="9" t="s">
        <v>98</v>
      </c>
      <c r="C94" s="10"/>
      <c r="D94" s="10" t="s">
        <v>101</v>
      </c>
      <c r="E94" s="10">
        <v>1100000</v>
      </c>
      <c r="F94" s="11" t="s">
        <v>102</v>
      </c>
      <c r="G94" s="77" t="s">
        <v>647</v>
      </c>
      <c r="H94" s="29" t="s">
        <v>608</v>
      </c>
      <c r="I94" s="30" t="s">
        <v>710</v>
      </c>
      <c r="J94" s="30" t="s">
        <v>680</v>
      </c>
      <c r="K94" s="29" t="s">
        <v>649</v>
      </c>
      <c r="L94" s="30" t="s">
        <v>650</v>
      </c>
      <c r="M94" s="31" t="s">
        <v>658</v>
      </c>
      <c r="N94" s="29" t="s">
        <v>711</v>
      </c>
      <c r="O94" s="30" t="s">
        <v>653</v>
      </c>
      <c r="P94" s="30" t="s">
        <v>682</v>
      </c>
      <c r="Q94" s="30" t="s">
        <v>683</v>
      </c>
      <c r="R94" s="31" t="s">
        <v>697</v>
      </c>
      <c r="S94" s="29" t="s">
        <v>657</v>
      </c>
      <c r="T94" s="46">
        <v>1100000</v>
      </c>
      <c r="U94" s="45">
        <v>0</v>
      </c>
      <c r="V94" s="84" t="str">
        <f t="shared" si="56"/>
        <v xml:space="preserve">0 </v>
      </c>
      <c r="W94" s="84" t="str">
        <f t="shared" si="56"/>
        <v xml:space="preserve">0 </v>
      </c>
      <c r="X94" s="84" t="str">
        <f t="shared" si="56"/>
        <v xml:space="preserve">0 </v>
      </c>
      <c r="Y94" s="84" t="str">
        <f t="shared" si="56"/>
        <v xml:space="preserve"> T</v>
      </c>
      <c r="Z94" s="84" t="str">
        <f t="shared" si="56"/>
        <v xml:space="preserve">0 </v>
      </c>
      <c r="AA94" s="89">
        <f>IFERROR(MIN(20,SUM(LEFT(P94,2)*1,LEFT(Q94,2)*1,LEFT(R94,2)*1)),0)</f>
        <v>0</v>
      </c>
      <c r="AB94" s="90"/>
      <c r="AC94" s="91"/>
      <c r="AD94" s="85" t="str">
        <f>IFERROR(LEFT(S94,2),0)</f>
        <v xml:space="preserve">0 </v>
      </c>
      <c r="AE94" s="86">
        <v>0</v>
      </c>
      <c r="AF94" s="87">
        <f>IFERROR(-IF(U94&gt;100000,10,IF(U94&gt;80000,8,IF(U94&gt;50000,5,IF(U94&gt;30000,3,0)))),0)</f>
        <v>0</v>
      </c>
      <c r="AG94" s="84">
        <f t="shared" si="57"/>
        <v>0</v>
      </c>
      <c r="AH94" s="84">
        <f t="shared" si="57"/>
        <v>0</v>
      </c>
      <c r="AI94" s="84">
        <f t="shared" si="57"/>
        <v>0</v>
      </c>
      <c r="AJ94" s="84">
        <f t="shared" si="57"/>
        <v>0</v>
      </c>
      <c r="AK94" s="84">
        <f t="shared" si="57"/>
        <v>0</v>
      </c>
      <c r="AL94" s="89">
        <f>IFERROR(MIN(20,SUM(AA94*1,AB94*1,AC94*1))/2*AL$4,0)</f>
        <v>0</v>
      </c>
      <c r="AM94" s="90"/>
      <c r="AN94" s="91"/>
      <c r="AO94" s="85">
        <f>IFERROR(IF((AD94+AF94)*AO$4&lt;0,0,(AD94+AF94)*AO$4),0)</f>
        <v>0</v>
      </c>
      <c r="AP94" s="84">
        <f>SUM(AG94:AI94)*$AG$3*10</f>
        <v>0</v>
      </c>
      <c r="AQ94" s="84">
        <f>SUM(AJ94:AN94)*$AJ$3*10</f>
        <v>0</v>
      </c>
      <c r="AR94" s="84">
        <f>SUM(AO94:AO94)*$AO$3*10</f>
        <v>0</v>
      </c>
      <c r="AS94" s="84">
        <f>SUM(AP94:AR94)</f>
        <v>0</v>
      </c>
      <c r="AT94" s="92">
        <f t="shared" si="55"/>
        <v>59</v>
      </c>
    </row>
    <row r="95" spans="1:46" ht="15.75" outlineLevel="1">
      <c r="B95" s="12" t="s">
        <v>98</v>
      </c>
      <c r="C95" s="13"/>
      <c r="D95" s="13"/>
      <c r="E95" s="13">
        <f>SUM(E93:E94)</f>
        <v>1263320</v>
      </c>
      <c r="F95" s="14"/>
      <c r="G95" s="64"/>
      <c r="H95" s="37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9"/>
    </row>
    <row r="96" spans="1:46" ht="15.75" outlineLevel="2">
      <c r="A96" s="1">
        <v>2</v>
      </c>
      <c r="B96" s="9" t="s">
        <v>103</v>
      </c>
      <c r="C96" s="10"/>
      <c r="D96" s="10" t="s">
        <v>105</v>
      </c>
      <c r="E96" s="10">
        <f>192000+20000</f>
        <v>212000</v>
      </c>
      <c r="F96" s="11" t="s">
        <v>106</v>
      </c>
      <c r="G96" s="77" t="s">
        <v>672</v>
      </c>
      <c r="H96" s="29" t="s">
        <v>608</v>
      </c>
      <c r="I96" s="30" t="s">
        <v>690</v>
      </c>
      <c r="J96" s="30" t="s">
        <v>680</v>
      </c>
      <c r="K96" s="29" t="s">
        <v>649</v>
      </c>
      <c r="L96" s="30" t="s">
        <v>650</v>
      </c>
      <c r="M96" s="31" t="s">
        <v>700</v>
      </c>
      <c r="N96" s="29" t="s">
        <v>652</v>
      </c>
      <c r="O96" s="30" t="s">
        <v>653</v>
      </c>
      <c r="P96" s="30" t="s">
        <v>682</v>
      </c>
      <c r="Q96" s="30" t="s">
        <v>683</v>
      </c>
      <c r="R96" s="31" t="s">
        <v>697</v>
      </c>
      <c r="S96" s="29" t="s">
        <v>657</v>
      </c>
      <c r="T96" s="46">
        <v>347000</v>
      </c>
      <c r="U96" s="45">
        <v>0</v>
      </c>
      <c r="V96" s="84" t="str">
        <f t="shared" ref="V96:Z97" si="58">IFERROR(LEFT(K96,2),0)</f>
        <v xml:space="preserve">0 </v>
      </c>
      <c r="W96" s="84" t="str">
        <f t="shared" si="58"/>
        <v xml:space="preserve">0 </v>
      </c>
      <c r="X96" s="84" t="str">
        <f t="shared" si="58"/>
        <v xml:space="preserve">3 </v>
      </c>
      <c r="Y96" s="84" t="str">
        <f t="shared" si="58"/>
        <v xml:space="preserve">0 </v>
      </c>
      <c r="Z96" s="84" t="str">
        <f t="shared" si="58"/>
        <v xml:space="preserve">0 </v>
      </c>
      <c r="AA96" s="89">
        <f>IFERROR(MIN(20,SUM(LEFT(P96,2)*1,LEFT(Q96,2)*1,LEFT(R96,2)*1)),0)</f>
        <v>0</v>
      </c>
      <c r="AB96" s="90"/>
      <c r="AC96" s="91"/>
      <c r="AD96" s="85" t="str">
        <f>IFERROR(LEFT(S96,2),0)</f>
        <v xml:space="preserve">0 </v>
      </c>
      <c r="AE96" s="86">
        <v>0</v>
      </c>
      <c r="AF96" s="87">
        <f>IFERROR(-IF(U96&gt;100000,10,IF(U96&gt;80000,8,IF(U96&gt;50000,5,IF(U96&gt;30000,3,0)))),0)</f>
        <v>0</v>
      </c>
      <c r="AG96" s="84">
        <f t="shared" ref="AG96:AG97" si="59">IFERROR(V96*AG$4,0)</f>
        <v>0</v>
      </c>
      <c r="AH96" s="84">
        <f t="shared" ref="AH96:AH97" si="60">IFERROR(W96*AH$4,0)</f>
        <v>0</v>
      </c>
      <c r="AI96" s="84">
        <f t="shared" ref="AI96:AI97" si="61">IFERROR(X96*AI$4,0)</f>
        <v>0.60000000000000009</v>
      </c>
      <c r="AJ96" s="84">
        <f t="shared" ref="AJ96:AJ97" si="62">IFERROR(Y96*AJ$4,0)</f>
        <v>0</v>
      </c>
      <c r="AK96" s="84">
        <f t="shared" ref="AK96:AK97" si="63">IFERROR(Z96*AK$4,0)</f>
        <v>0</v>
      </c>
      <c r="AL96" s="89">
        <f t="shared" ref="AL96:AL97" si="64">IFERROR(MIN(20,SUM(AA96*1,AB96*1,AC96*1))/2*AL$4,0)</f>
        <v>0</v>
      </c>
      <c r="AM96" s="90"/>
      <c r="AN96" s="91"/>
      <c r="AO96" s="85">
        <f t="shared" ref="AO96:AO97" si="65">IFERROR(IF((AD96+AF96)*AO$4&lt;0,0,(AD96+AF96)*AO$4),0)</f>
        <v>0</v>
      </c>
      <c r="AP96" s="84">
        <f t="shared" ref="AP96:AP97" si="66">SUM(AG96:AI96)*$AG$3*10</f>
        <v>1.8000000000000003</v>
      </c>
      <c r="AQ96" s="84">
        <f t="shared" ref="AQ96:AQ97" si="67">SUM(AJ96:AN96)*$AJ$3*10</f>
        <v>0</v>
      </c>
      <c r="AR96" s="84">
        <f t="shared" ref="AR96:AR97" si="68">SUM(AO96:AO96)*$AO$3*10</f>
        <v>0</v>
      </c>
      <c r="AS96" s="84">
        <f t="shared" ref="AS96:AS97" si="69">SUM(AP96:AR96)</f>
        <v>1.8000000000000003</v>
      </c>
      <c r="AT96" s="92">
        <f t="shared" si="55"/>
        <v>58</v>
      </c>
    </row>
    <row r="97" spans="1:46" ht="15.75" outlineLevel="2">
      <c r="A97" s="1">
        <v>3</v>
      </c>
      <c r="B97" s="9" t="s">
        <v>103</v>
      </c>
      <c r="C97" s="10"/>
      <c r="D97" s="10" t="s">
        <v>107</v>
      </c>
      <c r="E97" s="10">
        <v>200000</v>
      </c>
      <c r="F97" s="11" t="s">
        <v>108</v>
      </c>
      <c r="G97" s="77" t="s">
        <v>647</v>
      </c>
      <c r="H97" s="29" t="s">
        <v>608</v>
      </c>
      <c r="I97" s="30" t="s">
        <v>690</v>
      </c>
      <c r="J97" s="30" t="s">
        <v>680</v>
      </c>
      <c r="K97" s="29" t="s">
        <v>681</v>
      </c>
      <c r="L97" s="30" t="s">
        <v>674</v>
      </c>
      <c r="M97" s="31" t="s">
        <v>700</v>
      </c>
      <c r="N97" s="29" t="s">
        <v>697</v>
      </c>
      <c r="O97" s="30" t="s">
        <v>653</v>
      </c>
      <c r="P97" s="30" t="s">
        <v>682</v>
      </c>
      <c r="Q97" s="30" t="s">
        <v>683</v>
      </c>
      <c r="R97" s="31" t="s">
        <v>697</v>
      </c>
      <c r="S97" s="29" t="s">
        <v>697</v>
      </c>
      <c r="T97" s="46">
        <v>545000</v>
      </c>
      <c r="U97" s="45">
        <v>0</v>
      </c>
      <c r="V97" s="84" t="str">
        <f t="shared" si="58"/>
        <v xml:space="preserve">3 </v>
      </c>
      <c r="W97" s="84" t="str">
        <f t="shared" si="58"/>
        <v xml:space="preserve">3 </v>
      </c>
      <c r="X97" s="84" t="str">
        <f t="shared" si="58"/>
        <v xml:space="preserve">3 </v>
      </c>
      <c r="Y97" s="84" t="str">
        <f t="shared" si="58"/>
        <v>Se</v>
      </c>
      <c r="Z97" s="84" t="str">
        <f t="shared" si="58"/>
        <v xml:space="preserve">0 </v>
      </c>
      <c r="AA97" s="89">
        <f>IFERROR(MIN(20,SUM(LEFT(P97,2)*1,LEFT(Q97,2)*1,LEFT(R97,2)*1)),0)</f>
        <v>0</v>
      </c>
      <c r="AB97" s="90"/>
      <c r="AC97" s="91"/>
      <c r="AD97" s="85" t="str">
        <f>IFERROR(LEFT(S97,2),0)</f>
        <v>Se</v>
      </c>
      <c r="AE97" s="86">
        <v>0</v>
      </c>
      <c r="AF97" s="87">
        <f>IFERROR(-IF(U97&gt;100000,10,IF(U97&gt;80000,8,IF(U97&gt;50000,5,IF(U97&gt;30000,3,0)))),0)</f>
        <v>0</v>
      </c>
      <c r="AG97" s="84">
        <f t="shared" si="59"/>
        <v>0.60000000000000009</v>
      </c>
      <c r="AH97" s="84">
        <f t="shared" si="60"/>
        <v>1.7999999999999998</v>
      </c>
      <c r="AI97" s="84">
        <f t="shared" si="61"/>
        <v>0.60000000000000009</v>
      </c>
      <c r="AJ97" s="84">
        <f t="shared" si="62"/>
        <v>0</v>
      </c>
      <c r="AK97" s="84">
        <f t="shared" si="63"/>
        <v>0</v>
      </c>
      <c r="AL97" s="89">
        <f t="shared" si="64"/>
        <v>0</v>
      </c>
      <c r="AM97" s="90"/>
      <c r="AN97" s="91"/>
      <c r="AO97" s="85">
        <f t="shared" si="65"/>
        <v>0</v>
      </c>
      <c r="AP97" s="84">
        <f t="shared" si="66"/>
        <v>9</v>
      </c>
      <c r="AQ97" s="84">
        <f t="shared" si="67"/>
        <v>0</v>
      </c>
      <c r="AR97" s="84">
        <f t="shared" si="68"/>
        <v>0</v>
      </c>
      <c r="AS97" s="84">
        <f t="shared" si="69"/>
        <v>9</v>
      </c>
      <c r="AT97" s="92">
        <f t="shared" si="55"/>
        <v>46</v>
      </c>
    </row>
    <row r="98" spans="1:46" ht="15.75" outlineLevel="2">
      <c r="A98" s="1">
        <v>4</v>
      </c>
      <c r="B98" s="9" t="s">
        <v>103</v>
      </c>
      <c r="C98" s="10"/>
      <c r="D98" s="10" t="s">
        <v>109</v>
      </c>
      <c r="E98" s="10">
        <v>175000</v>
      </c>
      <c r="F98" s="11" t="s">
        <v>108</v>
      </c>
      <c r="G98" s="77" t="s">
        <v>647</v>
      </c>
      <c r="H98" s="93"/>
      <c r="I98" s="94"/>
      <c r="J98" s="94"/>
      <c r="K98" s="93"/>
      <c r="L98" s="94"/>
      <c r="M98" s="95"/>
      <c r="N98" s="93"/>
      <c r="O98" s="94"/>
      <c r="P98" s="94"/>
      <c r="Q98" s="94"/>
      <c r="R98" s="95"/>
      <c r="S98" s="93"/>
      <c r="T98" s="27"/>
      <c r="U98" s="28"/>
    </row>
    <row r="99" spans="1:46" ht="15.75" outlineLevel="2">
      <c r="A99" s="1">
        <v>5</v>
      </c>
      <c r="B99" s="9" t="s">
        <v>103</v>
      </c>
      <c r="C99" s="10"/>
      <c r="D99" s="10" t="s">
        <v>111</v>
      </c>
      <c r="E99" s="10">
        <v>170000</v>
      </c>
      <c r="F99" s="11" t="s">
        <v>108</v>
      </c>
      <c r="G99" s="77" t="s">
        <v>647</v>
      </c>
      <c r="H99" s="93"/>
      <c r="I99" s="94"/>
      <c r="J99" s="94"/>
      <c r="K99" s="93"/>
      <c r="L99" s="94"/>
      <c r="M99" s="95"/>
      <c r="N99" s="93"/>
      <c r="O99" s="94"/>
      <c r="P99" s="94"/>
      <c r="Q99" s="94"/>
      <c r="R99" s="95"/>
      <c r="S99" s="93"/>
      <c r="T99" s="27"/>
      <c r="U99" s="28"/>
    </row>
    <row r="100" spans="1:46" ht="15.75" outlineLevel="2">
      <c r="A100" s="1">
        <v>6</v>
      </c>
      <c r="B100" s="9" t="s">
        <v>103</v>
      </c>
      <c r="C100" s="10"/>
      <c r="D100" s="10" t="s">
        <v>113</v>
      </c>
      <c r="E100" s="10">
        <f>155000+10000</f>
        <v>165000</v>
      </c>
      <c r="F100" s="11" t="s">
        <v>106</v>
      </c>
      <c r="G100" s="77" t="s">
        <v>672</v>
      </c>
      <c r="H100" s="93"/>
      <c r="I100" s="94"/>
      <c r="J100" s="94"/>
      <c r="K100" s="93"/>
      <c r="L100" s="94"/>
      <c r="M100" s="95"/>
      <c r="N100" s="93"/>
      <c r="O100" s="94"/>
      <c r="P100" s="94"/>
      <c r="Q100" s="94"/>
      <c r="R100" s="95"/>
      <c r="S100" s="93"/>
      <c r="T100" s="27"/>
      <c r="U100" s="28"/>
    </row>
    <row r="101" spans="1:46" ht="15.75" outlineLevel="2">
      <c r="A101" s="1">
        <v>7</v>
      </c>
      <c r="B101" s="9" t="s">
        <v>103</v>
      </c>
      <c r="C101" s="10"/>
      <c r="D101" s="10" t="s">
        <v>114</v>
      </c>
      <c r="E101" s="10">
        <v>150000</v>
      </c>
      <c r="F101" s="11" t="s">
        <v>110</v>
      </c>
      <c r="G101" s="77" t="s">
        <v>647</v>
      </c>
      <c r="H101" s="29" t="s">
        <v>608</v>
      </c>
      <c r="I101" s="30" t="s">
        <v>710</v>
      </c>
      <c r="J101" s="30" t="s">
        <v>701</v>
      </c>
      <c r="K101" s="29" t="s">
        <v>681</v>
      </c>
      <c r="L101" s="30" t="s">
        <v>688</v>
      </c>
      <c r="M101" s="31" t="s">
        <v>700</v>
      </c>
      <c r="N101" s="29" t="s">
        <v>652</v>
      </c>
      <c r="O101" s="30" t="s">
        <v>653</v>
      </c>
      <c r="P101" s="30" t="s">
        <v>682</v>
      </c>
      <c r="Q101" s="30" t="s">
        <v>683</v>
      </c>
      <c r="R101" s="31" t="s">
        <v>670</v>
      </c>
      <c r="S101" s="29" t="s">
        <v>697</v>
      </c>
      <c r="T101" s="46">
        <v>150000</v>
      </c>
      <c r="U101" s="45">
        <v>0</v>
      </c>
      <c r="V101" s="84" t="str">
        <f t="shared" ref="V101:Z102" si="70">IFERROR(LEFT(K101,2),0)</f>
        <v xml:space="preserve">3 </v>
      </c>
      <c r="W101" s="84" t="str">
        <f t="shared" si="70"/>
        <v xml:space="preserve">5 </v>
      </c>
      <c r="X101" s="84" t="str">
        <f t="shared" si="70"/>
        <v xml:space="preserve">3 </v>
      </c>
      <c r="Y101" s="84" t="str">
        <f t="shared" si="70"/>
        <v xml:space="preserve">0 </v>
      </c>
      <c r="Z101" s="84" t="str">
        <f t="shared" si="70"/>
        <v xml:space="preserve">0 </v>
      </c>
      <c r="AA101" s="89">
        <f>IFERROR(MIN(20,SUM(LEFT(P101,2)*1,LEFT(Q101,2)*1,LEFT(R101,2)*1)),0)</f>
        <v>10</v>
      </c>
      <c r="AB101" s="90"/>
      <c r="AC101" s="91"/>
      <c r="AD101" s="85" t="str">
        <f>IFERROR(LEFT(S101,2),0)</f>
        <v>Se</v>
      </c>
      <c r="AE101" s="86">
        <v>0</v>
      </c>
      <c r="AF101" s="87">
        <f>IFERROR(-IF(U101&gt;100000,10,IF(U101&gt;80000,8,IF(U101&gt;50000,5,IF(U101&gt;30000,3,0)))),0)</f>
        <v>0</v>
      </c>
      <c r="AG101" s="84">
        <f t="shared" ref="AG101:AG102" si="71">IFERROR(V101*AG$4,0)</f>
        <v>0.60000000000000009</v>
      </c>
      <c r="AH101" s="84">
        <f t="shared" ref="AH101:AH102" si="72">IFERROR(W101*AH$4,0)</f>
        <v>3</v>
      </c>
      <c r="AI101" s="84">
        <f t="shared" ref="AI101:AI102" si="73">IFERROR(X101*AI$4,0)</f>
        <v>0.60000000000000009</v>
      </c>
      <c r="AJ101" s="84">
        <f t="shared" ref="AJ101:AJ102" si="74">IFERROR(Y101*AJ$4,0)</f>
        <v>0</v>
      </c>
      <c r="AK101" s="84">
        <f t="shared" ref="AK101:AK102" si="75">IFERROR(Z101*AK$4,0)</f>
        <v>0</v>
      </c>
      <c r="AL101" s="89">
        <f t="shared" ref="AL101:AL102" si="76">IFERROR(MIN(20,SUM(AA101*1,AB101*1,AC101*1))/2*AL$4,0)</f>
        <v>3</v>
      </c>
      <c r="AM101" s="90"/>
      <c r="AN101" s="91"/>
      <c r="AO101" s="85">
        <f t="shared" ref="AO101:AO102" si="77">IFERROR(IF((AD101+AF101)*AO$4&lt;0,0,(AD101+AF101)*AO$4),0)</f>
        <v>0</v>
      </c>
      <c r="AP101" s="84">
        <f t="shared" ref="AP101:AP102" si="78">SUM(AG101:AI101)*$AG$3*10</f>
        <v>12.6</v>
      </c>
      <c r="AQ101" s="84">
        <f t="shared" ref="AQ101:AQ102" si="79">SUM(AJ101:AN101)*$AJ$3*10</f>
        <v>15</v>
      </c>
      <c r="AR101" s="84">
        <f t="shared" ref="AR101:AR102" si="80">SUM(AO101:AO101)*$AO$3*10</f>
        <v>0</v>
      </c>
      <c r="AS101" s="84">
        <f t="shared" ref="AS101:AS102" si="81">SUM(AP101:AR101)</f>
        <v>27.6</v>
      </c>
      <c r="AT101" s="92">
        <f t="shared" si="55"/>
        <v>30</v>
      </c>
    </row>
    <row r="102" spans="1:46" ht="15.75" outlineLevel="2">
      <c r="A102" s="1">
        <v>8</v>
      </c>
      <c r="B102" s="9" t="s">
        <v>103</v>
      </c>
      <c r="C102" s="10"/>
      <c r="D102" s="10" t="s">
        <v>115</v>
      </c>
      <c r="E102" s="10">
        <v>100000</v>
      </c>
      <c r="F102" s="11" t="s">
        <v>112</v>
      </c>
      <c r="G102" s="77" t="s">
        <v>647</v>
      </c>
      <c r="H102" s="29" t="s">
        <v>608</v>
      </c>
      <c r="I102" s="30" t="s">
        <v>710</v>
      </c>
      <c r="J102" s="30" t="s">
        <v>680</v>
      </c>
      <c r="K102" s="29" t="s">
        <v>681</v>
      </c>
      <c r="L102" s="30" t="s">
        <v>674</v>
      </c>
      <c r="M102" s="31" t="s">
        <v>700</v>
      </c>
      <c r="N102" s="29" t="s">
        <v>652</v>
      </c>
      <c r="O102" s="30" t="s">
        <v>653</v>
      </c>
      <c r="P102" s="30" t="s">
        <v>682</v>
      </c>
      <c r="Q102" s="30" t="s">
        <v>683</v>
      </c>
      <c r="R102" s="31" t="s">
        <v>697</v>
      </c>
      <c r="S102" s="29" t="s">
        <v>697</v>
      </c>
      <c r="T102" s="46">
        <v>100000</v>
      </c>
      <c r="U102" s="45">
        <v>0</v>
      </c>
      <c r="V102" s="84" t="str">
        <f t="shared" si="70"/>
        <v xml:space="preserve">3 </v>
      </c>
      <c r="W102" s="84" t="str">
        <f t="shared" si="70"/>
        <v xml:space="preserve">3 </v>
      </c>
      <c r="X102" s="84" t="str">
        <f t="shared" si="70"/>
        <v xml:space="preserve">3 </v>
      </c>
      <c r="Y102" s="84" t="str">
        <f t="shared" si="70"/>
        <v xml:space="preserve">0 </v>
      </c>
      <c r="Z102" s="84" t="str">
        <f t="shared" si="70"/>
        <v xml:space="preserve">0 </v>
      </c>
      <c r="AA102" s="89">
        <f>IFERROR(MIN(20,SUM(LEFT(P102,2)*1,LEFT(Q102,2)*1,LEFT(R102,2)*1)),0)</f>
        <v>0</v>
      </c>
      <c r="AB102" s="90"/>
      <c r="AC102" s="91"/>
      <c r="AD102" s="85" t="str">
        <f>IFERROR(LEFT(S102,2),0)</f>
        <v>Se</v>
      </c>
      <c r="AE102" s="86">
        <v>0</v>
      </c>
      <c r="AF102" s="87">
        <f>IFERROR(-IF(U102&gt;100000,10,IF(U102&gt;80000,8,IF(U102&gt;50000,5,IF(U102&gt;30000,3,0)))),0)</f>
        <v>0</v>
      </c>
      <c r="AG102" s="84">
        <f t="shared" si="71"/>
        <v>0.60000000000000009</v>
      </c>
      <c r="AH102" s="84">
        <f t="shared" si="72"/>
        <v>1.7999999999999998</v>
      </c>
      <c r="AI102" s="84">
        <f t="shared" si="73"/>
        <v>0.60000000000000009</v>
      </c>
      <c r="AJ102" s="84">
        <f t="shared" si="74"/>
        <v>0</v>
      </c>
      <c r="AK102" s="84">
        <f t="shared" si="75"/>
        <v>0</v>
      </c>
      <c r="AL102" s="89">
        <f t="shared" si="76"/>
        <v>0</v>
      </c>
      <c r="AM102" s="90"/>
      <c r="AN102" s="91"/>
      <c r="AO102" s="85">
        <f t="shared" si="77"/>
        <v>0</v>
      </c>
      <c r="AP102" s="84">
        <f t="shared" si="78"/>
        <v>9</v>
      </c>
      <c r="AQ102" s="84">
        <f t="shared" si="79"/>
        <v>0</v>
      </c>
      <c r="AR102" s="84">
        <f t="shared" si="80"/>
        <v>0</v>
      </c>
      <c r="AS102" s="84">
        <f t="shared" si="81"/>
        <v>9</v>
      </c>
      <c r="AT102" s="92">
        <f t="shared" si="55"/>
        <v>46</v>
      </c>
    </row>
    <row r="103" spans="1:46" ht="15.75" outlineLevel="1">
      <c r="B103" s="12" t="s">
        <v>103</v>
      </c>
      <c r="C103" s="13"/>
      <c r="D103" s="13"/>
      <c r="E103" s="13">
        <f>SUM(E96:E102)</f>
        <v>1172000</v>
      </c>
      <c r="F103" s="14"/>
      <c r="G103" s="64"/>
      <c r="H103" s="37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9"/>
    </row>
    <row r="104" spans="1:46" ht="15.75" outlineLevel="2">
      <c r="A104" s="1">
        <v>1</v>
      </c>
      <c r="B104" s="9" t="s">
        <v>117</v>
      </c>
      <c r="C104" s="10"/>
      <c r="D104" s="10" t="s">
        <v>118</v>
      </c>
      <c r="E104" s="10">
        <v>1023000</v>
      </c>
      <c r="F104" s="11" t="s">
        <v>119</v>
      </c>
      <c r="G104" s="77" t="s">
        <v>702</v>
      </c>
      <c r="H104" s="29" t="s">
        <v>608</v>
      </c>
      <c r="I104" s="30" t="s">
        <v>690</v>
      </c>
      <c r="J104" s="30" t="s">
        <v>680</v>
      </c>
      <c r="K104" s="29" t="s">
        <v>681</v>
      </c>
      <c r="L104" s="30" t="s">
        <v>674</v>
      </c>
      <c r="M104" s="31" t="s">
        <v>700</v>
      </c>
      <c r="N104" s="29" t="s">
        <v>652</v>
      </c>
      <c r="O104" s="30" t="s">
        <v>653</v>
      </c>
      <c r="P104" s="30" t="s">
        <v>682</v>
      </c>
      <c r="Q104" s="30" t="s">
        <v>683</v>
      </c>
      <c r="R104" s="31" t="s">
        <v>656</v>
      </c>
      <c r="S104" s="29" t="s">
        <v>697</v>
      </c>
      <c r="T104" s="46">
        <v>1387000</v>
      </c>
      <c r="U104" s="45">
        <v>0</v>
      </c>
      <c r="V104" s="84" t="str">
        <f>IFERROR(LEFT(K104,2),0)</f>
        <v xml:space="preserve">3 </v>
      </c>
      <c r="W104" s="84" t="str">
        <f>IFERROR(LEFT(L104,2),0)</f>
        <v xml:space="preserve">3 </v>
      </c>
      <c r="X104" s="84" t="str">
        <f>IFERROR(LEFT(M104,2),0)</f>
        <v xml:space="preserve">3 </v>
      </c>
      <c r="Y104" s="84" t="str">
        <f>IFERROR(LEFT(N104,2),0)</f>
        <v xml:space="preserve">0 </v>
      </c>
      <c r="Z104" s="84" t="str">
        <f>IFERROR(LEFT(O104,2),0)</f>
        <v xml:space="preserve">0 </v>
      </c>
      <c r="AA104" s="89">
        <f>IFERROR(MIN(20,SUM(LEFT(P104,2)*1,LEFT(Q104,2)*1,LEFT(R104,2)*1)),0)</f>
        <v>0</v>
      </c>
      <c r="AB104" s="90"/>
      <c r="AC104" s="91"/>
      <c r="AD104" s="85" t="str">
        <f>IFERROR(LEFT(S104,2),0)</f>
        <v>Se</v>
      </c>
      <c r="AE104" s="86">
        <v>0</v>
      </c>
      <c r="AF104" s="87">
        <f>IFERROR(-IF(U104&gt;100000,10,IF(U104&gt;80000,8,IF(U104&gt;50000,5,IF(U104&gt;30000,3,0)))),0)</f>
        <v>0</v>
      </c>
      <c r="AG104" s="84">
        <f>IFERROR(V104*AG$4,0)</f>
        <v>0.60000000000000009</v>
      </c>
      <c r="AH104" s="84">
        <f>IFERROR(W104*AH$4,0)</f>
        <v>1.7999999999999998</v>
      </c>
      <c r="AI104" s="84">
        <f>IFERROR(X104*AI$4,0)</f>
        <v>0.60000000000000009</v>
      </c>
      <c r="AJ104" s="84">
        <f>IFERROR(Y104*AJ$4,0)</f>
        <v>0</v>
      </c>
      <c r="AK104" s="84">
        <f>IFERROR(Z104*AK$4,0)</f>
        <v>0</v>
      </c>
      <c r="AL104" s="89">
        <f>IFERROR(MIN(20,SUM(AA104*1,AB104*1,AC104*1))/2*AL$4,0)</f>
        <v>0</v>
      </c>
      <c r="AM104" s="90"/>
      <c r="AN104" s="91"/>
      <c r="AO104" s="85">
        <f>IFERROR(IF((AD104+AF104)*AO$4&lt;0,0,(AD104+AF104)*AO$4),0)</f>
        <v>0</v>
      </c>
      <c r="AP104" s="84">
        <f>SUM(AG104:AI104)*$AG$3*10</f>
        <v>9</v>
      </c>
      <c r="AQ104" s="84">
        <f>SUM(AJ104:AN104)*$AJ$3*10</f>
        <v>0</v>
      </c>
      <c r="AR104" s="84">
        <f>SUM(AO104:AO104)*$AO$3*10</f>
        <v>0</v>
      </c>
      <c r="AS104" s="84">
        <f>SUM(AP104:AR104)</f>
        <v>9</v>
      </c>
      <c r="AT104" s="92">
        <f t="shared" si="55"/>
        <v>46</v>
      </c>
    </row>
    <row r="105" spans="1:46" ht="15.75" outlineLevel="2">
      <c r="A105" s="1">
        <v>2</v>
      </c>
      <c r="B105" s="9" t="s">
        <v>117</v>
      </c>
      <c r="C105" s="10"/>
      <c r="D105" s="10" t="s">
        <v>120</v>
      </c>
      <c r="E105" s="10">
        <v>364000</v>
      </c>
      <c r="F105" s="11" t="s">
        <v>119</v>
      </c>
      <c r="G105" s="77" t="s">
        <v>702</v>
      </c>
      <c r="H105" s="93"/>
      <c r="I105" s="94"/>
      <c r="J105" s="94"/>
      <c r="K105" s="93"/>
      <c r="L105" s="94"/>
      <c r="M105" s="95"/>
      <c r="N105" s="93"/>
      <c r="O105" s="94"/>
      <c r="P105" s="94"/>
      <c r="Q105" s="94"/>
      <c r="R105" s="95"/>
      <c r="S105" s="93"/>
      <c r="T105" s="27"/>
      <c r="U105" s="28"/>
    </row>
    <row r="106" spans="1:46" ht="15.75" outlineLevel="1">
      <c r="B106" s="12" t="s">
        <v>117</v>
      </c>
      <c r="C106" s="13"/>
      <c r="D106" s="13"/>
      <c r="E106" s="13">
        <f>SUM(E104:E105)</f>
        <v>1387000</v>
      </c>
      <c r="F106" s="14"/>
      <c r="G106" s="64"/>
      <c r="H106" s="37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9"/>
    </row>
    <row r="107" spans="1:46" ht="15.75" outlineLevel="2">
      <c r="A107" s="1">
        <v>1</v>
      </c>
      <c r="B107" s="9" t="s">
        <v>121</v>
      </c>
      <c r="C107" s="10"/>
      <c r="D107" s="10" t="s">
        <v>122</v>
      </c>
      <c r="E107" s="10">
        <v>155000</v>
      </c>
      <c r="F107" s="11" t="s">
        <v>123</v>
      </c>
      <c r="G107" s="77" t="s">
        <v>647</v>
      </c>
      <c r="H107" s="29" t="s">
        <v>608</v>
      </c>
      <c r="I107" s="30" t="s">
        <v>690</v>
      </c>
      <c r="J107" s="30" t="s">
        <v>680</v>
      </c>
      <c r="K107" s="29" t="s">
        <v>691</v>
      </c>
      <c r="L107" s="30" t="s">
        <v>674</v>
      </c>
      <c r="M107" s="31" t="s">
        <v>675</v>
      </c>
      <c r="N107" s="29" t="s">
        <v>652</v>
      </c>
      <c r="O107" s="30" t="s">
        <v>676</v>
      </c>
      <c r="P107" s="30" t="s">
        <v>682</v>
      </c>
      <c r="Q107" s="30" t="s">
        <v>683</v>
      </c>
      <c r="R107" s="31" t="s">
        <v>656</v>
      </c>
      <c r="S107" s="29" t="s">
        <v>657</v>
      </c>
      <c r="T107" s="46">
        <v>155000</v>
      </c>
      <c r="U107" s="45">
        <v>0</v>
      </c>
      <c r="V107" s="84" t="str">
        <f>IFERROR(LEFT(K107,2),0)</f>
        <v>10</v>
      </c>
      <c r="W107" s="84" t="str">
        <f>IFERROR(LEFT(L107,2),0)</f>
        <v xml:space="preserve">3 </v>
      </c>
      <c r="X107" s="84" t="str">
        <f>IFERROR(LEFT(M107,2),0)</f>
        <v xml:space="preserve">5 </v>
      </c>
      <c r="Y107" s="84" t="str">
        <f>IFERROR(LEFT(N107,2),0)</f>
        <v xml:space="preserve">0 </v>
      </c>
      <c r="Z107" s="84" t="str">
        <f>IFERROR(LEFT(O107,2),0)</f>
        <v xml:space="preserve">3 </v>
      </c>
      <c r="AA107" s="89">
        <f>IFERROR(MIN(20,SUM(LEFT(P107,2)*1,LEFT(Q107,2)*1,LEFT(R107,2)*1)),0)</f>
        <v>0</v>
      </c>
      <c r="AB107" s="90"/>
      <c r="AC107" s="91"/>
      <c r="AD107" s="85" t="str">
        <f>IFERROR(LEFT(S107,2),0)</f>
        <v xml:space="preserve">0 </v>
      </c>
      <c r="AE107" s="86">
        <v>0</v>
      </c>
      <c r="AF107" s="87">
        <f>IFERROR(-IF(U107&gt;100000,10,IF(U107&gt;80000,8,IF(U107&gt;50000,5,IF(U107&gt;30000,3,0)))),0)</f>
        <v>0</v>
      </c>
      <c r="AG107" s="84">
        <f>IFERROR(V107*AG$4,0)</f>
        <v>2</v>
      </c>
      <c r="AH107" s="84">
        <f>IFERROR(W107*AH$4,0)</f>
        <v>1.7999999999999998</v>
      </c>
      <c r="AI107" s="84">
        <f>IFERROR(X107*AI$4,0)</f>
        <v>1</v>
      </c>
      <c r="AJ107" s="84">
        <f>IFERROR(Y107*AJ$4,0)</f>
        <v>0</v>
      </c>
      <c r="AK107" s="84">
        <f>IFERROR(Z107*AK$4,0)</f>
        <v>0.44999999999999996</v>
      </c>
      <c r="AL107" s="89">
        <f>IFERROR(MIN(20,SUM(AA107*1,AB107*1,AC107*1))/2*AL$4,0)</f>
        <v>0</v>
      </c>
      <c r="AM107" s="90"/>
      <c r="AN107" s="91"/>
      <c r="AO107" s="85">
        <f>IFERROR(IF((AD107+AF107)*AO$4&lt;0,0,(AD107+AF107)*AO$4),0)</f>
        <v>0</v>
      </c>
      <c r="AP107" s="84">
        <f>SUM(AG107:AI107)*$AG$3*10</f>
        <v>14.399999999999999</v>
      </c>
      <c r="AQ107" s="84">
        <f>SUM(AJ107:AN107)*$AJ$3*10</f>
        <v>2.25</v>
      </c>
      <c r="AR107" s="84">
        <f>SUM(AO107:AO107)*$AO$3*10</f>
        <v>0</v>
      </c>
      <c r="AS107" s="84">
        <f>SUM(AP107:AR107)</f>
        <v>16.649999999999999</v>
      </c>
      <c r="AT107" s="92">
        <f t="shared" si="55"/>
        <v>37</v>
      </c>
    </row>
    <row r="108" spans="1:46" ht="15.75" outlineLevel="1">
      <c r="B108" s="12" t="s">
        <v>121</v>
      </c>
      <c r="C108" s="13"/>
      <c r="D108" s="13"/>
      <c r="E108" s="13">
        <f>SUM(E107)</f>
        <v>155000</v>
      </c>
      <c r="F108" s="14"/>
      <c r="G108" s="64"/>
      <c r="H108" s="37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9"/>
    </row>
    <row r="109" spans="1:46" ht="16.5" thickBot="1">
      <c r="B109" s="18" t="s">
        <v>124</v>
      </c>
      <c r="C109" s="19"/>
      <c r="D109" s="19"/>
      <c r="E109" s="19">
        <f>E108+E106+E103+E95+E92+E89+E86+E83+E80+E77</f>
        <v>10276581</v>
      </c>
      <c r="F109" s="14"/>
      <c r="G109" s="64"/>
      <c r="H109" s="43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44"/>
    </row>
    <row r="110" spans="1:46" ht="16.5" outlineLevel="2" thickTop="1">
      <c r="A110" s="1">
        <v>1</v>
      </c>
      <c r="B110" s="9" t="s">
        <v>125</v>
      </c>
      <c r="C110" s="10"/>
      <c r="D110" s="10" t="s">
        <v>126</v>
      </c>
      <c r="E110" s="10">
        <v>280000</v>
      </c>
      <c r="F110" s="20" t="s">
        <v>581</v>
      </c>
      <c r="G110" s="77" t="s">
        <v>647</v>
      </c>
      <c r="H110" s="29" t="s">
        <v>608</v>
      </c>
      <c r="I110" s="30" t="s">
        <v>696</v>
      </c>
      <c r="J110" s="30" t="s">
        <v>701</v>
      </c>
      <c r="K110" s="29" t="s">
        <v>697</v>
      </c>
      <c r="L110" s="30" t="s">
        <v>697</v>
      </c>
      <c r="M110" s="31" t="s">
        <v>697</v>
      </c>
      <c r="N110" s="29" t="s">
        <v>697</v>
      </c>
      <c r="O110" s="30" t="s">
        <v>697</v>
      </c>
      <c r="P110" s="30" t="s">
        <v>697</v>
      </c>
      <c r="Q110" s="30" t="s">
        <v>697</v>
      </c>
      <c r="R110" s="31" t="s">
        <v>697</v>
      </c>
      <c r="S110" s="29" t="s">
        <v>657</v>
      </c>
      <c r="T110" s="46">
        <v>951000</v>
      </c>
      <c r="U110" s="45">
        <v>0</v>
      </c>
      <c r="V110" s="84" t="str">
        <f t="shared" ref="V110:Z116" si="82">IFERROR(LEFT(K110,2),0)</f>
        <v>Se</v>
      </c>
      <c r="W110" s="84" t="str">
        <f t="shared" si="82"/>
        <v>Se</v>
      </c>
      <c r="X110" s="84" t="str">
        <f t="shared" si="82"/>
        <v>Se</v>
      </c>
      <c r="Y110" s="84" t="str">
        <f t="shared" si="82"/>
        <v>Se</v>
      </c>
      <c r="Z110" s="84" t="str">
        <f t="shared" si="82"/>
        <v>Se</v>
      </c>
      <c r="AA110" s="89">
        <f t="shared" ref="AA110:AA116" si="83">IFERROR(MIN(20,SUM(LEFT(P110,2)*1,LEFT(Q110,2)*1,LEFT(R110,2)*1)),0)</f>
        <v>0</v>
      </c>
      <c r="AB110" s="90"/>
      <c r="AC110" s="91"/>
      <c r="AD110" s="85" t="str">
        <f t="shared" ref="AD110:AD116" si="84">IFERROR(LEFT(S110,2),0)</f>
        <v xml:space="preserve">0 </v>
      </c>
      <c r="AE110" s="86">
        <v>0</v>
      </c>
      <c r="AF110" s="87">
        <f t="shared" ref="AF110:AF116" si="85">IFERROR(-IF(U110&gt;100000,10,IF(U110&gt;80000,8,IF(U110&gt;50000,5,IF(U110&gt;30000,3,0)))),0)</f>
        <v>0</v>
      </c>
      <c r="AG110" s="84">
        <f t="shared" ref="AG110:AG116" si="86">IFERROR(V110*AG$4,0)</f>
        <v>0</v>
      </c>
      <c r="AH110" s="84">
        <f t="shared" ref="AH110:AH116" si="87">IFERROR(W110*AH$4,0)</f>
        <v>0</v>
      </c>
      <c r="AI110" s="84">
        <f t="shared" ref="AI110:AI116" si="88">IFERROR(X110*AI$4,0)</f>
        <v>0</v>
      </c>
      <c r="AJ110" s="84">
        <f t="shared" ref="AJ110:AJ116" si="89">IFERROR(Y110*AJ$4,0)</f>
        <v>0</v>
      </c>
      <c r="AK110" s="84">
        <f t="shared" ref="AK110:AK116" si="90">IFERROR(Z110*AK$4,0)</f>
        <v>0</v>
      </c>
      <c r="AL110" s="89">
        <f t="shared" ref="AL110:AL116" si="91">IFERROR(MIN(20,SUM(AA110*1,AB110*1,AC110*1))/2*AL$4,0)</f>
        <v>0</v>
      </c>
      <c r="AM110" s="90"/>
      <c r="AN110" s="91"/>
      <c r="AO110" s="85">
        <f t="shared" ref="AO110:AO116" si="92">IFERROR(IF((AD110+AF110)*AO$4&lt;0,0,(AD110+AF110)*AO$4),0)</f>
        <v>0</v>
      </c>
      <c r="AP110" s="84">
        <f t="shared" ref="AP110:AP116" si="93">SUM(AG110:AI110)*$AG$3*10</f>
        <v>0</v>
      </c>
      <c r="AQ110" s="84">
        <f t="shared" ref="AQ110:AQ116" si="94">SUM(AJ110:AN110)*$AJ$3*10</f>
        <v>0</v>
      </c>
      <c r="AR110" s="84">
        <f t="shared" ref="AR110:AR116" si="95">SUM(AO110:AO110)*$AO$3*10</f>
        <v>0</v>
      </c>
      <c r="AS110" s="84">
        <f t="shared" ref="AS110:AS116" si="96">SUM(AP110:AR110)</f>
        <v>0</v>
      </c>
      <c r="AT110" s="92">
        <f t="shared" si="55"/>
        <v>59</v>
      </c>
    </row>
    <row r="111" spans="1:46" ht="15.75" outlineLevel="2">
      <c r="A111" s="1">
        <v>2</v>
      </c>
      <c r="B111" s="9" t="s">
        <v>125</v>
      </c>
      <c r="C111" s="10"/>
      <c r="D111" s="10" t="s">
        <v>128</v>
      </c>
      <c r="E111" s="10">
        <v>125000</v>
      </c>
      <c r="F111" s="11" t="s">
        <v>127</v>
      </c>
      <c r="G111" s="77" t="s">
        <v>672</v>
      </c>
      <c r="H111" s="29" t="s">
        <v>608</v>
      </c>
      <c r="I111" s="30" t="s">
        <v>696</v>
      </c>
      <c r="J111" s="30" t="s">
        <v>694</v>
      </c>
      <c r="K111" s="29" t="s">
        <v>673</v>
      </c>
      <c r="L111" s="30" t="s">
        <v>666</v>
      </c>
      <c r="M111" s="31" t="s">
        <v>651</v>
      </c>
      <c r="N111" s="29" t="s">
        <v>652</v>
      </c>
      <c r="O111" s="30" t="s">
        <v>653</v>
      </c>
      <c r="P111" s="30" t="s">
        <v>654</v>
      </c>
      <c r="Q111" s="30" t="s">
        <v>683</v>
      </c>
      <c r="R111" s="31" t="s">
        <v>656</v>
      </c>
      <c r="S111" s="29" t="s">
        <v>697</v>
      </c>
      <c r="T111" s="46">
        <v>750000</v>
      </c>
      <c r="U111" s="45">
        <v>0</v>
      </c>
      <c r="V111" s="84" t="str">
        <f t="shared" si="82"/>
        <v xml:space="preserve">5 </v>
      </c>
      <c r="W111" s="84" t="str">
        <f t="shared" si="82"/>
        <v>10</v>
      </c>
      <c r="X111" s="84" t="str">
        <f t="shared" si="82"/>
        <v xml:space="preserve">8 </v>
      </c>
      <c r="Y111" s="84" t="str">
        <f t="shared" si="82"/>
        <v xml:space="preserve">0 </v>
      </c>
      <c r="Z111" s="84" t="str">
        <f t="shared" si="82"/>
        <v xml:space="preserve">0 </v>
      </c>
      <c r="AA111" s="89">
        <f t="shared" si="83"/>
        <v>10</v>
      </c>
      <c r="AB111" s="90"/>
      <c r="AC111" s="91"/>
      <c r="AD111" s="85" t="str">
        <f t="shared" si="84"/>
        <v>Se</v>
      </c>
      <c r="AE111" s="86">
        <v>0</v>
      </c>
      <c r="AF111" s="87">
        <f t="shared" si="85"/>
        <v>0</v>
      </c>
      <c r="AG111" s="84">
        <f t="shared" si="86"/>
        <v>1</v>
      </c>
      <c r="AH111" s="84">
        <f t="shared" si="87"/>
        <v>6</v>
      </c>
      <c r="AI111" s="84">
        <f t="shared" si="88"/>
        <v>1.6</v>
      </c>
      <c r="AJ111" s="84">
        <f t="shared" si="89"/>
        <v>0</v>
      </c>
      <c r="AK111" s="84">
        <f t="shared" si="90"/>
        <v>0</v>
      </c>
      <c r="AL111" s="89">
        <f t="shared" si="91"/>
        <v>3</v>
      </c>
      <c r="AM111" s="90"/>
      <c r="AN111" s="91"/>
      <c r="AO111" s="85">
        <f t="shared" si="92"/>
        <v>0</v>
      </c>
      <c r="AP111" s="84">
        <f t="shared" si="93"/>
        <v>25.799999999999997</v>
      </c>
      <c r="AQ111" s="84">
        <f t="shared" si="94"/>
        <v>15</v>
      </c>
      <c r="AR111" s="84">
        <f t="shared" si="95"/>
        <v>0</v>
      </c>
      <c r="AS111" s="84">
        <f t="shared" si="96"/>
        <v>40.799999999999997</v>
      </c>
      <c r="AT111" s="92">
        <f t="shared" si="55"/>
        <v>11</v>
      </c>
    </row>
    <row r="112" spans="1:46" ht="15.75" outlineLevel="2">
      <c r="A112" s="1">
        <v>3</v>
      </c>
      <c r="B112" s="9" t="s">
        <v>125</v>
      </c>
      <c r="C112" s="10"/>
      <c r="D112" s="10" t="s">
        <v>130</v>
      </c>
      <c r="E112" s="10">
        <v>70000</v>
      </c>
      <c r="F112" s="11" t="s">
        <v>129</v>
      </c>
      <c r="G112" s="77" t="s">
        <v>672</v>
      </c>
      <c r="H112" s="29" t="s">
        <v>608</v>
      </c>
      <c r="I112" s="30" t="s">
        <v>696</v>
      </c>
      <c r="J112" s="30" t="s">
        <v>694</v>
      </c>
      <c r="K112" s="29" t="s">
        <v>673</v>
      </c>
      <c r="L112" s="30" t="s">
        <v>688</v>
      </c>
      <c r="M112" s="31" t="s">
        <v>675</v>
      </c>
      <c r="N112" s="29" t="s">
        <v>664</v>
      </c>
      <c r="O112" s="30" t="s">
        <v>676</v>
      </c>
      <c r="P112" s="30" t="s">
        <v>692</v>
      </c>
      <c r="Q112" s="30" t="s">
        <v>683</v>
      </c>
      <c r="R112" s="31" t="s">
        <v>656</v>
      </c>
      <c r="S112" s="29" t="s">
        <v>697</v>
      </c>
      <c r="T112" s="46">
        <v>430000</v>
      </c>
      <c r="U112" s="45">
        <v>0</v>
      </c>
      <c r="V112" s="84" t="str">
        <f t="shared" si="82"/>
        <v xml:space="preserve">5 </v>
      </c>
      <c r="W112" s="84" t="str">
        <f t="shared" si="82"/>
        <v xml:space="preserve">5 </v>
      </c>
      <c r="X112" s="84" t="str">
        <f t="shared" si="82"/>
        <v xml:space="preserve">5 </v>
      </c>
      <c r="Y112" s="84" t="str">
        <f t="shared" si="82"/>
        <v xml:space="preserve">5 </v>
      </c>
      <c r="Z112" s="84" t="str">
        <f t="shared" si="82"/>
        <v xml:space="preserve">3 </v>
      </c>
      <c r="AA112" s="89">
        <f t="shared" si="83"/>
        <v>3</v>
      </c>
      <c r="AB112" s="90"/>
      <c r="AC112" s="91"/>
      <c r="AD112" s="85" t="str">
        <f t="shared" si="84"/>
        <v>Se</v>
      </c>
      <c r="AE112" s="86">
        <v>0</v>
      </c>
      <c r="AF112" s="87">
        <f t="shared" si="85"/>
        <v>0</v>
      </c>
      <c r="AG112" s="84">
        <f t="shared" si="86"/>
        <v>1</v>
      </c>
      <c r="AH112" s="84">
        <f t="shared" si="87"/>
        <v>3</v>
      </c>
      <c r="AI112" s="84">
        <f t="shared" si="88"/>
        <v>1</v>
      </c>
      <c r="AJ112" s="84">
        <f t="shared" si="89"/>
        <v>1.25</v>
      </c>
      <c r="AK112" s="84">
        <f t="shared" si="90"/>
        <v>0.44999999999999996</v>
      </c>
      <c r="AL112" s="89">
        <f t="shared" si="91"/>
        <v>0.89999999999999991</v>
      </c>
      <c r="AM112" s="90"/>
      <c r="AN112" s="91"/>
      <c r="AO112" s="85">
        <f t="shared" si="92"/>
        <v>0</v>
      </c>
      <c r="AP112" s="84">
        <f t="shared" si="93"/>
        <v>15</v>
      </c>
      <c r="AQ112" s="84">
        <f t="shared" si="94"/>
        <v>12.999999999999998</v>
      </c>
      <c r="AR112" s="84">
        <f t="shared" si="95"/>
        <v>0</v>
      </c>
      <c r="AS112" s="84">
        <f t="shared" si="96"/>
        <v>28</v>
      </c>
      <c r="AT112" s="92">
        <f t="shared" si="55"/>
        <v>29</v>
      </c>
    </row>
    <row r="113" spans="1:46" ht="15.75" outlineLevel="2">
      <c r="A113" s="1">
        <v>4</v>
      </c>
      <c r="B113" s="9" t="s">
        <v>125</v>
      </c>
      <c r="C113" s="10"/>
      <c r="D113" s="10" t="s">
        <v>132</v>
      </c>
      <c r="E113" s="10">
        <v>320000</v>
      </c>
      <c r="F113" s="11" t="s">
        <v>131</v>
      </c>
      <c r="G113" s="77" t="s">
        <v>698</v>
      </c>
      <c r="H113" s="29" t="s">
        <v>608</v>
      </c>
      <c r="I113" s="30" t="s">
        <v>696</v>
      </c>
      <c r="J113" s="30" t="s">
        <v>699</v>
      </c>
      <c r="K113" s="29" t="s">
        <v>673</v>
      </c>
      <c r="L113" s="30" t="s">
        <v>650</v>
      </c>
      <c r="M113" s="31" t="s">
        <v>675</v>
      </c>
      <c r="N113" s="29" t="s">
        <v>664</v>
      </c>
      <c r="O113" s="30" t="s">
        <v>676</v>
      </c>
      <c r="P113" s="30" t="s">
        <v>692</v>
      </c>
      <c r="Q113" s="30" t="s">
        <v>683</v>
      </c>
      <c r="R113" s="31" t="s">
        <v>656</v>
      </c>
      <c r="S113" s="29" t="s">
        <v>657</v>
      </c>
      <c r="T113" s="46">
        <v>960000</v>
      </c>
      <c r="U113" s="45">
        <v>0</v>
      </c>
      <c r="V113" s="84" t="str">
        <f t="shared" si="82"/>
        <v xml:space="preserve">5 </v>
      </c>
      <c r="W113" s="84" t="str">
        <f t="shared" si="82"/>
        <v xml:space="preserve">0 </v>
      </c>
      <c r="X113" s="84" t="str">
        <f t="shared" si="82"/>
        <v xml:space="preserve">5 </v>
      </c>
      <c r="Y113" s="84" t="str">
        <f t="shared" si="82"/>
        <v xml:space="preserve">5 </v>
      </c>
      <c r="Z113" s="84" t="str">
        <f t="shared" si="82"/>
        <v xml:space="preserve">3 </v>
      </c>
      <c r="AA113" s="89">
        <f t="shared" si="83"/>
        <v>3</v>
      </c>
      <c r="AB113" s="90"/>
      <c r="AC113" s="91"/>
      <c r="AD113" s="85" t="str">
        <f t="shared" si="84"/>
        <v xml:space="preserve">0 </v>
      </c>
      <c r="AE113" s="86">
        <v>0</v>
      </c>
      <c r="AF113" s="87">
        <f t="shared" si="85"/>
        <v>0</v>
      </c>
      <c r="AG113" s="84">
        <f t="shared" si="86"/>
        <v>1</v>
      </c>
      <c r="AH113" s="84">
        <f t="shared" si="87"/>
        <v>0</v>
      </c>
      <c r="AI113" s="84">
        <f t="shared" si="88"/>
        <v>1</v>
      </c>
      <c r="AJ113" s="84">
        <f t="shared" si="89"/>
        <v>1.25</v>
      </c>
      <c r="AK113" s="84">
        <f t="shared" si="90"/>
        <v>0.44999999999999996</v>
      </c>
      <c r="AL113" s="89">
        <f t="shared" si="91"/>
        <v>0.89999999999999991</v>
      </c>
      <c r="AM113" s="90"/>
      <c r="AN113" s="91"/>
      <c r="AO113" s="85">
        <f t="shared" si="92"/>
        <v>0</v>
      </c>
      <c r="AP113" s="84">
        <f t="shared" si="93"/>
        <v>6</v>
      </c>
      <c r="AQ113" s="84">
        <f t="shared" si="94"/>
        <v>12.999999999999998</v>
      </c>
      <c r="AR113" s="84">
        <f t="shared" si="95"/>
        <v>0</v>
      </c>
      <c r="AS113" s="84">
        <f t="shared" si="96"/>
        <v>19</v>
      </c>
      <c r="AT113" s="92">
        <f t="shared" si="55"/>
        <v>35</v>
      </c>
    </row>
    <row r="114" spans="1:46" ht="15.75" outlineLevel="2">
      <c r="A114" s="1">
        <v>5</v>
      </c>
      <c r="B114" s="9" t="s">
        <v>125</v>
      </c>
      <c r="C114" s="10"/>
      <c r="D114" s="10" t="s">
        <v>134</v>
      </c>
      <c r="E114" s="10">
        <v>30000</v>
      </c>
      <c r="F114" s="11" t="s">
        <v>133</v>
      </c>
      <c r="G114" s="77" t="s">
        <v>647</v>
      </c>
      <c r="H114" s="29" t="s">
        <v>608</v>
      </c>
      <c r="I114" s="30" t="s">
        <v>690</v>
      </c>
      <c r="J114" s="30" t="s">
        <v>680</v>
      </c>
      <c r="K114" s="29" t="s">
        <v>649</v>
      </c>
      <c r="L114" s="30" t="s">
        <v>650</v>
      </c>
      <c r="M114" s="31" t="s">
        <v>675</v>
      </c>
      <c r="N114" s="29" t="s">
        <v>652</v>
      </c>
      <c r="O114" s="30" t="s">
        <v>653</v>
      </c>
      <c r="P114" s="30" t="s">
        <v>682</v>
      </c>
      <c r="Q114" s="30" t="s">
        <v>683</v>
      </c>
      <c r="R114" s="31" t="s">
        <v>656</v>
      </c>
      <c r="S114" s="29" t="s">
        <v>657</v>
      </c>
      <c r="T114" s="46">
        <v>230000</v>
      </c>
      <c r="U114" s="45">
        <v>46000</v>
      </c>
      <c r="V114" s="84" t="str">
        <f t="shared" si="82"/>
        <v xml:space="preserve">0 </v>
      </c>
      <c r="W114" s="84" t="str">
        <f t="shared" si="82"/>
        <v xml:space="preserve">0 </v>
      </c>
      <c r="X114" s="84" t="str">
        <f t="shared" si="82"/>
        <v xml:space="preserve">5 </v>
      </c>
      <c r="Y114" s="84" t="str">
        <f t="shared" si="82"/>
        <v xml:space="preserve">0 </v>
      </c>
      <c r="Z114" s="84" t="str">
        <f t="shared" si="82"/>
        <v xml:space="preserve">0 </v>
      </c>
      <c r="AA114" s="89">
        <f t="shared" si="83"/>
        <v>0</v>
      </c>
      <c r="AB114" s="90"/>
      <c r="AC114" s="91"/>
      <c r="AD114" s="85" t="str">
        <f t="shared" si="84"/>
        <v xml:space="preserve">0 </v>
      </c>
      <c r="AE114" s="86">
        <v>0</v>
      </c>
      <c r="AF114" s="87">
        <f t="shared" si="85"/>
        <v>-3</v>
      </c>
      <c r="AG114" s="84">
        <f t="shared" si="86"/>
        <v>0</v>
      </c>
      <c r="AH114" s="84">
        <f t="shared" si="87"/>
        <v>0</v>
      </c>
      <c r="AI114" s="84">
        <f t="shared" si="88"/>
        <v>1</v>
      </c>
      <c r="AJ114" s="84">
        <f t="shared" si="89"/>
        <v>0</v>
      </c>
      <c r="AK114" s="84">
        <f t="shared" si="90"/>
        <v>0</v>
      </c>
      <c r="AL114" s="89">
        <f t="shared" si="91"/>
        <v>0</v>
      </c>
      <c r="AM114" s="90"/>
      <c r="AN114" s="91"/>
      <c r="AO114" s="85">
        <f t="shared" si="92"/>
        <v>0</v>
      </c>
      <c r="AP114" s="84">
        <f t="shared" si="93"/>
        <v>3</v>
      </c>
      <c r="AQ114" s="84">
        <f t="shared" si="94"/>
        <v>0</v>
      </c>
      <c r="AR114" s="84">
        <f t="shared" si="95"/>
        <v>0</v>
      </c>
      <c r="AS114" s="84">
        <f t="shared" si="96"/>
        <v>3</v>
      </c>
      <c r="AT114" s="92">
        <f t="shared" si="55"/>
        <v>57</v>
      </c>
    </row>
    <row r="115" spans="1:46" ht="15.75" outlineLevel="2">
      <c r="A115" s="1">
        <v>6</v>
      </c>
      <c r="B115" s="9" t="s">
        <v>125</v>
      </c>
      <c r="C115" s="10"/>
      <c r="D115" s="10" t="s">
        <v>135</v>
      </c>
      <c r="E115" s="10">
        <v>60000</v>
      </c>
      <c r="F115" s="11" t="s">
        <v>582</v>
      </c>
      <c r="G115" s="77" t="s">
        <v>647</v>
      </c>
      <c r="H115" s="29" t="s">
        <v>609</v>
      </c>
      <c r="I115" s="30" t="s">
        <v>648</v>
      </c>
      <c r="J115" s="30" t="s">
        <v>648</v>
      </c>
      <c r="K115" s="29" t="s">
        <v>673</v>
      </c>
      <c r="L115" s="30" t="s">
        <v>666</v>
      </c>
      <c r="M115" s="31" t="s">
        <v>675</v>
      </c>
      <c r="N115" s="29" t="s">
        <v>664</v>
      </c>
      <c r="O115" s="30" t="s">
        <v>653</v>
      </c>
      <c r="P115" s="30" t="s">
        <v>654</v>
      </c>
      <c r="Q115" s="30" t="s">
        <v>683</v>
      </c>
      <c r="R115" s="31" t="s">
        <v>656</v>
      </c>
      <c r="S115" s="29" t="s">
        <v>662</v>
      </c>
      <c r="T115" s="46">
        <v>1155000</v>
      </c>
      <c r="U115" s="45">
        <v>45000</v>
      </c>
      <c r="V115" s="84" t="str">
        <f t="shared" si="82"/>
        <v xml:space="preserve">5 </v>
      </c>
      <c r="W115" s="84" t="str">
        <f t="shared" si="82"/>
        <v>10</v>
      </c>
      <c r="X115" s="84" t="str">
        <f t="shared" si="82"/>
        <v xml:space="preserve">5 </v>
      </c>
      <c r="Y115" s="84" t="str">
        <f t="shared" si="82"/>
        <v xml:space="preserve">5 </v>
      </c>
      <c r="Z115" s="84" t="str">
        <f t="shared" si="82"/>
        <v xml:space="preserve">0 </v>
      </c>
      <c r="AA115" s="89">
        <f t="shared" si="83"/>
        <v>10</v>
      </c>
      <c r="AB115" s="90"/>
      <c r="AC115" s="91"/>
      <c r="AD115" s="85" t="str">
        <f t="shared" si="84"/>
        <v>10</v>
      </c>
      <c r="AE115" s="86">
        <v>0</v>
      </c>
      <c r="AF115" s="87">
        <f t="shared" si="85"/>
        <v>-3</v>
      </c>
      <c r="AG115" s="84">
        <f t="shared" si="86"/>
        <v>1</v>
      </c>
      <c r="AH115" s="84">
        <f t="shared" si="87"/>
        <v>6</v>
      </c>
      <c r="AI115" s="84">
        <f t="shared" si="88"/>
        <v>1</v>
      </c>
      <c r="AJ115" s="84">
        <f t="shared" si="89"/>
        <v>1.25</v>
      </c>
      <c r="AK115" s="84">
        <f t="shared" si="90"/>
        <v>0</v>
      </c>
      <c r="AL115" s="89">
        <f t="shared" si="91"/>
        <v>3</v>
      </c>
      <c r="AM115" s="90"/>
      <c r="AN115" s="91"/>
      <c r="AO115" s="85">
        <f t="shared" si="92"/>
        <v>3.5</v>
      </c>
      <c r="AP115" s="84">
        <f t="shared" si="93"/>
        <v>24</v>
      </c>
      <c r="AQ115" s="84">
        <f t="shared" si="94"/>
        <v>21.25</v>
      </c>
      <c r="AR115" s="84">
        <f t="shared" si="95"/>
        <v>7.0000000000000009</v>
      </c>
      <c r="AS115" s="84">
        <f t="shared" si="96"/>
        <v>52.25</v>
      </c>
      <c r="AT115" s="92">
        <f t="shared" si="55"/>
        <v>4</v>
      </c>
    </row>
    <row r="116" spans="1:46" ht="15.75" outlineLevel="2">
      <c r="A116" s="1">
        <v>7</v>
      </c>
      <c r="B116" s="9" t="s">
        <v>125</v>
      </c>
      <c r="C116" s="10"/>
      <c r="D116" s="10" t="s">
        <v>136</v>
      </c>
      <c r="E116" s="10">
        <v>70000</v>
      </c>
      <c r="F116" s="11" t="s">
        <v>529</v>
      </c>
      <c r="G116" s="77" t="s">
        <v>647</v>
      </c>
      <c r="H116" s="29" t="s">
        <v>609</v>
      </c>
      <c r="I116" s="30" t="s">
        <v>648</v>
      </c>
      <c r="J116" s="30" t="s">
        <v>648</v>
      </c>
      <c r="K116" s="29" t="s">
        <v>681</v>
      </c>
      <c r="L116" s="30" t="s">
        <v>666</v>
      </c>
      <c r="M116" s="31" t="s">
        <v>651</v>
      </c>
      <c r="N116" s="29" t="s">
        <v>697</v>
      </c>
      <c r="O116" s="30" t="s">
        <v>697</v>
      </c>
      <c r="P116" s="30" t="s">
        <v>654</v>
      </c>
      <c r="Q116" s="30" t="s">
        <v>697</v>
      </c>
      <c r="R116" s="31" t="s">
        <v>697</v>
      </c>
      <c r="S116" s="29" t="s">
        <v>662</v>
      </c>
      <c r="T116" s="46">
        <v>2455000</v>
      </c>
      <c r="U116" s="45">
        <v>342000</v>
      </c>
      <c r="V116" s="84" t="str">
        <f t="shared" si="82"/>
        <v xml:space="preserve">3 </v>
      </c>
      <c r="W116" s="84" t="str">
        <f t="shared" si="82"/>
        <v>10</v>
      </c>
      <c r="X116" s="84" t="str">
        <f t="shared" si="82"/>
        <v xml:space="preserve">8 </v>
      </c>
      <c r="Y116" s="84" t="str">
        <f t="shared" si="82"/>
        <v>Se</v>
      </c>
      <c r="Z116" s="84" t="str">
        <f t="shared" si="82"/>
        <v>Se</v>
      </c>
      <c r="AA116" s="89">
        <f t="shared" si="83"/>
        <v>0</v>
      </c>
      <c r="AB116" s="90"/>
      <c r="AC116" s="91"/>
      <c r="AD116" s="85" t="str">
        <f t="shared" si="84"/>
        <v>10</v>
      </c>
      <c r="AE116" s="86">
        <v>0</v>
      </c>
      <c r="AF116" s="87">
        <f t="shared" si="85"/>
        <v>-10</v>
      </c>
      <c r="AG116" s="84">
        <f t="shared" si="86"/>
        <v>0.60000000000000009</v>
      </c>
      <c r="AH116" s="84">
        <f t="shared" si="87"/>
        <v>6</v>
      </c>
      <c r="AI116" s="84">
        <f t="shared" si="88"/>
        <v>1.6</v>
      </c>
      <c r="AJ116" s="84">
        <f t="shared" si="89"/>
        <v>0</v>
      </c>
      <c r="AK116" s="84">
        <f t="shared" si="90"/>
        <v>0</v>
      </c>
      <c r="AL116" s="89">
        <f t="shared" si="91"/>
        <v>0</v>
      </c>
      <c r="AM116" s="90"/>
      <c r="AN116" s="91"/>
      <c r="AO116" s="85">
        <f t="shared" si="92"/>
        <v>0</v>
      </c>
      <c r="AP116" s="84">
        <f t="shared" si="93"/>
        <v>24.599999999999994</v>
      </c>
      <c r="AQ116" s="84">
        <f t="shared" si="94"/>
        <v>0</v>
      </c>
      <c r="AR116" s="84">
        <f t="shared" si="95"/>
        <v>0</v>
      </c>
      <c r="AS116" s="84">
        <f t="shared" si="96"/>
        <v>24.599999999999994</v>
      </c>
      <c r="AT116" s="92">
        <f t="shared" si="55"/>
        <v>31</v>
      </c>
    </row>
    <row r="117" spans="1:46" ht="15.75" outlineLevel="2">
      <c r="A117" s="1">
        <v>8</v>
      </c>
      <c r="B117" s="9" t="s">
        <v>125</v>
      </c>
      <c r="C117" s="10"/>
      <c r="D117" s="10" t="s">
        <v>137</v>
      </c>
      <c r="E117" s="10">
        <v>75000</v>
      </c>
      <c r="F117" s="11" t="s">
        <v>583</v>
      </c>
      <c r="G117" s="77" t="s">
        <v>647</v>
      </c>
      <c r="H117" s="93"/>
      <c r="I117" s="94"/>
      <c r="J117" s="94"/>
      <c r="K117" s="93"/>
      <c r="L117" s="94"/>
      <c r="M117" s="95"/>
      <c r="N117" s="93"/>
      <c r="O117" s="94"/>
      <c r="P117" s="94"/>
      <c r="Q117" s="94"/>
      <c r="R117" s="95"/>
      <c r="S117" s="93"/>
      <c r="T117" s="27"/>
      <c r="U117" s="28"/>
    </row>
    <row r="118" spans="1:46" ht="15.75" outlineLevel="2">
      <c r="A118" s="1">
        <v>9</v>
      </c>
      <c r="B118" s="9" t="s">
        <v>125</v>
      </c>
      <c r="C118" s="10"/>
      <c r="D118" s="10" t="s">
        <v>138</v>
      </c>
      <c r="E118" s="10">
        <v>20000</v>
      </c>
      <c r="F118" s="11" t="s">
        <v>530</v>
      </c>
      <c r="G118" s="77" t="s">
        <v>647</v>
      </c>
      <c r="H118" s="93"/>
      <c r="I118" s="94"/>
      <c r="J118" s="94"/>
      <c r="K118" s="93"/>
      <c r="L118" s="94"/>
      <c r="M118" s="95"/>
      <c r="N118" s="93"/>
      <c r="O118" s="94"/>
      <c r="P118" s="94"/>
      <c r="Q118" s="94"/>
      <c r="R118" s="95"/>
      <c r="S118" s="93"/>
      <c r="T118" s="27"/>
      <c r="U118" s="28"/>
    </row>
    <row r="119" spans="1:46" ht="15.75" outlineLevel="2">
      <c r="A119" s="1">
        <v>10</v>
      </c>
      <c r="B119" s="9" t="s">
        <v>125</v>
      </c>
      <c r="C119" s="10"/>
      <c r="D119" s="10" t="s">
        <v>139</v>
      </c>
      <c r="E119" s="10">
        <v>95000</v>
      </c>
      <c r="F119" s="11" t="s">
        <v>531</v>
      </c>
      <c r="G119" s="77" t="s">
        <v>647</v>
      </c>
      <c r="H119" s="93"/>
      <c r="I119" s="94"/>
      <c r="J119" s="94"/>
      <c r="K119" s="93"/>
      <c r="L119" s="94"/>
      <c r="M119" s="95"/>
      <c r="N119" s="93"/>
      <c r="O119" s="94"/>
      <c r="P119" s="94"/>
      <c r="Q119" s="94"/>
      <c r="R119" s="95"/>
      <c r="S119" s="93"/>
      <c r="T119" s="27"/>
      <c r="U119" s="28"/>
    </row>
    <row r="120" spans="1:46" ht="15.75" outlineLevel="2">
      <c r="A120" s="1">
        <v>11</v>
      </c>
      <c r="B120" s="9" t="s">
        <v>125</v>
      </c>
      <c r="C120" s="10"/>
      <c r="D120" s="10" t="s">
        <v>140</v>
      </c>
      <c r="E120" s="10">
        <v>65000</v>
      </c>
      <c r="F120" s="11" t="s">
        <v>532</v>
      </c>
      <c r="G120" s="77" t="s">
        <v>647</v>
      </c>
      <c r="H120" s="93"/>
      <c r="I120" s="94"/>
      <c r="J120" s="94"/>
      <c r="K120" s="93"/>
      <c r="L120" s="94"/>
      <c r="M120" s="95"/>
      <c r="N120" s="93"/>
      <c r="O120" s="94"/>
      <c r="P120" s="94"/>
      <c r="Q120" s="94"/>
      <c r="R120" s="95"/>
      <c r="S120" s="93"/>
      <c r="T120" s="27"/>
      <c r="U120" s="28"/>
    </row>
    <row r="121" spans="1:46" ht="15.75" outlineLevel="2">
      <c r="A121" s="1">
        <v>12</v>
      </c>
      <c r="B121" s="9" t="s">
        <v>125</v>
      </c>
      <c r="C121" s="10"/>
      <c r="D121" s="10" t="s">
        <v>141</v>
      </c>
      <c r="E121" s="10">
        <v>300000</v>
      </c>
      <c r="F121" s="11" t="s">
        <v>584</v>
      </c>
      <c r="G121" s="77" t="s">
        <v>647</v>
      </c>
      <c r="H121" s="93"/>
      <c r="I121" s="94"/>
      <c r="J121" s="94"/>
      <c r="K121" s="93"/>
      <c r="L121" s="94"/>
      <c r="M121" s="95"/>
      <c r="N121" s="93"/>
      <c r="O121" s="94"/>
      <c r="P121" s="94"/>
      <c r="Q121" s="94"/>
      <c r="R121" s="95"/>
      <c r="S121" s="93"/>
      <c r="T121" s="27"/>
      <c r="U121" s="28"/>
    </row>
    <row r="122" spans="1:46" ht="15.75" outlineLevel="1">
      <c r="B122" s="12" t="s">
        <v>125</v>
      </c>
      <c r="C122" s="13"/>
      <c r="D122" s="13"/>
      <c r="E122" s="13">
        <f>SUM(E110:E121)</f>
        <v>1510000</v>
      </c>
      <c r="F122" s="14"/>
      <c r="G122" s="64"/>
      <c r="H122" s="37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9"/>
    </row>
    <row r="123" spans="1:46" ht="15.75" outlineLevel="2">
      <c r="A123" s="1">
        <v>1</v>
      </c>
      <c r="B123" s="9" t="s">
        <v>142</v>
      </c>
      <c r="C123" s="10"/>
      <c r="D123" s="10" t="s">
        <v>615</v>
      </c>
      <c r="E123" s="10">
        <v>1190000</v>
      </c>
      <c r="F123" s="11" t="s">
        <v>589</v>
      </c>
      <c r="G123" s="77" t="s">
        <v>647</v>
      </c>
      <c r="H123" s="93"/>
      <c r="I123" s="94"/>
      <c r="J123" s="94"/>
      <c r="K123" s="93"/>
      <c r="L123" s="94"/>
      <c r="M123" s="95"/>
      <c r="N123" s="93"/>
      <c r="O123" s="94"/>
      <c r="P123" s="94"/>
      <c r="Q123" s="94"/>
      <c r="R123" s="95"/>
      <c r="S123" s="93"/>
      <c r="T123" s="27"/>
      <c r="U123" s="28"/>
    </row>
    <row r="124" spans="1:46" ht="15.75" outlineLevel="2">
      <c r="A124" s="1">
        <v>2</v>
      </c>
      <c r="B124" s="9" t="s">
        <v>142</v>
      </c>
      <c r="C124" s="10"/>
      <c r="D124" s="10" t="s">
        <v>614</v>
      </c>
      <c r="E124" s="10">
        <v>535000</v>
      </c>
      <c r="F124" s="11" t="s">
        <v>589</v>
      </c>
      <c r="G124" s="77" t="s">
        <v>647</v>
      </c>
      <c r="H124" s="93"/>
      <c r="I124" s="94"/>
      <c r="J124" s="94"/>
      <c r="K124" s="93"/>
      <c r="L124" s="94"/>
      <c r="M124" s="95"/>
      <c r="N124" s="93"/>
      <c r="O124" s="94"/>
      <c r="P124" s="94"/>
      <c r="Q124" s="94"/>
      <c r="R124" s="95"/>
      <c r="S124" s="93"/>
      <c r="T124" s="27"/>
      <c r="U124" s="28"/>
    </row>
    <row r="125" spans="1:46" ht="15.75" outlineLevel="2">
      <c r="A125" s="1">
        <v>3</v>
      </c>
      <c r="B125" s="9" t="s">
        <v>142</v>
      </c>
      <c r="C125" s="10"/>
      <c r="D125" s="10" t="s">
        <v>613</v>
      </c>
      <c r="E125" s="10">
        <v>645000</v>
      </c>
      <c r="F125" s="11" t="s">
        <v>589</v>
      </c>
      <c r="G125" s="77" t="s">
        <v>647</v>
      </c>
      <c r="H125" s="93"/>
      <c r="I125" s="94"/>
      <c r="J125" s="94"/>
      <c r="K125" s="93"/>
      <c r="L125" s="94"/>
      <c r="M125" s="95"/>
      <c r="N125" s="93"/>
      <c r="O125" s="94"/>
      <c r="P125" s="94"/>
      <c r="Q125" s="94"/>
      <c r="R125" s="95"/>
      <c r="S125" s="93"/>
      <c r="T125" s="27"/>
      <c r="U125" s="28"/>
    </row>
    <row r="126" spans="1:46" ht="15.75" outlineLevel="2">
      <c r="A126" s="1">
        <v>4</v>
      </c>
      <c r="B126" s="9" t="s">
        <v>142</v>
      </c>
      <c r="C126" s="10"/>
      <c r="D126" s="10" t="s">
        <v>612</v>
      </c>
      <c r="E126" s="10">
        <v>120000</v>
      </c>
      <c r="F126" s="11" t="s">
        <v>589</v>
      </c>
      <c r="G126" s="77" t="s">
        <v>647</v>
      </c>
      <c r="H126" s="93"/>
      <c r="I126" s="94"/>
      <c r="J126" s="94"/>
      <c r="K126" s="93"/>
      <c r="L126" s="94"/>
      <c r="M126" s="95"/>
      <c r="N126" s="93"/>
      <c r="O126" s="94"/>
      <c r="P126" s="94"/>
      <c r="Q126" s="94"/>
      <c r="R126" s="95"/>
      <c r="S126" s="93"/>
      <c r="T126" s="27"/>
      <c r="U126" s="28"/>
    </row>
    <row r="127" spans="1:46" ht="15.75" outlineLevel="2">
      <c r="A127" s="1">
        <v>5</v>
      </c>
      <c r="B127" s="9" t="s">
        <v>142</v>
      </c>
      <c r="C127" s="10"/>
      <c r="D127" s="10" t="s">
        <v>611</v>
      </c>
      <c r="E127" s="10">
        <v>285000</v>
      </c>
      <c r="F127" s="11" t="s">
        <v>589</v>
      </c>
      <c r="G127" s="77" t="s">
        <v>647</v>
      </c>
      <c r="H127" s="93"/>
      <c r="I127" s="94"/>
      <c r="J127" s="94"/>
      <c r="K127" s="93"/>
      <c r="L127" s="94"/>
      <c r="M127" s="95"/>
      <c r="N127" s="93"/>
      <c r="O127" s="94"/>
      <c r="P127" s="94"/>
      <c r="Q127" s="94"/>
      <c r="R127" s="95"/>
      <c r="S127" s="93"/>
      <c r="T127" s="27"/>
      <c r="U127" s="28"/>
    </row>
    <row r="128" spans="1:46" ht="15.75" outlineLevel="1">
      <c r="B128" s="12" t="s">
        <v>142</v>
      </c>
      <c r="C128" s="13"/>
      <c r="D128" s="13"/>
      <c r="E128" s="13">
        <f>SUM(E123:E127)</f>
        <v>2775000</v>
      </c>
      <c r="F128" s="14"/>
      <c r="G128" s="64"/>
      <c r="H128" s="37" t="s">
        <v>608</v>
      </c>
      <c r="I128" s="38" t="s">
        <v>695</v>
      </c>
      <c r="J128" s="38" t="s">
        <v>699</v>
      </c>
      <c r="K128" s="38" t="s">
        <v>681</v>
      </c>
      <c r="L128" s="38" t="s">
        <v>650</v>
      </c>
      <c r="M128" s="38" t="s">
        <v>700</v>
      </c>
      <c r="N128" s="38" t="s">
        <v>652</v>
      </c>
      <c r="O128" s="38" t="s">
        <v>653</v>
      </c>
      <c r="P128" s="38" t="s">
        <v>682</v>
      </c>
      <c r="Q128" s="38" t="s">
        <v>683</v>
      </c>
      <c r="R128" s="38" t="s">
        <v>661</v>
      </c>
      <c r="S128" s="38" t="s">
        <v>684</v>
      </c>
      <c r="T128" s="38">
        <v>2775000</v>
      </c>
      <c r="U128" s="39">
        <v>0</v>
      </c>
      <c r="V128" s="84" t="str">
        <f>IFERROR(LEFT(K128,2),0)</f>
        <v xml:space="preserve">3 </v>
      </c>
      <c r="W128" s="84" t="str">
        <f>IFERROR(LEFT(L128,2),0)</f>
        <v xml:space="preserve">0 </v>
      </c>
      <c r="X128" s="84" t="str">
        <f>IFERROR(LEFT(M128,2),0)</f>
        <v xml:space="preserve">3 </v>
      </c>
      <c r="Y128" s="84" t="str">
        <f>IFERROR(LEFT(N128,2),0)</f>
        <v xml:space="preserve">0 </v>
      </c>
      <c r="Z128" s="84" t="str">
        <f>IFERROR(LEFT(O128,2),0)</f>
        <v xml:space="preserve">0 </v>
      </c>
      <c r="AA128" s="89">
        <f>IFERROR(MIN(20,SUM(LEFT(P128,2)*1,LEFT(Q128,2)*1,LEFT(R128,2)*1)),0)</f>
        <v>5</v>
      </c>
      <c r="AB128" s="90"/>
      <c r="AC128" s="91"/>
      <c r="AD128" s="85" t="str">
        <f>IFERROR(LEFT(S128,2),0)</f>
        <v xml:space="preserve">3 </v>
      </c>
      <c r="AE128" s="86">
        <v>0</v>
      </c>
      <c r="AF128" s="87">
        <f>IFERROR(-IF(U128&gt;100000,10,IF(U128&gt;80000,8,IF(U128&gt;50000,5,IF(U128&gt;30000,3,0)))),0)</f>
        <v>0</v>
      </c>
      <c r="AG128" s="84">
        <f>IFERROR(V128*AG$4,0)</f>
        <v>0.60000000000000009</v>
      </c>
      <c r="AH128" s="84">
        <f>IFERROR(W128*AH$4,0)</f>
        <v>0</v>
      </c>
      <c r="AI128" s="84">
        <f>IFERROR(X128*AI$4,0)</f>
        <v>0.60000000000000009</v>
      </c>
      <c r="AJ128" s="84">
        <f>IFERROR(Y128*AJ$4,0)</f>
        <v>0</v>
      </c>
      <c r="AK128" s="84">
        <f>IFERROR(Z128*AK$4,0)</f>
        <v>0</v>
      </c>
      <c r="AL128" s="89">
        <f>IFERROR(MIN(20,SUM(AA128*1,AB128*1,AC128*1))/2*AL$4,0)</f>
        <v>1.5</v>
      </c>
      <c r="AM128" s="90"/>
      <c r="AN128" s="91"/>
      <c r="AO128" s="85">
        <f>IFERROR(IF((AD128+AF128)*AO$4&lt;0,0,(AD128+AF128)*AO$4),0)</f>
        <v>1.5</v>
      </c>
      <c r="AP128" s="84">
        <f>SUM(AG128:AI128)*$AG$3*10</f>
        <v>3.6000000000000005</v>
      </c>
      <c r="AQ128" s="84">
        <f>SUM(AJ128:AN128)*$AJ$3*10</f>
        <v>7.5</v>
      </c>
      <c r="AR128" s="84">
        <f>SUM(AO128:AO128)*$AO$3*10</f>
        <v>3.0000000000000004</v>
      </c>
      <c r="AS128" s="84">
        <f>SUM(AP128:AR128)</f>
        <v>14.100000000000001</v>
      </c>
      <c r="AT128" s="92">
        <f t="shared" si="55"/>
        <v>39</v>
      </c>
    </row>
    <row r="129" spans="1:46" ht="15.75" outlineLevel="2">
      <c r="A129" s="1">
        <v>1</v>
      </c>
      <c r="B129" s="9" t="s">
        <v>148</v>
      </c>
      <c r="C129" s="10"/>
      <c r="D129" s="10" t="s">
        <v>149</v>
      </c>
      <c r="E129" s="10">
        <v>65000</v>
      </c>
      <c r="F129" s="11" t="s">
        <v>581</v>
      </c>
      <c r="G129" s="77" t="s">
        <v>647</v>
      </c>
      <c r="H129" s="93"/>
      <c r="I129" s="94"/>
      <c r="J129" s="94"/>
      <c r="K129" s="93"/>
      <c r="L129" s="94"/>
      <c r="M129" s="95"/>
      <c r="N129" s="93"/>
      <c r="O129" s="94"/>
      <c r="P129" s="94"/>
      <c r="Q129" s="94"/>
      <c r="R129" s="95"/>
      <c r="S129" s="93"/>
      <c r="T129" s="27"/>
      <c r="U129" s="28"/>
    </row>
    <row r="130" spans="1:46" ht="15.75" outlineLevel="2">
      <c r="A130" s="1">
        <v>2</v>
      </c>
      <c r="B130" s="9" t="s">
        <v>148</v>
      </c>
      <c r="C130" s="10"/>
      <c r="D130" s="10" t="s">
        <v>150</v>
      </c>
      <c r="E130" s="10">
        <v>52000</v>
      </c>
      <c r="F130" s="11" t="s">
        <v>581</v>
      </c>
      <c r="G130" s="77" t="s">
        <v>647</v>
      </c>
      <c r="H130" s="93"/>
      <c r="I130" s="94"/>
      <c r="J130" s="94"/>
      <c r="K130" s="93"/>
      <c r="L130" s="94"/>
      <c r="M130" s="95"/>
      <c r="N130" s="93"/>
      <c r="O130" s="94"/>
      <c r="P130" s="94"/>
      <c r="Q130" s="94"/>
      <c r="R130" s="95"/>
      <c r="S130" s="93"/>
      <c r="T130" s="27"/>
      <c r="U130" s="28"/>
    </row>
    <row r="131" spans="1:46" ht="15.75" outlineLevel="2">
      <c r="A131" s="1">
        <v>3</v>
      </c>
      <c r="B131" s="9" t="s">
        <v>148</v>
      </c>
      <c r="C131" s="10"/>
      <c r="D131" s="10" t="s">
        <v>151</v>
      </c>
      <c r="E131" s="10">
        <v>44000</v>
      </c>
      <c r="F131" s="11" t="s">
        <v>581</v>
      </c>
      <c r="G131" s="77" t="s">
        <v>647</v>
      </c>
      <c r="H131" s="93"/>
      <c r="I131" s="94"/>
      <c r="J131" s="94"/>
      <c r="K131" s="93"/>
      <c r="L131" s="94"/>
      <c r="M131" s="95"/>
      <c r="N131" s="93"/>
      <c r="O131" s="94"/>
      <c r="P131" s="94"/>
      <c r="Q131" s="94"/>
      <c r="R131" s="95"/>
      <c r="S131" s="93"/>
      <c r="T131" s="27"/>
      <c r="U131" s="28"/>
    </row>
    <row r="132" spans="1:46" ht="15.75" outlineLevel="2">
      <c r="A132" s="1">
        <v>4</v>
      </c>
      <c r="B132" s="9" t="s">
        <v>148</v>
      </c>
      <c r="C132" s="10"/>
      <c r="D132" s="10" t="s">
        <v>152</v>
      </c>
      <c r="E132" s="10">
        <v>145000</v>
      </c>
      <c r="F132" s="11" t="s">
        <v>581</v>
      </c>
      <c r="G132" s="77" t="s">
        <v>647</v>
      </c>
      <c r="H132" s="93"/>
      <c r="I132" s="94"/>
      <c r="J132" s="94"/>
      <c r="K132" s="93"/>
      <c r="L132" s="94"/>
      <c r="M132" s="95"/>
      <c r="N132" s="93"/>
      <c r="O132" s="94"/>
      <c r="P132" s="94"/>
      <c r="Q132" s="94"/>
      <c r="R132" s="95"/>
      <c r="S132" s="93"/>
      <c r="T132" s="27"/>
      <c r="U132" s="28"/>
    </row>
    <row r="133" spans="1:46" ht="15.75" outlineLevel="2">
      <c r="A133" s="1">
        <v>5</v>
      </c>
      <c r="B133" s="9" t="s">
        <v>148</v>
      </c>
      <c r="C133" s="10"/>
      <c r="D133" s="10" t="s">
        <v>153</v>
      </c>
      <c r="E133" s="10">
        <v>45000</v>
      </c>
      <c r="F133" s="11" t="s">
        <v>581</v>
      </c>
      <c r="G133" s="77" t="s">
        <v>647</v>
      </c>
      <c r="H133" s="93"/>
      <c r="I133" s="94"/>
      <c r="J133" s="94"/>
      <c r="K133" s="93"/>
      <c r="L133" s="94"/>
      <c r="M133" s="95"/>
      <c r="N133" s="93"/>
      <c r="O133" s="94"/>
      <c r="P133" s="94"/>
      <c r="Q133" s="94"/>
      <c r="R133" s="95"/>
      <c r="S133" s="93"/>
      <c r="T133" s="27"/>
      <c r="U133" s="28"/>
    </row>
    <row r="134" spans="1:46" ht="15.75" outlineLevel="2">
      <c r="A134" s="1">
        <v>6</v>
      </c>
      <c r="B134" s="9" t="s">
        <v>148</v>
      </c>
      <c r="C134" s="10"/>
      <c r="D134" s="10" t="s">
        <v>154</v>
      </c>
      <c r="E134" s="10">
        <v>50000</v>
      </c>
      <c r="F134" s="11" t="s">
        <v>581</v>
      </c>
      <c r="G134" s="77" t="s">
        <v>647</v>
      </c>
      <c r="H134" s="93"/>
      <c r="I134" s="94"/>
      <c r="J134" s="94"/>
      <c r="K134" s="93"/>
      <c r="L134" s="94"/>
      <c r="M134" s="95"/>
      <c r="N134" s="93"/>
      <c r="O134" s="94"/>
      <c r="P134" s="94"/>
      <c r="Q134" s="94"/>
      <c r="R134" s="95"/>
      <c r="S134" s="93"/>
      <c r="T134" s="27"/>
      <c r="U134" s="28"/>
    </row>
    <row r="135" spans="1:46" ht="15.75" outlineLevel="2">
      <c r="A135" s="1">
        <v>7</v>
      </c>
      <c r="B135" s="9" t="s">
        <v>148</v>
      </c>
      <c r="C135" s="10"/>
      <c r="D135" s="10" t="s">
        <v>155</v>
      </c>
      <c r="E135" s="10">
        <v>140000</v>
      </c>
      <c r="F135" s="11" t="s">
        <v>581</v>
      </c>
      <c r="G135" s="77" t="s">
        <v>647</v>
      </c>
      <c r="H135" s="93"/>
      <c r="I135" s="94"/>
      <c r="J135" s="94"/>
      <c r="K135" s="93"/>
      <c r="L135" s="94"/>
      <c r="M135" s="95"/>
      <c r="N135" s="93"/>
      <c r="O135" s="94"/>
      <c r="P135" s="94"/>
      <c r="Q135" s="94"/>
      <c r="R135" s="95"/>
      <c r="S135" s="93"/>
      <c r="T135" s="27"/>
      <c r="U135" s="28"/>
    </row>
    <row r="136" spans="1:46" ht="15.75" outlineLevel="2">
      <c r="A136" s="1">
        <v>8</v>
      </c>
      <c r="B136" s="9" t="s">
        <v>148</v>
      </c>
      <c r="C136" s="10"/>
      <c r="D136" s="10" t="s">
        <v>156</v>
      </c>
      <c r="E136" s="10">
        <v>80000</v>
      </c>
      <c r="F136" s="11" t="s">
        <v>581</v>
      </c>
      <c r="G136" s="77" t="s">
        <v>647</v>
      </c>
      <c r="H136" s="93"/>
      <c r="I136" s="94"/>
      <c r="J136" s="94"/>
      <c r="K136" s="93"/>
      <c r="L136" s="94"/>
      <c r="M136" s="95"/>
      <c r="N136" s="93"/>
      <c r="O136" s="94"/>
      <c r="P136" s="94"/>
      <c r="Q136" s="94"/>
      <c r="R136" s="95"/>
      <c r="S136" s="93"/>
      <c r="T136" s="27"/>
      <c r="U136" s="28"/>
    </row>
    <row r="137" spans="1:46" ht="15.75" outlineLevel="2">
      <c r="A137" s="1">
        <v>9</v>
      </c>
      <c r="B137" s="9" t="s">
        <v>148</v>
      </c>
      <c r="C137" s="10"/>
      <c r="D137" s="10" t="s">
        <v>157</v>
      </c>
      <c r="E137" s="10">
        <v>50000</v>
      </c>
      <c r="F137" s="11" t="s">
        <v>581</v>
      </c>
      <c r="G137" s="77" t="s">
        <v>647</v>
      </c>
      <c r="H137" s="93"/>
      <c r="I137" s="94"/>
      <c r="J137" s="94"/>
      <c r="K137" s="93"/>
      <c r="L137" s="94"/>
      <c r="M137" s="95"/>
      <c r="N137" s="93"/>
      <c r="O137" s="94"/>
      <c r="P137" s="94"/>
      <c r="Q137" s="94"/>
      <c r="R137" s="95"/>
      <c r="S137" s="93"/>
      <c r="T137" s="27"/>
      <c r="U137" s="28"/>
    </row>
    <row r="138" spans="1:46" ht="15.75" outlineLevel="1">
      <c r="B138" s="12" t="s">
        <v>148</v>
      </c>
      <c r="C138" s="13"/>
      <c r="D138" s="13"/>
      <c r="E138" s="13">
        <f>SUM(E129:E137)</f>
        <v>671000</v>
      </c>
      <c r="F138" s="14"/>
      <c r="G138" s="64"/>
      <c r="H138" s="37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9"/>
    </row>
    <row r="139" spans="1:46" ht="15.75" outlineLevel="2">
      <c r="A139" s="1">
        <v>1</v>
      </c>
      <c r="B139" s="9" t="s">
        <v>158</v>
      </c>
      <c r="C139" s="10"/>
      <c r="D139" s="10" t="s">
        <v>159</v>
      </c>
      <c r="E139" s="10">
        <v>600000</v>
      </c>
      <c r="F139" s="11" t="s">
        <v>160</v>
      </c>
      <c r="G139" s="77">
        <v>2017</v>
      </c>
      <c r="H139" s="29" t="s">
        <v>608</v>
      </c>
      <c r="I139" s="30" t="s">
        <v>696</v>
      </c>
      <c r="J139" s="30" t="s">
        <v>648</v>
      </c>
      <c r="K139" s="29" t="s">
        <v>649</v>
      </c>
      <c r="L139" s="30" t="s">
        <v>650</v>
      </c>
      <c r="M139" s="31" t="s">
        <v>658</v>
      </c>
      <c r="N139" s="29" t="s">
        <v>652</v>
      </c>
      <c r="O139" s="30" t="s">
        <v>653</v>
      </c>
      <c r="P139" s="30" t="s">
        <v>682</v>
      </c>
      <c r="Q139" s="30" t="s">
        <v>683</v>
      </c>
      <c r="R139" s="31" t="s">
        <v>656</v>
      </c>
      <c r="S139" s="29" t="s">
        <v>697</v>
      </c>
      <c r="T139" s="46">
        <v>935000</v>
      </c>
      <c r="U139" s="45">
        <v>0</v>
      </c>
      <c r="V139" s="84" t="str">
        <f>IFERROR(LEFT(K139,2),0)</f>
        <v xml:space="preserve">0 </v>
      </c>
      <c r="W139" s="84" t="str">
        <f>IFERROR(LEFT(L139,2),0)</f>
        <v xml:space="preserve">0 </v>
      </c>
      <c r="X139" s="84" t="str">
        <f>IFERROR(LEFT(M139,2),0)</f>
        <v xml:space="preserve">0 </v>
      </c>
      <c r="Y139" s="84" t="str">
        <f>IFERROR(LEFT(N139,2),0)</f>
        <v xml:space="preserve">0 </v>
      </c>
      <c r="Z139" s="84" t="str">
        <f>IFERROR(LEFT(O139,2),0)</f>
        <v xml:space="preserve">0 </v>
      </c>
      <c r="AA139" s="89">
        <f>IFERROR(MIN(20,SUM(LEFT(P139,2)*1,LEFT(Q139,2)*1,LEFT(R139,2)*1)),0)</f>
        <v>0</v>
      </c>
      <c r="AB139" s="90"/>
      <c r="AC139" s="91"/>
      <c r="AD139" s="85" t="str">
        <f>IFERROR(LEFT(S139,2),0)</f>
        <v>Se</v>
      </c>
      <c r="AE139" s="86">
        <v>0</v>
      </c>
      <c r="AF139" s="87">
        <f>IFERROR(-IF(U139&gt;100000,10,IF(U139&gt;80000,8,IF(U139&gt;50000,5,IF(U139&gt;30000,3,0)))),0)</f>
        <v>0</v>
      </c>
      <c r="AG139" s="84">
        <f>IFERROR(V139*AG$4,0)</f>
        <v>0</v>
      </c>
      <c r="AH139" s="84">
        <f>IFERROR(W139*AH$4,0)</f>
        <v>0</v>
      </c>
      <c r="AI139" s="84">
        <f>IFERROR(X139*AI$4,0)</f>
        <v>0</v>
      </c>
      <c r="AJ139" s="84">
        <f>IFERROR(Y139*AJ$4,0)</f>
        <v>0</v>
      </c>
      <c r="AK139" s="84">
        <f>IFERROR(Z139*AK$4,0)</f>
        <v>0</v>
      </c>
      <c r="AL139" s="89">
        <f>IFERROR(MIN(20,SUM(AA139*1,AB139*1,AC139*1))/2*AL$4,0)</f>
        <v>0</v>
      </c>
      <c r="AM139" s="90"/>
      <c r="AN139" s="91"/>
      <c r="AO139" s="85">
        <f>IFERROR(IF((AD139+AF139)*AO$4&lt;0,0,(AD139+AF139)*AO$4),0)</f>
        <v>0</v>
      </c>
      <c r="AP139" s="84">
        <f>SUM(AG139:AI139)*$AG$3*10</f>
        <v>0</v>
      </c>
      <c r="AQ139" s="84">
        <f>SUM(AJ139:AN139)*$AJ$3*10</f>
        <v>0</v>
      </c>
      <c r="AR139" s="84">
        <f>SUM(AO139:AO139)*$AO$3*10</f>
        <v>0</v>
      </c>
      <c r="AS139" s="84">
        <f>SUM(AP139:AR139)</f>
        <v>0</v>
      </c>
      <c r="AT139" s="92">
        <f t="shared" ref="AT139:AT170" si="97">RANK(AS139,AS$7:AS$170)</f>
        <v>59</v>
      </c>
    </row>
    <row r="140" spans="1:46" ht="15.75" outlineLevel="2">
      <c r="A140" s="1">
        <v>2</v>
      </c>
      <c r="B140" s="9" t="s">
        <v>158</v>
      </c>
      <c r="C140" s="10"/>
      <c r="D140" s="10" t="s">
        <v>161</v>
      </c>
      <c r="E140" s="10">
        <v>100000</v>
      </c>
      <c r="F140" s="11" t="s">
        <v>160</v>
      </c>
      <c r="G140" s="77">
        <v>2016</v>
      </c>
      <c r="H140" s="93"/>
      <c r="I140" s="94"/>
      <c r="J140" s="94"/>
      <c r="K140" s="93"/>
      <c r="L140" s="94"/>
      <c r="M140" s="95"/>
      <c r="N140" s="93"/>
      <c r="O140" s="94"/>
      <c r="P140" s="94"/>
      <c r="Q140" s="94"/>
      <c r="R140" s="95"/>
      <c r="S140" s="93"/>
      <c r="T140" s="27"/>
      <c r="U140" s="28"/>
    </row>
    <row r="141" spans="1:46" ht="15.75" outlineLevel="2">
      <c r="A141" s="1">
        <v>3</v>
      </c>
      <c r="B141" s="9" t="s">
        <v>158</v>
      </c>
      <c r="C141" s="10"/>
      <c r="D141" s="10" t="s">
        <v>162</v>
      </c>
      <c r="E141" s="10">
        <v>75000</v>
      </c>
      <c r="F141" s="11" t="s">
        <v>160</v>
      </c>
      <c r="G141" s="77">
        <v>2016</v>
      </c>
      <c r="H141" s="93"/>
      <c r="I141" s="94"/>
      <c r="J141" s="94"/>
      <c r="K141" s="93"/>
      <c r="L141" s="94"/>
      <c r="M141" s="95"/>
      <c r="N141" s="93"/>
      <c r="O141" s="94"/>
      <c r="P141" s="94"/>
      <c r="Q141" s="94"/>
      <c r="R141" s="95"/>
      <c r="S141" s="93"/>
      <c r="T141" s="27"/>
      <c r="U141" s="28"/>
    </row>
    <row r="142" spans="1:46" ht="15.75" outlineLevel="2">
      <c r="A142" s="1">
        <v>4</v>
      </c>
      <c r="B142" s="9" t="s">
        <v>158</v>
      </c>
      <c r="C142" s="10"/>
      <c r="D142" s="10" t="s">
        <v>163</v>
      </c>
      <c r="E142" s="10">
        <v>200000</v>
      </c>
      <c r="F142" s="11" t="s">
        <v>164</v>
      </c>
      <c r="G142" s="77" t="s">
        <v>702</v>
      </c>
      <c r="H142" s="29" t="s">
        <v>609</v>
      </c>
      <c r="I142" s="30" t="s">
        <v>648</v>
      </c>
      <c r="J142" s="30" t="s">
        <v>648</v>
      </c>
      <c r="K142" s="29" t="s">
        <v>673</v>
      </c>
      <c r="L142" s="30" t="s">
        <v>688</v>
      </c>
      <c r="M142" s="31" t="s">
        <v>675</v>
      </c>
      <c r="N142" s="29" t="s">
        <v>703</v>
      </c>
      <c r="O142" s="30" t="s">
        <v>659</v>
      </c>
      <c r="P142" s="30" t="s">
        <v>693</v>
      </c>
      <c r="Q142" s="30" t="s">
        <v>683</v>
      </c>
      <c r="R142" s="31" t="s">
        <v>656</v>
      </c>
      <c r="S142" s="29" t="s">
        <v>704</v>
      </c>
      <c r="T142" s="46">
        <v>500000</v>
      </c>
      <c r="U142" s="45">
        <v>0</v>
      </c>
      <c r="V142" s="84" t="str">
        <f t="shared" ref="V142:Z143" si="98">IFERROR(LEFT(K142,2),0)</f>
        <v xml:space="preserve">5 </v>
      </c>
      <c r="W142" s="84" t="str">
        <f t="shared" si="98"/>
        <v xml:space="preserve">5 </v>
      </c>
      <c r="X142" s="84" t="str">
        <f t="shared" si="98"/>
        <v xml:space="preserve">5 </v>
      </c>
      <c r="Y142" s="84" t="str">
        <f t="shared" si="98"/>
        <v xml:space="preserve">3 </v>
      </c>
      <c r="Z142" s="84" t="str">
        <f t="shared" si="98"/>
        <v xml:space="preserve">5 </v>
      </c>
      <c r="AA142" s="89">
        <f>IFERROR(MIN(20,SUM(LEFT(P142,2)*1,LEFT(Q142,2)*1,LEFT(R142,2)*1)),0)</f>
        <v>5</v>
      </c>
      <c r="AB142" s="90"/>
      <c r="AC142" s="91"/>
      <c r="AD142" s="85" t="str">
        <f>IFERROR(LEFT(S142,2),0)</f>
        <v xml:space="preserve">8 </v>
      </c>
      <c r="AE142" s="86">
        <v>0</v>
      </c>
      <c r="AF142" s="87">
        <f>IFERROR(-IF(U142&gt;100000,10,IF(U142&gt;80000,8,IF(U142&gt;50000,5,IF(U142&gt;30000,3,0)))),0)</f>
        <v>0</v>
      </c>
      <c r="AG142" s="84">
        <f t="shared" ref="AG142:AK143" si="99">IFERROR(V142*AG$4,0)</f>
        <v>1</v>
      </c>
      <c r="AH142" s="84">
        <f t="shared" si="99"/>
        <v>3</v>
      </c>
      <c r="AI142" s="84">
        <f t="shared" si="99"/>
        <v>1</v>
      </c>
      <c r="AJ142" s="84">
        <f t="shared" si="99"/>
        <v>0.75</v>
      </c>
      <c r="AK142" s="84">
        <f t="shared" si="99"/>
        <v>0.75</v>
      </c>
      <c r="AL142" s="89">
        <f>IFERROR(MIN(20,SUM(AA142*1,AB142*1,AC142*1))/2*AL$4,0)</f>
        <v>1.5</v>
      </c>
      <c r="AM142" s="90"/>
      <c r="AN142" s="91"/>
      <c r="AO142" s="85">
        <f>IFERROR(IF((AD142+AF142)*AO$4&lt;0,0,(AD142+AF142)*AO$4),0)</f>
        <v>4</v>
      </c>
      <c r="AP142" s="84">
        <f>SUM(AG142:AI142)*$AG$3*10</f>
        <v>15</v>
      </c>
      <c r="AQ142" s="84">
        <f>SUM(AJ142:AN142)*$AJ$3*10</f>
        <v>15</v>
      </c>
      <c r="AR142" s="84">
        <f>SUM(AO142:AO142)*$AO$3*10</f>
        <v>8</v>
      </c>
      <c r="AS142" s="84">
        <f>SUM(AP142:AR142)</f>
        <v>38</v>
      </c>
      <c r="AT142" s="92">
        <f t="shared" si="97"/>
        <v>13</v>
      </c>
    </row>
    <row r="143" spans="1:46" ht="15.75" outlineLevel="2">
      <c r="A143" s="1">
        <v>5</v>
      </c>
      <c r="B143" s="9" t="s">
        <v>158</v>
      </c>
      <c r="C143" s="10"/>
      <c r="D143" s="10" t="s">
        <v>165</v>
      </c>
      <c r="E143" s="10">
        <v>750000</v>
      </c>
      <c r="F143" s="11" t="s">
        <v>166</v>
      </c>
      <c r="G143" s="77" t="s">
        <v>663</v>
      </c>
      <c r="H143" s="29" t="s">
        <v>609</v>
      </c>
      <c r="I143" s="30" t="s">
        <v>648</v>
      </c>
      <c r="J143" s="30" t="s">
        <v>648</v>
      </c>
      <c r="K143" s="29" t="s">
        <v>649</v>
      </c>
      <c r="L143" s="30" t="s">
        <v>705</v>
      </c>
      <c r="M143" s="31" t="s">
        <v>651</v>
      </c>
      <c r="N143" s="29" t="s">
        <v>652</v>
      </c>
      <c r="O143" s="30" t="s">
        <v>653</v>
      </c>
      <c r="P143" s="30" t="s">
        <v>706</v>
      </c>
      <c r="Q143" s="30" t="s">
        <v>683</v>
      </c>
      <c r="R143" s="31" t="s">
        <v>670</v>
      </c>
      <c r="S143" s="29" t="s">
        <v>662</v>
      </c>
      <c r="T143" s="46">
        <v>1500000</v>
      </c>
      <c r="U143" s="45" t="s">
        <v>707</v>
      </c>
      <c r="V143" s="84" t="str">
        <f t="shared" si="98"/>
        <v xml:space="preserve">0 </v>
      </c>
      <c r="W143" s="84" t="str">
        <f t="shared" si="98"/>
        <v xml:space="preserve">8 </v>
      </c>
      <c r="X143" s="84" t="str">
        <f t="shared" si="98"/>
        <v xml:space="preserve">8 </v>
      </c>
      <c r="Y143" s="84" t="str">
        <f t="shared" si="98"/>
        <v xml:space="preserve">0 </v>
      </c>
      <c r="Z143" s="84" t="str">
        <f t="shared" si="98"/>
        <v xml:space="preserve">0 </v>
      </c>
      <c r="AA143" s="89">
        <f>IFERROR(MIN(20,SUM(LEFT(P143,2)*1,LEFT(Q143,2)*1,LEFT(R143,2)*1)),0)</f>
        <v>18</v>
      </c>
      <c r="AB143" s="90"/>
      <c r="AC143" s="91"/>
      <c r="AD143" s="85" t="str">
        <f>IFERROR(LEFT(S143,2),0)</f>
        <v>10</v>
      </c>
      <c r="AE143" s="86">
        <v>0</v>
      </c>
      <c r="AF143" s="87">
        <f>IFERROR(-IF(U143&gt;100000,10,IF(U143&gt;80000,8,IF(U143&gt;50000,5,IF(U143&gt;30000,3,0)))),0)</f>
        <v>-10</v>
      </c>
      <c r="AG143" s="84">
        <f t="shared" si="99"/>
        <v>0</v>
      </c>
      <c r="AH143" s="84">
        <f t="shared" si="99"/>
        <v>4.8</v>
      </c>
      <c r="AI143" s="84">
        <f t="shared" si="99"/>
        <v>1.6</v>
      </c>
      <c r="AJ143" s="84">
        <f t="shared" si="99"/>
        <v>0</v>
      </c>
      <c r="AK143" s="84">
        <f t="shared" si="99"/>
        <v>0</v>
      </c>
      <c r="AL143" s="89">
        <f>IFERROR(MIN(20,SUM(AA143*1,AB143*1,AC143*1))/2*AL$4,0)</f>
        <v>5.3999999999999995</v>
      </c>
      <c r="AM143" s="90"/>
      <c r="AN143" s="91"/>
      <c r="AO143" s="85">
        <f>IFERROR(IF((AD143+AF143)*AO$4&lt;0,0,(AD143+AF143)*AO$4),0)</f>
        <v>0</v>
      </c>
      <c r="AP143" s="84">
        <f>SUM(AG143:AI143)*$AG$3*10</f>
        <v>19.2</v>
      </c>
      <c r="AQ143" s="84">
        <f>SUM(AJ143:AN143)*$AJ$3*10</f>
        <v>26.999999999999996</v>
      </c>
      <c r="AR143" s="84">
        <f>SUM(AO143:AO143)*$AO$3*10</f>
        <v>0</v>
      </c>
      <c r="AS143" s="84">
        <f>SUM(AP143:AR143)</f>
        <v>46.199999999999996</v>
      </c>
      <c r="AT143" s="92">
        <f t="shared" si="97"/>
        <v>6</v>
      </c>
    </row>
    <row r="144" spans="1:46" ht="15.75" outlineLevel="2">
      <c r="A144" s="1">
        <v>6</v>
      </c>
      <c r="B144" s="9" t="s">
        <v>158</v>
      </c>
      <c r="C144" s="10"/>
      <c r="D144" s="10" t="s">
        <v>167</v>
      </c>
      <c r="E144" s="10">
        <v>80000</v>
      </c>
      <c r="F144" s="11" t="s">
        <v>160</v>
      </c>
      <c r="G144" s="77">
        <v>2016</v>
      </c>
      <c r="H144" s="93"/>
      <c r="I144" s="94"/>
      <c r="J144" s="94"/>
      <c r="K144" s="93"/>
      <c r="L144" s="94"/>
      <c r="M144" s="95"/>
      <c r="N144" s="93"/>
      <c r="O144" s="94"/>
      <c r="P144" s="94"/>
      <c r="Q144" s="94"/>
      <c r="R144" s="95"/>
      <c r="S144" s="93"/>
      <c r="T144" s="27"/>
      <c r="U144" s="28"/>
    </row>
    <row r="145" spans="1:46" ht="15.75" outlineLevel="2">
      <c r="A145" s="1">
        <v>7</v>
      </c>
      <c r="B145" s="9" t="s">
        <v>158</v>
      </c>
      <c r="C145" s="10"/>
      <c r="D145" s="10" t="s">
        <v>168</v>
      </c>
      <c r="E145" s="10">
        <v>30000</v>
      </c>
      <c r="F145" s="11" t="s">
        <v>160</v>
      </c>
      <c r="G145" s="77">
        <v>2016</v>
      </c>
      <c r="H145" s="93"/>
      <c r="I145" s="94"/>
      <c r="J145" s="94"/>
      <c r="K145" s="93"/>
      <c r="L145" s="94"/>
      <c r="M145" s="95"/>
      <c r="N145" s="93"/>
      <c r="O145" s="94"/>
      <c r="P145" s="94"/>
      <c r="Q145" s="94"/>
      <c r="R145" s="95"/>
      <c r="S145" s="93"/>
      <c r="T145" s="27"/>
      <c r="U145" s="28"/>
    </row>
    <row r="146" spans="1:46" ht="15.75" outlineLevel="2">
      <c r="A146" s="1">
        <v>8</v>
      </c>
      <c r="B146" s="9" t="s">
        <v>158</v>
      </c>
      <c r="C146" s="10"/>
      <c r="D146" s="10" t="s">
        <v>169</v>
      </c>
      <c r="E146" s="10">
        <v>50000</v>
      </c>
      <c r="F146" s="11" t="s">
        <v>160</v>
      </c>
      <c r="G146" s="77">
        <v>2016</v>
      </c>
      <c r="H146" s="93"/>
      <c r="I146" s="94"/>
      <c r="J146" s="94"/>
      <c r="K146" s="93"/>
      <c r="L146" s="94"/>
      <c r="M146" s="95"/>
      <c r="N146" s="93"/>
      <c r="O146" s="94"/>
      <c r="P146" s="94"/>
      <c r="Q146" s="94"/>
      <c r="R146" s="95"/>
      <c r="S146" s="93"/>
      <c r="T146" s="27"/>
      <c r="U146" s="28"/>
    </row>
    <row r="147" spans="1:46" ht="15.75" outlineLevel="2">
      <c r="A147" s="1">
        <v>9</v>
      </c>
      <c r="B147" s="9" t="s">
        <v>158</v>
      </c>
      <c r="C147" s="10"/>
      <c r="D147" s="10" t="s">
        <v>170</v>
      </c>
      <c r="E147" s="10">
        <v>300000</v>
      </c>
      <c r="F147" s="11" t="s">
        <v>629</v>
      </c>
      <c r="G147" s="77" t="s">
        <v>647</v>
      </c>
    </row>
    <row r="148" spans="1:46" ht="15.75" outlineLevel="1">
      <c r="B148" s="12" t="s">
        <v>158</v>
      </c>
      <c r="C148" s="13"/>
      <c r="D148" s="13"/>
      <c r="E148" s="13">
        <f>SUM(E139:E147)</f>
        <v>2185000</v>
      </c>
      <c r="F148" s="14"/>
      <c r="G148" s="64"/>
      <c r="H148" s="37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9"/>
    </row>
    <row r="149" spans="1:46" ht="15.75" outlineLevel="2">
      <c r="A149" s="1">
        <v>1</v>
      </c>
      <c r="B149" s="9" t="s">
        <v>171</v>
      </c>
      <c r="C149" s="10"/>
      <c r="D149" s="10" t="s">
        <v>172</v>
      </c>
      <c r="E149" s="10">
        <v>400000</v>
      </c>
      <c r="F149" s="11" t="s">
        <v>173</v>
      </c>
      <c r="G149" s="77" t="s">
        <v>647</v>
      </c>
      <c r="H149" s="29" t="s">
        <v>609</v>
      </c>
      <c r="I149" s="30" t="s">
        <v>648</v>
      </c>
      <c r="J149" s="30" t="s">
        <v>648</v>
      </c>
      <c r="K149" s="29" t="s">
        <v>649</v>
      </c>
      <c r="L149" s="30" t="s">
        <v>705</v>
      </c>
      <c r="M149" s="31" t="s">
        <v>658</v>
      </c>
      <c r="N149" s="29" t="s">
        <v>652</v>
      </c>
      <c r="O149" s="30" t="s">
        <v>653</v>
      </c>
      <c r="P149" s="30" t="s">
        <v>682</v>
      </c>
      <c r="Q149" s="30" t="s">
        <v>683</v>
      </c>
      <c r="R149" s="31" t="s">
        <v>656</v>
      </c>
      <c r="S149" s="29" t="s">
        <v>657</v>
      </c>
      <c r="T149" s="46">
        <v>400000</v>
      </c>
      <c r="U149" s="45">
        <v>0</v>
      </c>
      <c r="V149" s="84" t="str">
        <f t="shared" ref="V149:Z151" si="100">IFERROR(LEFT(K149,2),0)</f>
        <v xml:space="preserve">0 </v>
      </c>
      <c r="W149" s="84" t="str">
        <f t="shared" si="100"/>
        <v xml:space="preserve">8 </v>
      </c>
      <c r="X149" s="84" t="str">
        <f t="shared" si="100"/>
        <v xml:space="preserve">0 </v>
      </c>
      <c r="Y149" s="84" t="str">
        <f t="shared" si="100"/>
        <v xml:space="preserve">0 </v>
      </c>
      <c r="Z149" s="84" t="str">
        <f t="shared" si="100"/>
        <v xml:space="preserve">0 </v>
      </c>
      <c r="AA149" s="89">
        <f>IFERROR(MIN(20,SUM(LEFT(P149,2)*1,LEFT(Q149,2)*1,LEFT(R149,2)*1)),0)</f>
        <v>0</v>
      </c>
      <c r="AB149" s="90"/>
      <c r="AC149" s="91"/>
      <c r="AD149" s="85" t="str">
        <f>IFERROR(LEFT(S149,2),0)</f>
        <v xml:space="preserve">0 </v>
      </c>
      <c r="AE149" s="86">
        <v>0</v>
      </c>
      <c r="AF149" s="87">
        <f>IFERROR(-IF(U149&gt;100000,10,IF(U149&gt;80000,8,IF(U149&gt;50000,5,IF(U149&gt;30000,3,0)))),0)</f>
        <v>0</v>
      </c>
      <c r="AG149" s="84">
        <f>IFERROR(V149*AG$4,0)</f>
        <v>0</v>
      </c>
      <c r="AH149" s="84">
        <f>IFERROR(W149*AH$4,0)</f>
        <v>4.8</v>
      </c>
      <c r="AI149" s="84">
        <f>IFERROR(X149*AI$4,0)</f>
        <v>0</v>
      </c>
      <c r="AJ149" s="84">
        <f>IFERROR(Y149*AJ$4,0)</f>
        <v>0</v>
      </c>
      <c r="AK149" s="84">
        <f>IFERROR(Z149*AK$4,0)</f>
        <v>0</v>
      </c>
      <c r="AL149" s="89">
        <f>IFERROR(MIN(20,SUM(AA149*1,AB149*1,AC149*1))/2*AL$4,0)</f>
        <v>0</v>
      </c>
      <c r="AM149" s="90"/>
      <c r="AN149" s="91"/>
      <c r="AO149" s="85">
        <f>IFERROR(IF((AD149+AF149)*AO$4&lt;0,0,(AD149+AF149)*AO$4),0)</f>
        <v>0</v>
      </c>
      <c r="AP149" s="84">
        <f>SUM(AG149:AI149)*$AG$3*10</f>
        <v>14.399999999999999</v>
      </c>
      <c r="AQ149" s="84">
        <f>SUM(AJ149:AN149)*$AJ$3*10</f>
        <v>0</v>
      </c>
      <c r="AR149" s="84">
        <f>SUM(AO149:AO149)*$AO$3*10</f>
        <v>0</v>
      </c>
      <c r="AS149" s="84">
        <f>SUM(AP149:AR149)</f>
        <v>14.399999999999999</v>
      </c>
      <c r="AT149" s="92">
        <f t="shared" si="97"/>
        <v>38</v>
      </c>
    </row>
    <row r="150" spans="1:46" ht="15.75" outlineLevel="2">
      <c r="A150" s="1">
        <v>2</v>
      </c>
      <c r="B150" s="9" t="s">
        <v>171</v>
      </c>
      <c r="C150" s="10"/>
      <c r="D150" s="10" t="s">
        <v>174</v>
      </c>
      <c r="E150" s="10">
        <v>725000</v>
      </c>
      <c r="F150" s="11" t="s">
        <v>175</v>
      </c>
      <c r="G150" s="77" t="s">
        <v>672</v>
      </c>
      <c r="H150" s="29" t="s">
        <v>608</v>
      </c>
      <c r="I150" s="30" t="s">
        <v>690</v>
      </c>
      <c r="J150" s="30" t="s">
        <v>680</v>
      </c>
      <c r="K150" s="29" t="s">
        <v>691</v>
      </c>
      <c r="L150" s="30" t="s">
        <v>674</v>
      </c>
      <c r="M150" s="31" t="s">
        <v>658</v>
      </c>
      <c r="N150" s="29" t="s">
        <v>652</v>
      </c>
      <c r="O150" s="30" t="s">
        <v>653</v>
      </c>
      <c r="P150" s="30" t="s">
        <v>682</v>
      </c>
      <c r="Q150" s="30" t="s">
        <v>683</v>
      </c>
      <c r="R150" s="31" t="s">
        <v>656</v>
      </c>
      <c r="S150" s="29" t="s">
        <v>662</v>
      </c>
      <c r="T150" s="46">
        <v>725000</v>
      </c>
      <c r="U150" s="45">
        <v>1295000</v>
      </c>
      <c r="V150" s="84" t="str">
        <f t="shared" si="100"/>
        <v>10</v>
      </c>
      <c r="W150" s="84" t="str">
        <f t="shared" si="100"/>
        <v xml:space="preserve">3 </v>
      </c>
      <c r="X150" s="84" t="str">
        <f t="shared" si="100"/>
        <v xml:space="preserve">0 </v>
      </c>
      <c r="Y150" s="84" t="str">
        <f t="shared" si="100"/>
        <v xml:space="preserve">0 </v>
      </c>
      <c r="Z150" s="84" t="str">
        <f t="shared" si="100"/>
        <v xml:space="preserve">0 </v>
      </c>
      <c r="AA150" s="89">
        <f>IFERROR(MIN(20,SUM(LEFT(P150,2)*1,LEFT(Q150,2)*1,LEFT(R150,2)*1)),0)</f>
        <v>0</v>
      </c>
      <c r="AB150" s="90"/>
      <c r="AC150" s="91"/>
      <c r="AD150" s="85" t="str">
        <f>IFERROR(LEFT(S150,2),0)</f>
        <v>10</v>
      </c>
      <c r="AE150" s="86">
        <v>0</v>
      </c>
      <c r="AF150" s="87">
        <f>IFERROR(-IF(U150&gt;100000,10,IF(U150&gt;80000,8,IF(U150&gt;50000,5,IF(U150&gt;30000,3,0)))),0)</f>
        <v>-10</v>
      </c>
      <c r="AG150" s="84">
        <f t="shared" ref="AG150:AG151" si="101">IFERROR(V150*AG$4,0)</f>
        <v>2</v>
      </c>
      <c r="AH150" s="84">
        <f t="shared" ref="AH150:AH151" si="102">IFERROR(W150*AH$4,0)</f>
        <v>1.7999999999999998</v>
      </c>
      <c r="AI150" s="84">
        <f t="shared" ref="AI150:AI151" si="103">IFERROR(X150*AI$4,0)</f>
        <v>0</v>
      </c>
      <c r="AJ150" s="84">
        <f t="shared" ref="AJ150:AJ151" si="104">IFERROR(Y150*AJ$4,0)</f>
        <v>0</v>
      </c>
      <c r="AK150" s="84">
        <f t="shared" ref="AK150:AK151" si="105">IFERROR(Z150*AK$4,0)</f>
        <v>0</v>
      </c>
      <c r="AL150" s="89">
        <f t="shared" ref="AL150:AL151" si="106">IFERROR(MIN(20,SUM(AA150*1,AB150*1,AC150*1))/2*AL$4,0)</f>
        <v>0</v>
      </c>
      <c r="AM150" s="90"/>
      <c r="AN150" s="91"/>
      <c r="AO150" s="85">
        <f t="shared" ref="AO150:AO151" si="107">IFERROR(IF((AD150+AF150)*AO$4&lt;0,0,(AD150+AF150)*AO$4),0)</f>
        <v>0</v>
      </c>
      <c r="AP150" s="84">
        <f t="shared" ref="AP150:AP151" si="108">SUM(AG150:AI150)*$AG$3*10</f>
        <v>11.399999999999999</v>
      </c>
      <c r="AQ150" s="84">
        <f t="shared" ref="AQ150:AQ151" si="109">SUM(AJ150:AN150)*$AJ$3*10</f>
        <v>0</v>
      </c>
      <c r="AR150" s="84">
        <f t="shared" ref="AR150:AR151" si="110">SUM(AO150:AO150)*$AO$3*10</f>
        <v>0</v>
      </c>
      <c r="AS150" s="84">
        <f t="shared" ref="AS150:AS151" si="111">SUM(AP150:AR150)</f>
        <v>11.399999999999999</v>
      </c>
      <c r="AT150" s="92">
        <f t="shared" si="97"/>
        <v>42</v>
      </c>
    </row>
    <row r="151" spans="1:46" ht="15.75" outlineLevel="2">
      <c r="A151" s="1">
        <v>3</v>
      </c>
      <c r="B151" s="9" t="s">
        <v>171</v>
      </c>
      <c r="C151" s="10"/>
      <c r="D151" s="10" t="s">
        <v>176</v>
      </c>
      <c r="E151" s="10">
        <v>50000</v>
      </c>
      <c r="F151" s="11" t="s">
        <v>585</v>
      </c>
      <c r="G151" s="77" t="s">
        <v>672</v>
      </c>
      <c r="H151" s="29" t="s">
        <v>608</v>
      </c>
      <c r="I151" s="30" t="s">
        <v>690</v>
      </c>
      <c r="J151" s="30" t="s">
        <v>680</v>
      </c>
      <c r="K151" s="29" t="s">
        <v>673</v>
      </c>
      <c r="L151" s="30" t="s">
        <v>688</v>
      </c>
      <c r="M151" s="31" t="s">
        <v>675</v>
      </c>
      <c r="N151" s="29" t="s">
        <v>697</v>
      </c>
      <c r="O151" s="30" t="s">
        <v>653</v>
      </c>
      <c r="P151" s="30" t="s">
        <v>682</v>
      </c>
      <c r="Q151" s="30" t="s">
        <v>683</v>
      </c>
      <c r="R151" s="31" t="s">
        <v>697</v>
      </c>
      <c r="S151" s="29" t="s">
        <v>704</v>
      </c>
      <c r="T151" s="46">
        <v>475000</v>
      </c>
      <c r="U151" s="45">
        <v>5500</v>
      </c>
      <c r="V151" s="84" t="str">
        <f t="shared" si="100"/>
        <v xml:space="preserve">5 </v>
      </c>
      <c r="W151" s="84" t="str">
        <f t="shared" si="100"/>
        <v xml:space="preserve">5 </v>
      </c>
      <c r="X151" s="84" t="str">
        <f t="shared" si="100"/>
        <v xml:space="preserve">5 </v>
      </c>
      <c r="Y151" s="84" t="str">
        <f t="shared" si="100"/>
        <v>Se</v>
      </c>
      <c r="Z151" s="84" t="str">
        <f t="shared" si="100"/>
        <v xml:space="preserve">0 </v>
      </c>
      <c r="AA151" s="89">
        <f>IFERROR(MIN(20,SUM(LEFT(P151,2)*1,LEFT(Q151,2)*1,LEFT(R151,2)*1)),0)</f>
        <v>0</v>
      </c>
      <c r="AB151" s="90"/>
      <c r="AC151" s="91"/>
      <c r="AD151" s="85" t="str">
        <f>IFERROR(LEFT(S151,2),0)</f>
        <v xml:space="preserve">8 </v>
      </c>
      <c r="AE151" s="86">
        <v>0</v>
      </c>
      <c r="AF151" s="87">
        <f>IFERROR(-IF(U151&gt;100000,10,IF(U151&gt;80000,8,IF(U151&gt;50000,5,IF(U151&gt;30000,3,0)))),0)</f>
        <v>0</v>
      </c>
      <c r="AG151" s="84">
        <f t="shared" si="101"/>
        <v>1</v>
      </c>
      <c r="AH151" s="84">
        <f t="shared" si="102"/>
        <v>3</v>
      </c>
      <c r="AI151" s="84">
        <f t="shared" si="103"/>
        <v>1</v>
      </c>
      <c r="AJ151" s="84">
        <f t="shared" si="104"/>
        <v>0</v>
      </c>
      <c r="AK151" s="84">
        <f t="shared" si="105"/>
        <v>0</v>
      </c>
      <c r="AL151" s="89">
        <f t="shared" si="106"/>
        <v>0</v>
      </c>
      <c r="AM151" s="90"/>
      <c r="AN151" s="91"/>
      <c r="AO151" s="85">
        <f t="shared" si="107"/>
        <v>4</v>
      </c>
      <c r="AP151" s="84">
        <f t="shared" si="108"/>
        <v>15</v>
      </c>
      <c r="AQ151" s="84">
        <f t="shared" si="109"/>
        <v>0</v>
      </c>
      <c r="AR151" s="84">
        <f t="shared" si="110"/>
        <v>8</v>
      </c>
      <c r="AS151" s="84">
        <f t="shared" si="111"/>
        <v>23</v>
      </c>
      <c r="AT151" s="92">
        <f t="shared" si="97"/>
        <v>32</v>
      </c>
    </row>
    <row r="152" spans="1:46" ht="15.75" outlineLevel="2">
      <c r="A152" s="1">
        <v>4</v>
      </c>
      <c r="B152" s="9" t="s">
        <v>171</v>
      </c>
      <c r="C152" s="10"/>
      <c r="D152" s="10" t="s">
        <v>177</v>
      </c>
      <c r="E152" s="10">
        <v>40000</v>
      </c>
      <c r="F152" s="11" t="s">
        <v>586</v>
      </c>
      <c r="G152" s="77" t="s">
        <v>672</v>
      </c>
      <c r="H152" s="93"/>
      <c r="I152" s="94"/>
      <c r="J152" s="94"/>
      <c r="K152" s="93"/>
      <c r="L152" s="94"/>
      <c r="M152" s="95"/>
      <c r="N152" s="93"/>
      <c r="O152" s="94"/>
      <c r="P152" s="94"/>
      <c r="Q152" s="94"/>
      <c r="R152" s="95"/>
      <c r="S152" s="93"/>
      <c r="T152" s="27"/>
      <c r="U152" s="28"/>
    </row>
    <row r="153" spans="1:46" ht="15.75" outlineLevel="2">
      <c r="A153" s="1">
        <v>5</v>
      </c>
      <c r="B153" s="9" t="s">
        <v>171</v>
      </c>
      <c r="C153" s="10"/>
      <c r="D153" s="10" t="s">
        <v>178</v>
      </c>
      <c r="E153" s="10">
        <v>75000</v>
      </c>
      <c r="F153" s="11" t="s">
        <v>587</v>
      </c>
      <c r="G153" s="77" t="s">
        <v>672</v>
      </c>
      <c r="H153" s="93"/>
      <c r="I153" s="94"/>
      <c r="J153" s="94"/>
      <c r="K153" s="93"/>
      <c r="L153" s="94"/>
      <c r="M153" s="95"/>
      <c r="N153" s="93"/>
      <c r="O153" s="94"/>
      <c r="P153" s="94"/>
      <c r="Q153" s="94"/>
      <c r="R153" s="95"/>
      <c r="S153" s="93"/>
      <c r="T153" s="27"/>
      <c r="U153" s="28"/>
    </row>
    <row r="154" spans="1:46" ht="15.75" outlineLevel="2">
      <c r="A154" s="1">
        <v>6</v>
      </c>
      <c r="B154" s="9" t="s">
        <v>171</v>
      </c>
      <c r="C154" s="10"/>
      <c r="D154" s="10" t="s">
        <v>179</v>
      </c>
      <c r="E154" s="10">
        <v>30000</v>
      </c>
      <c r="F154" s="11" t="s">
        <v>588</v>
      </c>
      <c r="G154" s="77" t="s">
        <v>672</v>
      </c>
      <c r="H154" s="93"/>
      <c r="I154" s="94"/>
      <c r="J154" s="94"/>
      <c r="K154" s="93"/>
      <c r="L154" s="94"/>
      <c r="M154" s="95"/>
      <c r="N154" s="93"/>
      <c r="O154" s="94"/>
      <c r="P154" s="94"/>
      <c r="Q154" s="94"/>
      <c r="R154" s="95"/>
      <c r="S154" s="93"/>
      <c r="T154" s="27"/>
      <c r="U154" s="28"/>
    </row>
    <row r="155" spans="1:46" ht="15.75" outlineLevel="2">
      <c r="A155" s="1">
        <v>7</v>
      </c>
      <c r="B155" s="9" t="s">
        <v>171</v>
      </c>
      <c r="C155" s="10"/>
      <c r="D155" s="10" t="s">
        <v>180</v>
      </c>
      <c r="E155" s="10">
        <v>200000</v>
      </c>
      <c r="F155" s="11" t="s">
        <v>181</v>
      </c>
      <c r="G155" s="77" t="s">
        <v>647</v>
      </c>
      <c r="H155" s="29" t="s">
        <v>608</v>
      </c>
      <c r="I155" s="30" t="s">
        <v>696</v>
      </c>
      <c r="J155" s="30" t="s">
        <v>699</v>
      </c>
      <c r="K155" s="29" t="s">
        <v>649</v>
      </c>
      <c r="L155" s="30" t="s">
        <v>650</v>
      </c>
      <c r="M155" s="31" t="s">
        <v>675</v>
      </c>
      <c r="N155" s="29" t="s">
        <v>652</v>
      </c>
      <c r="O155" s="30" t="s">
        <v>653</v>
      </c>
      <c r="P155" s="30" t="s">
        <v>682</v>
      </c>
      <c r="Q155" s="30" t="s">
        <v>683</v>
      </c>
      <c r="R155" s="31" t="s">
        <v>670</v>
      </c>
      <c r="S155" s="29" t="s">
        <v>697</v>
      </c>
      <c r="T155" s="46">
        <v>200000</v>
      </c>
      <c r="U155" s="45">
        <v>0</v>
      </c>
      <c r="V155" s="84" t="str">
        <f t="shared" ref="V155:Z156" si="112">IFERROR(LEFT(K155,2),0)</f>
        <v xml:space="preserve">0 </v>
      </c>
      <c r="W155" s="84" t="str">
        <f t="shared" si="112"/>
        <v xml:space="preserve">0 </v>
      </c>
      <c r="X155" s="84" t="str">
        <f t="shared" si="112"/>
        <v xml:space="preserve">5 </v>
      </c>
      <c r="Y155" s="84" t="str">
        <f t="shared" si="112"/>
        <v xml:space="preserve">0 </v>
      </c>
      <c r="Z155" s="84" t="str">
        <f t="shared" si="112"/>
        <v xml:space="preserve">0 </v>
      </c>
      <c r="AA155" s="89">
        <f>IFERROR(MIN(20,SUM(LEFT(P155,2)*1,LEFT(Q155,2)*1,LEFT(R155,2)*1)),0)</f>
        <v>10</v>
      </c>
      <c r="AB155" s="90"/>
      <c r="AC155" s="91"/>
      <c r="AD155" s="85" t="str">
        <f>IFERROR(LEFT(S155,2),0)</f>
        <v>Se</v>
      </c>
      <c r="AE155" s="86">
        <v>0</v>
      </c>
      <c r="AF155" s="87">
        <f>IFERROR(-IF(U155&gt;100000,10,IF(U155&gt;80000,8,IF(U155&gt;50000,5,IF(U155&gt;30000,3,0)))),0)</f>
        <v>0</v>
      </c>
      <c r="AG155" s="84">
        <f t="shared" ref="AG155:AK156" si="113">IFERROR(V155*AG$4,0)</f>
        <v>0</v>
      </c>
      <c r="AH155" s="84">
        <f t="shared" si="113"/>
        <v>0</v>
      </c>
      <c r="AI155" s="84">
        <f t="shared" si="113"/>
        <v>1</v>
      </c>
      <c r="AJ155" s="84">
        <f t="shared" si="113"/>
        <v>0</v>
      </c>
      <c r="AK155" s="84">
        <f t="shared" si="113"/>
        <v>0</v>
      </c>
      <c r="AL155" s="89">
        <f>IFERROR(MIN(20,SUM(AA155*1,AB155*1,AC155*1))/2*AL$4,0)</f>
        <v>3</v>
      </c>
      <c r="AM155" s="90"/>
      <c r="AN155" s="91"/>
      <c r="AO155" s="85">
        <f>IFERROR(IF((AD155+AF155)*AO$4&lt;0,0,(AD155+AF155)*AO$4),0)</f>
        <v>0</v>
      </c>
      <c r="AP155" s="84">
        <f>SUM(AG155:AI155)*$AG$3*10</f>
        <v>3</v>
      </c>
      <c r="AQ155" s="84">
        <f>SUM(AJ155:AN155)*$AJ$3*10</f>
        <v>15</v>
      </c>
      <c r="AR155" s="84">
        <f>SUM(AO155:AO155)*$AO$3*10</f>
        <v>0</v>
      </c>
      <c r="AS155" s="84">
        <f>SUM(AP155:AR155)</f>
        <v>18</v>
      </c>
      <c r="AT155" s="92">
        <f t="shared" si="97"/>
        <v>36</v>
      </c>
    </row>
    <row r="156" spans="1:46" ht="15.75" outlineLevel="2">
      <c r="A156" s="1">
        <v>8</v>
      </c>
      <c r="B156" s="9" t="s">
        <v>171</v>
      </c>
      <c r="C156" s="10"/>
      <c r="D156" s="10" t="s">
        <v>182</v>
      </c>
      <c r="E156" s="10">
        <v>950000</v>
      </c>
      <c r="F156" s="11" t="s">
        <v>183</v>
      </c>
      <c r="G156" s="78">
        <v>42674</v>
      </c>
      <c r="H156" s="29" t="s">
        <v>608</v>
      </c>
      <c r="I156" s="30" t="s">
        <v>696</v>
      </c>
      <c r="J156" s="30" t="s">
        <v>694</v>
      </c>
      <c r="K156" s="29" t="s">
        <v>649</v>
      </c>
      <c r="L156" s="30" t="s">
        <v>650</v>
      </c>
      <c r="M156" s="31" t="s">
        <v>658</v>
      </c>
      <c r="N156" s="29" t="s">
        <v>652</v>
      </c>
      <c r="O156" s="30" t="s">
        <v>653</v>
      </c>
      <c r="P156" s="30" t="s">
        <v>682</v>
      </c>
      <c r="Q156" s="30" t="s">
        <v>683</v>
      </c>
      <c r="R156" s="31" t="s">
        <v>697</v>
      </c>
      <c r="S156" s="29" t="s">
        <v>697</v>
      </c>
      <c r="T156" s="46">
        <v>950000</v>
      </c>
      <c r="U156" s="45">
        <v>0</v>
      </c>
      <c r="V156" s="84" t="str">
        <f t="shared" si="112"/>
        <v xml:space="preserve">0 </v>
      </c>
      <c r="W156" s="84" t="str">
        <f t="shared" si="112"/>
        <v xml:space="preserve">0 </v>
      </c>
      <c r="X156" s="84" t="str">
        <f t="shared" si="112"/>
        <v xml:space="preserve">0 </v>
      </c>
      <c r="Y156" s="84" t="str">
        <f t="shared" si="112"/>
        <v xml:space="preserve">0 </v>
      </c>
      <c r="Z156" s="84" t="str">
        <f t="shared" si="112"/>
        <v xml:space="preserve">0 </v>
      </c>
      <c r="AA156" s="89">
        <f>IFERROR(MIN(20,SUM(LEFT(P156,2)*1,LEFT(Q156,2)*1,LEFT(R156,2)*1)),0)</f>
        <v>0</v>
      </c>
      <c r="AB156" s="90"/>
      <c r="AC156" s="91"/>
      <c r="AD156" s="85" t="str">
        <f>IFERROR(LEFT(S156,2),0)</f>
        <v>Se</v>
      </c>
      <c r="AE156" s="86">
        <v>0</v>
      </c>
      <c r="AF156" s="87">
        <f>IFERROR(-IF(U156&gt;100000,10,IF(U156&gt;80000,8,IF(U156&gt;50000,5,IF(U156&gt;30000,3,0)))),0)</f>
        <v>0</v>
      </c>
      <c r="AG156" s="84">
        <f t="shared" si="113"/>
        <v>0</v>
      </c>
      <c r="AH156" s="84">
        <f t="shared" si="113"/>
        <v>0</v>
      </c>
      <c r="AI156" s="84">
        <f t="shared" si="113"/>
        <v>0</v>
      </c>
      <c r="AJ156" s="84">
        <f t="shared" si="113"/>
        <v>0</v>
      </c>
      <c r="AK156" s="84">
        <f t="shared" si="113"/>
        <v>0</v>
      </c>
      <c r="AL156" s="89">
        <f>IFERROR(MIN(20,SUM(AA156*1,AB156*1,AC156*1))/2*AL$4,0)</f>
        <v>0</v>
      </c>
      <c r="AM156" s="90"/>
      <c r="AN156" s="91"/>
      <c r="AO156" s="85">
        <f>IFERROR(IF((AD156+AF156)*AO$4&lt;0,0,(AD156+AF156)*AO$4),0)</f>
        <v>0</v>
      </c>
      <c r="AP156" s="84">
        <f>SUM(AG156:AI156)*$AG$3*10</f>
        <v>0</v>
      </c>
      <c r="AQ156" s="84">
        <f>SUM(AJ156:AN156)*$AJ$3*10</f>
        <v>0</v>
      </c>
      <c r="AR156" s="84">
        <f>SUM(AO156:AO156)*$AO$3*10</f>
        <v>0</v>
      </c>
      <c r="AS156" s="84">
        <f>SUM(AP156:AR156)</f>
        <v>0</v>
      </c>
      <c r="AT156" s="92">
        <f t="shared" si="97"/>
        <v>59</v>
      </c>
    </row>
    <row r="157" spans="1:46" ht="15.75" outlineLevel="1">
      <c r="B157" s="12" t="s">
        <v>171</v>
      </c>
      <c r="C157" s="13"/>
      <c r="D157" s="13"/>
      <c r="E157" s="13">
        <f>SUM(E149:E156)</f>
        <v>2470000</v>
      </c>
      <c r="F157" s="14"/>
      <c r="G157" s="64"/>
      <c r="H157" s="3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9"/>
    </row>
    <row r="158" spans="1:46" ht="15.75" outlineLevel="2">
      <c r="A158" s="1">
        <v>1</v>
      </c>
      <c r="B158" s="9" t="s">
        <v>184</v>
      </c>
      <c r="C158" s="10"/>
      <c r="D158" s="10" t="s">
        <v>185</v>
      </c>
      <c r="E158" s="10">
        <v>225000</v>
      </c>
      <c r="F158" s="11" t="s">
        <v>186</v>
      </c>
      <c r="G158" s="77" t="s">
        <v>708</v>
      </c>
      <c r="H158" s="29" t="s">
        <v>609</v>
      </c>
      <c r="I158" s="30" t="s">
        <v>648</v>
      </c>
      <c r="J158" s="30" t="s">
        <v>648</v>
      </c>
      <c r="K158" s="29" t="s">
        <v>649</v>
      </c>
      <c r="L158" s="30" t="s">
        <v>650</v>
      </c>
      <c r="M158" s="31" t="s">
        <v>658</v>
      </c>
      <c r="N158" s="29" t="s">
        <v>664</v>
      </c>
      <c r="O158" s="30" t="s">
        <v>653</v>
      </c>
      <c r="P158" s="30" t="s">
        <v>682</v>
      </c>
      <c r="Q158" s="30" t="s">
        <v>683</v>
      </c>
      <c r="R158" s="31" t="s">
        <v>656</v>
      </c>
      <c r="S158" s="29" t="s">
        <v>657</v>
      </c>
      <c r="T158" s="46">
        <v>1525000</v>
      </c>
      <c r="U158" s="45">
        <v>0</v>
      </c>
      <c r="V158" s="84" t="str">
        <f t="shared" ref="V158:V168" si="114">IFERROR(LEFT(K158,2),0)</f>
        <v xml:space="preserve">0 </v>
      </c>
      <c r="W158" s="84" t="str">
        <f t="shared" ref="W158:W168" si="115">IFERROR(LEFT(L158,2),0)</f>
        <v xml:space="preserve">0 </v>
      </c>
      <c r="X158" s="84" t="str">
        <f t="shared" ref="X158:X168" si="116">IFERROR(LEFT(M158,2),0)</f>
        <v xml:space="preserve">0 </v>
      </c>
      <c r="Y158" s="84" t="str">
        <f t="shared" ref="Y158:Y168" si="117">IFERROR(LEFT(N158,2),0)</f>
        <v xml:space="preserve">5 </v>
      </c>
      <c r="Z158" s="84" t="str">
        <f t="shared" ref="Z158:Z168" si="118">IFERROR(LEFT(O158,2),0)</f>
        <v xml:space="preserve">0 </v>
      </c>
      <c r="AA158" s="89">
        <f t="shared" ref="AA158:AA168" si="119">IFERROR(MIN(20,SUM(LEFT(P158,2)*1,LEFT(Q158,2)*1,LEFT(R158,2)*1)),0)</f>
        <v>0</v>
      </c>
      <c r="AB158" s="90"/>
      <c r="AC158" s="91"/>
      <c r="AD158" s="85" t="str">
        <f t="shared" ref="AD158:AD168" si="120">IFERROR(LEFT(S158,2),0)</f>
        <v xml:space="preserve">0 </v>
      </c>
      <c r="AE158" s="86">
        <v>0</v>
      </c>
      <c r="AF158" s="87">
        <f t="shared" ref="AF158:AF168" si="121">IFERROR(-IF(U158&gt;100000,10,IF(U158&gt;80000,8,IF(U158&gt;50000,5,IF(U158&gt;30000,3,0)))),0)</f>
        <v>0</v>
      </c>
      <c r="AG158" s="84">
        <f t="shared" ref="AG158:AG168" si="122">IFERROR(V158*AG$4,0)</f>
        <v>0</v>
      </c>
      <c r="AH158" s="84">
        <f t="shared" ref="AH158:AH168" si="123">IFERROR(W158*AH$4,0)</f>
        <v>0</v>
      </c>
      <c r="AI158" s="84">
        <f t="shared" ref="AI158:AI168" si="124">IFERROR(X158*AI$4,0)</f>
        <v>0</v>
      </c>
      <c r="AJ158" s="84">
        <f t="shared" ref="AJ158:AJ168" si="125">IFERROR(Y158*AJ$4,0)</f>
        <v>1.25</v>
      </c>
      <c r="AK158" s="84">
        <f t="shared" ref="AK158:AK168" si="126">IFERROR(Z158*AK$4,0)</f>
        <v>0</v>
      </c>
      <c r="AL158" s="89">
        <f t="shared" ref="AL158:AL168" si="127">IFERROR(MIN(20,SUM(AA158*1,AB158*1,AC158*1))/2*AL$4,0)</f>
        <v>0</v>
      </c>
      <c r="AM158" s="90"/>
      <c r="AN158" s="91"/>
      <c r="AO158" s="85">
        <f t="shared" ref="AO158:AO168" si="128">IFERROR(IF((AD158+AF158)*AO$4&lt;0,0,(AD158+AF158)*AO$4),0)</f>
        <v>0</v>
      </c>
      <c r="AP158" s="84">
        <f t="shared" ref="AP158:AP168" si="129">SUM(AG158:AI158)*$AG$3*10</f>
        <v>0</v>
      </c>
      <c r="AQ158" s="84">
        <f t="shared" ref="AQ158:AQ168" si="130">SUM(AJ158:AN158)*$AJ$3*10</f>
        <v>6.25</v>
      </c>
      <c r="AR158" s="84">
        <f t="shared" ref="AR158:AR168" si="131">SUM(AO158:AO158)*$AO$3*10</f>
        <v>0</v>
      </c>
      <c r="AS158" s="84">
        <f t="shared" ref="AS158:AS168" si="132">SUM(AP158:AR158)</f>
        <v>6.25</v>
      </c>
      <c r="AT158" s="92">
        <f t="shared" si="97"/>
        <v>49</v>
      </c>
    </row>
    <row r="159" spans="1:46" ht="15.75" outlineLevel="2">
      <c r="A159" s="1">
        <v>2</v>
      </c>
      <c r="B159" s="9" t="s">
        <v>184</v>
      </c>
      <c r="C159" s="10"/>
      <c r="D159" s="10" t="s">
        <v>187</v>
      </c>
      <c r="E159" s="10">
        <v>200000</v>
      </c>
      <c r="F159" s="11" t="s">
        <v>188</v>
      </c>
      <c r="G159" s="77" t="s">
        <v>708</v>
      </c>
      <c r="H159" s="29" t="s">
        <v>609</v>
      </c>
      <c r="I159" s="30" t="s">
        <v>648</v>
      </c>
      <c r="J159" s="30" t="s">
        <v>648</v>
      </c>
      <c r="K159" s="29" t="s">
        <v>649</v>
      </c>
      <c r="L159" s="30" t="s">
        <v>650</v>
      </c>
      <c r="M159" s="31" t="s">
        <v>700</v>
      </c>
      <c r="N159" s="29" t="s">
        <v>668</v>
      </c>
      <c r="O159" s="30" t="s">
        <v>676</v>
      </c>
      <c r="P159" s="30" t="s">
        <v>682</v>
      </c>
      <c r="Q159" s="30" t="s">
        <v>683</v>
      </c>
      <c r="R159" s="31" t="s">
        <v>656</v>
      </c>
      <c r="S159" s="29" t="s">
        <v>671</v>
      </c>
      <c r="T159" s="46">
        <v>1425000</v>
      </c>
      <c r="U159" s="45">
        <v>0</v>
      </c>
      <c r="V159" s="84" t="str">
        <f t="shared" si="114"/>
        <v xml:space="preserve">0 </v>
      </c>
      <c r="W159" s="84" t="str">
        <f t="shared" si="115"/>
        <v xml:space="preserve">0 </v>
      </c>
      <c r="X159" s="84" t="str">
        <f t="shared" si="116"/>
        <v xml:space="preserve">3 </v>
      </c>
      <c r="Y159" s="84" t="str">
        <f t="shared" si="117"/>
        <v>10</v>
      </c>
      <c r="Z159" s="84" t="str">
        <f t="shared" si="118"/>
        <v xml:space="preserve">3 </v>
      </c>
      <c r="AA159" s="89">
        <f t="shared" si="119"/>
        <v>0</v>
      </c>
      <c r="AB159" s="90"/>
      <c r="AC159" s="91"/>
      <c r="AD159" s="85" t="str">
        <f t="shared" si="120"/>
        <v xml:space="preserve">5 </v>
      </c>
      <c r="AE159" s="86">
        <v>0</v>
      </c>
      <c r="AF159" s="87">
        <f t="shared" si="121"/>
        <v>0</v>
      </c>
      <c r="AG159" s="84">
        <f t="shared" si="122"/>
        <v>0</v>
      </c>
      <c r="AH159" s="84">
        <f t="shared" si="123"/>
        <v>0</v>
      </c>
      <c r="AI159" s="84">
        <f t="shared" si="124"/>
        <v>0.60000000000000009</v>
      </c>
      <c r="AJ159" s="84">
        <f t="shared" si="125"/>
        <v>2.5</v>
      </c>
      <c r="AK159" s="84">
        <f t="shared" si="126"/>
        <v>0.44999999999999996</v>
      </c>
      <c r="AL159" s="89">
        <f t="shared" si="127"/>
        <v>0</v>
      </c>
      <c r="AM159" s="90"/>
      <c r="AN159" s="91"/>
      <c r="AO159" s="85">
        <f t="shared" si="128"/>
        <v>2.5</v>
      </c>
      <c r="AP159" s="84">
        <f t="shared" si="129"/>
        <v>1.8000000000000003</v>
      </c>
      <c r="AQ159" s="84">
        <f t="shared" si="130"/>
        <v>14.75</v>
      </c>
      <c r="AR159" s="84">
        <f t="shared" si="131"/>
        <v>5</v>
      </c>
      <c r="AS159" s="84">
        <f t="shared" si="132"/>
        <v>21.55</v>
      </c>
      <c r="AT159" s="92">
        <f t="shared" si="97"/>
        <v>33</v>
      </c>
    </row>
    <row r="160" spans="1:46" ht="15.75" outlineLevel="2">
      <c r="A160" s="1">
        <v>3</v>
      </c>
      <c r="B160" s="9" t="s">
        <v>184</v>
      </c>
      <c r="C160" s="10"/>
      <c r="D160" s="10" t="s">
        <v>617</v>
      </c>
      <c r="E160" s="10">
        <v>150000</v>
      </c>
      <c r="F160" s="11" t="s">
        <v>190</v>
      </c>
      <c r="G160" s="77" t="s">
        <v>708</v>
      </c>
      <c r="H160" s="29" t="s">
        <v>609</v>
      </c>
      <c r="I160" s="30" t="s">
        <v>648</v>
      </c>
      <c r="J160" s="30" t="s">
        <v>648</v>
      </c>
      <c r="K160" s="29" t="s">
        <v>649</v>
      </c>
      <c r="L160" s="30" t="s">
        <v>650</v>
      </c>
      <c r="M160" s="31" t="s">
        <v>700</v>
      </c>
      <c r="N160" s="29" t="s">
        <v>703</v>
      </c>
      <c r="O160" s="30" t="s">
        <v>659</v>
      </c>
      <c r="P160" s="30" t="s">
        <v>682</v>
      </c>
      <c r="Q160" s="30" t="s">
        <v>683</v>
      </c>
      <c r="R160" s="31">
        <v>0</v>
      </c>
      <c r="S160" s="29" t="s">
        <v>684</v>
      </c>
      <c r="T160" s="46">
        <v>1070000</v>
      </c>
      <c r="U160" s="45">
        <v>0</v>
      </c>
      <c r="V160" s="84" t="str">
        <f t="shared" si="114"/>
        <v xml:space="preserve">0 </v>
      </c>
      <c r="W160" s="84" t="str">
        <f t="shared" si="115"/>
        <v xml:space="preserve">0 </v>
      </c>
      <c r="X160" s="84" t="str">
        <f t="shared" si="116"/>
        <v xml:space="preserve">3 </v>
      </c>
      <c r="Y160" s="84" t="str">
        <f t="shared" si="117"/>
        <v xml:space="preserve">3 </v>
      </c>
      <c r="Z160" s="84" t="str">
        <f t="shared" si="118"/>
        <v xml:space="preserve">5 </v>
      </c>
      <c r="AA160" s="89">
        <f t="shared" si="119"/>
        <v>0</v>
      </c>
      <c r="AB160" s="90"/>
      <c r="AC160" s="91"/>
      <c r="AD160" s="85" t="str">
        <f t="shared" si="120"/>
        <v xml:space="preserve">3 </v>
      </c>
      <c r="AE160" s="86">
        <v>0</v>
      </c>
      <c r="AF160" s="87">
        <f t="shared" si="121"/>
        <v>0</v>
      </c>
      <c r="AG160" s="84">
        <f t="shared" si="122"/>
        <v>0</v>
      </c>
      <c r="AH160" s="84">
        <f t="shared" si="123"/>
        <v>0</v>
      </c>
      <c r="AI160" s="84">
        <f t="shared" si="124"/>
        <v>0.60000000000000009</v>
      </c>
      <c r="AJ160" s="84">
        <f t="shared" si="125"/>
        <v>0.75</v>
      </c>
      <c r="AK160" s="84">
        <f t="shared" si="126"/>
        <v>0.75</v>
      </c>
      <c r="AL160" s="89">
        <f t="shared" si="127"/>
        <v>0</v>
      </c>
      <c r="AM160" s="90"/>
      <c r="AN160" s="91"/>
      <c r="AO160" s="85">
        <f t="shared" si="128"/>
        <v>1.5</v>
      </c>
      <c r="AP160" s="84">
        <f t="shared" si="129"/>
        <v>1.8000000000000003</v>
      </c>
      <c r="AQ160" s="84">
        <f t="shared" si="130"/>
        <v>7.5</v>
      </c>
      <c r="AR160" s="84">
        <f t="shared" si="131"/>
        <v>3.0000000000000004</v>
      </c>
      <c r="AS160" s="84">
        <f t="shared" si="132"/>
        <v>12.3</v>
      </c>
      <c r="AT160" s="92">
        <f t="shared" si="97"/>
        <v>41</v>
      </c>
    </row>
    <row r="161" spans="1:46" ht="15.75" outlineLevel="2">
      <c r="A161" s="1">
        <v>4</v>
      </c>
      <c r="B161" s="9" t="s">
        <v>184</v>
      </c>
      <c r="C161" s="10"/>
      <c r="D161" s="10" t="s">
        <v>616</v>
      </c>
      <c r="E161" s="10">
        <v>100000</v>
      </c>
      <c r="F161" s="11" t="s">
        <v>192</v>
      </c>
      <c r="G161" s="77" t="s">
        <v>672</v>
      </c>
      <c r="H161" s="29" t="s">
        <v>609</v>
      </c>
      <c r="I161" s="30" t="s">
        <v>648</v>
      </c>
      <c r="J161" s="30" t="s">
        <v>648</v>
      </c>
      <c r="K161" s="29" t="s">
        <v>649</v>
      </c>
      <c r="L161" s="30" t="s">
        <v>650</v>
      </c>
      <c r="M161" s="31" t="s">
        <v>658</v>
      </c>
      <c r="N161" s="29" t="s">
        <v>703</v>
      </c>
      <c r="O161" s="30" t="s">
        <v>653</v>
      </c>
      <c r="P161" s="30" t="s">
        <v>682</v>
      </c>
      <c r="Q161" s="30" t="s">
        <v>683</v>
      </c>
      <c r="R161" s="31" t="s">
        <v>656</v>
      </c>
      <c r="S161" s="29" t="s">
        <v>657</v>
      </c>
      <c r="T161" s="46">
        <v>825000</v>
      </c>
      <c r="U161" s="45">
        <v>0</v>
      </c>
      <c r="V161" s="84" t="str">
        <f t="shared" si="114"/>
        <v xml:space="preserve">0 </v>
      </c>
      <c r="W161" s="84" t="str">
        <f t="shared" si="115"/>
        <v xml:space="preserve">0 </v>
      </c>
      <c r="X161" s="84" t="str">
        <f t="shared" si="116"/>
        <v xml:space="preserve">0 </v>
      </c>
      <c r="Y161" s="84" t="str">
        <f t="shared" si="117"/>
        <v xml:space="preserve">3 </v>
      </c>
      <c r="Z161" s="84" t="str">
        <f t="shared" si="118"/>
        <v xml:space="preserve">0 </v>
      </c>
      <c r="AA161" s="89">
        <f t="shared" si="119"/>
        <v>0</v>
      </c>
      <c r="AB161" s="90"/>
      <c r="AC161" s="91"/>
      <c r="AD161" s="85" t="str">
        <f t="shared" si="120"/>
        <v xml:space="preserve">0 </v>
      </c>
      <c r="AE161" s="86">
        <v>0</v>
      </c>
      <c r="AF161" s="87">
        <f t="shared" si="121"/>
        <v>0</v>
      </c>
      <c r="AG161" s="84">
        <f t="shared" si="122"/>
        <v>0</v>
      </c>
      <c r="AH161" s="84">
        <f t="shared" si="123"/>
        <v>0</v>
      </c>
      <c r="AI161" s="84">
        <f t="shared" si="124"/>
        <v>0</v>
      </c>
      <c r="AJ161" s="84">
        <f t="shared" si="125"/>
        <v>0.75</v>
      </c>
      <c r="AK161" s="84">
        <f t="shared" si="126"/>
        <v>0</v>
      </c>
      <c r="AL161" s="89">
        <f t="shared" si="127"/>
        <v>0</v>
      </c>
      <c r="AM161" s="90"/>
      <c r="AN161" s="91"/>
      <c r="AO161" s="85">
        <f t="shared" si="128"/>
        <v>0</v>
      </c>
      <c r="AP161" s="84">
        <f t="shared" si="129"/>
        <v>0</v>
      </c>
      <c r="AQ161" s="84">
        <f t="shared" si="130"/>
        <v>3.75</v>
      </c>
      <c r="AR161" s="84">
        <f t="shared" si="131"/>
        <v>0</v>
      </c>
      <c r="AS161" s="84">
        <f t="shared" si="132"/>
        <v>3.75</v>
      </c>
      <c r="AT161" s="92">
        <f t="shared" si="97"/>
        <v>52</v>
      </c>
    </row>
    <row r="162" spans="1:46" ht="15.75" outlineLevel="2">
      <c r="A162" s="1">
        <v>5</v>
      </c>
      <c r="B162" s="9" t="s">
        <v>184</v>
      </c>
      <c r="C162" s="10"/>
      <c r="D162" s="10" t="s">
        <v>618</v>
      </c>
      <c r="E162" s="10">
        <v>200000</v>
      </c>
      <c r="F162" s="11" t="s">
        <v>193</v>
      </c>
      <c r="G162" s="77" t="s">
        <v>672</v>
      </c>
      <c r="H162" s="29" t="s">
        <v>609</v>
      </c>
      <c r="I162" s="30" t="s">
        <v>648</v>
      </c>
      <c r="J162" s="30" t="s">
        <v>648</v>
      </c>
      <c r="K162" s="29" t="s">
        <v>649</v>
      </c>
      <c r="L162" s="30" t="s">
        <v>650</v>
      </c>
      <c r="M162" s="31" t="s">
        <v>658</v>
      </c>
      <c r="N162" s="29" t="s">
        <v>652</v>
      </c>
      <c r="O162" s="30" t="s">
        <v>653</v>
      </c>
      <c r="P162" s="30" t="s">
        <v>682</v>
      </c>
      <c r="Q162" s="30" t="s">
        <v>683</v>
      </c>
      <c r="R162" s="31" t="s">
        <v>656</v>
      </c>
      <c r="S162" s="29" t="s">
        <v>657</v>
      </c>
      <c r="T162" s="46">
        <v>1200000</v>
      </c>
      <c r="U162" s="45">
        <v>0</v>
      </c>
      <c r="V162" s="84" t="str">
        <f t="shared" si="114"/>
        <v xml:space="preserve">0 </v>
      </c>
      <c r="W162" s="84" t="str">
        <f t="shared" si="115"/>
        <v xml:space="preserve">0 </v>
      </c>
      <c r="X162" s="84" t="str">
        <f t="shared" si="116"/>
        <v xml:space="preserve">0 </v>
      </c>
      <c r="Y162" s="84" t="str">
        <f t="shared" si="117"/>
        <v xml:space="preserve">0 </v>
      </c>
      <c r="Z162" s="84" t="str">
        <f t="shared" si="118"/>
        <v xml:space="preserve">0 </v>
      </c>
      <c r="AA162" s="89">
        <f t="shared" si="119"/>
        <v>0</v>
      </c>
      <c r="AB162" s="90"/>
      <c r="AC162" s="91"/>
      <c r="AD162" s="85" t="str">
        <f t="shared" si="120"/>
        <v xml:space="preserve">0 </v>
      </c>
      <c r="AE162" s="86">
        <v>0</v>
      </c>
      <c r="AF162" s="87">
        <f t="shared" si="121"/>
        <v>0</v>
      </c>
      <c r="AG162" s="84">
        <f t="shared" si="122"/>
        <v>0</v>
      </c>
      <c r="AH162" s="84">
        <f t="shared" si="123"/>
        <v>0</v>
      </c>
      <c r="AI162" s="84">
        <f t="shared" si="124"/>
        <v>0</v>
      </c>
      <c r="AJ162" s="84">
        <f t="shared" si="125"/>
        <v>0</v>
      </c>
      <c r="AK162" s="84">
        <f t="shared" si="126"/>
        <v>0</v>
      </c>
      <c r="AL162" s="89">
        <f t="shared" si="127"/>
        <v>0</v>
      </c>
      <c r="AM162" s="90"/>
      <c r="AN162" s="91"/>
      <c r="AO162" s="85">
        <f t="shared" si="128"/>
        <v>0</v>
      </c>
      <c r="AP162" s="84">
        <f t="shared" si="129"/>
        <v>0</v>
      </c>
      <c r="AQ162" s="84">
        <f t="shared" si="130"/>
        <v>0</v>
      </c>
      <c r="AR162" s="84">
        <f t="shared" si="131"/>
        <v>0</v>
      </c>
      <c r="AS162" s="84">
        <f t="shared" si="132"/>
        <v>0</v>
      </c>
      <c r="AT162" s="92">
        <f t="shared" si="97"/>
        <v>59</v>
      </c>
    </row>
    <row r="163" spans="1:46" ht="15.75" outlineLevel="2">
      <c r="A163" s="1">
        <v>6</v>
      </c>
      <c r="B163" s="9" t="s">
        <v>184</v>
      </c>
      <c r="C163" s="10"/>
      <c r="D163" s="10" t="s">
        <v>619</v>
      </c>
      <c r="E163" s="10">
        <v>500000</v>
      </c>
      <c r="F163" s="11" t="s">
        <v>194</v>
      </c>
      <c r="G163" s="77" t="s">
        <v>672</v>
      </c>
      <c r="H163" s="29" t="s">
        <v>609</v>
      </c>
      <c r="I163" s="30" t="s">
        <v>648</v>
      </c>
      <c r="J163" s="30" t="s">
        <v>648</v>
      </c>
      <c r="K163" s="29" t="s">
        <v>649</v>
      </c>
      <c r="L163" s="30" t="s">
        <v>650</v>
      </c>
      <c r="M163" s="31" t="s">
        <v>658</v>
      </c>
      <c r="N163" s="29" t="s">
        <v>703</v>
      </c>
      <c r="O163" s="30" t="s">
        <v>653</v>
      </c>
      <c r="P163" s="30" t="s">
        <v>682</v>
      </c>
      <c r="Q163" s="30" t="s">
        <v>683</v>
      </c>
      <c r="R163" s="31" t="s">
        <v>656</v>
      </c>
      <c r="S163" s="29" t="s">
        <v>657</v>
      </c>
      <c r="T163" s="46">
        <v>1550000</v>
      </c>
      <c r="U163" s="45">
        <v>0</v>
      </c>
      <c r="V163" s="84" t="str">
        <f t="shared" si="114"/>
        <v xml:space="preserve">0 </v>
      </c>
      <c r="W163" s="84" t="str">
        <f t="shared" si="115"/>
        <v xml:space="preserve">0 </v>
      </c>
      <c r="X163" s="84" t="str">
        <f t="shared" si="116"/>
        <v xml:space="preserve">0 </v>
      </c>
      <c r="Y163" s="84" t="str">
        <f t="shared" si="117"/>
        <v xml:space="preserve">3 </v>
      </c>
      <c r="Z163" s="84" t="str">
        <f t="shared" si="118"/>
        <v xml:space="preserve">0 </v>
      </c>
      <c r="AA163" s="89">
        <f t="shared" si="119"/>
        <v>0</v>
      </c>
      <c r="AB163" s="90"/>
      <c r="AC163" s="91"/>
      <c r="AD163" s="85" t="str">
        <f t="shared" si="120"/>
        <v xml:space="preserve">0 </v>
      </c>
      <c r="AE163" s="86">
        <v>0</v>
      </c>
      <c r="AF163" s="87">
        <f t="shared" si="121"/>
        <v>0</v>
      </c>
      <c r="AG163" s="84">
        <f t="shared" si="122"/>
        <v>0</v>
      </c>
      <c r="AH163" s="84">
        <f t="shared" si="123"/>
        <v>0</v>
      </c>
      <c r="AI163" s="84">
        <f t="shared" si="124"/>
        <v>0</v>
      </c>
      <c r="AJ163" s="84">
        <f t="shared" si="125"/>
        <v>0.75</v>
      </c>
      <c r="AK163" s="84">
        <f t="shared" si="126"/>
        <v>0</v>
      </c>
      <c r="AL163" s="89">
        <f t="shared" si="127"/>
        <v>0</v>
      </c>
      <c r="AM163" s="90"/>
      <c r="AN163" s="91"/>
      <c r="AO163" s="85">
        <f t="shared" si="128"/>
        <v>0</v>
      </c>
      <c r="AP163" s="84">
        <f t="shared" si="129"/>
        <v>0</v>
      </c>
      <c r="AQ163" s="84">
        <f t="shared" si="130"/>
        <v>3.75</v>
      </c>
      <c r="AR163" s="84">
        <f t="shared" si="131"/>
        <v>0</v>
      </c>
      <c r="AS163" s="84">
        <f t="shared" si="132"/>
        <v>3.75</v>
      </c>
      <c r="AT163" s="92">
        <f t="shared" si="97"/>
        <v>52</v>
      </c>
    </row>
    <row r="164" spans="1:46" ht="15.75" outlineLevel="2">
      <c r="A164" s="1">
        <v>7</v>
      </c>
      <c r="B164" s="9" t="s">
        <v>184</v>
      </c>
      <c r="C164" s="10"/>
      <c r="D164" s="10" t="s">
        <v>620</v>
      </c>
      <c r="E164" s="10">
        <v>500000</v>
      </c>
      <c r="F164" s="11" t="s">
        <v>195</v>
      </c>
      <c r="G164" s="77" t="s">
        <v>672</v>
      </c>
      <c r="H164" s="29" t="s">
        <v>609</v>
      </c>
      <c r="I164" s="30" t="s">
        <v>648</v>
      </c>
      <c r="J164" s="30" t="s">
        <v>648</v>
      </c>
      <c r="K164" s="29" t="s">
        <v>649</v>
      </c>
      <c r="L164" s="30" t="s">
        <v>650</v>
      </c>
      <c r="M164" s="31" t="s">
        <v>658</v>
      </c>
      <c r="N164" s="29" t="s">
        <v>652</v>
      </c>
      <c r="O164" s="30" t="s">
        <v>653</v>
      </c>
      <c r="P164" s="30" t="s">
        <v>682</v>
      </c>
      <c r="Q164" s="30" t="s">
        <v>683</v>
      </c>
      <c r="R164" s="31" t="s">
        <v>656</v>
      </c>
      <c r="S164" s="29" t="s">
        <v>657</v>
      </c>
      <c r="T164" s="46">
        <v>1550000</v>
      </c>
      <c r="U164" s="45">
        <v>0</v>
      </c>
      <c r="V164" s="84" t="str">
        <f t="shared" si="114"/>
        <v xml:space="preserve">0 </v>
      </c>
      <c r="W164" s="84" t="str">
        <f t="shared" si="115"/>
        <v xml:space="preserve">0 </v>
      </c>
      <c r="X164" s="84" t="str">
        <f t="shared" si="116"/>
        <v xml:space="preserve">0 </v>
      </c>
      <c r="Y164" s="84" t="str">
        <f t="shared" si="117"/>
        <v xml:space="preserve">0 </v>
      </c>
      <c r="Z164" s="84" t="str">
        <f t="shared" si="118"/>
        <v xml:space="preserve">0 </v>
      </c>
      <c r="AA164" s="89">
        <f t="shared" si="119"/>
        <v>0</v>
      </c>
      <c r="AB164" s="90"/>
      <c r="AC164" s="91"/>
      <c r="AD164" s="85" t="str">
        <f t="shared" si="120"/>
        <v xml:space="preserve">0 </v>
      </c>
      <c r="AE164" s="86">
        <v>0</v>
      </c>
      <c r="AF164" s="87">
        <f t="shared" si="121"/>
        <v>0</v>
      </c>
      <c r="AG164" s="84">
        <f t="shared" si="122"/>
        <v>0</v>
      </c>
      <c r="AH164" s="84">
        <f t="shared" si="123"/>
        <v>0</v>
      </c>
      <c r="AI164" s="84">
        <f t="shared" si="124"/>
        <v>0</v>
      </c>
      <c r="AJ164" s="84">
        <f t="shared" si="125"/>
        <v>0</v>
      </c>
      <c r="AK164" s="84">
        <f t="shared" si="126"/>
        <v>0</v>
      </c>
      <c r="AL164" s="89">
        <f t="shared" si="127"/>
        <v>0</v>
      </c>
      <c r="AM164" s="90"/>
      <c r="AN164" s="91"/>
      <c r="AO164" s="85">
        <f t="shared" si="128"/>
        <v>0</v>
      </c>
      <c r="AP164" s="84">
        <f t="shared" si="129"/>
        <v>0</v>
      </c>
      <c r="AQ164" s="84">
        <f t="shared" si="130"/>
        <v>0</v>
      </c>
      <c r="AR164" s="84">
        <f t="shared" si="131"/>
        <v>0</v>
      </c>
      <c r="AS164" s="84">
        <f t="shared" si="132"/>
        <v>0</v>
      </c>
      <c r="AT164" s="92">
        <f t="shared" si="97"/>
        <v>59</v>
      </c>
    </row>
    <row r="165" spans="1:46" ht="15.75" outlineLevel="2">
      <c r="A165" s="1">
        <v>8</v>
      </c>
      <c r="B165" s="9" t="s">
        <v>184</v>
      </c>
      <c r="C165" s="10"/>
      <c r="D165" s="10" t="s">
        <v>621</v>
      </c>
      <c r="E165" s="10">
        <v>225000</v>
      </c>
      <c r="F165" s="11" t="s">
        <v>196</v>
      </c>
      <c r="G165" s="77" t="s">
        <v>672</v>
      </c>
      <c r="H165" s="29" t="s">
        <v>609</v>
      </c>
      <c r="I165" s="30" t="s">
        <v>648</v>
      </c>
      <c r="J165" s="30" t="s">
        <v>648</v>
      </c>
      <c r="K165" s="29" t="s">
        <v>649</v>
      </c>
      <c r="L165" s="30" t="s">
        <v>650</v>
      </c>
      <c r="M165" s="31" t="s">
        <v>658</v>
      </c>
      <c r="N165" s="29" t="s">
        <v>703</v>
      </c>
      <c r="O165" s="30" t="s">
        <v>653</v>
      </c>
      <c r="P165" s="30" t="s">
        <v>682</v>
      </c>
      <c r="Q165" s="30" t="s">
        <v>683</v>
      </c>
      <c r="R165" s="31" t="s">
        <v>656</v>
      </c>
      <c r="S165" s="29" t="s">
        <v>657</v>
      </c>
      <c r="T165" s="46">
        <v>225000</v>
      </c>
      <c r="U165" s="45">
        <v>0</v>
      </c>
      <c r="V165" s="84" t="str">
        <f t="shared" si="114"/>
        <v xml:space="preserve">0 </v>
      </c>
      <c r="W165" s="84" t="str">
        <f t="shared" si="115"/>
        <v xml:space="preserve">0 </v>
      </c>
      <c r="X165" s="84" t="str">
        <f t="shared" si="116"/>
        <v xml:space="preserve">0 </v>
      </c>
      <c r="Y165" s="84" t="str">
        <f t="shared" si="117"/>
        <v xml:space="preserve">3 </v>
      </c>
      <c r="Z165" s="84" t="str">
        <f t="shared" si="118"/>
        <v xml:space="preserve">0 </v>
      </c>
      <c r="AA165" s="89">
        <f t="shared" si="119"/>
        <v>0</v>
      </c>
      <c r="AB165" s="90"/>
      <c r="AC165" s="91"/>
      <c r="AD165" s="85" t="str">
        <f t="shared" si="120"/>
        <v xml:space="preserve">0 </v>
      </c>
      <c r="AE165" s="86">
        <v>0</v>
      </c>
      <c r="AF165" s="87">
        <f t="shared" si="121"/>
        <v>0</v>
      </c>
      <c r="AG165" s="84">
        <f t="shared" si="122"/>
        <v>0</v>
      </c>
      <c r="AH165" s="84">
        <f t="shared" si="123"/>
        <v>0</v>
      </c>
      <c r="AI165" s="84">
        <f t="shared" si="124"/>
        <v>0</v>
      </c>
      <c r="AJ165" s="84">
        <f t="shared" si="125"/>
        <v>0.75</v>
      </c>
      <c r="AK165" s="84">
        <f t="shared" si="126"/>
        <v>0</v>
      </c>
      <c r="AL165" s="89">
        <f t="shared" si="127"/>
        <v>0</v>
      </c>
      <c r="AM165" s="90"/>
      <c r="AN165" s="91"/>
      <c r="AO165" s="85">
        <f t="shared" si="128"/>
        <v>0</v>
      </c>
      <c r="AP165" s="84">
        <f t="shared" si="129"/>
        <v>0</v>
      </c>
      <c r="AQ165" s="84">
        <f t="shared" si="130"/>
        <v>3.75</v>
      </c>
      <c r="AR165" s="84">
        <f t="shared" si="131"/>
        <v>0</v>
      </c>
      <c r="AS165" s="84">
        <f t="shared" si="132"/>
        <v>3.75</v>
      </c>
      <c r="AT165" s="92">
        <f t="shared" si="97"/>
        <v>52</v>
      </c>
    </row>
    <row r="166" spans="1:46" ht="15.75" outlineLevel="2">
      <c r="A166" s="1">
        <v>9</v>
      </c>
      <c r="B166" s="9" t="s">
        <v>184</v>
      </c>
      <c r="C166" s="10"/>
      <c r="D166" s="10" t="s">
        <v>622</v>
      </c>
      <c r="E166" s="10">
        <v>300000</v>
      </c>
      <c r="F166" s="11" t="s">
        <v>198</v>
      </c>
      <c r="G166" s="77" t="s">
        <v>672</v>
      </c>
      <c r="H166" s="29" t="s">
        <v>609</v>
      </c>
      <c r="I166" s="30" t="s">
        <v>648</v>
      </c>
      <c r="J166" s="30" t="s">
        <v>648</v>
      </c>
      <c r="K166" s="29" t="s">
        <v>649</v>
      </c>
      <c r="L166" s="30" t="s">
        <v>650</v>
      </c>
      <c r="M166" s="31" t="s">
        <v>658</v>
      </c>
      <c r="N166" s="29" t="s">
        <v>703</v>
      </c>
      <c r="O166" s="30" t="s">
        <v>653</v>
      </c>
      <c r="P166" s="30" t="s">
        <v>682</v>
      </c>
      <c r="Q166" s="30" t="s">
        <v>683</v>
      </c>
      <c r="R166" s="31" t="s">
        <v>656</v>
      </c>
      <c r="S166" s="29" t="s">
        <v>657</v>
      </c>
      <c r="T166" s="46">
        <v>300000</v>
      </c>
      <c r="U166" s="45">
        <v>0</v>
      </c>
      <c r="V166" s="84" t="str">
        <f t="shared" si="114"/>
        <v xml:space="preserve">0 </v>
      </c>
      <c r="W166" s="84" t="str">
        <f t="shared" si="115"/>
        <v xml:space="preserve">0 </v>
      </c>
      <c r="X166" s="84" t="str">
        <f t="shared" si="116"/>
        <v xml:space="preserve">0 </v>
      </c>
      <c r="Y166" s="84" t="str">
        <f t="shared" si="117"/>
        <v xml:space="preserve">3 </v>
      </c>
      <c r="Z166" s="84" t="str">
        <f t="shared" si="118"/>
        <v xml:space="preserve">0 </v>
      </c>
      <c r="AA166" s="89">
        <f t="shared" si="119"/>
        <v>0</v>
      </c>
      <c r="AB166" s="90"/>
      <c r="AC166" s="91"/>
      <c r="AD166" s="85" t="str">
        <f t="shared" si="120"/>
        <v xml:space="preserve">0 </v>
      </c>
      <c r="AE166" s="86">
        <v>0</v>
      </c>
      <c r="AF166" s="87">
        <f t="shared" si="121"/>
        <v>0</v>
      </c>
      <c r="AG166" s="84">
        <f t="shared" si="122"/>
        <v>0</v>
      </c>
      <c r="AH166" s="84">
        <f t="shared" si="123"/>
        <v>0</v>
      </c>
      <c r="AI166" s="84">
        <f t="shared" si="124"/>
        <v>0</v>
      </c>
      <c r="AJ166" s="84">
        <f t="shared" si="125"/>
        <v>0.75</v>
      </c>
      <c r="AK166" s="84">
        <f t="shared" si="126"/>
        <v>0</v>
      </c>
      <c r="AL166" s="89">
        <f t="shared" si="127"/>
        <v>0</v>
      </c>
      <c r="AM166" s="90"/>
      <c r="AN166" s="91"/>
      <c r="AO166" s="85">
        <f t="shared" si="128"/>
        <v>0</v>
      </c>
      <c r="AP166" s="84">
        <f t="shared" si="129"/>
        <v>0</v>
      </c>
      <c r="AQ166" s="84">
        <f t="shared" si="130"/>
        <v>3.75</v>
      </c>
      <c r="AR166" s="84">
        <f t="shared" si="131"/>
        <v>0</v>
      </c>
      <c r="AS166" s="84">
        <f t="shared" si="132"/>
        <v>3.75</v>
      </c>
      <c r="AT166" s="92">
        <f t="shared" si="97"/>
        <v>52</v>
      </c>
    </row>
    <row r="167" spans="1:46" ht="15.75" outlineLevel="2">
      <c r="A167" s="1">
        <v>10</v>
      </c>
      <c r="B167" s="9" t="s">
        <v>184</v>
      </c>
      <c r="C167" s="10"/>
      <c r="D167" s="10" t="s">
        <v>623</v>
      </c>
      <c r="E167" s="10">
        <v>300000</v>
      </c>
      <c r="F167" s="11" t="s">
        <v>199</v>
      </c>
      <c r="G167" s="77" t="s">
        <v>672</v>
      </c>
      <c r="H167" s="29" t="s">
        <v>609</v>
      </c>
      <c r="I167" s="30" t="s">
        <v>648</v>
      </c>
      <c r="J167" s="30" t="s">
        <v>648</v>
      </c>
      <c r="K167" s="29" t="s">
        <v>649</v>
      </c>
      <c r="L167" s="30" t="s">
        <v>650</v>
      </c>
      <c r="M167" s="31" t="s">
        <v>658</v>
      </c>
      <c r="N167" s="29" t="s">
        <v>703</v>
      </c>
      <c r="O167" s="30" t="s">
        <v>653</v>
      </c>
      <c r="P167" s="30" t="s">
        <v>682</v>
      </c>
      <c r="Q167" s="30" t="s">
        <v>683</v>
      </c>
      <c r="R167" s="31" t="s">
        <v>656</v>
      </c>
      <c r="S167" s="29" t="s">
        <v>657</v>
      </c>
      <c r="T167" s="46">
        <v>300000</v>
      </c>
      <c r="U167" s="45">
        <v>0</v>
      </c>
      <c r="V167" s="84" t="str">
        <f t="shared" si="114"/>
        <v xml:space="preserve">0 </v>
      </c>
      <c r="W167" s="84" t="str">
        <f t="shared" si="115"/>
        <v xml:space="preserve">0 </v>
      </c>
      <c r="X167" s="84" t="str">
        <f t="shared" si="116"/>
        <v xml:space="preserve">0 </v>
      </c>
      <c r="Y167" s="84" t="str">
        <f t="shared" si="117"/>
        <v xml:space="preserve">3 </v>
      </c>
      <c r="Z167" s="84" t="str">
        <f t="shared" si="118"/>
        <v xml:space="preserve">0 </v>
      </c>
      <c r="AA167" s="89">
        <f t="shared" si="119"/>
        <v>0</v>
      </c>
      <c r="AB167" s="90"/>
      <c r="AC167" s="91"/>
      <c r="AD167" s="85" t="str">
        <f t="shared" si="120"/>
        <v xml:space="preserve">0 </v>
      </c>
      <c r="AE167" s="86">
        <v>0</v>
      </c>
      <c r="AF167" s="87">
        <f t="shared" si="121"/>
        <v>0</v>
      </c>
      <c r="AG167" s="84">
        <f t="shared" si="122"/>
        <v>0</v>
      </c>
      <c r="AH167" s="84">
        <f t="shared" si="123"/>
        <v>0</v>
      </c>
      <c r="AI167" s="84">
        <f t="shared" si="124"/>
        <v>0</v>
      </c>
      <c r="AJ167" s="84">
        <f t="shared" si="125"/>
        <v>0.75</v>
      </c>
      <c r="AK167" s="84">
        <f t="shared" si="126"/>
        <v>0</v>
      </c>
      <c r="AL167" s="89">
        <f t="shared" si="127"/>
        <v>0</v>
      </c>
      <c r="AM167" s="90"/>
      <c r="AN167" s="91"/>
      <c r="AO167" s="85">
        <f t="shared" si="128"/>
        <v>0</v>
      </c>
      <c r="AP167" s="84">
        <f t="shared" si="129"/>
        <v>0</v>
      </c>
      <c r="AQ167" s="84">
        <f t="shared" si="130"/>
        <v>3.75</v>
      </c>
      <c r="AR167" s="84">
        <f t="shared" si="131"/>
        <v>0</v>
      </c>
      <c r="AS167" s="84">
        <f t="shared" si="132"/>
        <v>3.75</v>
      </c>
      <c r="AT167" s="92">
        <f t="shared" si="97"/>
        <v>52</v>
      </c>
    </row>
    <row r="168" spans="1:46" ht="15.75" outlineLevel="2">
      <c r="A168" s="1">
        <v>11</v>
      </c>
      <c r="B168" s="9" t="s">
        <v>184</v>
      </c>
      <c r="C168" s="10"/>
      <c r="D168" s="10" t="s">
        <v>197</v>
      </c>
      <c r="E168" s="10">
        <v>285000</v>
      </c>
      <c r="F168" s="11" t="s">
        <v>200</v>
      </c>
      <c r="G168" s="63" t="s">
        <v>702</v>
      </c>
      <c r="H168" s="29" t="s">
        <v>609</v>
      </c>
      <c r="I168" s="30" t="s">
        <v>648</v>
      </c>
      <c r="J168" s="30" t="s">
        <v>648</v>
      </c>
      <c r="K168" s="29" t="s">
        <v>649</v>
      </c>
      <c r="L168" s="30" t="s">
        <v>674</v>
      </c>
      <c r="M168" s="31" t="s">
        <v>700</v>
      </c>
      <c r="N168" s="29" t="s">
        <v>652</v>
      </c>
      <c r="O168" s="30" t="s">
        <v>659</v>
      </c>
      <c r="P168" s="30">
        <v>0</v>
      </c>
      <c r="Q168" s="30" t="s">
        <v>683</v>
      </c>
      <c r="R168" s="31">
        <v>0</v>
      </c>
      <c r="S168" s="29">
        <v>0</v>
      </c>
      <c r="T168" s="46">
        <v>285000</v>
      </c>
      <c r="U168" s="45">
        <v>0</v>
      </c>
      <c r="V168" s="84" t="str">
        <f t="shared" si="114"/>
        <v xml:space="preserve">0 </v>
      </c>
      <c r="W168" s="84" t="str">
        <f t="shared" si="115"/>
        <v xml:space="preserve">3 </v>
      </c>
      <c r="X168" s="84" t="str">
        <f t="shared" si="116"/>
        <v xml:space="preserve">3 </v>
      </c>
      <c r="Y168" s="84" t="str">
        <f t="shared" si="117"/>
        <v xml:space="preserve">0 </v>
      </c>
      <c r="Z168" s="84" t="str">
        <f t="shared" si="118"/>
        <v xml:space="preserve">5 </v>
      </c>
      <c r="AA168" s="89">
        <f t="shared" si="119"/>
        <v>0</v>
      </c>
      <c r="AB168" s="90"/>
      <c r="AC168" s="91"/>
      <c r="AD168" s="85" t="str">
        <f t="shared" si="120"/>
        <v>0</v>
      </c>
      <c r="AE168" s="86">
        <v>0</v>
      </c>
      <c r="AF168" s="87">
        <f t="shared" si="121"/>
        <v>0</v>
      </c>
      <c r="AG168" s="84">
        <f t="shared" si="122"/>
        <v>0</v>
      </c>
      <c r="AH168" s="84">
        <f t="shared" si="123"/>
        <v>1.7999999999999998</v>
      </c>
      <c r="AI168" s="84">
        <f t="shared" si="124"/>
        <v>0.60000000000000009</v>
      </c>
      <c r="AJ168" s="84">
        <f t="shared" si="125"/>
        <v>0</v>
      </c>
      <c r="AK168" s="84">
        <f t="shared" si="126"/>
        <v>0.75</v>
      </c>
      <c r="AL168" s="89">
        <f t="shared" si="127"/>
        <v>0</v>
      </c>
      <c r="AM168" s="90"/>
      <c r="AN168" s="91"/>
      <c r="AO168" s="85">
        <f t="shared" si="128"/>
        <v>0</v>
      </c>
      <c r="AP168" s="84">
        <f t="shared" si="129"/>
        <v>7.1999999999999993</v>
      </c>
      <c r="AQ168" s="84">
        <f t="shared" si="130"/>
        <v>3.75</v>
      </c>
      <c r="AR168" s="84">
        <f t="shared" si="131"/>
        <v>0</v>
      </c>
      <c r="AS168" s="84">
        <f t="shared" si="132"/>
        <v>10.95</v>
      </c>
      <c r="AT168" s="92">
        <f t="shared" si="97"/>
        <v>43</v>
      </c>
    </row>
    <row r="169" spans="1:46" ht="15.75" outlineLevel="1">
      <c r="B169" s="12" t="s">
        <v>184</v>
      </c>
      <c r="C169" s="13"/>
      <c r="D169" s="13"/>
      <c r="E169" s="13">
        <f>SUM(E158:E168)</f>
        <v>2985000</v>
      </c>
      <c r="F169" s="14"/>
      <c r="G169" s="64"/>
      <c r="H169" s="37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9"/>
    </row>
    <row r="170" spans="1:46" ht="15.75" outlineLevel="2">
      <c r="A170" s="1">
        <v>1</v>
      </c>
      <c r="B170" s="9" t="s">
        <v>201</v>
      </c>
      <c r="C170" s="10"/>
      <c r="D170" s="10" t="s">
        <v>202</v>
      </c>
      <c r="E170" s="10">
        <v>200000</v>
      </c>
      <c r="F170" s="11" t="s">
        <v>203</v>
      </c>
      <c r="G170" s="63">
        <v>2016</v>
      </c>
      <c r="H170" s="34" t="s">
        <v>609</v>
      </c>
      <c r="I170" s="35" t="s">
        <v>648</v>
      </c>
      <c r="J170" s="35" t="s">
        <v>648</v>
      </c>
      <c r="K170" s="34" t="s">
        <v>649</v>
      </c>
      <c r="L170" s="35" t="s">
        <v>650</v>
      </c>
      <c r="M170" s="36" t="s">
        <v>658</v>
      </c>
      <c r="N170" s="34" t="s">
        <v>664</v>
      </c>
      <c r="O170" s="35" t="s">
        <v>653</v>
      </c>
      <c r="P170" s="35" t="s">
        <v>682</v>
      </c>
      <c r="Q170" s="35" t="s">
        <v>683</v>
      </c>
      <c r="R170" s="36" t="s">
        <v>656</v>
      </c>
      <c r="S170" s="34" t="s">
        <v>657</v>
      </c>
      <c r="T170" s="59">
        <v>200000</v>
      </c>
      <c r="U170" s="60">
        <v>0</v>
      </c>
      <c r="V170" s="84" t="str">
        <f>IFERROR(LEFT(K170,2),0)</f>
        <v xml:space="preserve">0 </v>
      </c>
      <c r="W170" s="84" t="str">
        <f>IFERROR(LEFT(L170,2),0)</f>
        <v xml:space="preserve">0 </v>
      </c>
      <c r="X170" s="84" t="str">
        <f>IFERROR(LEFT(M170,2),0)</f>
        <v xml:space="preserve">0 </v>
      </c>
      <c r="Y170" s="84" t="str">
        <f>IFERROR(LEFT(N170,2),0)</f>
        <v xml:space="preserve">5 </v>
      </c>
      <c r="Z170" s="84" t="str">
        <f>IFERROR(LEFT(O170,2),0)</f>
        <v xml:space="preserve">0 </v>
      </c>
      <c r="AA170" s="89">
        <f>IFERROR(MIN(20,SUM(LEFT(P170,2)*1,LEFT(Q170,2)*1,LEFT(R170,2)*1)),0)</f>
        <v>0</v>
      </c>
      <c r="AB170" s="90"/>
      <c r="AC170" s="91"/>
      <c r="AD170" s="85" t="str">
        <f>IFERROR(LEFT(S170,2),0)</f>
        <v xml:space="preserve">0 </v>
      </c>
      <c r="AE170" s="86">
        <v>0</v>
      </c>
      <c r="AF170" s="87">
        <f>IFERROR(-IF(U170&gt;100000,10,IF(U170&gt;80000,8,IF(U170&gt;50000,5,IF(U170&gt;30000,3,0)))),0)</f>
        <v>0</v>
      </c>
      <c r="AG170" s="84">
        <f>IFERROR(V170*AG$4,0)</f>
        <v>0</v>
      </c>
      <c r="AH170" s="84">
        <f>IFERROR(W170*AH$4,0)</f>
        <v>0</v>
      </c>
      <c r="AI170" s="84">
        <f>IFERROR(X170*AI$4,0)</f>
        <v>0</v>
      </c>
      <c r="AJ170" s="84">
        <f>IFERROR(Y170*AJ$4,0)</f>
        <v>1.25</v>
      </c>
      <c r="AK170" s="84">
        <f>IFERROR(Z170*AK$4,0)</f>
        <v>0</v>
      </c>
      <c r="AL170" s="89">
        <f>IFERROR(MIN(20,SUM(AA170*1,AB170*1,AC170*1))/2*AL$4,0)</f>
        <v>0</v>
      </c>
      <c r="AM170" s="90"/>
      <c r="AN170" s="91"/>
      <c r="AO170" s="85">
        <f>IFERROR(IF((AD170+AF170)*AO$4&lt;0,0,(AD170+AF170)*AO$4),0)</f>
        <v>0</v>
      </c>
      <c r="AP170" s="84">
        <f>SUM(AG170:AI170)*$AG$3*10</f>
        <v>0</v>
      </c>
      <c r="AQ170" s="84">
        <f>SUM(AJ170:AN170)*$AJ$3*10</f>
        <v>6.25</v>
      </c>
      <c r="AR170" s="84">
        <f>SUM(AO170:AO170)*$AO$3*10</f>
        <v>0</v>
      </c>
      <c r="AS170" s="84">
        <f>SUM(AP170:AR170)</f>
        <v>6.25</v>
      </c>
      <c r="AT170" s="92">
        <f t="shared" si="97"/>
        <v>49</v>
      </c>
    </row>
    <row r="171" spans="1:46" ht="15.75" outlineLevel="1">
      <c r="B171" s="12" t="s">
        <v>201</v>
      </c>
      <c r="C171" s="13"/>
      <c r="D171" s="13"/>
      <c r="E171" s="13">
        <f>SUM(E170)</f>
        <v>200000</v>
      </c>
      <c r="F171" s="14"/>
      <c r="G171" s="64"/>
      <c r="H171" s="37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9"/>
    </row>
    <row r="172" spans="1:46" ht="16.5" thickBot="1">
      <c r="B172" s="18" t="s">
        <v>204</v>
      </c>
      <c r="C172" s="19"/>
      <c r="D172" s="19"/>
      <c r="E172" s="19">
        <f>E171+E169+E157+E148+E138+E128+E122</f>
        <v>12796000</v>
      </c>
      <c r="F172" s="14"/>
      <c r="G172" s="64"/>
      <c r="H172" s="43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44"/>
    </row>
    <row r="173" spans="1:46" ht="16.5" thickTop="1">
      <c r="B173" s="75" t="s">
        <v>640</v>
      </c>
      <c r="C173" s="76"/>
      <c r="D173" s="76"/>
      <c r="E173" s="76">
        <f>SUM(E172,E109,E70,E28)</f>
        <v>75007581</v>
      </c>
      <c r="F173" s="14"/>
      <c r="G173" s="64"/>
      <c r="H173" s="40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2"/>
    </row>
    <row r="174" spans="1:46" ht="15.75">
      <c r="B174" s="9" t="s">
        <v>634</v>
      </c>
      <c r="C174" s="10"/>
      <c r="D174" s="10"/>
      <c r="E174" s="10">
        <v>41656000</v>
      </c>
      <c r="F174" s="11"/>
      <c r="G174" s="63"/>
    </row>
    <row r="175" spans="1:46" ht="15.75">
      <c r="A175" s="74"/>
      <c r="B175" s="75" t="s">
        <v>641</v>
      </c>
      <c r="C175" s="76"/>
      <c r="D175" s="76"/>
      <c r="E175" s="76">
        <f>SUM(E173,E174)</f>
        <v>116663581</v>
      </c>
      <c r="F175" s="11"/>
      <c r="G175" s="63"/>
    </row>
    <row r="176" spans="1:46" ht="15.75">
      <c r="B176" s="9" t="s">
        <v>636</v>
      </c>
      <c r="C176" s="10"/>
      <c r="D176" s="10"/>
      <c r="E176" s="10">
        <v>483000</v>
      </c>
      <c r="F176" s="11"/>
      <c r="G176" s="63"/>
    </row>
    <row r="177" spans="1:7" ht="15.75">
      <c r="B177" s="9" t="s">
        <v>637</v>
      </c>
      <c r="C177" s="10"/>
      <c r="D177" s="10"/>
      <c r="E177" s="10">
        <f>-E92</f>
        <v>-1505511</v>
      </c>
      <c r="F177" s="11"/>
      <c r="G177" s="63"/>
    </row>
    <row r="178" spans="1:7" ht="15.75">
      <c r="B178" s="75" t="s">
        <v>642</v>
      </c>
      <c r="C178" s="76"/>
      <c r="D178" s="76"/>
      <c r="E178" s="76">
        <f>SUM(E175:E177)</f>
        <v>115641070</v>
      </c>
      <c r="F178" s="11"/>
      <c r="G178" s="63"/>
    </row>
    <row r="179" spans="1:7" ht="15.75">
      <c r="B179" s="9" t="s">
        <v>638</v>
      </c>
      <c r="C179" s="10"/>
      <c r="D179" s="10"/>
      <c r="E179" s="10">
        <v>-44104679</v>
      </c>
    </row>
    <row r="180" spans="1:7" ht="15.75">
      <c r="B180" s="73" t="s">
        <v>639</v>
      </c>
      <c r="C180" s="41"/>
      <c r="D180" s="41"/>
      <c r="E180" s="42">
        <f>SUM(E178,E179)</f>
        <v>71536391</v>
      </c>
    </row>
    <row r="181" spans="1:7" ht="15.75">
      <c r="B181" s="9"/>
      <c r="C181" s="10"/>
      <c r="D181" s="10"/>
      <c r="E181" s="10"/>
    </row>
    <row r="182" spans="1:7" ht="15.6" hidden="1" customHeight="1" outlineLevel="1">
      <c r="A182" s="65"/>
      <c r="B182" s="66" t="s">
        <v>635</v>
      </c>
      <c r="C182" s="67"/>
      <c r="D182" s="67"/>
      <c r="E182" s="68">
        <v>71536391</v>
      </c>
    </row>
    <row r="183" spans="1:7" ht="15.6" hidden="1" customHeight="1" outlineLevel="1">
      <c r="A183" s="69"/>
      <c r="B183" s="70" t="s">
        <v>610</v>
      </c>
      <c r="C183" s="71"/>
      <c r="D183" s="71"/>
      <c r="E183" s="72">
        <f>E180-E182</f>
        <v>0</v>
      </c>
    </row>
    <row r="184" spans="1:7" collapsed="1"/>
  </sheetData>
  <autoFilter ref="B6:F173"/>
  <mergeCells count="15">
    <mergeCell ref="AJ3:AN3"/>
    <mergeCell ref="AG5:AI5"/>
    <mergeCell ref="AJ5:AN5"/>
    <mergeCell ref="AL4:AN4"/>
    <mergeCell ref="H5:J5"/>
    <mergeCell ref="K5:M5"/>
    <mergeCell ref="N5:R5"/>
    <mergeCell ref="S5:U5"/>
    <mergeCell ref="AG3:AI3"/>
    <mergeCell ref="AD5:AF5"/>
    <mergeCell ref="V4:AF4"/>
    <mergeCell ref="AP6:AS6"/>
    <mergeCell ref="V5:X5"/>
    <mergeCell ref="Y5:AC5"/>
    <mergeCell ref="AP4:AT4"/>
  </mergeCells>
  <pageMargins left="0.19685039370078741" right="0.19685039370078741" top="0.39370078740157483" bottom="0.39370078740157483" header="0.19685039370078741" footer="0.19685039370078741"/>
  <pageSetup scale="18" fitToHeight="20" orientation="landscape" r:id="rId1"/>
  <headerFooter>
    <oddHeader>&amp;REnersource Hydro Mississauga Inc.
EB-2015-0065
2016 Price Cap IR
Interrogatory Responses
2-Staff-11
Appendix A
Filed: December 9, 2015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884"/>
  <sheetViews>
    <sheetView showGridLines="0" zoomScaleNormal="100" workbookViewId="0">
      <selection activeCell="B17" sqref="B17"/>
    </sheetView>
  </sheetViews>
  <sheetFormatPr defaultColWidth="8.85546875" defaultRowHeight="15" outlineLevelRow="2"/>
  <cols>
    <col min="1" max="1" width="2.7109375" style="52" customWidth="1"/>
    <col min="2" max="2" width="34.28515625" style="52" customWidth="1"/>
    <col min="3" max="3" width="1.7109375" style="52" customWidth="1"/>
    <col min="4" max="4" width="79.7109375" style="52" customWidth="1"/>
    <col min="5" max="5" width="14.42578125" style="52" customWidth="1"/>
    <col min="6" max="6" width="20" style="53" customWidth="1"/>
    <col min="7" max="16384" width="8.85546875" style="52"/>
  </cols>
  <sheetData>
    <row r="1" spans="1:6" ht="15" customHeight="1"/>
    <row r="2" spans="1:6" ht="18.75" customHeight="1">
      <c r="B2" s="3" t="s">
        <v>0</v>
      </c>
    </row>
    <row r="3" spans="1:6" ht="18.75" customHeight="1">
      <c r="B3" s="58" t="s">
        <v>1</v>
      </c>
    </row>
    <row r="4" spans="1:6" ht="18.75" customHeight="1">
      <c r="B4" s="58" t="s">
        <v>713</v>
      </c>
    </row>
    <row r="5" spans="1:6" ht="15" customHeight="1"/>
    <row r="6" spans="1:6" ht="16.5" thickBot="1">
      <c r="A6" s="57"/>
      <c r="B6" s="6" t="s">
        <v>3</v>
      </c>
      <c r="C6" s="6"/>
      <c r="D6" s="6" t="s">
        <v>4</v>
      </c>
      <c r="E6" s="7" t="s">
        <v>5</v>
      </c>
      <c r="F6" s="56"/>
    </row>
    <row r="7" spans="1:6" ht="16.5" outlineLevel="2" thickTop="1">
      <c r="A7" s="52">
        <v>1</v>
      </c>
      <c r="B7" s="9" t="s">
        <v>7</v>
      </c>
      <c r="C7" s="10"/>
      <c r="D7" s="10" t="s">
        <v>213</v>
      </c>
      <c r="E7" s="10">
        <v>650000</v>
      </c>
      <c r="F7" s="55"/>
    </row>
    <row r="8" spans="1:6" ht="15.75" outlineLevel="2">
      <c r="A8" s="52">
        <v>2</v>
      </c>
      <c r="B8" s="9" t="s">
        <v>7</v>
      </c>
      <c r="C8" s="10"/>
      <c r="D8" s="10" t="s">
        <v>214</v>
      </c>
      <c r="E8" s="10">
        <v>650000</v>
      </c>
      <c r="F8" s="55"/>
    </row>
    <row r="9" spans="1:6" ht="15.75" outlineLevel="2">
      <c r="A9" s="52">
        <v>3</v>
      </c>
      <c r="B9" s="9" t="s">
        <v>7</v>
      </c>
      <c r="C9" s="10"/>
      <c r="D9" s="10" t="s">
        <v>215</v>
      </c>
      <c r="E9" s="10">
        <v>1450000</v>
      </c>
      <c r="F9" s="55"/>
    </row>
    <row r="10" spans="1:6" ht="15.75" outlineLevel="2">
      <c r="A10" s="52">
        <v>4</v>
      </c>
      <c r="B10" s="9" t="s">
        <v>7</v>
      </c>
      <c r="C10" s="10"/>
      <c r="D10" s="10" t="s">
        <v>216</v>
      </c>
      <c r="E10" s="10">
        <v>400000</v>
      </c>
      <c r="F10" s="55"/>
    </row>
    <row r="11" spans="1:6" ht="15.75" outlineLevel="2">
      <c r="A11" s="52">
        <v>5</v>
      </c>
      <c r="B11" s="9" t="s">
        <v>7</v>
      </c>
      <c r="C11" s="10"/>
      <c r="D11" s="10" t="s">
        <v>217</v>
      </c>
      <c r="E11" s="10">
        <v>1300000</v>
      </c>
      <c r="F11" s="55"/>
    </row>
    <row r="12" spans="1:6" ht="15.75" outlineLevel="2">
      <c r="A12" s="52">
        <v>6</v>
      </c>
      <c r="B12" s="9" t="s">
        <v>7</v>
      </c>
      <c r="C12" s="10"/>
      <c r="D12" s="10" t="s">
        <v>218</v>
      </c>
      <c r="E12" s="10">
        <v>1400000</v>
      </c>
      <c r="F12" s="55"/>
    </row>
    <row r="13" spans="1:6" ht="15.75" outlineLevel="2">
      <c r="A13" s="52">
        <v>7</v>
      </c>
      <c r="B13" s="9" t="s">
        <v>7</v>
      </c>
      <c r="C13" s="10"/>
      <c r="D13" s="10" t="s">
        <v>219</v>
      </c>
      <c r="E13" s="10">
        <v>2000000</v>
      </c>
      <c r="F13" s="55"/>
    </row>
    <row r="14" spans="1:6" ht="15.75" outlineLevel="2">
      <c r="A14" s="52">
        <v>8</v>
      </c>
      <c r="B14" s="9" t="s">
        <v>7</v>
      </c>
      <c r="C14" s="10"/>
      <c r="D14" s="10" t="s">
        <v>22</v>
      </c>
      <c r="E14" s="10">
        <v>350000</v>
      </c>
      <c r="F14" s="55"/>
    </row>
    <row r="15" spans="1:6" ht="15.75" outlineLevel="2">
      <c r="A15" s="52">
        <v>9</v>
      </c>
      <c r="B15" s="12" t="s">
        <v>7</v>
      </c>
      <c r="C15" s="13"/>
      <c r="D15" s="13"/>
      <c r="E15" s="13">
        <f>SUM(E7:E14)</f>
        <v>8200000</v>
      </c>
      <c r="F15" s="55"/>
    </row>
    <row r="16" spans="1:6" ht="15.75" outlineLevel="2">
      <c r="A16" s="52">
        <v>10</v>
      </c>
      <c r="B16" s="9" t="s">
        <v>24</v>
      </c>
      <c r="C16" s="10"/>
      <c r="D16" s="10" t="s">
        <v>220</v>
      </c>
      <c r="E16" s="15">
        <v>1000000</v>
      </c>
      <c r="F16" s="55"/>
    </row>
    <row r="17" spans="1:6" ht="15.75" outlineLevel="2">
      <c r="A17" s="52">
        <v>11</v>
      </c>
      <c r="B17" s="9" t="s">
        <v>24</v>
      </c>
      <c r="C17" s="10"/>
      <c r="D17" s="10" t="s">
        <v>221</v>
      </c>
      <c r="E17" s="15">
        <v>300000</v>
      </c>
      <c r="F17" s="55"/>
    </row>
    <row r="18" spans="1:6" ht="15.75" outlineLevel="2">
      <c r="A18" s="52">
        <v>12</v>
      </c>
      <c r="B18" s="9" t="s">
        <v>24</v>
      </c>
      <c r="C18" s="10"/>
      <c r="D18" s="10" t="s">
        <v>222</v>
      </c>
      <c r="E18" s="15">
        <v>450000</v>
      </c>
      <c r="F18" s="55"/>
    </row>
    <row r="19" spans="1:6" ht="15.75" outlineLevel="2">
      <c r="A19" s="52">
        <v>13</v>
      </c>
      <c r="B19" s="9" t="s">
        <v>24</v>
      </c>
      <c r="C19" s="10"/>
      <c r="D19" s="10" t="s">
        <v>223</v>
      </c>
      <c r="E19" s="15">
        <v>900000</v>
      </c>
      <c r="F19" s="55"/>
    </row>
    <row r="20" spans="1:6" ht="15.75" outlineLevel="2">
      <c r="A20" s="52">
        <v>14</v>
      </c>
      <c r="B20" s="12" t="s">
        <v>24</v>
      </c>
      <c r="C20" s="13"/>
      <c r="D20" s="13"/>
      <c r="E20" s="13">
        <f>SUM(E16:E19)</f>
        <v>2650000</v>
      </c>
      <c r="F20" s="55"/>
    </row>
    <row r="21" spans="1:6" ht="15.75" outlineLevel="2">
      <c r="A21" s="52">
        <v>15</v>
      </c>
      <c r="B21" s="9" t="s">
        <v>29</v>
      </c>
      <c r="C21" s="10"/>
      <c r="D21" s="10" t="s">
        <v>30</v>
      </c>
      <c r="E21" s="10">
        <v>600000</v>
      </c>
      <c r="F21" s="55"/>
    </row>
    <row r="22" spans="1:6" ht="15.75" outlineLevel="2">
      <c r="A22" s="52">
        <v>16</v>
      </c>
      <c r="B22" s="9" t="s">
        <v>29</v>
      </c>
      <c r="C22" s="10"/>
      <c r="D22" s="10" t="s">
        <v>31</v>
      </c>
      <c r="E22" s="10">
        <v>690000</v>
      </c>
      <c r="F22" s="55"/>
    </row>
    <row r="23" spans="1:6" ht="15.75" outlineLevel="2">
      <c r="A23" s="52">
        <v>17</v>
      </c>
      <c r="B23" s="9" t="s">
        <v>29</v>
      </c>
      <c r="C23" s="10"/>
      <c r="D23" s="10" t="s">
        <v>32</v>
      </c>
      <c r="E23" s="10">
        <v>440000</v>
      </c>
      <c r="F23" s="55"/>
    </row>
    <row r="24" spans="1:6" ht="15.75" outlineLevel="2">
      <c r="A24" s="52">
        <v>18</v>
      </c>
      <c r="B24" s="9" t="s">
        <v>29</v>
      </c>
      <c r="C24" s="10"/>
      <c r="D24" s="10" t="s">
        <v>33</v>
      </c>
      <c r="E24" s="10">
        <v>100000</v>
      </c>
      <c r="F24" s="55"/>
    </row>
    <row r="25" spans="1:6" ht="15.75" outlineLevel="2">
      <c r="A25" s="52">
        <v>19</v>
      </c>
      <c r="B25" s="9" t="s">
        <v>29</v>
      </c>
      <c r="C25" s="10"/>
      <c r="D25" s="10" t="s">
        <v>34</v>
      </c>
      <c r="E25" s="10">
        <v>185000</v>
      </c>
      <c r="F25" s="55"/>
    </row>
    <row r="26" spans="1:6" ht="15.75" outlineLevel="2">
      <c r="A26" s="52">
        <v>20</v>
      </c>
      <c r="B26" s="9" t="s">
        <v>29</v>
      </c>
      <c r="C26" s="10"/>
      <c r="D26" s="10" t="s">
        <v>35</v>
      </c>
      <c r="E26" s="10">
        <v>100000</v>
      </c>
      <c r="F26" s="55"/>
    </row>
    <row r="27" spans="1:6" ht="15.75" outlineLevel="2">
      <c r="A27" s="52">
        <v>21</v>
      </c>
      <c r="B27" s="9" t="s">
        <v>29</v>
      </c>
      <c r="C27" s="10"/>
      <c r="D27" s="10" t="s">
        <v>36</v>
      </c>
      <c r="E27" s="10">
        <v>50000</v>
      </c>
      <c r="F27" s="55"/>
    </row>
    <row r="28" spans="1:6" ht="15.75" outlineLevel="2">
      <c r="A28" s="52">
        <v>22</v>
      </c>
      <c r="B28" s="16" t="s">
        <v>29</v>
      </c>
      <c r="C28" s="17"/>
      <c r="D28" s="17"/>
      <c r="E28" s="17">
        <f>SUM(E21:E27)</f>
        <v>2165000</v>
      </c>
      <c r="F28" s="55"/>
    </row>
    <row r="29" spans="1:6" ht="16.5" outlineLevel="2" thickBot="1">
      <c r="A29" s="52">
        <v>23</v>
      </c>
      <c r="B29" s="18" t="s">
        <v>37</v>
      </c>
      <c r="C29" s="19"/>
      <c r="D29" s="19"/>
      <c r="E29" s="19">
        <f>E28+E20+E15</f>
        <v>13015000</v>
      </c>
      <c r="F29" s="55"/>
    </row>
    <row r="30" spans="1:6" ht="16.5" outlineLevel="2" thickTop="1">
      <c r="A30" s="52">
        <v>24</v>
      </c>
      <c r="B30" s="9" t="s">
        <v>38</v>
      </c>
      <c r="C30" s="10"/>
      <c r="D30" s="10" t="s">
        <v>224</v>
      </c>
      <c r="E30" s="10">
        <v>2000000</v>
      </c>
      <c r="F30" s="55"/>
    </row>
    <row r="31" spans="1:6" ht="15.75" outlineLevel="2">
      <c r="A31" s="52">
        <v>25</v>
      </c>
      <c r="B31" s="9" t="s">
        <v>38</v>
      </c>
      <c r="C31" s="10"/>
      <c r="D31" s="10" t="s">
        <v>225</v>
      </c>
      <c r="E31" s="10">
        <v>2250000</v>
      </c>
      <c r="F31" s="55"/>
    </row>
    <row r="32" spans="1:6" ht="15.75" outlineLevel="2">
      <c r="A32" s="52">
        <v>26</v>
      </c>
      <c r="B32" s="9" t="s">
        <v>38</v>
      </c>
      <c r="C32" s="10"/>
      <c r="D32" s="10" t="s">
        <v>226</v>
      </c>
      <c r="E32" s="10">
        <v>2000000</v>
      </c>
      <c r="F32" s="55"/>
    </row>
    <row r="33" spans="1:6" ht="15.75" outlineLevel="2">
      <c r="A33" s="52">
        <v>27</v>
      </c>
      <c r="B33" s="9" t="s">
        <v>38</v>
      </c>
      <c r="C33" s="10"/>
      <c r="D33" s="10" t="s">
        <v>227</v>
      </c>
      <c r="E33" s="10">
        <v>1500000</v>
      </c>
      <c r="F33" s="55"/>
    </row>
    <row r="34" spans="1:6" ht="15.75" outlineLevel="2">
      <c r="A34" s="52">
        <v>28</v>
      </c>
      <c r="B34" s="9" t="s">
        <v>38</v>
      </c>
      <c r="C34" s="10"/>
      <c r="D34" s="10" t="s">
        <v>228</v>
      </c>
      <c r="E34" s="10">
        <v>1500000</v>
      </c>
      <c r="F34" s="55"/>
    </row>
    <row r="35" spans="1:6" ht="15.75" outlineLevel="2">
      <c r="A35" s="52">
        <v>29</v>
      </c>
      <c r="B35" s="9" t="s">
        <v>38</v>
      </c>
      <c r="C35" s="10"/>
      <c r="D35" s="10" t="s">
        <v>229</v>
      </c>
      <c r="E35" s="10">
        <v>1500000</v>
      </c>
      <c r="F35" s="55"/>
    </row>
    <row r="36" spans="1:6" ht="15.75" outlineLevel="2">
      <c r="A36" s="52">
        <v>30</v>
      </c>
      <c r="B36" s="9" t="s">
        <v>38</v>
      </c>
      <c r="C36" s="10"/>
      <c r="D36" s="10" t="s">
        <v>230</v>
      </c>
      <c r="E36" s="10">
        <v>1500000</v>
      </c>
      <c r="F36" s="55"/>
    </row>
    <row r="37" spans="1:6" ht="15.75" outlineLevel="2">
      <c r="A37" s="52">
        <v>31</v>
      </c>
      <c r="B37" s="9" t="s">
        <v>38</v>
      </c>
      <c r="C37" s="10"/>
      <c r="D37" s="10" t="s">
        <v>231</v>
      </c>
      <c r="E37" s="10">
        <v>2000000</v>
      </c>
      <c r="F37" s="55"/>
    </row>
    <row r="38" spans="1:6" ht="15.75" outlineLevel="2">
      <c r="A38" s="52">
        <v>32</v>
      </c>
      <c r="B38" s="9" t="s">
        <v>38</v>
      </c>
      <c r="C38" s="10"/>
      <c r="D38" s="10" t="s">
        <v>232</v>
      </c>
      <c r="E38" s="10">
        <v>1500000</v>
      </c>
      <c r="F38" s="55"/>
    </row>
    <row r="39" spans="1:6" ht="15.75" outlineLevel="2">
      <c r="A39" s="52">
        <v>33</v>
      </c>
      <c r="B39" s="12" t="s">
        <v>38</v>
      </c>
      <c r="C39" s="13"/>
      <c r="D39" s="13"/>
      <c r="E39" s="13">
        <f>SUM(E30:E38)</f>
        <v>15750000</v>
      </c>
      <c r="F39" s="55"/>
    </row>
    <row r="40" spans="1:6" ht="15.75" outlineLevel="1">
      <c r="B40" s="9" t="s">
        <v>47</v>
      </c>
      <c r="C40" s="10"/>
      <c r="D40" s="10" t="s">
        <v>233</v>
      </c>
      <c r="E40" s="10">
        <v>300000</v>
      </c>
      <c r="F40" s="54"/>
    </row>
    <row r="41" spans="1:6" ht="15.75">
      <c r="B41" s="9" t="s">
        <v>47</v>
      </c>
      <c r="C41" s="10"/>
      <c r="D41" s="10" t="s">
        <v>234</v>
      </c>
      <c r="E41" s="10">
        <v>300000</v>
      </c>
    </row>
    <row r="42" spans="1:6" ht="15.75">
      <c r="B42" s="9" t="s">
        <v>47</v>
      </c>
      <c r="C42" s="10"/>
      <c r="D42" s="10" t="s">
        <v>235</v>
      </c>
      <c r="E42" s="10">
        <v>400000</v>
      </c>
    </row>
    <row r="43" spans="1:6" ht="15.75">
      <c r="B43" s="9" t="s">
        <v>47</v>
      </c>
      <c r="C43" s="10"/>
      <c r="D43" s="10" t="s">
        <v>236</v>
      </c>
      <c r="E43" s="10">
        <v>400000</v>
      </c>
    </row>
    <row r="44" spans="1:6" ht="15.75">
      <c r="B44" s="9" t="s">
        <v>47</v>
      </c>
      <c r="C44" s="10"/>
      <c r="D44" s="10" t="s">
        <v>237</v>
      </c>
      <c r="E44" s="10">
        <v>800000</v>
      </c>
    </row>
    <row r="45" spans="1:6" ht="15.75">
      <c r="B45" s="9" t="s">
        <v>47</v>
      </c>
      <c r="C45" s="10"/>
      <c r="D45" s="10" t="s">
        <v>238</v>
      </c>
      <c r="E45" s="10">
        <v>200000</v>
      </c>
    </row>
    <row r="46" spans="1:6" ht="15.75">
      <c r="B46" s="9" t="s">
        <v>47</v>
      </c>
      <c r="C46" s="10"/>
      <c r="D46" s="10" t="s">
        <v>239</v>
      </c>
      <c r="E46" s="10">
        <v>360000</v>
      </c>
    </row>
    <row r="47" spans="1:6" ht="15.75">
      <c r="B47" s="9" t="s">
        <v>47</v>
      </c>
      <c r="C47" s="10"/>
      <c r="D47" s="10" t="s">
        <v>240</v>
      </c>
      <c r="E47" s="10">
        <v>1800000</v>
      </c>
    </row>
    <row r="48" spans="1:6" ht="15.75">
      <c r="B48" s="9" t="s">
        <v>47</v>
      </c>
      <c r="C48" s="10"/>
      <c r="D48" s="10" t="s">
        <v>241</v>
      </c>
      <c r="E48" s="10">
        <v>1800000</v>
      </c>
    </row>
    <row r="49" spans="2:5" ht="15.75">
      <c r="B49" s="12" t="s">
        <v>47</v>
      </c>
      <c r="C49" s="13"/>
      <c r="D49" s="13"/>
      <c r="E49" s="13">
        <f>SUM(E40:E48)</f>
        <v>6360000</v>
      </c>
    </row>
    <row r="50" spans="2:5" ht="15.75">
      <c r="B50" s="9" t="s">
        <v>60</v>
      </c>
      <c r="C50" s="10"/>
      <c r="D50" s="10" t="s">
        <v>242</v>
      </c>
      <c r="E50" s="10">
        <v>600000</v>
      </c>
    </row>
    <row r="51" spans="2:5" ht="15.75">
      <c r="B51" s="9" t="s">
        <v>60</v>
      </c>
      <c r="C51" s="10"/>
      <c r="D51" s="10" t="s">
        <v>243</v>
      </c>
      <c r="E51" s="10">
        <v>1500000</v>
      </c>
    </row>
    <row r="52" spans="2:5" ht="15.75">
      <c r="B52" s="9" t="s">
        <v>60</v>
      </c>
      <c r="C52" s="10"/>
      <c r="D52" s="10" t="s">
        <v>244</v>
      </c>
      <c r="E52" s="10">
        <v>750000</v>
      </c>
    </row>
    <row r="53" spans="2:5" ht="15.75">
      <c r="B53" s="9" t="s">
        <v>60</v>
      </c>
      <c r="C53" s="10"/>
      <c r="D53" s="10" t="s">
        <v>245</v>
      </c>
      <c r="E53" s="10">
        <v>150000</v>
      </c>
    </row>
    <row r="54" spans="2:5" ht="15.75">
      <c r="B54" s="12" t="s">
        <v>60</v>
      </c>
      <c r="C54" s="13"/>
      <c r="D54" s="13"/>
      <c r="E54" s="13">
        <f>SUM(E50:E53)</f>
        <v>3000000</v>
      </c>
    </row>
    <row r="55" spans="2:5" ht="15.75">
      <c r="B55" s="9" t="s">
        <v>67</v>
      </c>
      <c r="C55" s="10"/>
      <c r="D55" s="10" t="s">
        <v>68</v>
      </c>
      <c r="E55" s="10">
        <v>4312500</v>
      </c>
    </row>
    <row r="56" spans="2:5" ht="15.75">
      <c r="B56" s="12" t="s">
        <v>67</v>
      </c>
      <c r="C56" s="13"/>
      <c r="D56" s="13"/>
      <c r="E56" s="13">
        <f>SUM(E55:E55)</f>
        <v>4312500</v>
      </c>
    </row>
    <row r="57" spans="2:5" ht="15.75">
      <c r="B57" s="9" t="s">
        <v>69</v>
      </c>
      <c r="C57" s="10"/>
      <c r="D57" s="10" t="s">
        <v>70</v>
      </c>
      <c r="E57" s="10">
        <v>3000000</v>
      </c>
    </row>
    <row r="58" spans="2:5" ht="15.75">
      <c r="B58" s="12" t="s">
        <v>69</v>
      </c>
      <c r="C58" s="13"/>
      <c r="D58" s="13"/>
      <c r="E58" s="13">
        <f>SUM(E57)</f>
        <v>3000000</v>
      </c>
    </row>
    <row r="59" spans="2:5" ht="15.75">
      <c r="B59" s="9" t="s">
        <v>71</v>
      </c>
      <c r="C59" s="10"/>
      <c r="D59" s="10" t="s">
        <v>72</v>
      </c>
      <c r="E59" s="10">
        <v>1305000</v>
      </c>
    </row>
    <row r="60" spans="2:5" ht="15.75">
      <c r="B60" s="9" t="s">
        <v>71</v>
      </c>
      <c r="C60" s="10"/>
      <c r="D60" s="10" t="s">
        <v>73</v>
      </c>
      <c r="E60" s="10">
        <v>475000</v>
      </c>
    </row>
    <row r="61" spans="2:5" ht="15.75">
      <c r="B61" s="9" t="s">
        <v>71</v>
      </c>
      <c r="C61" s="10"/>
      <c r="D61" s="10" t="s">
        <v>74</v>
      </c>
      <c r="E61" s="10">
        <v>1410000</v>
      </c>
    </row>
    <row r="62" spans="2:5" ht="15.75">
      <c r="B62" s="9" t="s">
        <v>71</v>
      </c>
      <c r="C62" s="10"/>
      <c r="D62" s="10" t="s">
        <v>75</v>
      </c>
      <c r="E62" s="10">
        <v>95000</v>
      </c>
    </row>
    <row r="63" spans="2:5" ht="15.75">
      <c r="B63" s="9" t="s">
        <v>71</v>
      </c>
      <c r="C63" s="10"/>
      <c r="D63" s="10" t="s">
        <v>246</v>
      </c>
      <c r="E63" s="10">
        <v>1215000</v>
      </c>
    </row>
    <row r="64" spans="2:5" ht="15.75">
      <c r="B64" s="12" t="s">
        <v>71</v>
      </c>
      <c r="C64" s="13"/>
      <c r="D64" s="13"/>
      <c r="E64" s="13">
        <f>SUM(E59:E63)</f>
        <v>4500000</v>
      </c>
    </row>
    <row r="65" spans="2:5" ht="15.75">
      <c r="B65" s="9" t="s">
        <v>76</v>
      </c>
      <c r="C65" s="10"/>
      <c r="D65" s="10" t="s">
        <v>77</v>
      </c>
      <c r="E65" s="10">
        <v>320000</v>
      </c>
    </row>
    <row r="66" spans="2:5" ht="15.75">
      <c r="B66" s="12" t="s">
        <v>76</v>
      </c>
      <c r="C66" s="13"/>
      <c r="D66" s="13"/>
      <c r="E66" s="13">
        <f>SUM(E65)</f>
        <v>320000</v>
      </c>
    </row>
    <row r="67" spans="2:5" ht="16.5" thickBot="1">
      <c r="B67" s="18" t="s">
        <v>78</v>
      </c>
      <c r="C67" s="19"/>
      <c r="D67" s="19"/>
      <c r="E67" s="19">
        <f>E66+E64+E58+E56+E54+E49+E39</f>
        <v>37242500</v>
      </c>
    </row>
    <row r="68" spans="2:5" ht="16.5" thickTop="1">
      <c r="B68" s="9" t="s">
        <v>79</v>
      </c>
      <c r="C68" s="10"/>
      <c r="D68" s="10" t="s">
        <v>247</v>
      </c>
      <c r="E68" s="10">
        <v>1500000</v>
      </c>
    </row>
    <row r="69" spans="2:5" ht="15.75">
      <c r="B69" s="9" t="s">
        <v>79</v>
      </c>
      <c r="C69" s="10"/>
      <c r="D69" s="10" t="s">
        <v>248</v>
      </c>
      <c r="E69" s="10">
        <v>1200000</v>
      </c>
    </row>
    <row r="70" spans="2:5" ht="15.75">
      <c r="B70" s="9" t="s">
        <v>79</v>
      </c>
      <c r="C70" s="10"/>
      <c r="D70" s="10" t="s">
        <v>84</v>
      </c>
      <c r="E70" s="10">
        <v>300000</v>
      </c>
    </row>
    <row r="71" spans="2:5" ht="15.75">
      <c r="B71" s="12" t="s">
        <v>79</v>
      </c>
      <c r="C71" s="13"/>
      <c r="D71" s="13"/>
      <c r="E71" s="13">
        <f>SUM(E68:E70)</f>
        <v>3000000</v>
      </c>
    </row>
    <row r="72" spans="2:5" ht="15.75">
      <c r="B72" s="9" t="s">
        <v>85</v>
      </c>
      <c r="C72" s="10"/>
      <c r="D72" s="10" t="s">
        <v>249</v>
      </c>
      <c r="E72" s="10">
        <v>4200000</v>
      </c>
    </row>
    <row r="73" spans="2:5" ht="15.75">
      <c r="B73" s="9" t="s">
        <v>85</v>
      </c>
      <c r="C73" s="10"/>
      <c r="D73" s="10" t="s">
        <v>250</v>
      </c>
      <c r="E73" s="10">
        <v>4200000</v>
      </c>
    </row>
    <row r="74" spans="2:5" ht="15.75">
      <c r="B74" s="12" t="s">
        <v>85</v>
      </c>
      <c r="C74" s="13"/>
      <c r="D74" s="13"/>
      <c r="E74" s="13">
        <f>SUM(E72:E73)</f>
        <v>8400000</v>
      </c>
    </row>
    <row r="75" spans="2:5" ht="15.75">
      <c r="B75" s="9" t="s">
        <v>89</v>
      </c>
      <c r="C75" s="10"/>
      <c r="D75" s="10" t="s">
        <v>90</v>
      </c>
      <c r="E75" s="10">
        <v>800000</v>
      </c>
    </row>
    <row r="76" spans="2:5" ht="15.75">
      <c r="B76" s="12" t="s">
        <v>89</v>
      </c>
      <c r="C76" s="13"/>
      <c r="D76" s="13"/>
      <c r="E76" s="13">
        <f>SUM(E75)</f>
        <v>800000</v>
      </c>
    </row>
    <row r="77" spans="2:5" ht="15.75">
      <c r="B77" s="9" t="s">
        <v>91</v>
      </c>
      <c r="C77" s="10"/>
      <c r="D77" s="10" t="s">
        <v>92</v>
      </c>
      <c r="E77" s="10">
        <v>2600000</v>
      </c>
    </row>
    <row r="78" spans="2:5" ht="15.75">
      <c r="B78" s="12" t="s">
        <v>91</v>
      </c>
      <c r="C78" s="13"/>
      <c r="D78" s="13"/>
      <c r="E78" s="13">
        <f>SUM(E77)</f>
        <v>2600000</v>
      </c>
    </row>
    <row r="79" spans="2:5" ht="15.75">
      <c r="B79" s="9" t="s">
        <v>93</v>
      </c>
      <c r="C79" s="10"/>
      <c r="D79" s="10">
        <v>0</v>
      </c>
      <c r="E79" s="10">
        <v>125000</v>
      </c>
    </row>
    <row r="80" spans="2:5" ht="15.75">
      <c r="B80" s="12" t="s">
        <v>93</v>
      </c>
      <c r="C80" s="13"/>
      <c r="D80" s="13"/>
      <c r="E80" s="13">
        <f>SUM(E79)</f>
        <v>125000</v>
      </c>
    </row>
    <row r="81" spans="2:5" ht="15.75">
      <c r="B81" s="9" t="s">
        <v>94</v>
      </c>
      <c r="C81" s="10"/>
      <c r="D81" s="10">
        <v>0</v>
      </c>
      <c r="E81" s="10">
        <v>0</v>
      </c>
    </row>
    <row r="82" spans="2:5" ht="15.75">
      <c r="B82" s="9" t="s">
        <v>94</v>
      </c>
      <c r="C82" s="10"/>
      <c r="D82" s="10">
        <v>0</v>
      </c>
      <c r="E82" s="10">
        <v>0</v>
      </c>
    </row>
    <row r="83" spans="2:5" ht="15.75">
      <c r="B83" s="12" t="s">
        <v>94</v>
      </c>
      <c r="C83" s="13"/>
      <c r="D83" s="13"/>
      <c r="E83" s="13">
        <f>SUM(E81:E82)</f>
        <v>0</v>
      </c>
    </row>
    <row r="84" spans="2:5" ht="15.75">
      <c r="B84" s="9" t="s">
        <v>98</v>
      </c>
      <c r="C84" s="10"/>
      <c r="D84" s="10" t="s">
        <v>99</v>
      </c>
      <c r="E84" s="10">
        <v>32961.599999999999</v>
      </c>
    </row>
    <row r="85" spans="2:5" ht="15.75">
      <c r="B85" s="9" t="s">
        <v>98</v>
      </c>
      <c r="C85" s="10"/>
      <c r="D85" s="10">
        <v>0</v>
      </c>
      <c r="E85" s="10">
        <v>0</v>
      </c>
    </row>
    <row r="86" spans="2:5" ht="15.75">
      <c r="B86" s="12" t="s">
        <v>98</v>
      </c>
      <c r="C86" s="13"/>
      <c r="D86" s="13"/>
      <c r="E86" s="13">
        <f>SUM(E84:E85)</f>
        <v>32961.599999999999</v>
      </c>
    </row>
    <row r="87" spans="2:5" ht="15.75">
      <c r="B87" s="9" t="s">
        <v>103</v>
      </c>
      <c r="C87" s="10"/>
      <c r="D87" s="10" t="s">
        <v>104</v>
      </c>
      <c r="E87" s="10">
        <v>10000</v>
      </c>
    </row>
    <row r="88" spans="2:5" ht="15.75">
      <c r="B88" s="9" t="s">
        <v>103</v>
      </c>
      <c r="C88" s="10"/>
      <c r="D88" s="10" t="s">
        <v>251</v>
      </c>
      <c r="E88" s="10">
        <v>3600</v>
      </c>
    </row>
    <row r="89" spans="2:5" ht="15.75">
      <c r="B89" s="9" t="s">
        <v>103</v>
      </c>
      <c r="C89" s="10"/>
      <c r="D89" s="10" t="s">
        <v>105</v>
      </c>
      <c r="E89" s="10">
        <v>194000</v>
      </c>
    </row>
    <row r="90" spans="2:5" ht="15.75">
      <c r="B90" s="9" t="s">
        <v>103</v>
      </c>
      <c r="C90" s="10"/>
      <c r="D90" s="10" t="s">
        <v>107</v>
      </c>
      <c r="E90" s="10">
        <v>200000</v>
      </c>
    </row>
    <row r="91" spans="2:5" ht="15.75">
      <c r="B91" s="9" t="s">
        <v>103</v>
      </c>
      <c r="C91" s="10"/>
      <c r="D91" s="10" t="s">
        <v>109</v>
      </c>
      <c r="E91" s="10">
        <v>175000</v>
      </c>
    </row>
    <row r="92" spans="2:5" ht="15.75">
      <c r="B92" s="9" t="s">
        <v>103</v>
      </c>
      <c r="C92" s="10"/>
      <c r="D92" s="10" t="s">
        <v>111</v>
      </c>
      <c r="E92" s="10">
        <v>145000</v>
      </c>
    </row>
    <row r="93" spans="2:5" ht="15.75">
      <c r="B93" s="9" t="s">
        <v>103</v>
      </c>
      <c r="C93" s="10"/>
      <c r="D93" s="10" t="s">
        <v>113</v>
      </c>
      <c r="E93" s="10">
        <v>130000</v>
      </c>
    </row>
    <row r="94" spans="2:5" ht="15.75">
      <c r="B94" s="9" t="s">
        <v>103</v>
      </c>
      <c r="C94" s="10"/>
      <c r="D94" s="10" t="s">
        <v>114</v>
      </c>
      <c r="E94" s="10">
        <v>150000</v>
      </c>
    </row>
    <row r="95" spans="2:5" ht="15.75">
      <c r="B95" s="9" t="s">
        <v>103</v>
      </c>
      <c r="C95" s="10"/>
      <c r="D95" s="10" t="s">
        <v>115</v>
      </c>
      <c r="E95" s="10">
        <v>100000</v>
      </c>
    </row>
    <row r="96" spans="2:5" ht="15.75">
      <c r="B96" s="9" t="s">
        <v>103</v>
      </c>
      <c r="C96" s="10"/>
      <c r="D96" s="10" t="s">
        <v>252</v>
      </c>
      <c r="E96" s="10">
        <v>184175</v>
      </c>
    </row>
    <row r="97" spans="2:5" ht="15.75">
      <c r="B97" s="9" t="s">
        <v>103</v>
      </c>
      <c r="C97" s="10"/>
      <c r="D97" s="10" t="s">
        <v>253</v>
      </c>
      <c r="E97" s="10">
        <v>75000</v>
      </c>
    </row>
    <row r="98" spans="2:5" ht="15.75">
      <c r="B98" s="9" t="s">
        <v>103</v>
      </c>
      <c r="C98" s="10"/>
      <c r="D98" s="10" t="s">
        <v>116</v>
      </c>
      <c r="E98" s="10">
        <v>20000</v>
      </c>
    </row>
    <row r="99" spans="2:5" ht="15.75">
      <c r="B99" s="9" t="s">
        <v>103</v>
      </c>
      <c r="C99" s="10"/>
      <c r="D99" s="10" t="s">
        <v>254</v>
      </c>
      <c r="E99" s="10">
        <v>40000</v>
      </c>
    </row>
    <row r="100" spans="2:5" ht="15.75">
      <c r="B100" s="12" t="s">
        <v>103</v>
      </c>
      <c r="C100" s="13"/>
      <c r="D100" s="13"/>
      <c r="E100" s="13">
        <f>SUM(E87:E99)</f>
        <v>1426775</v>
      </c>
    </row>
    <row r="101" spans="2:5" ht="15.75">
      <c r="B101" s="9" t="s">
        <v>117</v>
      </c>
      <c r="C101" s="10"/>
      <c r="D101" s="10" t="s">
        <v>118</v>
      </c>
      <c r="E101" s="10">
        <v>1038500</v>
      </c>
    </row>
    <row r="102" spans="2:5" ht="15.75">
      <c r="B102" s="9" t="s">
        <v>117</v>
      </c>
      <c r="C102" s="10"/>
      <c r="D102" s="10" t="s">
        <v>120</v>
      </c>
      <c r="E102" s="10">
        <v>368000</v>
      </c>
    </row>
    <row r="103" spans="2:5" ht="15.75">
      <c r="B103" s="12" t="s">
        <v>117</v>
      </c>
      <c r="C103" s="13"/>
      <c r="D103" s="13"/>
      <c r="E103" s="13">
        <f>SUM(E101:E102)</f>
        <v>1406500</v>
      </c>
    </row>
    <row r="104" spans="2:5" ht="15.75">
      <c r="B104" s="9" t="s">
        <v>121</v>
      </c>
      <c r="C104" s="10"/>
      <c r="D104" s="10" t="s">
        <v>122</v>
      </c>
      <c r="E104" s="10">
        <v>125000</v>
      </c>
    </row>
    <row r="105" spans="2:5" ht="15.75">
      <c r="B105" s="12" t="s">
        <v>121</v>
      </c>
      <c r="C105" s="13"/>
      <c r="D105" s="13"/>
      <c r="E105" s="13">
        <f>SUM(E104)</f>
        <v>125000</v>
      </c>
    </row>
    <row r="106" spans="2:5" ht="16.5" thickBot="1">
      <c r="B106" s="18" t="s">
        <v>124</v>
      </c>
      <c r="C106" s="19"/>
      <c r="D106" s="19"/>
      <c r="E106" s="19">
        <f>E105+E103+E100+E86+E83+E80+E78+E76+E74+E71</f>
        <v>17916236.600000001</v>
      </c>
    </row>
    <row r="107" spans="2:5" ht="16.5" thickTop="1">
      <c r="B107" s="9" t="s">
        <v>125</v>
      </c>
      <c r="C107" s="10"/>
      <c r="D107" s="10" t="s">
        <v>126</v>
      </c>
      <c r="E107" s="10">
        <v>230000</v>
      </c>
    </row>
    <row r="108" spans="2:5" ht="15.75">
      <c r="B108" s="9" t="s">
        <v>125</v>
      </c>
      <c r="C108" s="10"/>
      <c r="D108" s="10" t="s">
        <v>128</v>
      </c>
      <c r="E108" s="10">
        <v>125000</v>
      </c>
    </row>
    <row r="109" spans="2:5" ht="15.75">
      <c r="B109" s="9" t="s">
        <v>125</v>
      </c>
      <c r="C109" s="10"/>
      <c r="D109" s="10" t="s">
        <v>130</v>
      </c>
      <c r="E109" s="10">
        <v>70000</v>
      </c>
    </row>
    <row r="110" spans="2:5" ht="15.75">
      <c r="B110" s="9" t="s">
        <v>125</v>
      </c>
      <c r="C110" s="10"/>
      <c r="D110" s="10" t="s">
        <v>134</v>
      </c>
      <c r="E110" s="10">
        <v>40000</v>
      </c>
    </row>
    <row r="111" spans="2:5" ht="15.75">
      <c r="B111" s="9" t="s">
        <v>125</v>
      </c>
      <c r="C111" s="10"/>
      <c r="D111" s="10" t="s">
        <v>255</v>
      </c>
      <c r="E111" s="10">
        <v>55000</v>
      </c>
    </row>
    <row r="112" spans="2:5" ht="15.75">
      <c r="B112" s="9" t="s">
        <v>125</v>
      </c>
      <c r="C112" s="10"/>
      <c r="D112" s="10" t="s">
        <v>256</v>
      </c>
      <c r="E112" s="10">
        <v>45000</v>
      </c>
    </row>
    <row r="113" spans="2:5" ht="15.75">
      <c r="B113" s="9" t="s">
        <v>125</v>
      </c>
      <c r="C113" s="10"/>
      <c r="D113" s="10" t="s">
        <v>257</v>
      </c>
      <c r="E113" s="10">
        <v>185000</v>
      </c>
    </row>
    <row r="114" spans="2:5" ht="15.75">
      <c r="B114" s="9" t="s">
        <v>125</v>
      </c>
      <c r="C114" s="10"/>
      <c r="D114" s="10" t="s">
        <v>258</v>
      </c>
      <c r="E114" s="10">
        <v>30000</v>
      </c>
    </row>
    <row r="115" spans="2:5" ht="15.75">
      <c r="B115" s="9" t="s">
        <v>125</v>
      </c>
      <c r="C115" s="10"/>
      <c r="D115" s="10" t="s">
        <v>259</v>
      </c>
      <c r="E115" s="10">
        <v>80000</v>
      </c>
    </row>
    <row r="116" spans="2:5" ht="15.75">
      <c r="B116" s="9" t="s">
        <v>125</v>
      </c>
      <c r="C116" s="10"/>
      <c r="D116" s="10" t="s">
        <v>141</v>
      </c>
      <c r="E116" s="10">
        <v>327000</v>
      </c>
    </row>
    <row r="117" spans="2:5" ht="15.75">
      <c r="B117" s="12" t="s">
        <v>125</v>
      </c>
      <c r="C117" s="13"/>
      <c r="D117" s="13"/>
      <c r="E117" s="13">
        <f>SUM(E107:E116)</f>
        <v>1187000</v>
      </c>
    </row>
    <row r="118" spans="2:5" ht="15.75">
      <c r="B118" s="9" t="s">
        <v>142</v>
      </c>
      <c r="C118" s="10"/>
      <c r="D118" s="10" t="s">
        <v>260</v>
      </c>
      <c r="E118" s="10">
        <v>60000</v>
      </c>
    </row>
    <row r="119" spans="2:5" ht="15.75">
      <c r="B119" s="9" t="s">
        <v>142</v>
      </c>
      <c r="C119" s="10"/>
      <c r="D119" s="10" t="s">
        <v>261</v>
      </c>
      <c r="E119" s="10">
        <v>60000</v>
      </c>
    </row>
    <row r="120" spans="2:5" ht="15.75">
      <c r="B120" s="9" t="s">
        <v>142</v>
      </c>
      <c r="C120" s="10"/>
      <c r="D120" s="10" t="s">
        <v>261</v>
      </c>
      <c r="E120" s="10">
        <v>48000</v>
      </c>
    </row>
    <row r="121" spans="2:5" ht="15.75">
      <c r="B121" s="9" t="s">
        <v>142</v>
      </c>
      <c r="C121" s="10"/>
      <c r="D121" s="10" t="s">
        <v>143</v>
      </c>
      <c r="E121" s="10">
        <v>300000</v>
      </c>
    </row>
    <row r="122" spans="2:5" ht="15.75">
      <c r="B122" s="9" t="s">
        <v>142</v>
      </c>
      <c r="C122" s="10"/>
      <c r="D122" s="10" t="s">
        <v>143</v>
      </c>
      <c r="E122" s="10">
        <v>300000</v>
      </c>
    </row>
    <row r="123" spans="2:5" ht="15.75">
      <c r="B123" s="9" t="s">
        <v>142</v>
      </c>
      <c r="C123" s="10"/>
      <c r="D123" s="10" t="s">
        <v>143</v>
      </c>
      <c r="E123" s="10">
        <v>400000</v>
      </c>
    </row>
    <row r="124" spans="2:5" ht="15.75">
      <c r="B124" s="9" t="s">
        <v>142</v>
      </c>
      <c r="C124" s="10"/>
      <c r="D124" s="10" t="s">
        <v>146</v>
      </c>
      <c r="E124" s="10">
        <v>190000</v>
      </c>
    </row>
    <row r="125" spans="2:5" ht="15.75">
      <c r="B125" s="9" t="s">
        <v>142</v>
      </c>
      <c r="C125" s="10"/>
      <c r="D125" s="10" t="s">
        <v>146</v>
      </c>
      <c r="E125" s="10">
        <v>190000</v>
      </c>
    </row>
    <row r="126" spans="2:5" ht="15.75">
      <c r="B126" s="9" t="s">
        <v>142</v>
      </c>
      <c r="C126" s="10"/>
      <c r="D126" s="10" t="s">
        <v>146</v>
      </c>
      <c r="E126" s="10">
        <v>190000</v>
      </c>
    </row>
    <row r="127" spans="2:5" ht="15.75">
      <c r="B127" s="9" t="s">
        <v>142</v>
      </c>
      <c r="C127" s="10"/>
      <c r="D127" s="10" t="s">
        <v>261</v>
      </c>
      <c r="E127" s="10">
        <v>60000</v>
      </c>
    </row>
    <row r="128" spans="2:5" ht="15.75">
      <c r="B128" s="9" t="s">
        <v>142</v>
      </c>
      <c r="C128" s="10"/>
      <c r="D128" s="10" t="s">
        <v>262</v>
      </c>
      <c r="E128" s="10">
        <v>60000</v>
      </c>
    </row>
    <row r="129" spans="2:5" ht="15.75">
      <c r="B129" s="9" t="s">
        <v>142</v>
      </c>
      <c r="C129" s="10"/>
      <c r="D129" s="10" t="s">
        <v>145</v>
      </c>
      <c r="E129" s="10">
        <v>43000</v>
      </c>
    </row>
    <row r="130" spans="2:5" ht="15.75">
      <c r="B130" s="9" t="s">
        <v>142</v>
      </c>
      <c r="C130" s="10"/>
      <c r="D130" s="10" t="s">
        <v>145</v>
      </c>
      <c r="E130" s="10">
        <v>43000</v>
      </c>
    </row>
    <row r="131" spans="2:5" ht="15.75">
      <c r="B131" s="9" t="s">
        <v>142</v>
      </c>
      <c r="C131" s="10"/>
      <c r="D131" s="10" t="s">
        <v>145</v>
      </c>
      <c r="E131" s="10">
        <v>43000</v>
      </c>
    </row>
    <row r="132" spans="2:5" ht="15.75">
      <c r="B132" s="9" t="s">
        <v>142</v>
      </c>
      <c r="C132" s="10"/>
      <c r="D132" s="10" t="s">
        <v>145</v>
      </c>
      <c r="E132" s="10">
        <v>43000</v>
      </c>
    </row>
    <row r="133" spans="2:5" ht="15.75">
      <c r="B133" s="9" t="s">
        <v>142</v>
      </c>
      <c r="C133" s="10"/>
      <c r="D133" s="10" t="s">
        <v>146</v>
      </c>
      <c r="E133" s="10">
        <v>47000</v>
      </c>
    </row>
    <row r="134" spans="2:5" ht="15.75">
      <c r="B134" s="9" t="s">
        <v>142</v>
      </c>
      <c r="C134" s="10"/>
      <c r="D134" s="10" t="s">
        <v>146</v>
      </c>
      <c r="E134" s="10">
        <v>47000</v>
      </c>
    </row>
    <row r="135" spans="2:5" ht="15.75">
      <c r="B135" s="9" t="s">
        <v>142</v>
      </c>
      <c r="C135" s="10"/>
      <c r="D135" s="10" t="s">
        <v>262</v>
      </c>
      <c r="E135" s="10">
        <v>30000</v>
      </c>
    </row>
    <row r="136" spans="2:5" ht="15.75">
      <c r="B136" s="9" t="s">
        <v>142</v>
      </c>
      <c r="C136" s="10"/>
      <c r="D136" s="10" t="s">
        <v>262</v>
      </c>
      <c r="E136" s="10">
        <v>30000</v>
      </c>
    </row>
    <row r="137" spans="2:5" ht="15.75">
      <c r="B137" s="9" t="s">
        <v>142</v>
      </c>
      <c r="C137" s="10"/>
      <c r="D137" s="10" t="s">
        <v>262</v>
      </c>
      <c r="E137" s="10">
        <v>30000</v>
      </c>
    </row>
    <row r="138" spans="2:5" ht="15.75">
      <c r="B138" s="9" t="s">
        <v>142</v>
      </c>
      <c r="C138" s="10"/>
      <c r="D138" s="10" t="s">
        <v>262</v>
      </c>
      <c r="E138" s="10">
        <v>30000</v>
      </c>
    </row>
    <row r="139" spans="2:5" ht="15.75">
      <c r="B139" s="12" t="s">
        <v>142</v>
      </c>
      <c r="C139" s="13"/>
      <c r="D139" s="13"/>
      <c r="E139" s="13">
        <f>SUM(E118:E138)</f>
        <v>2244000</v>
      </c>
    </row>
    <row r="140" spans="2:5" ht="15.75">
      <c r="B140" s="9" t="s">
        <v>148</v>
      </c>
      <c r="C140" s="10"/>
      <c r="D140" s="10" t="s">
        <v>263</v>
      </c>
      <c r="E140" s="10">
        <v>115000</v>
      </c>
    </row>
    <row r="141" spans="2:5" ht="15.75">
      <c r="B141" s="9" t="s">
        <v>148</v>
      </c>
      <c r="C141" s="10"/>
      <c r="D141" s="10" t="s">
        <v>264</v>
      </c>
      <c r="E141" s="10">
        <v>115000</v>
      </c>
    </row>
    <row r="142" spans="2:5" ht="15.75">
      <c r="B142" s="9" t="s">
        <v>148</v>
      </c>
      <c r="C142" s="10"/>
      <c r="D142" s="10" t="s">
        <v>265</v>
      </c>
      <c r="E142" s="10">
        <v>50000</v>
      </c>
    </row>
    <row r="143" spans="2:5" ht="15.75">
      <c r="B143" s="9" t="s">
        <v>148</v>
      </c>
      <c r="C143" s="10"/>
      <c r="D143" s="10" t="s">
        <v>266</v>
      </c>
      <c r="E143" s="10">
        <v>26000</v>
      </c>
    </row>
    <row r="144" spans="2:5" ht="15.75">
      <c r="B144" s="9" t="s">
        <v>148</v>
      </c>
      <c r="C144" s="10"/>
      <c r="D144" s="10" t="s">
        <v>154</v>
      </c>
      <c r="E144" s="10">
        <v>100000</v>
      </c>
    </row>
    <row r="145" spans="2:5" ht="15.75">
      <c r="B145" s="9" t="s">
        <v>148</v>
      </c>
      <c r="C145" s="10"/>
      <c r="D145" s="10" t="s">
        <v>157</v>
      </c>
      <c r="E145" s="10">
        <v>50000</v>
      </c>
    </row>
    <row r="146" spans="2:5" ht="15.75">
      <c r="B146" s="12" t="s">
        <v>148</v>
      </c>
      <c r="C146" s="13"/>
      <c r="D146" s="13"/>
      <c r="E146" s="13">
        <f>SUM(E140:E145)</f>
        <v>456000</v>
      </c>
    </row>
    <row r="147" spans="2:5" ht="15.75">
      <c r="B147" s="9" t="s">
        <v>158</v>
      </c>
      <c r="C147" s="10"/>
      <c r="D147" s="10" t="s">
        <v>159</v>
      </c>
      <c r="E147" s="10">
        <v>1200000</v>
      </c>
    </row>
    <row r="148" spans="2:5" ht="15.75">
      <c r="B148" s="9" t="s">
        <v>158</v>
      </c>
      <c r="C148" s="10"/>
      <c r="D148" s="10" t="s">
        <v>162</v>
      </c>
      <c r="E148" s="10">
        <v>50000</v>
      </c>
    </row>
    <row r="149" spans="2:5" ht="15.75">
      <c r="B149" s="9" t="s">
        <v>158</v>
      </c>
      <c r="C149" s="10"/>
      <c r="D149" s="10" t="s">
        <v>165</v>
      </c>
      <c r="E149" s="10">
        <v>750000</v>
      </c>
    </row>
    <row r="150" spans="2:5" ht="15.75">
      <c r="B150" s="12" t="s">
        <v>158</v>
      </c>
      <c r="C150" s="13"/>
      <c r="D150" s="13"/>
      <c r="E150" s="13">
        <f>SUM(E147:E149)</f>
        <v>2000000</v>
      </c>
    </row>
    <row r="151" spans="2:5" ht="15.75">
      <c r="B151" s="9" t="s">
        <v>171</v>
      </c>
      <c r="C151" s="10"/>
      <c r="D151" s="10" t="s">
        <v>267</v>
      </c>
      <c r="E151" s="10">
        <v>100000</v>
      </c>
    </row>
    <row r="152" spans="2:5" ht="15.75">
      <c r="B152" s="9" t="s">
        <v>171</v>
      </c>
      <c r="C152" s="10"/>
      <c r="D152" s="10" t="s">
        <v>268</v>
      </c>
      <c r="E152" s="10">
        <v>25000</v>
      </c>
    </row>
    <row r="153" spans="2:5" ht="15.75">
      <c r="B153" s="9" t="s">
        <v>171</v>
      </c>
      <c r="C153" s="10"/>
      <c r="D153" s="10" t="s">
        <v>269</v>
      </c>
      <c r="E153" s="10">
        <v>75000</v>
      </c>
    </row>
    <row r="154" spans="2:5" ht="15.75">
      <c r="B154" s="9" t="s">
        <v>171</v>
      </c>
      <c r="C154" s="10"/>
      <c r="D154" s="10" t="s">
        <v>270</v>
      </c>
      <c r="E154" s="10">
        <v>10000</v>
      </c>
    </row>
    <row r="155" spans="2:5" ht="15.75">
      <c r="B155" s="9" t="s">
        <v>171</v>
      </c>
      <c r="C155" s="10"/>
      <c r="D155" s="10" t="s">
        <v>271</v>
      </c>
      <c r="E155" s="10">
        <v>25000</v>
      </c>
    </row>
    <row r="156" spans="2:5" ht="15.75">
      <c r="B156" s="9" t="s">
        <v>171</v>
      </c>
      <c r="C156" s="10"/>
      <c r="D156" s="10" t="s">
        <v>272</v>
      </c>
      <c r="E156" s="10">
        <v>60000</v>
      </c>
    </row>
    <row r="157" spans="2:5" ht="15.75">
      <c r="B157" s="9" t="s">
        <v>171</v>
      </c>
      <c r="C157" s="10"/>
      <c r="D157" s="10" t="s">
        <v>273</v>
      </c>
      <c r="E157" s="10">
        <v>10000</v>
      </c>
    </row>
    <row r="158" spans="2:5" ht="15.75">
      <c r="B158" s="9" t="s">
        <v>171</v>
      </c>
      <c r="C158" s="10"/>
      <c r="D158" s="10" t="s">
        <v>274</v>
      </c>
      <c r="E158" s="10">
        <v>30000</v>
      </c>
    </row>
    <row r="159" spans="2:5" ht="15.75">
      <c r="B159" s="9" t="s">
        <v>171</v>
      </c>
      <c r="C159" s="10"/>
      <c r="D159" s="10" t="s">
        <v>275</v>
      </c>
      <c r="E159" s="10">
        <v>30000</v>
      </c>
    </row>
    <row r="160" spans="2:5" ht="15.75">
      <c r="B160" s="9" t="s">
        <v>171</v>
      </c>
      <c r="C160" s="10"/>
      <c r="D160" s="10" t="s">
        <v>276</v>
      </c>
      <c r="E160" s="10">
        <v>225000</v>
      </c>
    </row>
    <row r="161" spans="2:5" ht="15.75">
      <c r="B161" s="9" t="s">
        <v>171</v>
      </c>
      <c r="C161" s="10"/>
      <c r="D161" s="10" t="s">
        <v>277</v>
      </c>
      <c r="E161" s="10">
        <v>200000</v>
      </c>
    </row>
    <row r="162" spans="2:5" ht="15.75">
      <c r="B162" s="9" t="s">
        <v>171</v>
      </c>
      <c r="C162" s="10"/>
      <c r="D162" s="10" t="s">
        <v>278</v>
      </c>
      <c r="E162" s="10">
        <v>150000</v>
      </c>
    </row>
    <row r="163" spans="2:5" ht="15.75">
      <c r="B163" s="9" t="s">
        <v>171</v>
      </c>
      <c r="C163" s="10"/>
      <c r="D163" s="10" t="s">
        <v>279</v>
      </c>
      <c r="E163" s="10">
        <v>40000</v>
      </c>
    </row>
    <row r="164" spans="2:5" ht="15.75">
      <c r="B164" s="9" t="s">
        <v>171</v>
      </c>
      <c r="C164" s="10"/>
      <c r="D164" s="10" t="s">
        <v>280</v>
      </c>
      <c r="E164" s="10">
        <v>75000</v>
      </c>
    </row>
    <row r="165" spans="2:5" ht="15.75">
      <c r="B165" s="9" t="s">
        <v>171</v>
      </c>
      <c r="C165" s="10"/>
      <c r="D165" s="10" t="s">
        <v>281</v>
      </c>
      <c r="E165" s="10">
        <v>1000000</v>
      </c>
    </row>
    <row r="166" spans="2:5" ht="15.75">
      <c r="B166" s="12" t="s">
        <v>171</v>
      </c>
      <c r="C166" s="13"/>
      <c r="D166" s="13"/>
      <c r="E166" s="13">
        <f>SUM(E151:E165)</f>
        <v>2055000</v>
      </c>
    </row>
    <row r="167" spans="2:5" ht="15.75">
      <c r="B167" s="9" t="s">
        <v>184</v>
      </c>
      <c r="C167" s="10"/>
      <c r="D167" s="10" t="s">
        <v>185</v>
      </c>
      <c r="E167" s="10">
        <v>225000</v>
      </c>
    </row>
    <row r="168" spans="2:5" ht="15.75">
      <c r="B168" s="9" t="s">
        <v>184</v>
      </c>
      <c r="C168" s="10"/>
      <c r="D168" s="10" t="s">
        <v>187</v>
      </c>
      <c r="E168" s="10">
        <v>200000</v>
      </c>
    </row>
    <row r="169" spans="2:5" ht="15.75">
      <c r="B169" s="9" t="s">
        <v>184</v>
      </c>
      <c r="C169" s="10"/>
      <c r="D169" s="10" t="s">
        <v>189</v>
      </c>
      <c r="E169" s="10">
        <v>150000</v>
      </c>
    </row>
    <row r="170" spans="2:5" ht="15.75">
      <c r="B170" s="9" t="s">
        <v>184</v>
      </c>
      <c r="C170" s="10"/>
      <c r="D170" s="10" t="s">
        <v>191</v>
      </c>
      <c r="E170" s="10">
        <v>100000</v>
      </c>
    </row>
    <row r="171" spans="2:5" ht="15.75">
      <c r="B171" s="9" t="s">
        <v>184</v>
      </c>
      <c r="C171" s="10"/>
      <c r="D171" s="10" t="s">
        <v>282</v>
      </c>
      <c r="E171" s="10">
        <v>250000</v>
      </c>
    </row>
    <row r="172" spans="2:5" ht="15.75">
      <c r="B172" s="9" t="s">
        <v>184</v>
      </c>
      <c r="C172" s="10"/>
      <c r="D172" s="10" t="s">
        <v>283</v>
      </c>
      <c r="E172" s="10">
        <v>450000</v>
      </c>
    </row>
    <row r="173" spans="2:5" ht="15.75">
      <c r="B173" s="9" t="s">
        <v>184</v>
      </c>
      <c r="C173" s="10"/>
      <c r="D173" s="10" t="s">
        <v>284</v>
      </c>
      <c r="E173" s="10">
        <v>350000</v>
      </c>
    </row>
    <row r="174" spans="2:5" ht="15.75">
      <c r="B174" s="9" t="s">
        <v>184</v>
      </c>
      <c r="C174" s="10"/>
      <c r="D174" s="10" t="s">
        <v>285</v>
      </c>
      <c r="E174" s="10">
        <v>120000</v>
      </c>
    </row>
    <row r="175" spans="2:5" ht="15.75">
      <c r="B175" s="9" t="s">
        <v>184</v>
      </c>
      <c r="C175" s="10"/>
      <c r="D175" s="10" t="s">
        <v>286</v>
      </c>
      <c r="E175" s="10">
        <v>650000</v>
      </c>
    </row>
    <row r="176" spans="2:5" ht="15.75">
      <c r="B176" s="9" t="s">
        <v>184</v>
      </c>
      <c r="C176" s="10"/>
      <c r="D176" s="10" t="s">
        <v>287</v>
      </c>
      <c r="E176" s="10">
        <v>500000</v>
      </c>
    </row>
    <row r="177" spans="2:5" ht="15.75">
      <c r="B177" s="9" t="s">
        <v>184</v>
      </c>
      <c r="C177" s="10"/>
      <c r="D177" s="10" t="s">
        <v>288</v>
      </c>
      <c r="E177" s="10">
        <v>200000</v>
      </c>
    </row>
    <row r="178" spans="2:5" ht="15.75">
      <c r="B178" s="12" t="s">
        <v>184</v>
      </c>
      <c r="C178" s="13"/>
      <c r="D178" s="13"/>
      <c r="E178" s="13">
        <f>SUM(E167:E177)</f>
        <v>3195000</v>
      </c>
    </row>
    <row r="179" spans="2:5" ht="15.75">
      <c r="B179" s="9" t="s">
        <v>201</v>
      </c>
      <c r="C179" s="10"/>
      <c r="D179" s="10" t="s">
        <v>202</v>
      </c>
      <c r="E179" s="10">
        <v>200000</v>
      </c>
    </row>
    <row r="180" spans="2:5" ht="15.75">
      <c r="B180" s="12" t="s">
        <v>201</v>
      </c>
      <c r="C180" s="13"/>
      <c r="D180" s="13"/>
      <c r="E180" s="13">
        <f>SUM(E179)</f>
        <v>200000</v>
      </c>
    </row>
    <row r="181" spans="2:5" ht="16.5" thickBot="1">
      <c r="B181" s="18" t="s">
        <v>204</v>
      </c>
      <c r="C181" s="19"/>
      <c r="D181" s="19"/>
      <c r="E181" s="19">
        <f>E180+E178+E166+E150+E146+E139+E117</f>
        <v>11337000</v>
      </c>
    </row>
    <row r="182" spans="2:5" ht="16.5" thickTop="1">
      <c r="B182" s="21" t="s">
        <v>205</v>
      </c>
      <c r="C182" s="22"/>
      <c r="D182" s="22"/>
      <c r="E182" s="22">
        <f>SUM(E181,E106,E67,E29)</f>
        <v>79510736.599999994</v>
      </c>
    </row>
    <row r="183" spans="2:5" ht="15.75">
      <c r="B183" s="9" t="s">
        <v>206</v>
      </c>
      <c r="C183" s="10"/>
      <c r="D183" s="10">
        <v>0</v>
      </c>
      <c r="E183" s="10">
        <v>-600000</v>
      </c>
    </row>
    <row r="184" spans="2:5" ht="15.75">
      <c r="B184" s="9" t="s">
        <v>289</v>
      </c>
      <c r="C184" s="10"/>
      <c r="D184" s="10">
        <v>0</v>
      </c>
      <c r="E184" s="10">
        <v>-3000000</v>
      </c>
    </row>
    <row r="185" spans="2:5" ht="15.75">
      <c r="B185" s="9" t="s">
        <v>207</v>
      </c>
      <c r="C185" s="10"/>
      <c r="D185" s="10">
        <v>0</v>
      </c>
      <c r="E185" s="10">
        <v>-500000</v>
      </c>
    </row>
    <row r="186" spans="2:5" ht="15.75">
      <c r="B186" s="9" t="s">
        <v>208</v>
      </c>
      <c r="C186" s="10"/>
      <c r="D186" s="10">
        <v>0</v>
      </c>
      <c r="E186" s="10">
        <v>-1000000</v>
      </c>
    </row>
    <row r="187" spans="2:5" ht="15.75">
      <c r="B187" s="9" t="s">
        <v>209</v>
      </c>
      <c r="C187" s="10"/>
      <c r="D187" s="10">
        <v>0</v>
      </c>
      <c r="E187" s="10">
        <v>-31250</v>
      </c>
    </row>
    <row r="188" spans="2:5" ht="15.75">
      <c r="B188" s="9" t="s">
        <v>210</v>
      </c>
      <c r="C188" s="10"/>
      <c r="D188" s="10">
        <v>0</v>
      </c>
      <c r="E188" s="10">
        <v>0</v>
      </c>
    </row>
    <row r="189" spans="2:5" ht="15.75">
      <c r="B189" s="12" t="s">
        <v>211</v>
      </c>
      <c r="C189" s="13"/>
      <c r="D189" s="13"/>
      <c r="E189" s="13">
        <f>SUM(E183:E188)</f>
        <v>-5131250</v>
      </c>
    </row>
    <row r="190" spans="2:5" ht="15.75">
      <c r="B190" s="21" t="s">
        <v>290</v>
      </c>
      <c r="C190" s="22"/>
      <c r="D190" s="22"/>
      <c r="E190" s="22">
        <f>SUM(E182,E189)</f>
        <v>74379486.599999994</v>
      </c>
    </row>
    <row r="191" spans="2:5">
      <c r="B191" s="1" t="s">
        <v>212</v>
      </c>
      <c r="C191" s="1"/>
      <c r="D191" s="1"/>
      <c r="E191" s="1"/>
    </row>
    <row r="192" spans="2:5" ht="15.75">
      <c r="B192" s="9" t="s">
        <v>7</v>
      </c>
      <c r="C192" s="10"/>
      <c r="D192" s="10" t="s">
        <v>217</v>
      </c>
      <c r="E192" s="10">
        <v>1500000</v>
      </c>
    </row>
    <row r="193" spans="2:5" ht="15.75">
      <c r="B193" s="9" t="s">
        <v>7</v>
      </c>
      <c r="C193" s="10"/>
      <c r="D193" s="10" t="s">
        <v>291</v>
      </c>
      <c r="E193" s="10">
        <v>1400000</v>
      </c>
    </row>
    <row r="194" spans="2:5" ht="15.75">
      <c r="B194" s="9" t="s">
        <v>7</v>
      </c>
      <c r="C194" s="10"/>
      <c r="D194" s="10" t="s">
        <v>292</v>
      </c>
      <c r="E194" s="10">
        <v>700000</v>
      </c>
    </row>
    <row r="195" spans="2:5" ht="15.75">
      <c r="B195" s="9" t="s">
        <v>7</v>
      </c>
      <c r="C195" s="10"/>
      <c r="D195" s="10" t="s">
        <v>293</v>
      </c>
      <c r="E195" s="10">
        <v>800000</v>
      </c>
    </row>
    <row r="196" spans="2:5" ht="15.75">
      <c r="B196" s="9" t="s">
        <v>7</v>
      </c>
      <c r="C196" s="10"/>
      <c r="D196" s="10" t="s">
        <v>294</v>
      </c>
      <c r="E196" s="10">
        <v>750000</v>
      </c>
    </row>
    <row r="197" spans="2:5" ht="15.75">
      <c r="B197" s="9" t="s">
        <v>7</v>
      </c>
      <c r="C197" s="10"/>
      <c r="D197" s="10" t="s">
        <v>295</v>
      </c>
      <c r="E197" s="10">
        <v>2500000</v>
      </c>
    </row>
    <row r="198" spans="2:5" ht="15.75">
      <c r="B198" s="9" t="s">
        <v>7</v>
      </c>
      <c r="C198" s="10"/>
      <c r="D198" s="10" t="s">
        <v>22</v>
      </c>
      <c r="E198" s="10">
        <v>350000</v>
      </c>
    </row>
    <row r="199" spans="2:5" ht="15.75">
      <c r="B199" s="12" t="s">
        <v>7</v>
      </c>
      <c r="C199" s="13"/>
      <c r="D199" s="13"/>
      <c r="E199" s="13">
        <f>SUM(E192:E198)</f>
        <v>8000000</v>
      </c>
    </row>
    <row r="200" spans="2:5" ht="15.75">
      <c r="B200" s="9" t="s">
        <v>24</v>
      </c>
      <c r="C200" s="10"/>
      <c r="D200" s="10" t="s">
        <v>296</v>
      </c>
      <c r="E200" s="15">
        <v>1200000</v>
      </c>
    </row>
    <row r="201" spans="2:5" ht="15.75">
      <c r="B201" s="9" t="s">
        <v>24</v>
      </c>
      <c r="C201" s="10"/>
      <c r="D201" s="10" t="s">
        <v>297</v>
      </c>
      <c r="E201" s="15">
        <v>1200000</v>
      </c>
    </row>
    <row r="202" spans="2:5" ht="15.75">
      <c r="B202" s="12" t="s">
        <v>24</v>
      </c>
      <c r="C202" s="13"/>
      <c r="D202" s="13"/>
      <c r="E202" s="13">
        <f>SUM(E200:E201)</f>
        <v>2400000</v>
      </c>
    </row>
    <row r="203" spans="2:5" ht="15.75">
      <c r="B203" s="9" t="s">
        <v>29</v>
      </c>
      <c r="C203" s="10"/>
      <c r="D203" s="10" t="s">
        <v>30</v>
      </c>
      <c r="E203" s="10">
        <v>700000</v>
      </c>
    </row>
    <row r="204" spans="2:5" ht="15.75">
      <c r="B204" s="9" t="s">
        <v>29</v>
      </c>
      <c r="C204" s="10"/>
      <c r="D204" s="10" t="s">
        <v>31</v>
      </c>
      <c r="E204" s="10">
        <v>790000</v>
      </c>
    </row>
    <row r="205" spans="2:5" ht="15.75">
      <c r="B205" s="9" t="s">
        <v>29</v>
      </c>
      <c r="C205" s="10"/>
      <c r="D205" s="10" t="s">
        <v>32</v>
      </c>
      <c r="E205" s="10">
        <v>790000</v>
      </c>
    </row>
    <row r="206" spans="2:5" ht="15.75">
      <c r="B206" s="9" t="s">
        <v>29</v>
      </c>
      <c r="C206" s="10"/>
      <c r="D206" s="10" t="s">
        <v>33</v>
      </c>
      <c r="E206" s="10">
        <v>75000</v>
      </c>
    </row>
    <row r="207" spans="2:5" ht="15.75">
      <c r="B207" s="9" t="s">
        <v>29</v>
      </c>
      <c r="C207" s="10"/>
      <c r="D207" s="10" t="s">
        <v>34</v>
      </c>
      <c r="E207" s="10">
        <v>195000</v>
      </c>
    </row>
    <row r="208" spans="2:5" ht="15.75">
      <c r="B208" s="9" t="s">
        <v>29</v>
      </c>
      <c r="C208" s="10"/>
      <c r="D208" s="10" t="s">
        <v>35</v>
      </c>
      <c r="E208" s="10">
        <v>100000</v>
      </c>
    </row>
    <row r="209" spans="2:5" ht="15.75">
      <c r="B209" s="9" t="s">
        <v>29</v>
      </c>
      <c r="C209" s="10"/>
      <c r="D209" s="10" t="s">
        <v>36</v>
      </c>
      <c r="E209" s="10">
        <v>80000</v>
      </c>
    </row>
    <row r="210" spans="2:5" ht="15.75">
      <c r="B210" s="16" t="s">
        <v>29</v>
      </c>
      <c r="C210" s="17"/>
      <c r="D210" s="17"/>
      <c r="E210" s="17">
        <f>SUM(E203:E209)</f>
        <v>2730000</v>
      </c>
    </row>
    <row r="211" spans="2:5" ht="16.5" thickBot="1">
      <c r="B211" s="18" t="s">
        <v>37</v>
      </c>
      <c r="C211" s="19"/>
      <c r="D211" s="19"/>
      <c r="E211" s="19">
        <f>E210+E202+E199</f>
        <v>13130000</v>
      </c>
    </row>
    <row r="212" spans="2:5" ht="16.5" thickTop="1">
      <c r="B212" s="9" t="s">
        <v>38</v>
      </c>
      <c r="C212" s="10"/>
      <c r="D212" s="10" t="s">
        <v>298</v>
      </c>
      <c r="E212" s="10">
        <v>2500000</v>
      </c>
    </row>
    <row r="213" spans="2:5" ht="15.75">
      <c r="B213" s="9" t="s">
        <v>38</v>
      </c>
      <c r="C213" s="10"/>
      <c r="D213" s="10" t="s">
        <v>299</v>
      </c>
      <c r="E213" s="10">
        <v>2500000</v>
      </c>
    </row>
    <row r="214" spans="2:5" ht="15.75">
      <c r="B214" s="9" t="s">
        <v>38</v>
      </c>
      <c r="C214" s="10"/>
      <c r="D214" s="10" t="s">
        <v>300</v>
      </c>
      <c r="E214" s="10">
        <v>1500000</v>
      </c>
    </row>
    <row r="215" spans="2:5" ht="15.75">
      <c r="B215" s="9" t="s">
        <v>38</v>
      </c>
      <c r="C215" s="10"/>
      <c r="D215" s="10" t="s">
        <v>301</v>
      </c>
      <c r="E215" s="10">
        <v>2500000</v>
      </c>
    </row>
    <row r="216" spans="2:5" ht="15.75">
      <c r="B216" s="9" t="s">
        <v>38</v>
      </c>
      <c r="C216" s="10"/>
      <c r="D216" s="10" t="s">
        <v>302</v>
      </c>
      <c r="E216" s="10">
        <v>2000000</v>
      </c>
    </row>
    <row r="217" spans="2:5" ht="15.75">
      <c r="B217" s="9" t="s">
        <v>38</v>
      </c>
      <c r="C217" s="10"/>
      <c r="D217" s="10" t="s">
        <v>303</v>
      </c>
      <c r="E217" s="10">
        <v>2000000</v>
      </c>
    </row>
    <row r="218" spans="2:5" ht="15.75">
      <c r="B218" s="9" t="s">
        <v>38</v>
      </c>
      <c r="C218" s="10"/>
      <c r="D218" s="10" t="s">
        <v>304</v>
      </c>
      <c r="E218" s="10">
        <v>1800000</v>
      </c>
    </row>
    <row r="219" spans="2:5" ht="15.75">
      <c r="B219" s="9" t="s">
        <v>38</v>
      </c>
      <c r="C219" s="10"/>
      <c r="D219" s="10" t="s">
        <v>305</v>
      </c>
      <c r="E219" s="10">
        <v>2000000</v>
      </c>
    </row>
    <row r="220" spans="2:5" ht="15.75">
      <c r="B220" s="12" t="s">
        <v>38</v>
      </c>
      <c r="C220" s="13"/>
      <c r="D220" s="13"/>
      <c r="E220" s="13">
        <f>SUM(E212:E219)</f>
        <v>16800000</v>
      </c>
    </row>
    <row r="221" spans="2:5" ht="15.75">
      <c r="B221" s="9" t="s">
        <v>47</v>
      </c>
      <c r="C221" s="10"/>
      <c r="D221" s="10" t="s">
        <v>306</v>
      </c>
      <c r="E221" s="10">
        <v>300000</v>
      </c>
    </row>
    <row r="222" spans="2:5" ht="15.75">
      <c r="B222" s="9" t="s">
        <v>47</v>
      </c>
      <c r="C222" s="10"/>
      <c r="D222" s="10" t="s">
        <v>307</v>
      </c>
      <c r="E222" s="10">
        <v>300000</v>
      </c>
    </row>
    <row r="223" spans="2:5" ht="15.75">
      <c r="B223" s="9" t="s">
        <v>47</v>
      </c>
      <c r="C223" s="10"/>
      <c r="D223" s="10" t="s">
        <v>308</v>
      </c>
      <c r="E223" s="10">
        <v>400000</v>
      </c>
    </row>
    <row r="224" spans="2:5" ht="15.75">
      <c r="B224" s="9" t="s">
        <v>47</v>
      </c>
      <c r="C224" s="10"/>
      <c r="D224" s="10" t="s">
        <v>309</v>
      </c>
      <c r="E224" s="10">
        <v>400000</v>
      </c>
    </row>
    <row r="225" spans="2:5" ht="15.75">
      <c r="B225" s="9" t="s">
        <v>47</v>
      </c>
      <c r="C225" s="10"/>
      <c r="D225" s="10" t="s">
        <v>310</v>
      </c>
      <c r="E225" s="10">
        <v>800000</v>
      </c>
    </row>
    <row r="226" spans="2:5" ht="15.75">
      <c r="B226" s="9" t="s">
        <v>47</v>
      </c>
      <c r="C226" s="10"/>
      <c r="D226" s="10" t="s">
        <v>311</v>
      </c>
      <c r="E226" s="10">
        <v>200000</v>
      </c>
    </row>
    <row r="227" spans="2:5" ht="15.75">
      <c r="B227" s="9" t="s">
        <v>47</v>
      </c>
      <c r="C227" s="10"/>
      <c r="D227" s="10" t="s">
        <v>312</v>
      </c>
      <c r="E227" s="10">
        <v>1800000</v>
      </c>
    </row>
    <row r="228" spans="2:5" ht="15.75">
      <c r="B228" s="9" t="s">
        <v>47</v>
      </c>
      <c r="C228" s="10"/>
      <c r="D228" s="10" t="s">
        <v>313</v>
      </c>
      <c r="E228" s="10">
        <v>1350000</v>
      </c>
    </row>
    <row r="229" spans="2:5" ht="15.75">
      <c r="B229" s="9" t="s">
        <v>47</v>
      </c>
      <c r="C229" s="10"/>
      <c r="D229" s="10" t="s">
        <v>314</v>
      </c>
      <c r="E229" s="10">
        <v>720000</v>
      </c>
    </row>
    <row r="230" spans="2:5" ht="15.75">
      <c r="B230" s="12" t="s">
        <v>47</v>
      </c>
      <c r="C230" s="13"/>
      <c r="D230" s="13"/>
      <c r="E230" s="13">
        <f>SUM(E221:E229)</f>
        <v>6270000</v>
      </c>
    </row>
    <row r="231" spans="2:5" ht="15.75">
      <c r="B231" s="9" t="s">
        <v>60</v>
      </c>
      <c r="C231" s="10"/>
      <c r="D231" s="10" t="s">
        <v>315</v>
      </c>
      <c r="E231" s="10">
        <v>900000</v>
      </c>
    </row>
    <row r="232" spans="2:5" ht="15.75">
      <c r="B232" s="9" t="s">
        <v>60</v>
      </c>
      <c r="C232" s="10"/>
      <c r="D232" s="10" t="s">
        <v>316</v>
      </c>
      <c r="E232" s="10">
        <v>1200000</v>
      </c>
    </row>
    <row r="233" spans="2:5" ht="15.75">
      <c r="B233" s="9" t="s">
        <v>60</v>
      </c>
      <c r="C233" s="10"/>
      <c r="D233" s="10" t="s">
        <v>317</v>
      </c>
      <c r="E233" s="10">
        <v>750000</v>
      </c>
    </row>
    <row r="234" spans="2:5" ht="15.75">
      <c r="B234" s="12" t="s">
        <v>60</v>
      </c>
      <c r="C234" s="13"/>
      <c r="D234" s="13"/>
      <c r="E234" s="13">
        <f>SUM(E231:E233)</f>
        <v>2850000</v>
      </c>
    </row>
    <row r="235" spans="2:5" ht="15.75">
      <c r="B235" s="9" t="s">
        <v>67</v>
      </c>
      <c r="C235" s="10"/>
      <c r="D235" s="10" t="s">
        <v>68</v>
      </c>
      <c r="E235" s="10">
        <v>4500000</v>
      </c>
    </row>
    <row r="236" spans="2:5" ht="15.75">
      <c r="B236" s="12" t="s">
        <v>67</v>
      </c>
      <c r="C236" s="13"/>
      <c r="D236" s="13"/>
      <c r="E236" s="13">
        <f>SUM(E235:E235)</f>
        <v>4500000</v>
      </c>
    </row>
    <row r="237" spans="2:5" ht="15.75">
      <c r="B237" s="9" t="s">
        <v>69</v>
      </c>
      <c r="C237" s="10"/>
      <c r="D237" s="10" t="s">
        <v>70</v>
      </c>
      <c r="E237" s="10">
        <v>3000000</v>
      </c>
    </row>
    <row r="238" spans="2:5" ht="15.75">
      <c r="B238" s="12" t="s">
        <v>69</v>
      </c>
      <c r="C238" s="13"/>
      <c r="D238" s="13"/>
      <c r="E238" s="13">
        <f>SUM(E237)</f>
        <v>3000000</v>
      </c>
    </row>
    <row r="239" spans="2:5" ht="15.75">
      <c r="B239" s="9" t="s">
        <v>71</v>
      </c>
      <c r="C239" s="10"/>
      <c r="D239" s="10" t="s">
        <v>72</v>
      </c>
      <c r="E239" s="10">
        <v>1310000</v>
      </c>
    </row>
    <row r="240" spans="2:5" ht="15.75">
      <c r="B240" s="9" t="s">
        <v>71</v>
      </c>
      <c r="C240" s="10"/>
      <c r="D240" s="10" t="s">
        <v>73</v>
      </c>
      <c r="E240" s="10">
        <v>480000</v>
      </c>
    </row>
    <row r="241" spans="2:5" ht="15.75">
      <c r="B241" s="9" t="s">
        <v>71</v>
      </c>
      <c r="C241" s="10"/>
      <c r="D241" s="10" t="s">
        <v>74</v>
      </c>
      <c r="E241" s="10">
        <v>1415000</v>
      </c>
    </row>
    <row r="242" spans="2:5" ht="15.75">
      <c r="B242" s="9" t="s">
        <v>71</v>
      </c>
      <c r="C242" s="10"/>
      <c r="D242" s="10" t="s">
        <v>75</v>
      </c>
      <c r="E242" s="10">
        <v>95000</v>
      </c>
    </row>
    <row r="243" spans="2:5" ht="15.75">
      <c r="B243" s="9" t="s">
        <v>71</v>
      </c>
      <c r="C243" s="10"/>
      <c r="D243" s="10" t="s">
        <v>246</v>
      </c>
      <c r="E243" s="10">
        <v>1200000</v>
      </c>
    </row>
    <row r="244" spans="2:5" ht="15.75">
      <c r="B244" s="12" t="s">
        <v>71</v>
      </c>
      <c r="C244" s="13"/>
      <c r="D244" s="13"/>
      <c r="E244" s="13">
        <f>SUM(E239:E243)</f>
        <v>4500000</v>
      </c>
    </row>
    <row r="245" spans="2:5" ht="15.75">
      <c r="B245" s="9" t="s">
        <v>76</v>
      </c>
      <c r="C245" s="10"/>
      <c r="D245" s="10" t="s">
        <v>77</v>
      </c>
      <c r="E245" s="10">
        <v>320000</v>
      </c>
    </row>
    <row r="246" spans="2:5" ht="15.75">
      <c r="B246" s="12" t="s">
        <v>76</v>
      </c>
      <c r="C246" s="13"/>
      <c r="D246" s="13"/>
      <c r="E246" s="13">
        <f>SUM(E245)</f>
        <v>320000</v>
      </c>
    </row>
    <row r="247" spans="2:5" ht="16.5" thickBot="1">
      <c r="B247" s="18" t="s">
        <v>78</v>
      </c>
      <c r="C247" s="19"/>
      <c r="D247" s="19"/>
      <c r="E247" s="19">
        <f>E246+E244+E238+E236+E234+E230+E220</f>
        <v>38240000</v>
      </c>
    </row>
    <row r="248" spans="2:5" ht="16.5" thickTop="1">
      <c r="B248" s="9" t="s">
        <v>79</v>
      </c>
      <c r="C248" s="10"/>
      <c r="D248" s="10" t="s">
        <v>318</v>
      </c>
      <c r="E248" s="10">
        <v>900000</v>
      </c>
    </row>
    <row r="249" spans="2:5" ht="15.75">
      <c r="B249" s="9" t="s">
        <v>79</v>
      </c>
      <c r="C249" s="10"/>
      <c r="D249" s="10" t="s">
        <v>319</v>
      </c>
      <c r="E249" s="10">
        <v>1200000</v>
      </c>
    </row>
    <row r="250" spans="2:5" ht="15.75">
      <c r="B250" s="9" t="s">
        <v>79</v>
      </c>
      <c r="C250" s="10"/>
      <c r="D250" s="10" t="s">
        <v>320</v>
      </c>
      <c r="E250" s="10">
        <v>600000</v>
      </c>
    </row>
    <row r="251" spans="2:5" ht="15.75">
      <c r="B251" s="9" t="s">
        <v>79</v>
      </c>
      <c r="C251" s="10"/>
      <c r="D251" s="10" t="s">
        <v>84</v>
      </c>
      <c r="E251" s="10">
        <v>300000</v>
      </c>
    </row>
    <row r="252" spans="2:5" ht="15.75">
      <c r="B252" s="12" t="s">
        <v>79</v>
      </c>
      <c r="C252" s="13"/>
      <c r="D252" s="13"/>
      <c r="E252" s="13">
        <f>SUM(E248:E251)</f>
        <v>3000000</v>
      </c>
    </row>
    <row r="253" spans="2:5" ht="15.75">
      <c r="B253" s="9" t="s">
        <v>85</v>
      </c>
      <c r="C253" s="10"/>
      <c r="D253" s="10" t="s">
        <v>249</v>
      </c>
      <c r="E253" s="10">
        <v>4525000</v>
      </c>
    </row>
    <row r="254" spans="2:5" ht="15.75">
      <c r="B254" s="9" t="s">
        <v>85</v>
      </c>
      <c r="C254" s="10"/>
      <c r="D254" s="10" t="s">
        <v>250</v>
      </c>
      <c r="E254" s="10">
        <v>4125000</v>
      </c>
    </row>
    <row r="255" spans="2:5" ht="15.75">
      <c r="B255" s="12" t="s">
        <v>85</v>
      </c>
      <c r="C255" s="13"/>
      <c r="D255" s="13"/>
      <c r="E255" s="13">
        <f>SUM(E253:E254)</f>
        <v>8650000</v>
      </c>
    </row>
    <row r="256" spans="2:5" ht="15.75">
      <c r="B256" s="9" t="s">
        <v>89</v>
      </c>
      <c r="C256" s="10"/>
      <c r="D256" s="10" t="s">
        <v>90</v>
      </c>
      <c r="E256" s="10">
        <v>800000</v>
      </c>
    </row>
    <row r="257" spans="2:5" ht="15.75">
      <c r="B257" s="12" t="s">
        <v>89</v>
      </c>
      <c r="C257" s="13"/>
      <c r="D257" s="13"/>
      <c r="E257" s="13">
        <f>SUM(E256)</f>
        <v>800000</v>
      </c>
    </row>
    <row r="258" spans="2:5" ht="15.75">
      <c r="B258" s="9" t="s">
        <v>91</v>
      </c>
      <c r="C258" s="10"/>
      <c r="D258" s="10" t="s">
        <v>92</v>
      </c>
      <c r="E258" s="10">
        <v>2600000</v>
      </c>
    </row>
    <row r="259" spans="2:5" ht="15.75">
      <c r="B259" s="12" t="s">
        <v>91</v>
      </c>
      <c r="C259" s="13"/>
      <c r="D259" s="13"/>
      <c r="E259" s="13">
        <f>SUM(E258)</f>
        <v>2600000</v>
      </c>
    </row>
    <row r="260" spans="2:5" ht="15.75">
      <c r="B260" s="9" t="s">
        <v>93</v>
      </c>
      <c r="C260" s="10"/>
      <c r="D260" s="10">
        <v>0</v>
      </c>
      <c r="E260" s="10">
        <v>125000</v>
      </c>
    </row>
    <row r="261" spans="2:5" ht="15.75">
      <c r="B261" s="12" t="s">
        <v>93</v>
      </c>
      <c r="C261" s="13"/>
      <c r="D261" s="13"/>
      <c r="E261" s="13">
        <f>SUM(E260)</f>
        <v>125000</v>
      </c>
    </row>
    <row r="262" spans="2:5" ht="15.75">
      <c r="B262" s="9" t="s">
        <v>94</v>
      </c>
      <c r="C262" s="10"/>
      <c r="D262" s="10">
        <v>0</v>
      </c>
      <c r="E262" s="10">
        <v>0</v>
      </c>
    </row>
    <row r="263" spans="2:5" ht="15.75">
      <c r="B263" s="9" t="s">
        <v>94</v>
      </c>
      <c r="C263" s="10"/>
      <c r="D263" s="10">
        <v>0</v>
      </c>
      <c r="E263" s="10">
        <v>0</v>
      </c>
    </row>
    <row r="264" spans="2:5" ht="15.75">
      <c r="B264" s="12" t="s">
        <v>94</v>
      </c>
      <c r="C264" s="13"/>
      <c r="D264" s="13"/>
      <c r="E264" s="13">
        <f>SUM(E262:E263)</f>
        <v>0</v>
      </c>
    </row>
    <row r="265" spans="2:5" ht="15.75">
      <c r="B265" s="9" t="s">
        <v>98</v>
      </c>
      <c r="C265" s="10"/>
      <c r="D265" s="10" t="s">
        <v>99</v>
      </c>
      <c r="E265" s="10">
        <v>42967</v>
      </c>
    </row>
    <row r="266" spans="2:5" ht="15.75">
      <c r="B266" s="9" t="s">
        <v>98</v>
      </c>
      <c r="C266" s="10"/>
      <c r="D266" s="10">
        <v>0</v>
      </c>
      <c r="E266" s="10">
        <v>0</v>
      </c>
    </row>
    <row r="267" spans="2:5" ht="15.75">
      <c r="B267" s="12" t="s">
        <v>98</v>
      </c>
      <c r="C267" s="13"/>
      <c r="D267" s="13"/>
      <c r="E267" s="13">
        <f>SUM(E265:E266)</f>
        <v>42967</v>
      </c>
    </row>
    <row r="268" spans="2:5" ht="15.75">
      <c r="B268" s="9" t="s">
        <v>103</v>
      </c>
      <c r="C268" s="10"/>
      <c r="D268" s="10" t="s">
        <v>104</v>
      </c>
      <c r="E268" s="10">
        <v>10000</v>
      </c>
    </row>
    <row r="269" spans="2:5" ht="15.75">
      <c r="B269" s="9" t="s">
        <v>103</v>
      </c>
      <c r="C269" s="10"/>
      <c r="D269" s="10" t="s">
        <v>251</v>
      </c>
      <c r="E269" s="10">
        <v>9000</v>
      </c>
    </row>
    <row r="270" spans="2:5" ht="15.75">
      <c r="B270" s="9" t="s">
        <v>103</v>
      </c>
      <c r="C270" s="10"/>
      <c r="D270" s="10" t="s">
        <v>321</v>
      </c>
      <c r="E270" s="10">
        <v>70000</v>
      </c>
    </row>
    <row r="271" spans="2:5" ht="15.75">
      <c r="B271" s="9" t="s">
        <v>103</v>
      </c>
      <c r="C271" s="10"/>
      <c r="D271" s="10" t="s">
        <v>105</v>
      </c>
      <c r="E271" s="10">
        <v>196000</v>
      </c>
    </row>
    <row r="272" spans="2:5" ht="15.75">
      <c r="B272" s="9" t="s">
        <v>103</v>
      </c>
      <c r="C272" s="10"/>
      <c r="D272" s="10" t="s">
        <v>107</v>
      </c>
      <c r="E272" s="10">
        <v>200000</v>
      </c>
    </row>
    <row r="273" spans="2:5" ht="15.75">
      <c r="B273" s="9" t="s">
        <v>103</v>
      </c>
      <c r="C273" s="10"/>
      <c r="D273" s="10" t="s">
        <v>109</v>
      </c>
      <c r="E273" s="10">
        <v>175000</v>
      </c>
    </row>
    <row r="274" spans="2:5" ht="15.75">
      <c r="B274" s="9" t="s">
        <v>103</v>
      </c>
      <c r="C274" s="10"/>
      <c r="D274" s="10" t="s">
        <v>111</v>
      </c>
      <c r="E274" s="10">
        <v>145000</v>
      </c>
    </row>
    <row r="275" spans="2:5" ht="15.75">
      <c r="B275" s="9" t="s">
        <v>103</v>
      </c>
      <c r="C275" s="10"/>
      <c r="D275" s="10" t="s">
        <v>113</v>
      </c>
      <c r="E275" s="10">
        <v>130000</v>
      </c>
    </row>
    <row r="276" spans="2:5" ht="15.75">
      <c r="B276" s="9" t="s">
        <v>103</v>
      </c>
      <c r="C276" s="10"/>
      <c r="D276" s="10" t="s">
        <v>114</v>
      </c>
      <c r="E276" s="10">
        <v>150000</v>
      </c>
    </row>
    <row r="277" spans="2:5" ht="15.75">
      <c r="B277" s="9" t="s">
        <v>103</v>
      </c>
      <c r="C277" s="10"/>
      <c r="D277" s="10" t="s">
        <v>115</v>
      </c>
      <c r="E277" s="10">
        <v>100000</v>
      </c>
    </row>
    <row r="278" spans="2:5" ht="15.75">
      <c r="B278" s="9" t="s">
        <v>103</v>
      </c>
      <c r="C278" s="10"/>
      <c r="D278" s="10" t="s">
        <v>252</v>
      </c>
      <c r="E278" s="10">
        <v>139000</v>
      </c>
    </row>
    <row r="279" spans="2:5" ht="15.75">
      <c r="B279" s="9" t="s">
        <v>103</v>
      </c>
      <c r="C279" s="10"/>
      <c r="D279" s="10" t="s">
        <v>116</v>
      </c>
      <c r="E279" s="10">
        <v>20000</v>
      </c>
    </row>
    <row r="280" spans="2:5" ht="15.75">
      <c r="B280" s="9" t="s">
        <v>103</v>
      </c>
      <c r="C280" s="10"/>
      <c r="D280" s="10" t="s">
        <v>254</v>
      </c>
      <c r="E280" s="10">
        <v>40000</v>
      </c>
    </row>
    <row r="281" spans="2:5" ht="15.75">
      <c r="B281" s="12" t="s">
        <v>103</v>
      </c>
      <c r="C281" s="13"/>
      <c r="D281" s="13"/>
      <c r="E281" s="13">
        <f>SUM(E268:E280)</f>
        <v>1384000</v>
      </c>
    </row>
    <row r="282" spans="2:5" ht="15.75">
      <c r="B282" s="9" t="s">
        <v>117</v>
      </c>
      <c r="C282" s="10"/>
      <c r="D282" s="10" t="s">
        <v>118</v>
      </c>
      <c r="E282" s="10">
        <v>1054000</v>
      </c>
    </row>
    <row r="283" spans="2:5" ht="15.75">
      <c r="B283" s="9" t="s">
        <v>117</v>
      </c>
      <c r="C283" s="10"/>
      <c r="D283" s="10" t="s">
        <v>120</v>
      </c>
      <c r="E283" s="10">
        <v>372000</v>
      </c>
    </row>
    <row r="284" spans="2:5" ht="15.75">
      <c r="B284" s="12" t="s">
        <v>117</v>
      </c>
      <c r="C284" s="13"/>
      <c r="D284" s="13"/>
      <c r="E284" s="13">
        <f>SUM(E282:E283)</f>
        <v>1426000</v>
      </c>
    </row>
    <row r="285" spans="2:5" ht="15.75">
      <c r="B285" s="9" t="s">
        <v>121</v>
      </c>
      <c r="C285" s="10"/>
      <c r="D285" s="10" t="s">
        <v>122</v>
      </c>
      <c r="E285" s="10">
        <v>95000</v>
      </c>
    </row>
    <row r="286" spans="2:5" ht="15.75">
      <c r="B286" s="12" t="s">
        <v>121</v>
      </c>
      <c r="C286" s="13"/>
      <c r="D286" s="13"/>
      <c r="E286" s="13">
        <f>SUM(E285)</f>
        <v>95000</v>
      </c>
    </row>
    <row r="287" spans="2:5" ht="16.5" thickBot="1">
      <c r="B287" s="18" t="s">
        <v>124</v>
      </c>
      <c r="C287" s="19"/>
      <c r="D287" s="19"/>
      <c r="E287" s="19">
        <f>E286+E284+E281+E267+E264+E261+E259+E257+E255+E252</f>
        <v>18122967</v>
      </c>
    </row>
    <row r="288" spans="2:5" ht="16.5" thickTop="1">
      <c r="B288" s="9" t="s">
        <v>125</v>
      </c>
      <c r="C288" s="10"/>
      <c r="D288" s="10" t="s">
        <v>126</v>
      </c>
      <c r="E288" s="10">
        <v>230000</v>
      </c>
    </row>
    <row r="289" spans="2:5" ht="15.75">
      <c r="B289" s="9" t="s">
        <v>125</v>
      </c>
      <c r="C289" s="10"/>
      <c r="D289" s="10" t="s">
        <v>132</v>
      </c>
      <c r="E289" s="10">
        <v>320000</v>
      </c>
    </row>
    <row r="290" spans="2:5" ht="15.75">
      <c r="B290" s="9" t="s">
        <v>125</v>
      </c>
      <c r="C290" s="10"/>
      <c r="D290" s="10" t="s">
        <v>134</v>
      </c>
      <c r="E290" s="10">
        <v>40000</v>
      </c>
    </row>
    <row r="291" spans="2:5" ht="15.75">
      <c r="B291" s="9" t="s">
        <v>125</v>
      </c>
      <c r="C291" s="10"/>
      <c r="D291" s="10" t="s">
        <v>322</v>
      </c>
      <c r="E291" s="10">
        <v>180000</v>
      </c>
    </row>
    <row r="292" spans="2:5" ht="15.75">
      <c r="B292" s="9" t="s">
        <v>125</v>
      </c>
      <c r="C292" s="10"/>
      <c r="D292" s="10" t="s">
        <v>323</v>
      </c>
      <c r="E292" s="10">
        <v>45000</v>
      </c>
    </row>
    <row r="293" spans="2:5" ht="15.75">
      <c r="B293" s="9" t="s">
        <v>125</v>
      </c>
      <c r="C293" s="10"/>
      <c r="D293" s="10" t="s">
        <v>324</v>
      </c>
      <c r="E293" s="10">
        <v>145000</v>
      </c>
    </row>
    <row r="294" spans="2:5" ht="15.75">
      <c r="B294" s="9" t="s">
        <v>125</v>
      </c>
      <c r="C294" s="10"/>
      <c r="D294" s="10" t="s">
        <v>141</v>
      </c>
      <c r="E294" s="10">
        <v>431000</v>
      </c>
    </row>
    <row r="295" spans="2:5" ht="15.75">
      <c r="B295" s="12" t="s">
        <v>125</v>
      </c>
      <c r="C295" s="13"/>
      <c r="D295" s="13"/>
      <c r="E295" s="13">
        <f>SUM(E288:E294)</f>
        <v>1391000</v>
      </c>
    </row>
    <row r="296" spans="2:5" ht="15.75">
      <c r="B296" s="9" t="s">
        <v>142</v>
      </c>
      <c r="C296" s="10"/>
      <c r="D296" s="10" t="s">
        <v>260</v>
      </c>
      <c r="E296" s="10">
        <v>56000</v>
      </c>
    </row>
    <row r="297" spans="2:5" ht="15.75">
      <c r="B297" s="9" t="s">
        <v>142</v>
      </c>
      <c r="C297" s="10"/>
      <c r="D297" s="10" t="s">
        <v>325</v>
      </c>
      <c r="E297" s="10">
        <v>145000</v>
      </c>
    </row>
    <row r="298" spans="2:5" ht="15.75">
      <c r="B298" s="9" t="s">
        <v>142</v>
      </c>
      <c r="C298" s="10"/>
      <c r="D298" s="10" t="s">
        <v>147</v>
      </c>
      <c r="E298" s="10">
        <v>28000</v>
      </c>
    </row>
    <row r="299" spans="2:5" ht="15.75">
      <c r="B299" s="9" t="s">
        <v>142</v>
      </c>
      <c r="C299" s="10"/>
      <c r="D299" s="10" t="s">
        <v>145</v>
      </c>
      <c r="E299" s="10">
        <v>44500</v>
      </c>
    </row>
    <row r="300" spans="2:5" ht="15.75">
      <c r="B300" s="9" t="s">
        <v>142</v>
      </c>
      <c r="C300" s="10"/>
      <c r="D300" s="10" t="s">
        <v>145</v>
      </c>
      <c r="E300" s="10">
        <v>44500</v>
      </c>
    </row>
    <row r="301" spans="2:5" ht="15.75">
      <c r="B301" s="9" t="s">
        <v>142</v>
      </c>
      <c r="C301" s="10"/>
      <c r="D301" s="10" t="s">
        <v>145</v>
      </c>
      <c r="E301" s="10">
        <v>44500</v>
      </c>
    </row>
    <row r="302" spans="2:5" ht="15.75">
      <c r="B302" s="9" t="s">
        <v>142</v>
      </c>
      <c r="C302" s="10"/>
      <c r="D302" s="10" t="s">
        <v>145</v>
      </c>
      <c r="E302" s="10">
        <v>44500</v>
      </c>
    </row>
    <row r="303" spans="2:5" ht="15.75">
      <c r="B303" s="9" t="s">
        <v>142</v>
      </c>
      <c r="C303" s="10"/>
      <c r="D303" s="10" t="s">
        <v>262</v>
      </c>
      <c r="E303" s="10">
        <v>39000</v>
      </c>
    </row>
    <row r="304" spans="2:5" ht="15.75">
      <c r="B304" s="9" t="s">
        <v>142</v>
      </c>
      <c r="C304" s="10"/>
      <c r="D304" s="10" t="s">
        <v>143</v>
      </c>
      <c r="E304" s="10">
        <v>415000</v>
      </c>
    </row>
    <row r="305" spans="2:5" ht="15.75">
      <c r="B305" s="9" t="s">
        <v>142</v>
      </c>
      <c r="C305" s="10"/>
      <c r="D305" s="10" t="s">
        <v>143</v>
      </c>
      <c r="E305" s="10">
        <v>310000</v>
      </c>
    </row>
    <row r="306" spans="2:5" ht="15.75">
      <c r="B306" s="9" t="s">
        <v>142</v>
      </c>
      <c r="C306" s="10"/>
      <c r="D306" s="10" t="s">
        <v>146</v>
      </c>
      <c r="E306" s="10">
        <v>197000</v>
      </c>
    </row>
    <row r="307" spans="2:5" ht="15.75">
      <c r="B307" s="9" t="s">
        <v>142</v>
      </c>
      <c r="C307" s="10"/>
      <c r="D307" s="10" t="s">
        <v>143</v>
      </c>
      <c r="E307" s="10">
        <v>310000</v>
      </c>
    </row>
    <row r="308" spans="2:5" ht="15.75">
      <c r="B308" s="9" t="s">
        <v>142</v>
      </c>
      <c r="C308" s="10"/>
      <c r="D308" s="10" t="s">
        <v>143</v>
      </c>
      <c r="E308" s="10">
        <v>310000</v>
      </c>
    </row>
    <row r="309" spans="2:5" ht="15.75">
      <c r="B309" s="9" t="s">
        <v>142</v>
      </c>
      <c r="C309" s="10"/>
      <c r="D309" s="10" t="s">
        <v>145</v>
      </c>
      <c r="E309" s="10">
        <v>44500</v>
      </c>
    </row>
    <row r="310" spans="2:5" ht="15.75">
      <c r="B310" s="12" t="s">
        <v>142</v>
      </c>
      <c r="C310" s="13"/>
      <c r="D310" s="13"/>
      <c r="E310" s="13">
        <f>SUM(E296:E309)</f>
        <v>2032500</v>
      </c>
    </row>
    <row r="311" spans="2:5" ht="15.75">
      <c r="B311" s="9" t="s">
        <v>148</v>
      </c>
      <c r="C311" s="10"/>
      <c r="D311" s="10" t="s">
        <v>326</v>
      </c>
      <c r="E311" s="10">
        <v>405000</v>
      </c>
    </row>
    <row r="312" spans="2:5" ht="15.75">
      <c r="B312" s="9" t="s">
        <v>148</v>
      </c>
      <c r="C312" s="10"/>
      <c r="D312" s="10" t="s">
        <v>327</v>
      </c>
      <c r="E312" s="10">
        <v>67000</v>
      </c>
    </row>
    <row r="313" spans="2:5" ht="15.75">
      <c r="B313" s="9" t="s">
        <v>148</v>
      </c>
      <c r="C313" s="10"/>
      <c r="D313" s="10" t="s">
        <v>154</v>
      </c>
      <c r="E313" s="10">
        <v>50000</v>
      </c>
    </row>
    <row r="314" spans="2:5" ht="15.75">
      <c r="B314" s="9" t="s">
        <v>148</v>
      </c>
      <c r="C314" s="10"/>
      <c r="D314" s="10" t="s">
        <v>157</v>
      </c>
      <c r="E314" s="10">
        <v>50000</v>
      </c>
    </row>
    <row r="315" spans="2:5" ht="15.75">
      <c r="B315" s="12" t="s">
        <v>148</v>
      </c>
      <c r="C315" s="13"/>
      <c r="D315" s="13"/>
      <c r="E315" s="13">
        <f>SUM(E311:E314)</f>
        <v>572000</v>
      </c>
    </row>
    <row r="316" spans="2:5" ht="15.75">
      <c r="B316" s="9" t="s">
        <v>158</v>
      </c>
      <c r="C316" s="10"/>
      <c r="D316" s="10" t="s">
        <v>328</v>
      </c>
      <c r="E316" s="10">
        <v>75000</v>
      </c>
    </row>
    <row r="317" spans="2:5" ht="15.75">
      <c r="B317" s="9" t="s">
        <v>158</v>
      </c>
      <c r="C317" s="10"/>
      <c r="D317" s="10" t="s">
        <v>329</v>
      </c>
      <c r="E317" s="10">
        <v>35000</v>
      </c>
    </row>
    <row r="318" spans="2:5" ht="15.75">
      <c r="B318" s="9" t="s">
        <v>158</v>
      </c>
      <c r="C318" s="10"/>
      <c r="D318" s="10" t="s">
        <v>330</v>
      </c>
      <c r="E318" s="10">
        <v>30000</v>
      </c>
    </row>
    <row r="319" spans="2:5" ht="15.75">
      <c r="B319" s="9" t="s">
        <v>158</v>
      </c>
      <c r="C319" s="10"/>
      <c r="D319" s="10" t="s">
        <v>162</v>
      </c>
      <c r="E319" s="10">
        <v>55000</v>
      </c>
    </row>
    <row r="320" spans="2:5" ht="15.75">
      <c r="B320" s="9" t="s">
        <v>158</v>
      </c>
      <c r="C320" s="10"/>
      <c r="D320" s="10" t="s">
        <v>167</v>
      </c>
      <c r="E320" s="10">
        <v>150000</v>
      </c>
    </row>
    <row r="321" spans="2:5" ht="15.75">
      <c r="B321" s="9" t="s">
        <v>158</v>
      </c>
      <c r="C321" s="10"/>
      <c r="D321" s="10" t="s">
        <v>331</v>
      </c>
      <c r="E321" s="10">
        <v>75000</v>
      </c>
    </row>
    <row r="322" spans="2:5" ht="15.75">
      <c r="B322" s="9" t="s">
        <v>158</v>
      </c>
      <c r="C322" s="10"/>
      <c r="D322" s="10" t="s">
        <v>332</v>
      </c>
      <c r="E322" s="10">
        <v>300000</v>
      </c>
    </row>
    <row r="323" spans="2:5" ht="15.75">
      <c r="B323" s="9" t="s">
        <v>158</v>
      </c>
      <c r="C323" s="10"/>
      <c r="D323" s="10" t="s">
        <v>333</v>
      </c>
      <c r="E323" s="10">
        <v>200000</v>
      </c>
    </row>
    <row r="324" spans="2:5" ht="15.75">
      <c r="B324" s="9" t="s">
        <v>158</v>
      </c>
      <c r="C324" s="10"/>
      <c r="D324" s="10" t="s">
        <v>334</v>
      </c>
      <c r="E324" s="10">
        <v>30000</v>
      </c>
    </row>
    <row r="325" spans="2:5" ht="15.75">
      <c r="B325" s="9" t="s">
        <v>158</v>
      </c>
      <c r="C325" s="10"/>
      <c r="D325" s="10" t="s">
        <v>335</v>
      </c>
      <c r="E325" s="10">
        <v>100000</v>
      </c>
    </row>
    <row r="326" spans="2:5" ht="15.75">
      <c r="B326" s="9" t="s">
        <v>158</v>
      </c>
      <c r="C326" s="10"/>
      <c r="D326" s="10" t="s">
        <v>336</v>
      </c>
      <c r="E326" s="10">
        <v>30000</v>
      </c>
    </row>
    <row r="327" spans="2:5" ht="15.75">
      <c r="B327" s="9" t="s">
        <v>158</v>
      </c>
      <c r="C327" s="10"/>
      <c r="D327" s="10" t="s">
        <v>337</v>
      </c>
      <c r="E327" s="10">
        <v>50000</v>
      </c>
    </row>
    <row r="328" spans="2:5" ht="15.75">
      <c r="B328" s="9" t="s">
        <v>158</v>
      </c>
      <c r="C328" s="10"/>
      <c r="D328" s="10" t="s">
        <v>338</v>
      </c>
      <c r="E328" s="10">
        <v>20000</v>
      </c>
    </row>
    <row r="329" spans="2:5" ht="15.75">
      <c r="B329" s="9" t="s">
        <v>158</v>
      </c>
      <c r="C329" s="10"/>
      <c r="D329" s="10" t="s">
        <v>339</v>
      </c>
      <c r="E329" s="10">
        <v>30000</v>
      </c>
    </row>
    <row r="330" spans="2:5" ht="15.75">
      <c r="B330" s="12" t="s">
        <v>158</v>
      </c>
      <c r="C330" s="13"/>
      <c r="D330" s="13"/>
      <c r="E330" s="13">
        <f>SUM(E316:E329)</f>
        <v>1180000</v>
      </c>
    </row>
    <row r="331" spans="2:5" ht="15.75">
      <c r="B331" s="9" t="s">
        <v>171</v>
      </c>
      <c r="C331" s="10"/>
      <c r="D331" s="10" t="s">
        <v>340</v>
      </c>
      <c r="E331" s="10">
        <v>200000</v>
      </c>
    </row>
    <row r="332" spans="2:5" ht="15.75">
      <c r="B332" s="9" t="s">
        <v>171</v>
      </c>
      <c r="C332" s="10"/>
      <c r="D332" s="10" t="s">
        <v>341</v>
      </c>
      <c r="E332" s="10">
        <v>100000</v>
      </c>
    </row>
    <row r="333" spans="2:5" ht="15.75">
      <c r="B333" s="9" t="s">
        <v>171</v>
      </c>
      <c r="C333" s="10"/>
      <c r="D333" s="10" t="s">
        <v>342</v>
      </c>
      <c r="E333" s="10">
        <v>500000</v>
      </c>
    </row>
    <row r="334" spans="2:5" ht="15.75">
      <c r="B334" s="9" t="s">
        <v>171</v>
      </c>
      <c r="C334" s="10"/>
      <c r="D334" s="10" t="s">
        <v>343</v>
      </c>
      <c r="E334" s="10">
        <v>70000</v>
      </c>
    </row>
    <row r="335" spans="2:5" ht="15.75">
      <c r="B335" s="9" t="s">
        <v>171</v>
      </c>
      <c r="C335" s="10"/>
      <c r="D335" s="10" t="s">
        <v>344</v>
      </c>
      <c r="E335" s="10">
        <v>30000</v>
      </c>
    </row>
    <row r="336" spans="2:5" ht="15.75">
      <c r="B336" s="9" t="s">
        <v>171</v>
      </c>
      <c r="C336" s="10"/>
      <c r="D336" s="10" t="s">
        <v>345</v>
      </c>
      <c r="E336" s="10">
        <v>50000</v>
      </c>
    </row>
    <row r="337" spans="2:5" ht="15.75">
      <c r="B337" s="9" t="s">
        <v>171</v>
      </c>
      <c r="C337" s="10"/>
      <c r="D337" s="10" t="s">
        <v>346</v>
      </c>
      <c r="E337" s="10">
        <v>50000</v>
      </c>
    </row>
    <row r="338" spans="2:5" ht="15.75">
      <c r="B338" s="9" t="s">
        <v>171</v>
      </c>
      <c r="C338" s="10"/>
      <c r="D338" s="10" t="s">
        <v>347</v>
      </c>
      <c r="E338" s="10">
        <v>40000</v>
      </c>
    </row>
    <row r="339" spans="2:5" ht="15.75">
      <c r="B339" s="9" t="s">
        <v>171</v>
      </c>
      <c r="C339" s="10"/>
      <c r="D339" s="10" t="s">
        <v>348</v>
      </c>
      <c r="E339" s="10">
        <v>60000</v>
      </c>
    </row>
    <row r="340" spans="2:5" ht="15.75">
      <c r="B340" s="9" t="s">
        <v>171</v>
      </c>
      <c r="C340" s="10"/>
      <c r="D340" s="10" t="s">
        <v>281</v>
      </c>
      <c r="E340" s="10">
        <v>500000</v>
      </c>
    </row>
    <row r="341" spans="2:5" ht="15.75">
      <c r="B341" s="9" t="s">
        <v>171</v>
      </c>
      <c r="C341" s="10"/>
      <c r="D341" s="10" t="s">
        <v>349</v>
      </c>
      <c r="E341" s="10">
        <v>80000</v>
      </c>
    </row>
    <row r="342" spans="2:5" ht="15.75">
      <c r="B342" s="9" t="s">
        <v>171</v>
      </c>
      <c r="C342" s="10"/>
      <c r="D342" s="10" t="s">
        <v>350</v>
      </c>
      <c r="E342" s="10">
        <v>100000</v>
      </c>
    </row>
    <row r="343" spans="2:5" ht="15.75">
      <c r="B343" s="9" t="s">
        <v>171</v>
      </c>
      <c r="C343" s="10"/>
      <c r="D343" s="10" t="s">
        <v>351</v>
      </c>
      <c r="E343" s="10">
        <v>400000</v>
      </c>
    </row>
    <row r="344" spans="2:5" ht="15.75">
      <c r="B344" s="12" t="s">
        <v>171</v>
      </c>
      <c r="C344" s="13"/>
      <c r="D344" s="13"/>
      <c r="E344" s="13">
        <f>SUM(E331:E343)</f>
        <v>2180000</v>
      </c>
    </row>
    <row r="345" spans="2:5" ht="15.75">
      <c r="B345" s="9" t="s">
        <v>184</v>
      </c>
      <c r="C345" s="10"/>
      <c r="D345" s="10" t="s">
        <v>185</v>
      </c>
      <c r="E345" s="10">
        <v>225000</v>
      </c>
    </row>
    <row r="346" spans="2:5" ht="15.75">
      <c r="B346" s="9" t="s">
        <v>184</v>
      </c>
      <c r="C346" s="10"/>
      <c r="D346" s="10" t="s">
        <v>187</v>
      </c>
      <c r="E346" s="10">
        <v>200000</v>
      </c>
    </row>
    <row r="347" spans="2:5" ht="15.75">
      <c r="B347" s="9" t="s">
        <v>184</v>
      </c>
      <c r="C347" s="10"/>
      <c r="D347" s="10" t="s">
        <v>189</v>
      </c>
      <c r="E347" s="10">
        <v>150000</v>
      </c>
    </row>
    <row r="348" spans="2:5" ht="15.75">
      <c r="B348" s="9" t="s">
        <v>184</v>
      </c>
      <c r="C348" s="10"/>
      <c r="D348" s="10" t="s">
        <v>191</v>
      </c>
      <c r="E348" s="10">
        <v>100000</v>
      </c>
    </row>
    <row r="349" spans="2:5" ht="15.75">
      <c r="B349" s="9" t="s">
        <v>184</v>
      </c>
      <c r="C349" s="10"/>
      <c r="D349" s="10" t="s">
        <v>352</v>
      </c>
      <c r="E349" s="10">
        <v>300000</v>
      </c>
    </row>
    <row r="350" spans="2:5" ht="15.75">
      <c r="B350" s="9" t="s">
        <v>184</v>
      </c>
      <c r="C350" s="10"/>
      <c r="D350" s="10" t="s">
        <v>353</v>
      </c>
      <c r="E350" s="10">
        <v>600000</v>
      </c>
    </row>
    <row r="351" spans="2:5" ht="15.75">
      <c r="B351" s="9" t="s">
        <v>184</v>
      </c>
      <c r="C351" s="10"/>
      <c r="D351" s="10" t="s">
        <v>354</v>
      </c>
      <c r="E351" s="10">
        <v>450000</v>
      </c>
    </row>
    <row r="352" spans="2:5" ht="15.75">
      <c r="B352" s="9" t="s">
        <v>184</v>
      </c>
      <c r="C352" s="10"/>
      <c r="D352" s="10" t="s">
        <v>355</v>
      </c>
      <c r="E352" s="10">
        <v>350000</v>
      </c>
    </row>
    <row r="353" spans="2:5" ht="15.75">
      <c r="B353" s="9" t="s">
        <v>184</v>
      </c>
      <c r="C353" s="10"/>
      <c r="D353" s="10" t="s">
        <v>356</v>
      </c>
      <c r="E353" s="10">
        <v>350000</v>
      </c>
    </row>
    <row r="354" spans="2:5" ht="15.75">
      <c r="B354" s="12" t="s">
        <v>184</v>
      </c>
      <c r="C354" s="13"/>
      <c r="D354" s="13"/>
      <c r="E354" s="13">
        <f>SUM(E345:E353)</f>
        <v>2725000</v>
      </c>
    </row>
    <row r="355" spans="2:5" ht="15.75">
      <c r="B355" s="9" t="s">
        <v>201</v>
      </c>
      <c r="C355" s="10"/>
      <c r="D355" s="10" t="s">
        <v>202</v>
      </c>
      <c r="E355" s="10">
        <v>200000</v>
      </c>
    </row>
    <row r="356" spans="2:5" ht="15.75">
      <c r="B356" s="12" t="s">
        <v>201</v>
      </c>
      <c r="C356" s="13"/>
      <c r="D356" s="13"/>
      <c r="E356" s="13">
        <f>SUM(E355)</f>
        <v>200000</v>
      </c>
    </row>
    <row r="357" spans="2:5" ht="16.5" thickBot="1">
      <c r="B357" s="18" t="s">
        <v>204</v>
      </c>
      <c r="C357" s="19"/>
      <c r="D357" s="19"/>
      <c r="E357" s="19">
        <f>E356+E354+E344+E330+E315+E310+E295</f>
        <v>10280500</v>
      </c>
    </row>
    <row r="358" spans="2:5" ht="16.5" thickTop="1">
      <c r="B358" s="21" t="s">
        <v>205</v>
      </c>
      <c r="C358" s="22"/>
      <c r="D358" s="22"/>
      <c r="E358" s="22">
        <f>SUM(E357,E287,E247,E211)</f>
        <v>79773467</v>
      </c>
    </row>
    <row r="359" spans="2:5" ht="15.75">
      <c r="B359" s="9" t="s">
        <v>206</v>
      </c>
      <c r="C359" s="10"/>
      <c r="D359" s="10">
        <v>0</v>
      </c>
      <c r="E359" s="10">
        <v>-600000</v>
      </c>
    </row>
    <row r="360" spans="2:5" ht="15.75">
      <c r="B360" s="9" t="s">
        <v>289</v>
      </c>
      <c r="C360" s="10"/>
      <c r="D360" s="10">
        <v>0</v>
      </c>
      <c r="E360" s="10">
        <v>-3000000</v>
      </c>
    </row>
    <row r="361" spans="2:5" ht="15.75">
      <c r="B361" s="9" t="s">
        <v>207</v>
      </c>
      <c r="C361" s="10"/>
      <c r="D361" s="10">
        <v>0</v>
      </c>
      <c r="E361" s="10">
        <v>-500000</v>
      </c>
    </row>
    <row r="362" spans="2:5" ht="15.75">
      <c r="B362" s="9" t="s">
        <v>208</v>
      </c>
      <c r="C362" s="10"/>
      <c r="D362" s="10">
        <v>0</v>
      </c>
      <c r="E362" s="10">
        <v>-1000000</v>
      </c>
    </row>
    <row r="363" spans="2:5" ht="15.75">
      <c r="B363" s="9" t="s">
        <v>209</v>
      </c>
      <c r="C363" s="10"/>
      <c r="D363" s="10">
        <v>0</v>
      </c>
      <c r="E363" s="10">
        <v>-31250</v>
      </c>
    </row>
    <row r="364" spans="2:5" ht="15.75">
      <c r="B364" s="9" t="s">
        <v>210</v>
      </c>
      <c r="C364" s="10"/>
      <c r="D364" s="10">
        <v>0</v>
      </c>
      <c r="E364" s="10">
        <v>0</v>
      </c>
    </row>
    <row r="365" spans="2:5" ht="15.75">
      <c r="B365" s="12" t="s">
        <v>211</v>
      </c>
      <c r="C365" s="13"/>
      <c r="D365" s="13"/>
      <c r="E365" s="13">
        <f>SUM(E359:E364)</f>
        <v>-5131250</v>
      </c>
    </row>
    <row r="366" spans="2:5" ht="15.75">
      <c r="B366" s="21" t="s">
        <v>357</v>
      </c>
      <c r="C366" s="22"/>
      <c r="D366" s="22"/>
      <c r="E366" s="22">
        <f>SUM(E358,E365)</f>
        <v>74642217</v>
      </c>
    </row>
    <row r="367" spans="2:5">
      <c r="B367" s="1" t="s">
        <v>212</v>
      </c>
      <c r="C367" s="1"/>
      <c r="D367" s="1"/>
      <c r="E367" s="1"/>
    </row>
    <row r="368" spans="2:5" ht="15.75">
      <c r="B368" s="9" t="s">
        <v>7</v>
      </c>
      <c r="C368" s="10"/>
      <c r="D368" s="10" t="s">
        <v>358</v>
      </c>
      <c r="E368" s="10">
        <v>2900000</v>
      </c>
    </row>
    <row r="369" spans="2:5" ht="15.75">
      <c r="B369" s="9" t="s">
        <v>7</v>
      </c>
      <c r="C369" s="10"/>
      <c r="D369" s="10" t="s">
        <v>359</v>
      </c>
      <c r="E369" s="10">
        <v>750000</v>
      </c>
    </row>
    <row r="370" spans="2:5" ht="15.75">
      <c r="B370" s="9" t="s">
        <v>7</v>
      </c>
      <c r="C370" s="10"/>
      <c r="D370" s="10" t="s">
        <v>360</v>
      </c>
      <c r="E370" s="10">
        <v>1000000</v>
      </c>
    </row>
    <row r="371" spans="2:5" ht="15.75">
      <c r="B371" s="9" t="s">
        <v>7</v>
      </c>
      <c r="C371" s="10"/>
      <c r="D371" s="10" t="s">
        <v>361</v>
      </c>
      <c r="E371" s="10">
        <v>800000</v>
      </c>
    </row>
    <row r="372" spans="2:5" ht="15.75">
      <c r="B372" s="9" t="s">
        <v>7</v>
      </c>
      <c r="C372" s="10"/>
      <c r="D372" s="10" t="s">
        <v>295</v>
      </c>
      <c r="E372" s="10">
        <v>2000000</v>
      </c>
    </row>
    <row r="373" spans="2:5" ht="15.75">
      <c r="B373" s="9" t="s">
        <v>7</v>
      </c>
      <c r="C373" s="10"/>
      <c r="D373" s="10" t="s">
        <v>22</v>
      </c>
      <c r="E373" s="10">
        <v>350000</v>
      </c>
    </row>
    <row r="374" spans="2:5" ht="15.75">
      <c r="B374" s="12" t="s">
        <v>7</v>
      </c>
      <c r="C374" s="13"/>
      <c r="D374" s="13"/>
      <c r="E374" s="13">
        <f>SUM(E368:E373)</f>
        <v>7800000</v>
      </c>
    </row>
    <row r="375" spans="2:5" ht="15.75">
      <c r="B375" s="9" t="s">
        <v>24</v>
      </c>
      <c r="C375" s="10"/>
      <c r="D375" s="10" t="s">
        <v>362</v>
      </c>
      <c r="E375" s="15">
        <v>1200000</v>
      </c>
    </row>
    <row r="376" spans="2:5" ht="15.75">
      <c r="B376" s="9" t="s">
        <v>24</v>
      </c>
      <c r="C376" s="10"/>
      <c r="D376" s="10" t="s">
        <v>363</v>
      </c>
      <c r="E376" s="15">
        <v>1200000</v>
      </c>
    </row>
    <row r="377" spans="2:5" ht="15.75">
      <c r="B377" s="12" t="s">
        <v>24</v>
      </c>
      <c r="C377" s="13"/>
      <c r="D377" s="13"/>
      <c r="E377" s="13">
        <f>SUM(E375:E376)</f>
        <v>2400000</v>
      </c>
    </row>
    <row r="378" spans="2:5" ht="15.75">
      <c r="B378" s="9" t="s">
        <v>29</v>
      </c>
      <c r="C378" s="10"/>
      <c r="D378" s="10" t="s">
        <v>30</v>
      </c>
      <c r="E378" s="10">
        <v>800000</v>
      </c>
    </row>
    <row r="379" spans="2:5" ht="15.75">
      <c r="B379" s="9" t="s">
        <v>29</v>
      </c>
      <c r="C379" s="10"/>
      <c r="D379" s="10" t="s">
        <v>31</v>
      </c>
      <c r="E379" s="10">
        <v>890000</v>
      </c>
    </row>
    <row r="380" spans="2:5" ht="15.75">
      <c r="B380" s="9" t="s">
        <v>29</v>
      </c>
      <c r="C380" s="10"/>
      <c r="D380" s="10" t="s">
        <v>32</v>
      </c>
      <c r="E380" s="10">
        <v>390000</v>
      </c>
    </row>
    <row r="381" spans="2:5" ht="15.75">
      <c r="B381" s="9" t="s">
        <v>29</v>
      </c>
      <c r="C381" s="10"/>
      <c r="D381" s="10" t="s">
        <v>33</v>
      </c>
      <c r="E381" s="10">
        <v>100000</v>
      </c>
    </row>
    <row r="382" spans="2:5" ht="15.75">
      <c r="B382" s="9" t="s">
        <v>29</v>
      </c>
      <c r="C382" s="10"/>
      <c r="D382" s="10" t="s">
        <v>34</v>
      </c>
      <c r="E382" s="10">
        <v>245000</v>
      </c>
    </row>
    <row r="383" spans="2:5" ht="15.75">
      <c r="B383" s="9" t="s">
        <v>29</v>
      </c>
      <c r="C383" s="10"/>
      <c r="D383" s="10" t="s">
        <v>35</v>
      </c>
      <c r="E383" s="10">
        <v>100000</v>
      </c>
    </row>
    <row r="384" spans="2:5" ht="15.75">
      <c r="B384" s="9" t="s">
        <v>29</v>
      </c>
      <c r="C384" s="10"/>
      <c r="D384" s="10" t="s">
        <v>36</v>
      </c>
      <c r="E384" s="10">
        <v>100000</v>
      </c>
    </row>
    <row r="385" spans="2:5" ht="15.75">
      <c r="B385" s="16" t="s">
        <v>29</v>
      </c>
      <c r="C385" s="17"/>
      <c r="D385" s="17"/>
      <c r="E385" s="17">
        <f>SUM(E378:E384)</f>
        <v>2625000</v>
      </c>
    </row>
    <row r="386" spans="2:5" ht="16.5" thickBot="1">
      <c r="B386" s="18" t="s">
        <v>37</v>
      </c>
      <c r="C386" s="19"/>
      <c r="D386" s="19"/>
      <c r="E386" s="19">
        <f>E385+E377+E374</f>
        <v>12825000</v>
      </c>
    </row>
    <row r="387" spans="2:5" ht="16.5" thickTop="1">
      <c r="B387" s="9" t="s">
        <v>38</v>
      </c>
      <c r="C387" s="10"/>
      <c r="D387" s="10" t="s">
        <v>364</v>
      </c>
      <c r="E387" s="10">
        <v>2500000</v>
      </c>
    </row>
    <row r="388" spans="2:5" ht="15.75">
      <c r="B388" s="9" t="s">
        <v>38</v>
      </c>
      <c r="C388" s="10"/>
      <c r="D388" s="10" t="s">
        <v>365</v>
      </c>
      <c r="E388" s="10">
        <v>2000000</v>
      </c>
    </row>
    <row r="389" spans="2:5" ht="15.75">
      <c r="B389" s="9" t="s">
        <v>38</v>
      </c>
      <c r="C389" s="10"/>
      <c r="D389" s="10" t="s">
        <v>366</v>
      </c>
      <c r="E389" s="10">
        <v>2500000</v>
      </c>
    </row>
    <row r="390" spans="2:5" ht="15.75">
      <c r="B390" s="9" t="s">
        <v>38</v>
      </c>
      <c r="C390" s="10"/>
      <c r="D390" s="10" t="s">
        <v>367</v>
      </c>
      <c r="E390" s="10">
        <v>1500000</v>
      </c>
    </row>
    <row r="391" spans="2:5" ht="15.75">
      <c r="B391" s="9" t="s">
        <v>38</v>
      </c>
      <c r="C391" s="10"/>
      <c r="D391" s="10" t="s">
        <v>368</v>
      </c>
      <c r="E391" s="10">
        <v>2000000</v>
      </c>
    </row>
    <row r="392" spans="2:5" ht="15.75">
      <c r="B392" s="9" t="s">
        <v>38</v>
      </c>
      <c r="C392" s="10"/>
      <c r="D392" s="10" t="s">
        <v>369</v>
      </c>
      <c r="E392" s="10">
        <v>1000000</v>
      </c>
    </row>
    <row r="393" spans="2:5" ht="15.75">
      <c r="B393" s="9" t="s">
        <v>38</v>
      </c>
      <c r="C393" s="10"/>
      <c r="D393" s="10" t="s">
        <v>370</v>
      </c>
      <c r="E393" s="10">
        <v>1500000</v>
      </c>
    </row>
    <row r="394" spans="2:5" ht="15.75">
      <c r="B394" s="9" t="s">
        <v>38</v>
      </c>
      <c r="C394" s="10"/>
      <c r="D394" s="10" t="s">
        <v>371</v>
      </c>
      <c r="E394" s="10">
        <v>2000000</v>
      </c>
    </row>
    <row r="395" spans="2:5" ht="15.75">
      <c r="B395" s="9" t="s">
        <v>38</v>
      </c>
      <c r="C395" s="10"/>
      <c r="D395" s="10" t="s">
        <v>372</v>
      </c>
      <c r="E395" s="10">
        <v>2000000</v>
      </c>
    </row>
    <row r="396" spans="2:5" ht="15.75">
      <c r="B396" s="9" t="s">
        <v>38</v>
      </c>
      <c r="C396" s="10"/>
      <c r="D396" s="10" t="s">
        <v>373</v>
      </c>
      <c r="E396" s="10">
        <v>1000000</v>
      </c>
    </row>
    <row r="397" spans="2:5" ht="15.75">
      <c r="B397" s="12" t="s">
        <v>38</v>
      </c>
      <c r="C397" s="13"/>
      <c r="D397" s="13"/>
      <c r="E397" s="13">
        <f>SUM(E387:E396)</f>
        <v>18000000</v>
      </c>
    </row>
    <row r="398" spans="2:5" ht="15.75">
      <c r="B398" s="9" t="s">
        <v>47</v>
      </c>
      <c r="C398" s="10"/>
      <c r="D398" s="10" t="s">
        <v>374</v>
      </c>
      <c r="E398" s="10">
        <v>300000</v>
      </c>
    </row>
    <row r="399" spans="2:5" ht="15.75">
      <c r="B399" s="9" t="s">
        <v>47</v>
      </c>
      <c r="C399" s="10"/>
      <c r="D399" s="10" t="s">
        <v>375</v>
      </c>
      <c r="E399" s="10">
        <v>300000</v>
      </c>
    </row>
    <row r="400" spans="2:5" ht="15.75">
      <c r="B400" s="9" t="s">
        <v>47</v>
      </c>
      <c r="C400" s="10"/>
      <c r="D400" s="10" t="s">
        <v>376</v>
      </c>
      <c r="E400" s="10">
        <v>400000</v>
      </c>
    </row>
    <row r="401" spans="2:5" ht="15.75">
      <c r="B401" s="9" t="s">
        <v>47</v>
      </c>
      <c r="C401" s="10"/>
      <c r="D401" s="10" t="s">
        <v>377</v>
      </c>
      <c r="E401" s="10">
        <v>400000</v>
      </c>
    </row>
    <row r="402" spans="2:5" ht="15.75">
      <c r="B402" s="9" t="s">
        <v>47</v>
      </c>
      <c r="C402" s="10"/>
      <c r="D402" s="10" t="s">
        <v>378</v>
      </c>
      <c r="E402" s="10">
        <v>800000</v>
      </c>
    </row>
    <row r="403" spans="2:5" ht="15.75">
      <c r="B403" s="9" t="s">
        <v>47</v>
      </c>
      <c r="C403" s="10"/>
      <c r="D403" s="10" t="s">
        <v>379</v>
      </c>
      <c r="E403" s="10">
        <v>200000</v>
      </c>
    </row>
    <row r="404" spans="2:5" ht="15.75">
      <c r="B404" s="9" t="s">
        <v>47</v>
      </c>
      <c r="C404" s="10"/>
      <c r="D404" s="10" t="s">
        <v>380</v>
      </c>
      <c r="E404" s="10">
        <v>1080000</v>
      </c>
    </row>
    <row r="405" spans="2:5" ht="15.75">
      <c r="B405" s="9" t="s">
        <v>47</v>
      </c>
      <c r="C405" s="10"/>
      <c r="D405" s="10" t="s">
        <v>381</v>
      </c>
      <c r="E405" s="10">
        <v>1080000</v>
      </c>
    </row>
    <row r="406" spans="2:5" ht="15.75">
      <c r="B406" s="9" t="s">
        <v>47</v>
      </c>
      <c r="C406" s="10"/>
      <c r="D406" s="10" t="s">
        <v>382</v>
      </c>
      <c r="E406" s="10">
        <v>1350000</v>
      </c>
    </row>
    <row r="407" spans="2:5" ht="15.75">
      <c r="B407" s="9" t="s">
        <v>47</v>
      </c>
      <c r="C407" s="10"/>
      <c r="D407" s="10" t="s">
        <v>383</v>
      </c>
      <c r="E407" s="10">
        <v>900000</v>
      </c>
    </row>
    <row r="408" spans="2:5" ht="15.75">
      <c r="B408" s="12" t="s">
        <v>47</v>
      </c>
      <c r="C408" s="13"/>
      <c r="D408" s="13"/>
      <c r="E408" s="13">
        <f>SUM(E398:E407)</f>
        <v>6810000</v>
      </c>
    </row>
    <row r="409" spans="2:5" ht="15.75">
      <c r="B409" s="9" t="s">
        <v>60</v>
      </c>
      <c r="C409" s="10"/>
      <c r="D409" s="10" t="s">
        <v>384</v>
      </c>
      <c r="E409" s="10">
        <v>1200000</v>
      </c>
    </row>
    <row r="410" spans="2:5" ht="15.75">
      <c r="B410" s="9" t="s">
        <v>60</v>
      </c>
      <c r="C410" s="10"/>
      <c r="D410" s="10" t="s">
        <v>385</v>
      </c>
      <c r="E410" s="10">
        <v>1050000</v>
      </c>
    </row>
    <row r="411" spans="2:5" ht="15.75">
      <c r="B411" s="9" t="s">
        <v>60</v>
      </c>
      <c r="C411" s="10"/>
      <c r="D411" s="10" t="s">
        <v>386</v>
      </c>
      <c r="E411" s="10">
        <v>450000</v>
      </c>
    </row>
    <row r="412" spans="2:5" ht="15.75">
      <c r="B412" s="9" t="s">
        <v>60</v>
      </c>
      <c r="C412" s="10"/>
      <c r="D412" s="10" t="s">
        <v>387</v>
      </c>
      <c r="E412" s="10">
        <v>450000</v>
      </c>
    </row>
    <row r="413" spans="2:5" ht="15.75">
      <c r="B413" s="12" t="s">
        <v>60</v>
      </c>
      <c r="C413" s="13"/>
      <c r="D413" s="13"/>
      <c r="E413" s="13">
        <f>SUM(E409:E412)</f>
        <v>3150000</v>
      </c>
    </row>
    <row r="414" spans="2:5" ht="15.75">
      <c r="B414" s="9" t="s">
        <v>67</v>
      </c>
      <c r="C414" s="10"/>
      <c r="D414" s="10" t="s">
        <v>68</v>
      </c>
      <c r="E414" s="10">
        <v>4500000</v>
      </c>
    </row>
    <row r="415" spans="2:5" ht="15.75">
      <c r="B415" s="12" t="s">
        <v>67</v>
      </c>
      <c r="C415" s="13"/>
      <c r="D415" s="13"/>
      <c r="E415" s="13">
        <f>SUM(E414:E414)</f>
        <v>4500000</v>
      </c>
    </row>
    <row r="416" spans="2:5" ht="15.75">
      <c r="B416" s="9" t="s">
        <v>69</v>
      </c>
      <c r="C416" s="10"/>
      <c r="D416" s="10" t="s">
        <v>70</v>
      </c>
      <c r="E416" s="10">
        <v>3000000</v>
      </c>
    </row>
    <row r="417" spans="2:5" ht="15.75">
      <c r="B417" s="12" t="s">
        <v>69</v>
      </c>
      <c r="C417" s="13"/>
      <c r="D417" s="13"/>
      <c r="E417" s="13">
        <f>SUM(E416)</f>
        <v>3000000</v>
      </c>
    </row>
    <row r="418" spans="2:5" ht="15.75">
      <c r="B418" s="9" t="s">
        <v>71</v>
      </c>
      <c r="C418" s="10"/>
      <c r="D418" s="10" t="s">
        <v>72</v>
      </c>
      <c r="E418" s="10">
        <v>1315000</v>
      </c>
    </row>
    <row r="419" spans="2:5" ht="15.75">
      <c r="B419" s="9" t="s">
        <v>71</v>
      </c>
      <c r="C419" s="10"/>
      <c r="D419" s="10" t="s">
        <v>73</v>
      </c>
      <c r="E419" s="10">
        <v>485000</v>
      </c>
    </row>
    <row r="420" spans="2:5" ht="15.75">
      <c r="B420" s="9" t="s">
        <v>71</v>
      </c>
      <c r="C420" s="10"/>
      <c r="D420" s="10" t="s">
        <v>74</v>
      </c>
      <c r="E420" s="10">
        <v>1415000</v>
      </c>
    </row>
    <row r="421" spans="2:5" ht="15.75">
      <c r="B421" s="9" t="s">
        <v>71</v>
      </c>
      <c r="C421" s="10"/>
      <c r="D421" s="10" t="s">
        <v>75</v>
      </c>
      <c r="E421" s="10">
        <v>95000</v>
      </c>
    </row>
    <row r="422" spans="2:5" ht="15.75">
      <c r="B422" s="9" t="s">
        <v>71</v>
      </c>
      <c r="C422" s="10"/>
      <c r="D422" s="10" t="s">
        <v>246</v>
      </c>
      <c r="E422" s="10">
        <v>1190000</v>
      </c>
    </row>
    <row r="423" spans="2:5" ht="15.75">
      <c r="B423" s="12" t="s">
        <v>71</v>
      </c>
      <c r="C423" s="13"/>
      <c r="D423" s="13"/>
      <c r="E423" s="13">
        <f>SUM(E418:E422)</f>
        <v>4500000</v>
      </c>
    </row>
    <row r="424" spans="2:5" ht="15.75">
      <c r="B424" s="9" t="s">
        <v>76</v>
      </c>
      <c r="C424" s="10"/>
      <c r="D424" s="10" t="s">
        <v>77</v>
      </c>
      <c r="E424" s="10">
        <v>320000</v>
      </c>
    </row>
    <row r="425" spans="2:5" ht="15.75">
      <c r="B425" s="12" t="s">
        <v>76</v>
      </c>
      <c r="C425" s="13"/>
      <c r="D425" s="13"/>
      <c r="E425" s="13">
        <f>SUM(E424)</f>
        <v>320000</v>
      </c>
    </row>
    <row r="426" spans="2:5" ht="16.5" thickBot="1">
      <c r="B426" s="18" t="s">
        <v>78</v>
      </c>
      <c r="C426" s="19"/>
      <c r="D426" s="19"/>
      <c r="E426" s="19">
        <f>E425+E423+E417+E415+E413+E408+E397</f>
        <v>40280000</v>
      </c>
    </row>
    <row r="427" spans="2:5" ht="16.5" thickTop="1">
      <c r="B427" s="9" t="s">
        <v>79</v>
      </c>
      <c r="C427" s="10"/>
      <c r="D427" s="10" t="s">
        <v>388</v>
      </c>
      <c r="E427" s="10">
        <v>1800000</v>
      </c>
    </row>
    <row r="428" spans="2:5" ht="15.75">
      <c r="B428" s="9" t="s">
        <v>79</v>
      </c>
      <c r="C428" s="10"/>
      <c r="D428" s="10" t="s">
        <v>389</v>
      </c>
      <c r="E428" s="10">
        <v>300000</v>
      </c>
    </row>
    <row r="429" spans="2:5" ht="15.75">
      <c r="B429" s="9" t="s">
        <v>79</v>
      </c>
      <c r="C429" s="10"/>
      <c r="D429" s="10" t="s">
        <v>390</v>
      </c>
      <c r="E429" s="10">
        <v>600000</v>
      </c>
    </row>
    <row r="430" spans="2:5" ht="15.75">
      <c r="B430" s="9" t="s">
        <v>79</v>
      </c>
      <c r="C430" s="10"/>
      <c r="D430" s="10" t="s">
        <v>84</v>
      </c>
      <c r="E430" s="10">
        <v>300000</v>
      </c>
    </row>
    <row r="431" spans="2:5" ht="15.75">
      <c r="B431" s="12" t="s">
        <v>79</v>
      </c>
      <c r="C431" s="13"/>
      <c r="D431" s="13"/>
      <c r="E431" s="13">
        <f>SUM(E427:E430)</f>
        <v>3000000</v>
      </c>
    </row>
    <row r="432" spans="2:5" ht="15.75">
      <c r="B432" s="9" t="s">
        <v>85</v>
      </c>
      <c r="C432" s="10"/>
      <c r="D432" s="10" t="s">
        <v>249</v>
      </c>
      <c r="E432" s="10">
        <v>4625000</v>
      </c>
    </row>
    <row r="433" spans="2:5" ht="15.75">
      <c r="B433" s="9" t="s">
        <v>85</v>
      </c>
      <c r="C433" s="10"/>
      <c r="D433" s="10" t="s">
        <v>250</v>
      </c>
      <c r="E433" s="10">
        <v>4125000</v>
      </c>
    </row>
    <row r="434" spans="2:5" ht="15.75">
      <c r="B434" s="12" t="s">
        <v>85</v>
      </c>
      <c r="C434" s="13"/>
      <c r="D434" s="13"/>
      <c r="E434" s="13">
        <f>SUM(E432:E433)</f>
        <v>8750000</v>
      </c>
    </row>
    <row r="435" spans="2:5" ht="15.75">
      <c r="B435" s="9" t="s">
        <v>89</v>
      </c>
      <c r="C435" s="10"/>
      <c r="D435" s="10" t="s">
        <v>90</v>
      </c>
      <c r="E435" s="10">
        <v>800000</v>
      </c>
    </row>
    <row r="436" spans="2:5" ht="15.75">
      <c r="B436" s="12" t="s">
        <v>89</v>
      </c>
      <c r="C436" s="13"/>
      <c r="D436" s="13"/>
      <c r="E436" s="13">
        <f>SUM(E435)</f>
        <v>800000</v>
      </c>
    </row>
    <row r="437" spans="2:5" ht="15.75">
      <c r="B437" s="9" t="s">
        <v>91</v>
      </c>
      <c r="C437" s="10"/>
      <c r="D437" s="10" t="s">
        <v>92</v>
      </c>
      <c r="E437" s="10">
        <v>2600000</v>
      </c>
    </row>
    <row r="438" spans="2:5" ht="15.75">
      <c r="B438" s="12" t="s">
        <v>91</v>
      </c>
      <c r="C438" s="13"/>
      <c r="D438" s="13"/>
      <c r="E438" s="13">
        <f>SUM(E437)</f>
        <v>2600000</v>
      </c>
    </row>
    <row r="439" spans="2:5" ht="15.75">
      <c r="B439" s="9" t="s">
        <v>93</v>
      </c>
      <c r="C439" s="10"/>
      <c r="D439" s="10">
        <v>0</v>
      </c>
      <c r="E439" s="10">
        <v>125000</v>
      </c>
    </row>
    <row r="440" spans="2:5" ht="15.75">
      <c r="B440" s="12" t="s">
        <v>93</v>
      </c>
      <c r="C440" s="13"/>
      <c r="D440" s="13"/>
      <c r="E440" s="13">
        <f>SUM(E439)</f>
        <v>125000</v>
      </c>
    </row>
    <row r="441" spans="2:5" ht="15.75">
      <c r="B441" s="9" t="s">
        <v>94</v>
      </c>
      <c r="C441" s="10"/>
      <c r="D441" s="10">
        <v>0</v>
      </c>
      <c r="E441" s="10">
        <v>0</v>
      </c>
    </row>
    <row r="442" spans="2:5" ht="15.75">
      <c r="B442" s="9" t="s">
        <v>94</v>
      </c>
      <c r="C442" s="10"/>
      <c r="D442" s="10">
        <v>0</v>
      </c>
      <c r="E442" s="10">
        <v>0</v>
      </c>
    </row>
    <row r="443" spans="2:5" ht="15.75">
      <c r="B443" s="12" t="s">
        <v>94</v>
      </c>
      <c r="C443" s="13"/>
      <c r="D443" s="13"/>
      <c r="E443" s="13">
        <f>SUM(E441:E442)</f>
        <v>0</v>
      </c>
    </row>
    <row r="444" spans="2:5" ht="15.75">
      <c r="B444" s="9" t="s">
        <v>98</v>
      </c>
      <c r="C444" s="10"/>
      <c r="D444" s="10" t="s">
        <v>99</v>
      </c>
      <c r="E444" s="10">
        <v>34512</v>
      </c>
    </row>
    <row r="445" spans="2:5" ht="15.75">
      <c r="B445" s="9" t="s">
        <v>98</v>
      </c>
      <c r="C445" s="10"/>
      <c r="D445" s="10">
        <v>0</v>
      </c>
      <c r="E445" s="10">
        <v>0</v>
      </c>
    </row>
    <row r="446" spans="2:5" ht="15.75">
      <c r="B446" s="12" t="s">
        <v>98</v>
      </c>
      <c r="C446" s="13"/>
      <c r="D446" s="13"/>
      <c r="E446" s="13">
        <f>SUM(E444:E445)</f>
        <v>34512</v>
      </c>
    </row>
    <row r="447" spans="2:5" ht="15.75">
      <c r="B447" s="9" t="s">
        <v>103</v>
      </c>
      <c r="C447" s="10"/>
      <c r="D447" s="10" t="s">
        <v>104</v>
      </c>
      <c r="E447" s="10">
        <v>10000</v>
      </c>
    </row>
    <row r="448" spans="2:5" ht="15.75">
      <c r="B448" s="9" t="s">
        <v>103</v>
      </c>
      <c r="C448" s="10"/>
      <c r="D448" s="10" t="s">
        <v>251</v>
      </c>
      <c r="E448" s="10">
        <v>13000</v>
      </c>
    </row>
    <row r="449" spans="2:5" ht="15.75">
      <c r="B449" s="9" t="s">
        <v>103</v>
      </c>
      <c r="C449" s="10"/>
      <c r="D449" s="10" t="s">
        <v>321</v>
      </c>
      <c r="E449" s="10">
        <v>45000</v>
      </c>
    </row>
    <row r="450" spans="2:5" ht="15.75">
      <c r="B450" s="9" t="s">
        <v>103</v>
      </c>
      <c r="C450" s="10"/>
      <c r="D450" s="10" t="s">
        <v>105</v>
      </c>
      <c r="E450" s="10">
        <v>198000</v>
      </c>
    </row>
    <row r="451" spans="2:5" ht="15.75">
      <c r="B451" s="9" t="s">
        <v>103</v>
      </c>
      <c r="C451" s="10"/>
      <c r="D451" s="10" t="s">
        <v>107</v>
      </c>
      <c r="E451" s="10">
        <v>200000</v>
      </c>
    </row>
    <row r="452" spans="2:5" ht="15.75">
      <c r="B452" s="9" t="s">
        <v>103</v>
      </c>
      <c r="C452" s="10"/>
      <c r="D452" s="10" t="s">
        <v>109</v>
      </c>
      <c r="E452" s="10">
        <v>175000</v>
      </c>
    </row>
    <row r="453" spans="2:5" ht="15.75">
      <c r="B453" s="9" t="s">
        <v>103</v>
      </c>
      <c r="C453" s="10"/>
      <c r="D453" s="10" t="s">
        <v>111</v>
      </c>
      <c r="E453" s="10">
        <v>145000</v>
      </c>
    </row>
    <row r="454" spans="2:5" ht="15.75">
      <c r="B454" s="9" t="s">
        <v>103</v>
      </c>
      <c r="C454" s="10"/>
      <c r="D454" s="10" t="s">
        <v>113</v>
      </c>
      <c r="E454" s="10">
        <v>130000</v>
      </c>
    </row>
    <row r="455" spans="2:5" ht="15.75">
      <c r="B455" s="9" t="s">
        <v>103</v>
      </c>
      <c r="C455" s="10"/>
      <c r="D455" s="10" t="s">
        <v>114</v>
      </c>
      <c r="E455" s="10">
        <v>150000</v>
      </c>
    </row>
    <row r="456" spans="2:5" ht="15.75">
      <c r="B456" s="9" t="s">
        <v>103</v>
      </c>
      <c r="C456" s="10"/>
      <c r="D456" s="10" t="s">
        <v>115</v>
      </c>
      <c r="E456" s="10">
        <v>100000</v>
      </c>
    </row>
    <row r="457" spans="2:5" ht="15.75">
      <c r="B457" s="9" t="s">
        <v>103</v>
      </c>
      <c r="C457" s="10"/>
      <c r="D457" s="10" t="s">
        <v>252</v>
      </c>
      <c r="E457" s="10">
        <v>111200</v>
      </c>
    </row>
    <row r="458" spans="2:5" ht="15.75">
      <c r="B458" s="9" t="s">
        <v>103</v>
      </c>
      <c r="C458" s="10"/>
      <c r="D458" s="10" t="s">
        <v>116</v>
      </c>
      <c r="E458" s="10">
        <v>20000</v>
      </c>
    </row>
    <row r="459" spans="2:5" ht="15.75">
      <c r="B459" s="9" t="s">
        <v>103</v>
      </c>
      <c r="C459" s="10"/>
      <c r="D459" s="10" t="s">
        <v>254</v>
      </c>
      <c r="E459" s="10">
        <v>40000</v>
      </c>
    </row>
    <row r="460" spans="2:5" ht="15.75">
      <c r="B460" s="12" t="s">
        <v>103</v>
      </c>
      <c r="C460" s="13"/>
      <c r="D460" s="13"/>
      <c r="E460" s="13">
        <f>SUM(E447:E459)</f>
        <v>1337200</v>
      </c>
    </row>
    <row r="461" spans="2:5" ht="15.75">
      <c r="B461" s="9" t="s">
        <v>117</v>
      </c>
      <c r="C461" s="10"/>
      <c r="D461" s="10" t="s">
        <v>118</v>
      </c>
      <c r="E461" s="10">
        <v>1069500</v>
      </c>
    </row>
    <row r="462" spans="2:5" ht="15.75">
      <c r="B462" s="9" t="s">
        <v>117</v>
      </c>
      <c r="C462" s="10"/>
      <c r="D462" s="10" t="s">
        <v>120</v>
      </c>
      <c r="E462" s="10">
        <v>376000</v>
      </c>
    </row>
    <row r="463" spans="2:5" ht="15.75">
      <c r="B463" s="12" t="s">
        <v>117</v>
      </c>
      <c r="C463" s="13"/>
      <c r="D463" s="13"/>
      <c r="E463" s="13">
        <f>SUM(E461:E462)</f>
        <v>1445500</v>
      </c>
    </row>
    <row r="464" spans="2:5" ht="15.75">
      <c r="B464" s="9" t="s">
        <v>121</v>
      </c>
      <c r="C464" s="10"/>
      <c r="D464" s="10" t="s">
        <v>122</v>
      </c>
      <c r="E464" s="10">
        <v>70000</v>
      </c>
    </row>
    <row r="465" spans="2:5" ht="15.75">
      <c r="B465" s="12" t="s">
        <v>121</v>
      </c>
      <c r="C465" s="13"/>
      <c r="D465" s="13"/>
      <c r="E465" s="13">
        <f>SUM(E464)</f>
        <v>70000</v>
      </c>
    </row>
    <row r="466" spans="2:5" ht="16.5" thickBot="1">
      <c r="B466" s="18" t="s">
        <v>124</v>
      </c>
      <c r="C466" s="19"/>
      <c r="D466" s="19"/>
      <c r="E466" s="19">
        <f>E465+E463+E460+E446+E443+E440+E438+E436+E434+E431</f>
        <v>18162212</v>
      </c>
    </row>
    <row r="467" spans="2:5" ht="16.5" thickTop="1">
      <c r="B467" s="9" t="s">
        <v>125</v>
      </c>
      <c r="C467" s="10"/>
      <c r="D467" s="10" t="s">
        <v>126</v>
      </c>
      <c r="E467" s="10">
        <v>200000</v>
      </c>
    </row>
    <row r="468" spans="2:5" ht="15.75">
      <c r="B468" s="9" t="s">
        <v>125</v>
      </c>
      <c r="C468" s="10"/>
      <c r="D468" s="10" t="s">
        <v>128</v>
      </c>
      <c r="E468" s="10">
        <v>250000</v>
      </c>
    </row>
    <row r="469" spans="2:5" ht="15.75">
      <c r="B469" s="9" t="s">
        <v>125</v>
      </c>
      <c r="C469" s="10"/>
      <c r="D469" s="10" t="s">
        <v>130</v>
      </c>
      <c r="E469" s="10">
        <v>220000</v>
      </c>
    </row>
    <row r="470" spans="2:5" ht="15.75">
      <c r="B470" s="9" t="s">
        <v>125</v>
      </c>
      <c r="C470" s="10"/>
      <c r="D470" s="10" t="s">
        <v>134</v>
      </c>
      <c r="E470" s="10">
        <v>40000</v>
      </c>
    </row>
    <row r="471" spans="2:5" ht="15.75">
      <c r="B471" s="9" t="s">
        <v>125</v>
      </c>
      <c r="C471" s="10"/>
      <c r="D471" s="10" t="s">
        <v>391</v>
      </c>
      <c r="E471" s="10">
        <v>85000</v>
      </c>
    </row>
    <row r="472" spans="2:5" ht="15.75">
      <c r="B472" s="9" t="s">
        <v>125</v>
      </c>
      <c r="C472" s="10"/>
      <c r="D472" s="10" t="s">
        <v>141</v>
      </c>
      <c r="E472" s="10">
        <v>433000</v>
      </c>
    </row>
    <row r="473" spans="2:5" ht="15.75">
      <c r="B473" s="12" t="s">
        <v>125</v>
      </c>
      <c r="C473" s="13"/>
      <c r="D473" s="13"/>
      <c r="E473" s="13">
        <f>SUM(E467:E472)</f>
        <v>1228000</v>
      </c>
    </row>
    <row r="474" spans="2:5" ht="15.75">
      <c r="B474" s="9" t="s">
        <v>142</v>
      </c>
      <c r="C474" s="10"/>
      <c r="D474" s="10" t="s">
        <v>392</v>
      </c>
      <c r="E474" s="10">
        <v>560000</v>
      </c>
    </row>
    <row r="475" spans="2:5" ht="15.75">
      <c r="B475" s="9" t="s">
        <v>142</v>
      </c>
      <c r="C475" s="10"/>
      <c r="D475" s="10" t="s">
        <v>144</v>
      </c>
      <c r="E475" s="10">
        <v>220000</v>
      </c>
    </row>
    <row r="476" spans="2:5" ht="15.75">
      <c r="B476" s="9" t="s">
        <v>142</v>
      </c>
      <c r="C476" s="10"/>
      <c r="D476" s="10" t="s">
        <v>145</v>
      </c>
      <c r="E476" s="10">
        <v>46000</v>
      </c>
    </row>
    <row r="477" spans="2:5" ht="15.75">
      <c r="B477" s="9" t="s">
        <v>142</v>
      </c>
      <c r="C477" s="10"/>
      <c r="D477" s="10" t="s">
        <v>145</v>
      </c>
      <c r="E477" s="10">
        <v>46000</v>
      </c>
    </row>
    <row r="478" spans="2:5" ht="15.75">
      <c r="B478" s="9" t="s">
        <v>142</v>
      </c>
      <c r="C478" s="10"/>
      <c r="D478" s="10" t="s">
        <v>145</v>
      </c>
      <c r="E478" s="10">
        <v>46000</v>
      </c>
    </row>
    <row r="479" spans="2:5" ht="15.75">
      <c r="B479" s="9" t="s">
        <v>142</v>
      </c>
      <c r="C479" s="10"/>
      <c r="D479" s="10" t="s">
        <v>145</v>
      </c>
      <c r="E479" s="10">
        <v>46000</v>
      </c>
    </row>
    <row r="480" spans="2:5" ht="15.75">
      <c r="B480" s="9" t="s">
        <v>142</v>
      </c>
      <c r="C480" s="10"/>
      <c r="D480" s="10" t="s">
        <v>145</v>
      </c>
      <c r="E480" s="10">
        <v>46000</v>
      </c>
    </row>
    <row r="481" spans="2:5" ht="15.75">
      <c r="B481" s="9" t="s">
        <v>142</v>
      </c>
      <c r="C481" s="10"/>
      <c r="D481" s="10" t="s">
        <v>145</v>
      </c>
      <c r="E481" s="10">
        <v>46000</v>
      </c>
    </row>
    <row r="482" spans="2:5" ht="15.75">
      <c r="B482" s="9" t="s">
        <v>142</v>
      </c>
      <c r="C482" s="10"/>
      <c r="D482" s="10" t="s">
        <v>145</v>
      </c>
      <c r="E482" s="10">
        <v>46000</v>
      </c>
    </row>
    <row r="483" spans="2:5" ht="15.75">
      <c r="B483" s="9" t="s">
        <v>142</v>
      </c>
      <c r="C483" s="10"/>
      <c r="D483" s="10" t="s">
        <v>145</v>
      </c>
      <c r="E483" s="10">
        <v>46000</v>
      </c>
    </row>
    <row r="484" spans="2:5" ht="15.75">
      <c r="B484" s="9" t="s">
        <v>142</v>
      </c>
      <c r="C484" s="10"/>
      <c r="D484" s="10" t="s">
        <v>145</v>
      </c>
      <c r="E484" s="10">
        <v>46000</v>
      </c>
    </row>
    <row r="485" spans="2:5" ht="15.75">
      <c r="B485" s="9" t="s">
        <v>142</v>
      </c>
      <c r="C485" s="10"/>
      <c r="D485" s="10" t="s">
        <v>145</v>
      </c>
      <c r="E485" s="10">
        <v>46000</v>
      </c>
    </row>
    <row r="486" spans="2:5" ht="15.75">
      <c r="B486" s="9" t="s">
        <v>142</v>
      </c>
      <c r="C486" s="10"/>
      <c r="D486" s="10" t="s">
        <v>145</v>
      </c>
      <c r="E486" s="10">
        <v>46000</v>
      </c>
    </row>
    <row r="487" spans="2:5" ht="15.75">
      <c r="B487" s="9" t="s">
        <v>142</v>
      </c>
      <c r="C487" s="10"/>
      <c r="D487" s="10" t="s">
        <v>393</v>
      </c>
      <c r="E487" s="10">
        <v>250000</v>
      </c>
    </row>
    <row r="488" spans="2:5" ht="15.75">
      <c r="B488" s="9" t="s">
        <v>142</v>
      </c>
      <c r="C488" s="10"/>
      <c r="D488" s="10" t="s">
        <v>393</v>
      </c>
      <c r="E488" s="10">
        <v>250000</v>
      </c>
    </row>
    <row r="489" spans="2:5" ht="15.75">
      <c r="B489" s="9" t="s">
        <v>142</v>
      </c>
      <c r="C489" s="10"/>
      <c r="D489" s="10" t="s">
        <v>394</v>
      </c>
      <c r="E489" s="10">
        <v>290000</v>
      </c>
    </row>
    <row r="490" spans="2:5" ht="15.75">
      <c r="B490" s="9" t="s">
        <v>142</v>
      </c>
      <c r="C490" s="10"/>
      <c r="D490" s="10" t="s">
        <v>395</v>
      </c>
      <c r="E490" s="10">
        <v>210000</v>
      </c>
    </row>
    <row r="491" spans="2:5" ht="15.75">
      <c r="B491" s="9" t="s">
        <v>142</v>
      </c>
      <c r="C491" s="10"/>
      <c r="D491" s="10" t="s">
        <v>396</v>
      </c>
      <c r="E491" s="10">
        <v>150000</v>
      </c>
    </row>
    <row r="492" spans="2:5" ht="15.75">
      <c r="B492" s="9" t="s">
        <v>142</v>
      </c>
      <c r="C492" s="10"/>
      <c r="D492" s="10" t="s">
        <v>396</v>
      </c>
      <c r="E492" s="10">
        <v>150000</v>
      </c>
    </row>
    <row r="493" spans="2:5" ht="15.75">
      <c r="B493" s="9" t="s">
        <v>142</v>
      </c>
      <c r="C493" s="10"/>
      <c r="D493" s="10" t="s">
        <v>397</v>
      </c>
      <c r="E493" s="10">
        <v>360000</v>
      </c>
    </row>
    <row r="494" spans="2:5" ht="15.75">
      <c r="B494" s="9" t="s">
        <v>142</v>
      </c>
      <c r="C494" s="10"/>
      <c r="D494" s="10" t="s">
        <v>398</v>
      </c>
      <c r="E494" s="10">
        <v>65000</v>
      </c>
    </row>
    <row r="495" spans="2:5" ht="15.75">
      <c r="B495" s="12" t="s">
        <v>142</v>
      </c>
      <c r="C495" s="13"/>
      <c r="D495" s="13"/>
      <c r="E495" s="13">
        <f>SUM(E474:E494)</f>
        <v>3011000</v>
      </c>
    </row>
    <row r="496" spans="2:5" ht="15.75">
      <c r="B496" s="9" t="s">
        <v>148</v>
      </c>
      <c r="C496" s="10"/>
      <c r="D496" s="10" t="s">
        <v>399</v>
      </c>
      <c r="E496" s="23">
        <v>750000</v>
      </c>
    </row>
    <row r="497" spans="2:5" ht="15.75">
      <c r="B497" s="9" t="s">
        <v>148</v>
      </c>
      <c r="C497" s="10"/>
      <c r="D497" s="10" t="s">
        <v>400</v>
      </c>
      <c r="E497" s="10">
        <v>15000</v>
      </c>
    </row>
    <row r="498" spans="2:5" ht="15.75">
      <c r="B498" s="9" t="s">
        <v>148</v>
      </c>
      <c r="C498" s="10"/>
      <c r="D498" s="10" t="s">
        <v>401</v>
      </c>
      <c r="E498" s="10">
        <v>23000</v>
      </c>
    </row>
    <row r="499" spans="2:5" ht="15.75">
      <c r="B499" s="9" t="s">
        <v>148</v>
      </c>
      <c r="C499" s="10"/>
      <c r="D499" s="10" t="s">
        <v>402</v>
      </c>
      <c r="E499" s="10">
        <v>67000</v>
      </c>
    </row>
    <row r="500" spans="2:5" ht="15.75">
      <c r="B500" s="9" t="s">
        <v>148</v>
      </c>
      <c r="C500" s="10"/>
      <c r="D500" s="10" t="s">
        <v>403</v>
      </c>
      <c r="E500" s="10">
        <v>35000</v>
      </c>
    </row>
    <row r="501" spans="2:5" ht="15.75">
      <c r="B501" s="9" t="s">
        <v>148</v>
      </c>
      <c r="C501" s="10"/>
      <c r="D501" s="10" t="s">
        <v>154</v>
      </c>
      <c r="E501" s="10">
        <v>100000</v>
      </c>
    </row>
    <row r="502" spans="2:5" ht="15.75">
      <c r="B502" s="9" t="s">
        <v>148</v>
      </c>
      <c r="C502" s="10"/>
      <c r="D502" s="10" t="s">
        <v>157</v>
      </c>
      <c r="E502" s="10">
        <v>50000</v>
      </c>
    </row>
    <row r="503" spans="2:5" ht="15.75">
      <c r="B503" s="12" t="s">
        <v>148</v>
      </c>
      <c r="C503" s="13"/>
      <c r="D503" s="13"/>
      <c r="E503" s="13">
        <f>SUM(E496:E502)</f>
        <v>1040000</v>
      </c>
    </row>
    <row r="504" spans="2:5" ht="15.75">
      <c r="B504" s="9" t="s">
        <v>158</v>
      </c>
      <c r="C504" s="10"/>
      <c r="D504" s="10" t="s">
        <v>404</v>
      </c>
      <c r="E504" s="10">
        <v>75000</v>
      </c>
    </row>
    <row r="505" spans="2:5" ht="15.75">
      <c r="B505" s="9" t="s">
        <v>158</v>
      </c>
      <c r="C505" s="10"/>
      <c r="D505" s="10" t="s">
        <v>405</v>
      </c>
      <c r="E505" s="10">
        <v>160000</v>
      </c>
    </row>
    <row r="506" spans="2:5" ht="15.75">
      <c r="B506" s="9" t="s">
        <v>158</v>
      </c>
      <c r="C506" s="10"/>
      <c r="D506" s="10" t="s">
        <v>406</v>
      </c>
      <c r="E506" s="10">
        <v>150000</v>
      </c>
    </row>
    <row r="507" spans="2:5" ht="15.75">
      <c r="B507" s="9" t="s">
        <v>158</v>
      </c>
      <c r="C507" s="10"/>
      <c r="D507" s="10" t="s">
        <v>407</v>
      </c>
      <c r="E507" s="10">
        <v>25000</v>
      </c>
    </row>
    <row r="508" spans="2:5" ht="15.75">
      <c r="B508" s="9" t="s">
        <v>158</v>
      </c>
      <c r="C508" s="10"/>
      <c r="D508" s="10" t="s">
        <v>162</v>
      </c>
      <c r="E508" s="10">
        <v>55000</v>
      </c>
    </row>
    <row r="509" spans="2:5" ht="15.75">
      <c r="B509" s="9" t="s">
        <v>158</v>
      </c>
      <c r="C509" s="10"/>
      <c r="D509" s="10" t="s">
        <v>408</v>
      </c>
      <c r="E509" s="10">
        <v>220000</v>
      </c>
    </row>
    <row r="510" spans="2:5" ht="15.75">
      <c r="B510" s="9" t="s">
        <v>158</v>
      </c>
      <c r="C510" s="10"/>
      <c r="D510" s="10" t="s">
        <v>409</v>
      </c>
      <c r="E510" s="10">
        <v>30000</v>
      </c>
    </row>
    <row r="511" spans="2:5" ht="15.75">
      <c r="B511" s="9" t="s">
        <v>158</v>
      </c>
      <c r="C511" s="10"/>
      <c r="D511" s="10" t="s">
        <v>410</v>
      </c>
      <c r="E511" s="10">
        <v>200000</v>
      </c>
    </row>
    <row r="512" spans="2:5" ht="15.75">
      <c r="B512" s="9" t="s">
        <v>158</v>
      </c>
      <c r="C512" s="10"/>
      <c r="D512" s="10" t="s">
        <v>411</v>
      </c>
      <c r="E512" s="10">
        <v>65000</v>
      </c>
    </row>
    <row r="513" spans="2:5" ht="15.75">
      <c r="B513" s="9" t="s">
        <v>158</v>
      </c>
      <c r="C513" s="10"/>
      <c r="D513" s="10" t="s">
        <v>412</v>
      </c>
      <c r="E513" s="10">
        <v>100000</v>
      </c>
    </row>
    <row r="514" spans="2:5" ht="15.75">
      <c r="B514" s="9" t="s">
        <v>158</v>
      </c>
      <c r="C514" s="10"/>
      <c r="D514" s="10" t="s">
        <v>413</v>
      </c>
      <c r="E514" s="10">
        <v>40000</v>
      </c>
    </row>
    <row r="515" spans="2:5" ht="15.75">
      <c r="B515" s="9" t="s">
        <v>158</v>
      </c>
      <c r="C515" s="10"/>
      <c r="D515" s="10" t="s">
        <v>414</v>
      </c>
      <c r="E515" s="10">
        <v>25000</v>
      </c>
    </row>
    <row r="516" spans="2:5" ht="15.75">
      <c r="B516" s="9" t="s">
        <v>158</v>
      </c>
      <c r="C516" s="10"/>
      <c r="D516" s="10" t="s">
        <v>415</v>
      </c>
      <c r="E516" s="10">
        <v>100000</v>
      </c>
    </row>
    <row r="517" spans="2:5" ht="15.75">
      <c r="B517" s="9" t="s">
        <v>158</v>
      </c>
      <c r="C517" s="10"/>
      <c r="D517" s="10" t="s">
        <v>416</v>
      </c>
      <c r="E517" s="10">
        <v>75000</v>
      </c>
    </row>
    <row r="518" spans="2:5" ht="15.75">
      <c r="B518" s="12" t="s">
        <v>158</v>
      </c>
      <c r="C518" s="13"/>
      <c r="D518" s="13"/>
      <c r="E518" s="13">
        <f>SUM(E504:E517)</f>
        <v>1320000</v>
      </c>
    </row>
    <row r="519" spans="2:5" ht="15.75">
      <c r="B519" s="9" t="s">
        <v>171</v>
      </c>
      <c r="C519" s="10"/>
      <c r="D519" s="10" t="s">
        <v>340</v>
      </c>
      <c r="E519" s="10">
        <v>100000</v>
      </c>
    </row>
    <row r="520" spans="2:5" ht="15.75">
      <c r="B520" s="9" t="s">
        <v>171</v>
      </c>
      <c r="C520" s="10"/>
      <c r="D520" s="10" t="s">
        <v>417</v>
      </c>
      <c r="E520" s="10">
        <v>100000</v>
      </c>
    </row>
    <row r="521" spans="2:5" ht="15.75">
      <c r="B521" s="9" t="s">
        <v>171</v>
      </c>
      <c r="C521" s="10"/>
      <c r="D521" s="10" t="s">
        <v>342</v>
      </c>
      <c r="E521" s="10">
        <v>500000</v>
      </c>
    </row>
    <row r="522" spans="2:5" ht="15.75">
      <c r="B522" s="9" t="s">
        <v>171</v>
      </c>
      <c r="C522" s="10"/>
      <c r="D522" s="10" t="s">
        <v>418</v>
      </c>
      <c r="E522" s="10">
        <v>100000</v>
      </c>
    </row>
    <row r="523" spans="2:5" ht="15.75">
      <c r="B523" s="9" t="s">
        <v>171</v>
      </c>
      <c r="C523" s="10"/>
      <c r="D523" s="10" t="s">
        <v>419</v>
      </c>
      <c r="E523" s="10">
        <v>100000</v>
      </c>
    </row>
    <row r="524" spans="2:5" ht="15.75">
      <c r="B524" s="9" t="s">
        <v>171</v>
      </c>
      <c r="C524" s="10"/>
      <c r="D524" s="10" t="s">
        <v>420</v>
      </c>
      <c r="E524" s="10">
        <v>400000</v>
      </c>
    </row>
    <row r="525" spans="2:5" ht="15.75">
      <c r="B525" s="9" t="s">
        <v>171</v>
      </c>
      <c r="C525" s="10"/>
      <c r="D525" s="10" t="s">
        <v>421</v>
      </c>
      <c r="E525" s="10">
        <v>120000</v>
      </c>
    </row>
    <row r="526" spans="2:5" ht="15.75">
      <c r="B526" s="12" t="s">
        <v>171</v>
      </c>
      <c r="C526" s="13"/>
      <c r="D526" s="13"/>
      <c r="E526" s="13">
        <f>SUM(E519:E525)</f>
        <v>1420000</v>
      </c>
    </row>
    <row r="527" spans="2:5" ht="15.75">
      <c r="B527" s="9" t="s">
        <v>184</v>
      </c>
      <c r="C527" s="10"/>
      <c r="D527" s="10" t="s">
        <v>185</v>
      </c>
      <c r="E527" s="10">
        <v>225000</v>
      </c>
    </row>
    <row r="528" spans="2:5" ht="15.75">
      <c r="B528" s="9" t="s">
        <v>184</v>
      </c>
      <c r="C528" s="10"/>
      <c r="D528" s="10" t="s">
        <v>187</v>
      </c>
      <c r="E528" s="10">
        <v>200000</v>
      </c>
    </row>
    <row r="529" spans="2:5" ht="15.75">
      <c r="B529" s="9" t="s">
        <v>184</v>
      </c>
      <c r="C529" s="10"/>
      <c r="D529" s="10" t="s">
        <v>189</v>
      </c>
      <c r="E529" s="10">
        <v>150000</v>
      </c>
    </row>
    <row r="530" spans="2:5" ht="15.75">
      <c r="B530" s="9" t="s">
        <v>184</v>
      </c>
      <c r="C530" s="10"/>
      <c r="D530" s="10" t="s">
        <v>191</v>
      </c>
      <c r="E530" s="10">
        <v>100000</v>
      </c>
    </row>
    <row r="531" spans="2:5" ht="15.75">
      <c r="B531" s="9" t="s">
        <v>184</v>
      </c>
      <c r="C531" s="10"/>
      <c r="D531" s="10" t="s">
        <v>422</v>
      </c>
      <c r="E531" s="10">
        <v>300000</v>
      </c>
    </row>
    <row r="532" spans="2:5" ht="15.75">
      <c r="B532" s="9" t="s">
        <v>184</v>
      </c>
      <c r="C532" s="10"/>
      <c r="D532" s="10" t="s">
        <v>423</v>
      </c>
      <c r="E532" s="10">
        <v>650000</v>
      </c>
    </row>
    <row r="533" spans="2:5" ht="15.75">
      <c r="B533" s="9" t="s">
        <v>184</v>
      </c>
      <c r="C533" s="10"/>
      <c r="D533" s="10" t="s">
        <v>424</v>
      </c>
      <c r="E533" s="10">
        <v>950000</v>
      </c>
    </row>
    <row r="534" spans="2:5" ht="15.75">
      <c r="B534" s="12" t="s">
        <v>184</v>
      </c>
      <c r="C534" s="13"/>
      <c r="D534" s="13"/>
      <c r="E534" s="13">
        <f>SUM(E527:E533)</f>
        <v>2575000</v>
      </c>
    </row>
    <row r="535" spans="2:5" ht="15.75">
      <c r="B535" s="9" t="s">
        <v>201</v>
      </c>
      <c r="C535" s="10"/>
      <c r="D535" s="10" t="s">
        <v>202</v>
      </c>
      <c r="E535" s="10">
        <v>200000</v>
      </c>
    </row>
    <row r="536" spans="2:5" ht="15.75">
      <c r="B536" s="12" t="s">
        <v>201</v>
      </c>
      <c r="C536" s="13"/>
      <c r="D536" s="13"/>
      <c r="E536" s="13">
        <f>SUM(E535)</f>
        <v>200000</v>
      </c>
    </row>
    <row r="537" spans="2:5" ht="16.5" thickBot="1">
      <c r="B537" s="18" t="s">
        <v>204</v>
      </c>
      <c r="C537" s="19"/>
      <c r="D537" s="19"/>
      <c r="E537" s="19">
        <f>E536+E534+E526+E518+E503+E495+E473</f>
        <v>10794000</v>
      </c>
    </row>
    <row r="538" spans="2:5" ht="16.5" thickTop="1">
      <c r="B538" s="21" t="s">
        <v>205</v>
      </c>
      <c r="C538" s="22"/>
      <c r="D538" s="22"/>
      <c r="E538" s="22">
        <f>SUM(E537,E466,E426,E386)</f>
        <v>82061212</v>
      </c>
    </row>
    <row r="539" spans="2:5" ht="15.75">
      <c r="B539" s="9" t="s">
        <v>206</v>
      </c>
      <c r="C539" s="10"/>
      <c r="D539" s="10">
        <v>0</v>
      </c>
      <c r="E539" s="10">
        <v>-600000</v>
      </c>
    </row>
    <row r="540" spans="2:5" ht="15.75">
      <c r="B540" s="9" t="s">
        <v>289</v>
      </c>
      <c r="C540" s="10"/>
      <c r="D540" s="10">
        <v>0</v>
      </c>
      <c r="E540" s="10">
        <v>-3000000</v>
      </c>
    </row>
    <row r="541" spans="2:5" ht="15.75">
      <c r="B541" s="9" t="s">
        <v>207</v>
      </c>
      <c r="C541" s="10"/>
      <c r="D541" s="10">
        <v>0</v>
      </c>
      <c r="E541" s="10">
        <v>-500000</v>
      </c>
    </row>
    <row r="542" spans="2:5" ht="15.75">
      <c r="B542" s="9" t="s">
        <v>208</v>
      </c>
      <c r="C542" s="10"/>
      <c r="D542" s="10">
        <v>0</v>
      </c>
      <c r="E542" s="10">
        <v>-1000000</v>
      </c>
    </row>
    <row r="543" spans="2:5" ht="15.75">
      <c r="B543" s="9" t="s">
        <v>209</v>
      </c>
      <c r="C543" s="10"/>
      <c r="D543" s="10">
        <v>0</v>
      </c>
      <c r="E543" s="10">
        <v>-31250</v>
      </c>
    </row>
    <row r="544" spans="2:5" ht="15.75">
      <c r="B544" s="9" t="s">
        <v>210</v>
      </c>
      <c r="C544" s="10"/>
      <c r="D544" s="10">
        <v>0</v>
      </c>
      <c r="E544" s="10">
        <v>0</v>
      </c>
    </row>
    <row r="545" spans="2:5" ht="15.75">
      <c r="B545" s="12" t="s">
        <v>211</v>
      </c>
      <c r="C545" s="13"/>
      <c r="D545" s="13"/>
      <c r="E545" s="13">
        <f>SUM(E539:E544)</f>
        <v>-5131250</v>
      </c>
    </row>
    <row r="546" spans="2:5" ht="15.75">
      <c r="B546" s="21" t="s">
        <v>425</v>
      </c>
      <c r="C546" s="22"/>
      <c r="D546" s="22"/>
      <c r="E546" s="22">
        <f>SUM(E538,E545)</f>
        <v>76929962</v>
      </c>
    </row>
    <row r="547" spans="2:5">
      <c r="B547" s="1" t="s">
        <v>212</v>
      </c>
      <c r="C547" s="1"/>
      <c r="D547" s="1"/>
      <c r="E547" s="1"/>
    </row>
    <row r="548" spans="2:5" ht="15.75">
      <c r="B548" s="9" t="s">
        <v>7</v>
      </c>
      <c r="C548" s="10"/>
      <c r="D548" s="10" t="s">
        <v>426</v>
      </c>
      <c r="E548" s="10">
        <v>800000</v>
      </c>
    </row>
    <row r="549" spans="2:5" ht="15.75">
      <c r="B549" s="9" t="s">
        <v>7</v>
      </c>
      <c r="C549" s="10"/>
      <c r="D549" s="10" t="s">
        <v>427</v>
      </c>
      <c r="E549" s="10">
        <v>800000</v>
      </c>
    </row>
    <row r="550" spans="2:5" ht="15.75">
      <c r="B550" s="9" t="s">
        <v>7</v>
      </c>
      <c r="C550" s="10"/>
      <c r="D550" s="10" t="s">
        <v>428</v>
      </c>
      <c r="E550" s="10">
        <v>1400000</v>
      </c>
    </row>
    <row r="551" spans="2:5" ht="15.75">
      <c r="B551" s="9" t="s">
        <v>7</v>
      </c>
      <c r="C551" s="10"/>
      <c r="D551" s="10" t="s">
        <v>294</v>
      </c>
      <c r="E551" s="10">
        <v>1000000</v>
      </c>
    </row>
    <row r="552" spans="2:5" ht="15.75">
      <c r="B552" s="9" t="s">
        <v>7</v>
      </c>
      <c r="C552" s="10"/>
      <c r="D552" s="10" t="s">
        <v>429</v>
      </c>
      <c r="E552" s="10">
        <v>800000</v>
      </c>
    </row>
    <row r="553" spans="2:5" ht="15.75">
      <c r="B553" s="9" t="s">
        <v>7</v>
      </c>
      <c r="C553" s="10"/>
      <c r="D553" s="10" t="s">
        <v>430</v>
      </c>
      <c r="E553" s="10">
        <v>2500000</v>
      </c>
    </row>
    <row r="554" spans="2:5" ht="15.75">
      <c r="B554" s="9" t="s">
        <v>7</v>
      </c>
      <c r="C554" s="10"/>
      <c r="D554" s="10" t="s">
        <v>22</v>
      </c>
      <c r="E554" s="10">
        <v>350000</v>
      </c>
    </row>
    <row r="555" spans="2:5" ht="15.75">
      <c r="B555" s="12" t="s">
        <v>7</v>
      </c>
      <c r="C555" s="13"/>
      <c r="D555" s="13"/>
      <c r="E555" s="13">
        <f>SUM(E548:E554)</f>
        <v>7650000</v>
      </c>
    </row>
    <row r="556" spans="2:5" ht="15.75">
      <c r="B556" s="9" t="s">
        <v>24</v>
      </c>
      <c r="C556" s="10"/>
      <c r="D556" s="10" t="s">
        <v>431</v>
      </c>
      <c r="E556" s="15">
        <v>1200000</v>
      </c>
    </row>
    <row r="557" spans="2:5" ht="15.75">
      <c r="B557" s="9" t="s">
        <v>24</v>
      </c>
      <c r="C557" s="10"/>
      <c r="D557" s="10" t="s">
        <v>432</v>
      </c>
      <c r="E557" s="15">
        <v>1200000</v>
      </c>
    </row>
    <row r="558" spans="2:5" ht="15.75">
      <c r="B558" s="12" t="s">
        <v>24</v>
      </c>
      <c r="C558" s="13"/>
      <c r="D558" s="13"/>
      <c r="E558" s="13">
        <f>SUM(E556:E557)</f>
        <v>2400000</v>
      </c>
    </row>
    <row r="559" spans="2:5" ht="15.75">
      <c r="B559" s="9" t="s">
        <v>29</v>
      </c>
      <c r="C559" s="10"/>
      <c r="D559" s="10" t="s">
        <v>30</v>
      </c>
      <c r="E559" s="10">
        <v>900000</v>
      </c>
    </row>
    <row r="560" spans="2:5" ht="15.75">
      <c r="B560" s="9" t="s">
        <v>29</v>
      </c>
      <c r="C560" s="10"/>
      <c r="D560" s="10" t="s">
        <v>31</v>
      </c>
      <c r="E560" s="10">
        <v>990000</v>
      </c>
    </row>
    <row r="561" spans="2:5" ht="15.75">
      <c r="B561" s="9" t="s">
        <v>29</v>
      </c>
      <c r="C561" s="10"/>
      <c r="D561" s="10" t="s">
        <v>32</v>
      </c>
      <c r="E561" s="10">
        <v>600000</v>
      </c>
    </row>
    <row r="562" spans="2:5" ht="15.75">
      <c r="B562" s="9" t="s">
        <v>29</v>
      </c>
      <c r="C562" s="10"/>
      <c r="D562" s="10" t="s">
        <v>33</v>
      </c>
      <c r="E562" s="10">
        <v>125000</v>
      </c>
    </row>
    <row r="563" spans="2:5" ht="15.75">
      <c r="B563" s="9" t="s">
        <v>29</v>
      </c>
      <c r="C563" s="10"/>
      <c r="D563" s="10" t="s">
        <v>34</v>
      </c>
      <c r="E563" s="10">
        <v>220000</v>
      </c>
    </row>
    <row r="564" spans="2:5" ht="15.75">
      <c r="B564" s="9" t="s">
        <v>29</v>
      </c>
      <c r="C564" s="10"/>
      <c r="D564" s="10" t="s">
        <v>35</v>
      </c>
      <c r="E564" s="10">
        <v>100000</v>
      </c>
    </row>
    <row r="565" spans="2:5" ht="15.75">
      <c r="B565" s="9" t="s">
        <v>29</v>
      </c>
      <c r="C565" s="10"/>
      <c r="D565" s="10" t="s">
        <v>36</v>
      </c>
      <c r="E565" s="10">
        <v>120000</v>
      </c>
    </row>
    <row r="566" spans="2:5" ht="15.75">
      <c r="B566" s="16" t="s">
        <v>29</v>
      </c>
      <c r="C566" s="17"/>
      <c r="D566" s="17"/>
      <c r="E566" s="17">
        <f>SUM(E559:E565)</f>
        <v>3055000</v>
      </c>
    </row>
    <row r="567" spans="2:5" ht="16.5" thickBot="1">
      <c r="B567" s="18" t="s">
        <v>37</v>
      </c>
      <c r="C567" s="19"/>
      <c r="D567" s="19"/>
      <c r="E567" s="19">
        <f>E566+E558+E555</f>
        <v>13105000</v>
      </c>
    </row>
    <row r="568" spans="2:5" ht="16.5" thickTop="1">
      <c r="B568" s="9" t="s">
        <v>38</v>
      </c>
      <c r="C568" s="10"/>
      <c r="D568" s="10" t="s">
        <v>433</v>
      </c>
      <c r="E568" s="10">
        <v>2500000</v>
      </c>
    </row>
    <row r="569" spans="2:5" ht="15.75">
      <c r="B569" s="9" t="s">
        <v>38</v>
      </c>
      <c r="C569" s="10"/>
      <c r="D569" s="10" t="s">
        <v>434</v>
      </c>
      <c r="E569" s="10">
        <v>2500000</v>
      </c>
    </row>
    <row r="570" spans="2:5" ht="15.75">
      <c r="B570" s="9" t="s">
        <v>38</v>
      </c>
      <c r="C570" s="10"/>
      <c r="D570" s="10" t="s">
        <v>435</v>
      </c>
      <c r="E570" s="10">
        <v>1500000</v>
      </c>
    </row>
    <row r="571" spans="2:5" ht="15.75">
      <c r="B571" s="9" t="s">
        <v>38</v>
      </c>
      <c r="C571" s="10"/>
      <c r="D571" s="10" t="s">
        <v>436</v>
      </c>
      <c r="E571" s="10">
        <v>2500000</v>
      </c>
    </row>
    <row r="572" spans="2:5" ht="15.75">
      <c r="B572" s="9" t="s">
        <v>38</v>
      </c>
      <c r="C572" s="10"/>
      <c r="D572" s="10" t="s">
        <v>437</v>
      </c>
      <c r="E572" s="10">
        <v>2000000</v>
      </c>
    </row>
    <row r="573" spans="2:5" ht="15.75">
      <c r="B573" s="9" t="s">
        <v>38</v>
      </c>
      <c r="C573" s="10"/>
      <c r="D573" s="10" t="s">
        <v>438</v>
      </c>
      <c r="E573" s="10">
        <v>1500000</v>
      </c>
    </row>
    <row r="574" spans="2:5" ht="15.75">
      <c r="B574" s="9" t="s">
        <v>38</v>
      </c>
      <c r="C574" s="10"/>
      <c r="D574" s="10" t="s">
        <v>439</v>
      </c>
      <c r="E574" s="10">
        <v>1500000</v>
      </c>
    </row>
    <row r="575" spans="2:5" ht="15.75">
      <c r="B575" s="9" t="s">
        <v>38</v>
      </c>
      <c r="C575" s="10"/>
      <c r="D575" s="10" t="s">
        <v>440</v>
      </c>
      <c r="E575" s="10">
        <v>2000000</v>
      </c>
    </row>
    <row r="576" spans="2:5" ht="15.75">
      <c r="B576" s="9" t="s">
        <v>38</v>
      </c>
      <c r="C576" s="10"/>
      <c r="D576" s="10" t="s">
        <v>441</v>
      </c>
      <c r="E576" s="10">
        <v>2000000</v>
      </c>
    </row>
    <row r="577" spans="2:5" ht="15.75">
      <c r="B577" s="12" t="s">
        <v>38</v>
      </c>
      <c r="C577" s="13"/>
      <c r="D577" s="13"/>
      <c r="E577" s="13">
        <f>SUM(E568:E576)</f>
        <v>18000000</v>
      </c>
    </row>
    <row r="578" spans="2:5" ht="15.75">
      <c r="B578" s="9" t="s">
        <v>47</v>
      </c>
      <c r="C578" s="10"/>
      <c r="D578" s="10" t="s">
        <v>442</v>
      </c>
      <c r="E578" s="10">
        <v>300000</v>
      </c>
    </row>
    <row r="579" spans="2:5" ht="15.75">
      <c r="B579" s="9" t="s">
        <v>47</v>
      </c>
      <c r="C579" s="10"/>
      <c r="D579" s="10" t="s">
        <v>443</v>
      </c>
      <c r="E579" s="10">
        <v>300000</v>
      </c>
    </row>
    <row r="580" spans="2:5" ht="15.75">
      <c r="B580" s="9" t="s">
        <v>47</v>
      </c>
      <c r="C580" s="10"/>
      <c r="D580" s="10" t="s">
        <v>444</v>
      </c>
      <c r="E580" s="10">
        <v>400000</v>
      </c>
    </row>
    <row r="581" spans="2:5" ht="15.75">
      <c r="B581" s="9" t="s">
        <v>47</v>
      </c>
      <c r="C581" s="10"/>
      <c r="D581" s="10" t="s">
        <v>445</v>
      </c>
      <c r="E581" s="10">
        <v>400000</v>
      </c>
    </row>
    <row r="582" spans="2:5" ht="15.75">
      <c r="B582" s="9" t="s">
        <v>47</v>
      </c>
      <c r="C582" s="10"/>
      <c r="D582" s="10" t="s">
        <v>446</v>
      </c>
      <c r="E582" s="10">
        <v>800000</v>
      </c>
    </row>
    <row r="583" spans="2:5" ht="15.75">
      <c r="B583" s="9" t="s">
        <v>47</v>
      </c>
      <c r="C583" s="10"/>
      <c r="D583" s="10" t="s">
        <v>447</v>
      </c>
      <c r="E583" s="10">
        <v>200000</v>
      </c>
    </row>
    <row r="584" spans="2:5" ht="15.75">
      <c r="B584" s="9" t="s">
        <v>47</v>
      </c>
      <c r="C584" s="10"/>
      <c r="D584" s="10" t="s">
        <v>448</v>
      </c>
      <c r="E584" s="10">
        <v>720000</v>
      </c>
    </row>
    <row r="585" spans="2:5" ht="15.75">
      <c r="B585" s="9" t="s">
        <v>47</v>
      </c>
      <c r="C585" s="10"/>
      <c r="D585" s="10" t="s">
        <v>449</v>
      </c>
      <c r="E585" s="10">
        <v>810000</v>
      </c>
    </row>
    <row r="586" spans="2:5" ht="15.75">
      <c r="B586" s="9" t="s">
        <v>47</v>
      </c>
      <c r="C586" s="10"/>
      <c r="D586" s="10" t="s">
        <v>450</v>
      </c>
      <c r="E586" s="10">
        <v>900000</v>
      </c>
    </row>
    <row r="587" spans="2:5" ht="15.75">
      <c r="B587" s="9" t="s">
        <v>47</v>
      </c>
      <c r="C587" s="10"/>
      <c r="D587" s="10" t="s">
        <v>451</v>
      </c>
      <c r="E587" s="10">
        <v>360000</v>
      </c>
    </row>
    <row r="588" spans="2:5" ht="15.75">
      <c r="B588" s="9" t="s">
        <v>47</v>
      </c>
      <c r="C588" s="10"/>
      <c r="D588" s="10" t="s">
        <v>452</v>
      </c>
      <c r="E588" s="10">
        <v>720000</v>
      </c>
    </row>
    <row r="589" spans="2:5" ht="15.75">
      <c r="B589" s="9" t="s">
        <v>47</v>
      </c>
      <c r="C589" s="10"/>
      <c r="D589" s="10" t="s">
        <v>453</v>
      </c>
      <c r="E589" s="10">
        <v>540000</v>
      </c>
    </row>
    <row r="590" spans="2:5" ht="15.75">
      <c r="B590" s="12" t="s">
        <v>47</v>
      </c>
      <c r="C590" s="13"/>
      <c r="D590" s="13"/>
      <c r="E590" s="13">
        <f>SUM(E578:E589)</f>
        <v>6450000</v>
      </c>
    </row>
    <row r="591" spans="2:5" ht="15.75">
      <c r="B591" s="9" t="s">
        <v>60</v>
      </c>
      <c r="C591" s="10"/>
      <c r="D591" s="10" t="s">
        <v>454</v>
      </c>
      <c r="E591" s="10">
        <v>1500000</v>
      </c>
    </row>
    <row r="592" spans="2:5" ht="15.75">
      <c r="B592" s="9" t="s">
        <v>60</v>
      </c>
      <c r="C592" s="10"/>
      <c r="D592" s="10" t="s">
        <v>455</v>
      </c>
      <c r="E592" s="10">
        <v>750000</v>
      </c>
    </row>
    <row r="593" spans="2:5" ht="15.75">
      <c r="B593" s="9" t="s">
        <v>60</v>
      </c>
      <c r="C593" s="10"/>
      <c r="D593" s="10" t="s">
        <v>456</v>
      </c>
      <c r="E593" s="10">
        <v>1050000</v>
      </c>
    </row>
    <row r="594" spans="2:5" ht="15.75">
      <c r="B594" s="12" t="s">
        <v>60</v>
      </c>
      <c r="C594" s="13"/>
      <c r="D594" s="13"/>
      <c r="E594" s="13">
        <f>SUM(E591:E593)</f>
        <v>3300000</v>
      </c>
    </row>
    <row r="595" spans="2:5" ht="15.75">
      <c r="B595" s="9" t="s">
        <v>67</v>
      </c>
      <c r="C595" s="10"/>
      <c r="D595" s="10" t="s">
        <v>68</v>
      </c>
      <c r="E595" s="10">
        <v>4500000</v>
      </c>
    </row>
    <row r="596" spans="2:5" ht="15.75">
      <c r="B596" s="12" t="s">
        <v>67</v>
      </c>
      <c r="C596" s="13"/>
      <c r="D596" s="13"/>
      <c r="E596" s="13">
        <f>SUM(E595:E595)</f>
        <v>4500000</v>
      </c>
    </row>
    <row r="597" spans="2:5" ht="15.75">
      <c r="B597" s="9" t="s">
        <v>69</v>
      </c>
      <c r="C597" s="10"/>
      <c r="D597" s="10" t="s">
        <v>70</v>
      </c>
      <c r="E597" s="10">
        <v>1500000</v>
      </c>
    </row>
    <row r="598" spans="2:5" ht="15.75">
      <c r="B598" s="12" t="s">
        <v>69</v>
      </c>
      <c r="C598" s="13"/>
      <c r="D598" s="13"/>
      <c r="E598" s="13">
        <f>SUM(E597)</f>
        <v>1500000</v>
      </c>
    </row>
    <row r="599" spans="2:5" ht="15.75">
      <c r="B599" s="9" t="s">
        <v>71</v>
      </c>
      <c r="C599" s="10"/>
      <c r="D599" s="10" t="s">
        <v>72</v>
      </c>
      <c r="E599" s="10">
        <v>1315000</v>
      </c>
    </row>
    <row r="600" spans="2:5" ht="15.75">
      <c r="B600" s="9" t="s">
        <v>71</v>
      </c>
      <c r="C600" s="10"/>
      <c r="D600" s="10" t="s">
        <v>73</v>
      </c>
      <c r="E600" s="10">
        <v>485000</v>
      </c>
    </row>
    <row r="601" spans="2:5" ht="15.75">
      <c r="B601" s="9" t="s">
        <v>71</v>
      </c>
      <c r="C601" s="10"/>
      <c r="D601" s="10" t="s">
        <v>74</v>
      </c>
      <c r="E601" s="10">
        <v>1415000</v>
      </c>
    </row>
    <row r="602" spans="2:5" ht="15.75">
      <c r="B602" s="9" t="s">
        <v>71</v>
      </c>
      <c r="C602" s="10"/>
      <c r="D602" s="10" t="s">
        <v>75</v>
      </c>
      <c r="E602" s="10">
        <v>95000</v>
      </c>
    </row>
    <row r="603" spans="2:5" ht="15.75">
      <c r="B603" s="9" t="s">
        <v>71</v>
      </c>
      <c r="C603" s="10"/>
      <c r="D603" s="10" t="s">
        <v>246</v>
      </c>
      <c r="E603" s="10">
        <v>1190000</v>
      </c>
    </row>
    <row r="604" spans="2:5" ht="15.75">
      <c r="B604" s="12" t="s">
        <v>71</v>
      </c>
      <c r="C604" s="13"/>
      <c r="D604" s="13"/>
      <c r="E604" s="13">
        <f>SUM(E599:E603)</f>
        <v>4500000</v>
      </c>
    </row>
    <row r="605" spans="2:5" ht="15.75">
      <c r="B605" s="9" t="s">
        <v>76</v>
      </c>
      <c r="C605" s="10"/>
      <c r="D605" s="10" t="s">
        <v>77</v>
      </c>
      <c r="E605" s="10">
        <v>320000</v>
      </c>
    </row>
    <row r="606" spans="2:5" ht="15.75">
      <c r="B606" s="12" t="s">
        <v>76</v>
      </c>
      <c r="C606" s="13"/>
      <c r="D606" s="13"/>
      <c r="E606" s="13">
        <f>SUM(E605)</f>
        <v>320000</v>
      </c>
    </row>
    <row r="607" spans="2:5" ht="16.5" thickBot="1">
      <c r="B607" s="18" t="s">
        <v>78</v>
      </c>
      <c r="C607" s="19"/>
      <c r="D607" s="19"/>
      <c r="E607" s="19">
        <f>E606+E604+E598+E596+E594+E590+E577</f>
        <v>38570000</v>
      </c>
    </row>
    <row r="608" spans="2:5" ht="16.5" thickTop="1">
      <c r="B608" s="9" t="s">
        <v>79</v>
      </c>
      <c r="C608" s="10"/>
      <c r="D608" s="10" t="s">
        <v>457</v>
      </c>
      <c r="E608" s="10">
        <v>1200000</v>
      </c>
    </row>
    <row r="609" spans="2:5" ht="15.75">
      <c r="B609" s="9" t="s">
        <v>79</v>
      </c>
      <c r="C609" s="10"/>
      <c r="D609" s="10" t="s">
        <v>458</v>
      </c>
      <c r="E609" s="10">
        <v>1500000</v>
      </c>
    </row>
    <row r="610" spans="2:5" ht="15.75">
      <c r="B610" s="9" t="s">
        <v>79</v>
      </c>
      <c r="C610" s="10"/>
      <c r="D610" s="10" t="s">
        <v>84</v>
      </c>
      <c r="E610" s="10">
        <v>300000</v>
      </c>
    </row>
    <row r="611" spans="2:5" ht="15.75">
      <c r="B611" s="12" t="s">
        <v>79</v>
      </c>
      <c r="C611" s="13"/>
      <c r="D611" s="13"/>
      <c r="E611" s="13">
        <f>SUM(E608:E610)</f>
        <v>3000000</v>
      </c>
    </row>
    <row r="612" spans="2:5" ht="15.75">
      <c r="B612" s="9" t="s">
        <v>85</v>
      </c>
      <c r="C612" s="10"/>
      <c r="D612" s="10" t="s">
        <v>249</v>
      </c>
      <c r="E612" s="10">
        <v>4300000</v>
      </c>
    </row>
    <row r="613" spans="2:5" ht="15.75">
      <c r="B613" s="9" t="s">
        <v>85</v>
      </c>
      <c r="C613" s="10"/>
      <c r="D613" s="10" t="s">
        <v>250</v>
      </c>
      <c r="E613" s="10">
        <v>3500000</v>
      </c>
    </row>
    <row r="614" spans="2:5" ht="15.75">
      <c r="B614" s="12" t="s">
        <v>85</v>
      </c>
      <c r="C614" s="13"/>
      <c r="D614" s="13"/>
      <c r="E614" s="13">
        <f>SUM(E612:E613)</f>
        <v>7800000</v>
      </c>
    </row>
    <row r="615" spans="2:5" ht="15.75">
      <c r="B615" s="9" t="s">
        <v>89</v>
      </c>
      <c r="C615" s="10"/>
      <c r="D615" s="10" t="s">
        <v>90</v>
      </c>
      <c r="E615" s="10">
        <v>800000</v>
      </c>
    </row>
    <row r="616" spans="2:5" ht="15.75">
      <c r="B616" s="12" t="s">
        <v>89</v>
      </c>
      <c r="C616" s="13"/>
      <c r="D616" s="13"/>
      <c r="E616" s="13">
        <f>SUM(E615)</f>
        <v>800000</v>
      </c>
    </row>
    <row r="617" spans="2:5" ht="15.75">
      <c r="B617" s="9" t="s">
        <v>91</v>
      </c>
      <c r="C617" s="10"/>
      <c r="D617" s="10" t="s">
        <v>92</v>
      </c>
      <c r="E617" s="10">
        <v>2600000</v>
      </c>
    </row>
    <row r="618" spans="2:5" ht="15.75">
      <c r="B618" s="12" t="s">
        <v>91</v>
      </c>
      <c r="C618" s="13"/>
      <c r="D618" s="13"/>
      <c r="E618" s="13">
        <f>SUM(E617)</f>
        <v>2600000</v>
      </c>
    </row>
    <row r="619" spans="2:5" ht="15.75">
      <c r="B619" s="9" t="s">
        <v>93</v>
      </c>
      <c r="C619" s="10"/>
      <c r="D619" s="10">
        <v>0</v>
      </c>
      <c r="E619" s="10">
        <v>125000</v>
      </c>
    </row>
    <row r="620" spans="2:5" ht="15.75">
      <c r="B620" s="12" t="s">
        <v>93</v>
      </c>
      <c r="C620" s="13"/>
      <c r="D620" s="13"/>
      <c r="E620" s="13">
        <f>SUM(E619)</f>
        <v>125000</v>
      </c>
    </row>
    <row r="621" spans="2:5" ht="15.75">
      <c r="B621" s="9" t="s">
        <v>94</v>
      </c>
      <c r="C621" s="10"/>
      <c r="D621" s="10">
        <v>0</v>
      </c>
      <c r="E621" s="10">
        <v>0</v>
      </c>
    </row>
    <row r="622" spans="2:5" ht="15.75">
      <c r="B622" s="9" t="s">
        <v>94</v>
      </c>
      <c r="C622" s="10"/>
      <c r="D622" s="10">
        <v>0</v>
      </c>
      <c r="E622" s="10">
        <v>0</v>
      </c>
    </row>
    <row r="623" spans="2:5" ht="15.75">
      <c r="B623" s="12" t="s">
        <v>94</v>
      </c>
      <c r="C623" s="13"/>
      <c r="D623" s="13"/>
      <c r="E623" s="13">
        <f>SUM(E621:E622)</f>
        <v>0</v>
      </c>
    </row>
    <row r="624" spans="2:5" ht="15.75">
      <c r="B624" s="9" t="s">
        <v>98</v>
      </c>
      <c r="C624" s="10"/>
      <c r="D624" s="10" t="s">
        <v>99</v>
      </c>
      <c r="E624" s="10">
        <v>65000</v>
      </c>
    </row>
    <row r="625" spans="2:5" ht="15.75">
      <c r="B625" s="9" t="s">
        <v>98</v>
      </c>
      <c r="C625" s="10"/>
      <c r="D625" s="10">
        <v>0</v>
      </c>
      <c r="E625" s="10">
        <v>0</v>
      </c>
    </row>
    <row r="626" spans="2:5" ht="15.75">
      <c r="B626" s="12" t="s">
        <v>98</v>
      </c>
      <c r="C626" s="13"/>
      <c r="D626" s="13"/>
      <c r="E626" s="13">
        <f>SUM(E624:E625)</f>
        <v>65000</v>
      </c>
    </row>
    <row r="627" spans="2:5" ht="15.75">
      <c r="B627" s="9" t="s">
        <v>103</v>
      </c>
      <c r="C627" s="10"/>
      <c r="D627" s="10" t="s">
        <v>104</v>
      </c>
      <c r="E627" s="10">
        <v>10000</v>
      </c>
    </row>
    <row r="628" spans="2:5" ht="15.75">
      <c r="B628" s="9" t="s">
        <v>103</v>
      </c>
      <c r="C628" s="10"/>
      <c r="D628" s="10" t="s">
        <v>251</v>
      </c>
      <c r="E628" s="10">
        <v>13000</v>
      </c>
    </row>
    <row r="629" spans="2:5" ht="15.75">
      <c r="B629" s="9" t="s">
        <v>103</v>
      </c>
      <c r="C629" s="10"/>
      <c r="D629" s="10" t="s">
        <v>321</v>
      </c>
      <c r="E629" s="10">
        <v>45000</v>
      </c>
    </row>
    <row r="630" spans="2:5" ht="15.75">
      <c r="B630" s="9" t="s">
        <v>103</v>
      </c>
      <c r="C630" s="10"/>
      <c r="D630" s="10" t="s">
        <v>105</v>
      </c>
      <c r="E630" s="10">
        <v>198000</v>
      </c>
    </row>
    <row r="631" spans="2:5" ht="15.75">
      <c r="B631" s="9" t="s">
        <v>103</v>
      </c>
      <c r="C631" s="10"/>
      <c r="D631" s="10" t="s">
        <v>107</v>
      </c>
      <c r="E631" s="10">
        <v>200000</v>
      </c>
    </row>
    <row r="632" spans="2:5" ht="15.75">
      <c r="B632" s="9" t="s">
        <v>103</v>
      </c>
      <c r="C632" s="10"/>
      <c r="D632" s="10" t="s">
        <v>109</v>
      </c>
      <c r="E632" s="10">
        <v>175000</v>
      </c>
    </row>
    <row r="633" spans="2:5" ht="15.75">
      <c r="B633" s="9" t="s">
        <v>103</v>
      </c>
      <c r="C633" s="10"/>
      <c r="D633" s="10" t="s">
        <v>111</v>
      </c>
      <c r="E633" s="10">
        <v>145000</v>
      </c>
    </row>
    <row r="634" spans="2:5" ht="15.75">
      <c r="B634" s="9" t="s">
        <v>103</v>
      </c>
      <c r="C634" s="10"/>
      <c r="D634" s="10" t="s">
        <v>113</v>
      </c>
      <c r="E634" s="10">
        <v>130000</v>
      </c>
    </row>
    <row r="635" spans="2:5" ht="15.75">
      <c r="B635" s="9" t="s">
        <v>103</v>
      </c>
      <c r="C635" s="10"/>
      <c r="D635" s="10" t="s">
        <v>114</v>
      </c>
      <c r="E635" s="10">
        <v>150000</v>
      </c>
    </row>
    <row r="636" spans="2:5" ht="15.75">
      <c r="B636" s="9" t="s">
        <v>103</v>
      </c>
      <c r="C636" s="10"/>
      <c r="D636" s="10" t="s">
        <v>115</v>
      </c>
      <c r="E636" s="10">
        <v>100000</v>
      </c>
    </row>
    <row r="637" spans="2:5" ht="15.75">
      <c r="B637" s="9" t="s">
        <v>103</v>
      </c>
      <c r="C637" s="10"/>
      <c r="D637" s="10" t="s">
        <v>252</v>
      </c>
      <c r="E637" s="10">
        <v>111200</v>
      </c>
    </row>
    <row r="638" spans="2:5" ht="15.75">
      <c r="B638" s="9" t="s">
        <v>103</v>
      </c>
      <c r="C638" s="10"/>
      <c r="D638" s="10" t="s">
        <v>116</v>
      </c>
      <c r="E638" s="10">
        <v>20000</v>
      </c>
    </row>
    <row r="639" spans="2:5" ht="15.75">
      <c r="B639" s="9" t="s">
        <v>103</v>
      </c>
      <c r="C639" s="10"/>
      <c r="D639" s="10" t="s">
        <v>254</v>
      </c>
      <c r="E639" s="10">
        <v>40000</v>
      </c>
    </row>
    <row r="640" spans="2:5" ht="15.75">
      <c r="B640" s="12" t="s">
        <v>103</v>
      </c>
      <c r="C640" s="13"/>
      <c r="D640" s="13"/>
      <c r="E640" s="13">
        <f>SUM(E627:E639)</f>
        <v>1337200</v>
      </c>
    </row>
    <row r="641" spans="2:5" ht="15.75">
      <c r="B641" s="9" t="s">
        <v>117</v>
      </c>
      <c r="C641" s="10"/>
      <c r="D641" s="10" t="s">
        <v>118</v>
      </c>
      <c r="E641" s="10">
        <v>1069500</v>
      </c>
    </row>
    <row r="642" spans="2:5" ht="15.75">
      <c r="B642" s="9" t="s">
        <v>117</v>
      </c>
      <c r="C642" s="10"/>
      <c r="D642" s="10" t="s">
        <v>120</v>
      </c>
      <c r="E642" s="10">
        <v>376000</v>
      </c>
    </row>
    <row r="643" spans="2:5" ht="15.75">
      <c r="B643" s="12" t="s">
        <v>117</v>
      </c>
      <c r="C643" s="13"/>
      <c r="D643" s="13"/>
      <c r="E643" s="13">
        <f>SUM(E641:E642)</f>
        <v>1445500</v>
      </c>
    </row>
    <row r="644" spans="2:5" ht="15.75">
      <c r="B644" s="9" t="s">
        <v>121</v>
      </c>
      <c r="C644" s="10"/>
      <c r="D644" s="10" t="s">
        <v>122</v>
      </c>
      <c r="E644" s="10">
        <v>65000</v>
      </c>
    </row>
    <row r="645" spans="2:5" ht="15.75">
      <c r="B645" s="12" t="s">
        <v>121</v>
      </c>
      <c r="C645" s="13"/>
      <c r="D645" s="13"/>
      <c r="E645" s="13">
        <f>SUM(E644)</f>
        <v>65000</v>
      </c>
    </row>
    <row r="646" spans="2:5" ht="16.5" thickBot="1">
      <c r="B646" s="18" t="s">
        <v>124</v>
      </c>
      <c r="C646" s="19"/>
      <c r="D646" s="19"/>
      <c r="E646" s="19">
        <f>E645+E643+E640+E626+E623+E620+E618+E616+E614+E611</f>
        <v>17237700</v>
      </c>
    </row>
    <row r="647" spans="2:5" ht="16.5" thickTop="1">
      <c r="B647" s="9" t="s">
        <v>125</v>
      </c>
      <c r="C647" s="10"/>
      <c r="D647" s="10" t="s">
        <v>126</v>
      </c>
      <c r="E647" s="10">
        <v>250000</v>
      </c>
    </row>
    <row r="648" spans="2:5" ht="15.75">
      <c r="B648" s="9" t="s">
        <v>125</v>
      </c>
      <c r="C648" s="10"/>
      <c r="D648" s="10" t="s">
        <v>128</v>
      </c>
      <c r="E648" s="10">
        <v>250000</v>
      </c>
    </row>
    <row r="649" spans="2:5" ht="15.75">
      <c r="B649" s="9" t="s">
        <v>125</v>
      </c>
      <c r="C649" s="10"/>
      <c r="D649" s="10" t="s">
        <v>134</v>
      </c>
      <c r="E649" s="10">
        <v>40000</v>
      </c>
    </row>
    <row r="650" spans="2:5" ht="15.75">
      <c r="B650" s="9" t="s">
        <v>125</v>
      </c>
      <c r="C650" s="10"/>
      <c r="D650" s="10" t="s">
        <v>459</v>
      </c>
      <c r="E650" s="10">
        <v>150000</v>
      </c>
    </row>
    <row r="651" spans="2:5" ht="15.75">
      <c r="B651" s="9" t="s">
        <v>125</v>
      </c>
      <c r="C651" s="10"/>
      <c r="D651" s="10" t="s">
        <v>460</v>
      </c>
      <c r="E651" s="10">
        <v>205000</v>
      </c>
    </row>
    <row r="652" spans="2:5" ht="15.75">
      <c r="B652" s="9" t="s">
        <v>125</v>
      </c>
      <c r="C652" s="10"/>
      <c r="D652" s="10" t="s">
        <v>141</v>
      </c>
      <c r="E652" s="10">
        <v>450000</v>
      </c>
    </row>
    <row r="653" spans="2:5" ht="15.75">
      <c r="B653" s="12" t="s">
        <v>125</v>
      </c>
      <c r="C653" s="13"/>
      <c r="D653" s="13"/>
      <c r="E653" s="13">
        <f>SUM(E647:E652)</f>
        <v>1345000</v>
      </c>
    </row>
    <row r="654" spans="2:5" ht="15.75">
      <c r="B654" s="9" t="s">
        <v>142</v>
      </c>
      <c r="C654" s="10"/>
      <c r="D654" s="10" t="s">
        <v>260</v>
      </c>
      <c r="E654" s="10">
        <v>60000</v>
      </c>
    </row>
    <row r="655" spans="2:5" ht="15.75">
      <c r="B655" s="9" t="s">
        <v>142</v>
      </c>
      <c r="C655" s="10"/>
      <c r="D655" s="10" t="s">
        <v>261</v>
      </c>
      <c r="E655" s="10">
        <v>60000</v>
      </c>
    </row>
    <row r="656" spans="2:5" ht="15.75">
      <c r="B656" s="9" t="s">
        <v>142</v>
      </c>
      <c r="C656" s="10"/>
      <c r="D656" s="10" t="s">
        <v>261</v>
      </c>
      <c r="E656" s="10">
        <v>60000</v>
      </c>
    </row>
    <row r="657" spans="2:5" ht="15.75">
      <c r="B657" s="9" t="s">
        <v>142</v>
      </c>
      <c r="C657" s="10"/>
      <c r="D657" s="10" t="s">
        <v>262</v>
      </c>
      <c r="E657" s="10">
        <v>60000</v>
      </c>
    </row>
    <row r="658" spans="2:5" ht="15.75">
      <c r="B658" s="9" t="s">
        <v>142</v>
      </c>
      <c r="C658" s="10"/>
      <c r="D658" s="10" t="s">
        <v>143</v>
      </c>
      <c r="E658" s="10">
        <v>320000</v>
      </c>
    </row>
    <row r="659" spans="2:5" ht="15.75">
      <c r="B659" s="9" t="s">
        <v>142</v>
      </c>
      <c r="C659" s="10"/>
      <c r="D659" s="10" t="s">
        <v>143</v>
      </c>
      <c r="E659" s="10">
        <v>420000</v>
      </c>
    </row>
    <row r="660" spans="2:5" ht="15.75">
      <c r="B660" s="9" t="s">
        <v>142</v>
      </c>
      <c r="C660" s="10"/>
      <c r="D660" s="10" t="s">
        <v>461</v>
      </c>
      <c r="E660" s="10">
        <v>30000</v>
      </c>
    </row>
    <row r="661" spans="2:5" ht="15.75">
      <c r="B661" s="9" t="s">
        <v>142</v>
      </c>
      <c r="C661" s="10"/>
      <c r="D661" s="10" t="s">
        <v>462</v>
      </c>
      <c r="E661" s="10">
        <v>18000</v>
      </c>
    </row>
    <row r="662" spans="2:5" ht="15.75">
      <c r="B662" s="9" t="s">
        <v>142</v>
      </c>
      <c r="C662" s="10"/>
      <c r="D662" s="10" t="s">
        <v>143</v>
      </c>
      <c r="E662" s="10">
        <v>420000</v>
      </c>
    </row>
    <row r="663" spans="2:5" ht="15.75">
      <c r="B663" s="9" t="s">
        <v>142</v>
      </c>
      <c r="C663" s="10"/>
      <c r="D663" s="10" t="s">
        <v>463</v>
      </c>
      <c r="E663" s="10">
        <v>35000</v>
      </c>
    </row>
    <row r="664" spans="2:5" ht="15.75">
      <c r="B664" s="9" t="s">
        <v>142</v>
      </c>
      <c r="C664" s="10"/>
      <c r="D664" s="10" t="s">
        <v>463</v>
      </c>
      <c r="E664" s="10">
        <v>35000</v>
      </c>
    </row>
    <row r="665" spans="2:5" ht="15.75">
      <c r="B665" s="9" t="s">
        <v>142</v>
      </c>
      <c r="C665" s="10"/>
      <c r="D665" s="10" t="s">
        <v>463</v>
      </c>
      <c r="E665" s="10">
        <v>35000</v>
      </c>
    </row>
    <row r="666" spans="2:5" ht="15.75">
      <c r="B666" s="9" t="s">
        <v>142</v>
      </c>
      <c r="C666" s="10"/>
      <c r="D666" s="10" t="s">
        <v>143</v>
      </c>
      <c r="E666" s="10">
        <v>320000</v>
      </c>
    </row>
    <row r="667" spans="2:5" ht="15.75">
      <c r="B667" s="9" t="s">
        <v>142</v>
      </c>
      <c r="C667" s="10"/>
      <c r="D667" s="10" t="s">
        <v>461</v>
      </c>
      <c r="E667" s="10">
        <v>85000</v>
      </c>
    </row>
    <row r="668" spans="2:5" ht="15.75">
      <c r="B668" s="9" t="s">
        <v>142</v>
      </c>
      <c r="C668" s="10"/>
      <c r="D668" s="10" t="s">
        <v>464</v>
      </c>
      <c r="E668" s="10">
        <v>19862.36</v>
      </c>
    </row>
    <row r="669" spans="2:5" ht="15.75">
      <c r="B669" s="9" t="s">
        <v>142</v>
      </c>
      <c r="C669" s="10"/>
      <c r="D669" s="10" t="s">
        <v>465</v>
      </c>
      <c r="E669" s="10">
        <v>30000</v>
      </c>
    </row>
    <row r="670" spans="2:5" ht="15.75">
      <c r="B670" s="9" t="s">
        <v>142</v>
      </c>
      <c r="C670" s="10"/>
      <c r="D670" s="10" t="s">
        <v>466</v>
      </c>
      <c r="E670" s="10">
        <v>50000</v>
      </c>
    </row>
    <row r="671" spans="2:5" ht="15.75">
      <c r="B671" s="9" t="s">
        <v>142</v>
      </c>
      <c r="C671" s="10"/>
      <c r="D671" s="10" t="s">
        <v>145</v>
      </c>
      <c r="E671" s="10">
        <v>48000</v>
      </c>
    </row>
    <row r="672" spans="2:5" ht="15.75">
      <c r="B672" s="9" t="s">
        <v>142</v>
      </c>
      <c r="C672" s="10"/>
      <c r="D672" s="10" t="s">
        <v>145</v>
      </c>
      <c r="E672" s="10">
        <v>48000</v>
      </c>
    </row>
    <row r="673" spans="2:5" ht="15.75">
      <c r="B673" s="9" t="s">
        <v>142</v>
      </c>
      <c r="C673" s="10"/>
      <c r="D673" s="10" t="s">
        <v>145</v>
      </c>
      <c r="E673" s="10">
        <v>48000</v>
      </c>
    </row>
    <row r="674" spans="2:5" ht="15.75">
      <c r="B674" s="9" t="s">
        <v>142</v>
      </c>
      <c r="C674" s="10"/>
      <c r="D674" s="10" t="s">
        <v>145</v>
      </c>
      <c r="E674" s="10">
        <v>48000</v>
      </c>
    </row>
    <row r="675" spans="2:5" ht="15.75">
      <c r="B675" s="9" t="s">
        <v>142</v>
      </c>
      <c r="C675" s="10"/>
      <c r="D675" s="10" t="s">
        <v>145</v>
      </c>
      <c r="E675" s="10">
        <v>48000</v>
      </c>
    </row>
    <row r="676" spans="2:5" ht="15.75">
      <c r="B676" s="12" t="s">
        <v>142</v>
      </c>
      <c r="C676" s="13"/>
      <c r="D676" s="13"/>
      <c r="E676" s="13">
        <f>SUM(E654:E675)</f>
        <v>2297862.3600000003</v>
      </c>
    </row>
    <row r="677" spans="2:5" ht="15.75">
      <c r="B677" s="9" t="s">
        <v>148</v>
      </c>
      <c r="C677" s="10"/>
      <c r="D677" s="10" t="s">
        <v>467</v>
      </c>
      <c r="E677" s="10">
        <v>120000</v>
      </c>
    </row>
    <row r="678" spans="2:5" ht="15.75">
      <c r="B678" s="9" t="s">
        <v>148</v>
      </c>
      <c r="C678" s="10"/>
      <c r="D678" s="10" t="s">
        <v>468</v>
      </c>
      <c r="E678" s="10">
        <v>70000</v>
      </c>
    </row>
    <row r="679" spans="2:5" ht="15.75">
      <c r="B679" s="9" t="s">
        <v>148</v>
      </c>
      <c r="C679" s="10"/>
      <c r="D679" s="10" t="s">
        <v>469</v>
      </c>
      <c r="E679" s="23">
        <v>310000</v>
      </c>
    </row>
    <row r="680" spans="2:5" ht="15.75">
      <c r="B680" s="9" t="s">
        <v>148</v>
      </c>
      <c r="C680" s="10"/>
      <c r="D680" s="10" t="s">
        <v>470</v>
      </c>
      <c r="E680" s="10">
        <v>50000</v>
      </c>
    </row>
    <row r="681" spans="2:5" ht="15.75">
      <c r="B681" s="9" t="s">
        <v>148</v>
      </c>
      <c r="C681" s="10"/>
      <c r="D681" s="10" t="s">
        <v>471</v>
      </c>
      <c r="E681" s="23">
        <v>220000</v>
      </c>
    </row>
    <row r="682" spans="2:5" ht="15.75">
      <c r="B682" s="9" t="s">
        <v>148</v>
      </c>
      <c r="C682" s="10"/>
      <c r="D682" s="10" t="s">
        <v>154</v>
      </c>
      <c r="E682" s="10">
        <v>50000</v>
      </c>
    </row>
    <row r="683" spans="2:5" ht="15.75">
      <c r="B683" s="9" t="s">
        <v>148</v>
      </c>
      <c r="C683" s="10"/>
      <c r="D683" s="10" t="s">
        <v>157</v>
      </c>
      <c r="E683" s="10">
        <v>50000</v>
      </c>
    </row>
    <row r="684" spans="2:5" ht="15.75">
      <c r="B684" s="12" t="s">
        <v>148</v>
      </c>
      <c r="C684" s="13"/>
      <c r="D684" s="13"/>
      <c r="E684" s="13">
        <f>SUM(E677:E683)</f>
        <v>870000</v>
      </c>
    </row>
    <row r="685" spans="2:5" ht="15.75">
      <c r="B685" s="9" t="s">
        <v>158</v>
      </c>
      <c r="C685" s="10"/>
      <c r="D685" s="10" t="s">
        <v>161</v>
      </c>
      <c r="E685" s="10">
        <v>60000</v>
      </c>
    </row>
    <row r="686" spans="2:5" ht="15.75">
      <c r="B686" s="9" t="s">
        <v>158</v>
      </c>
      <c r="C686" s="10"/>
      <c r="D686" s="10" t="s">
        <v>406</v>
      </c>
      <c r="E686" s="10">
        <v>100000</v>
      </c>
    </row>
    <row r="687" spans="2:5" ht="15.75">
      <c r="B687" s="9" t="s">
        <v>158</v>
      </c>
      <c r="C687" s="10"/>
      <c r="D687" s="10" t="s">
        <v>472</v>
      </c>
      <c r="E687" s="10">
        <v>150000</v>
      </c>
    </row>
    <row r="688" spans="2:5" ht="15.75">
      <c r="B688" s="9" t="s">
        <v>158</v>
      </c>
      <c r="C688" s="10"/>
      <c r="D688" s="10" t="s">
        <v>473</v>
      </c>
      <c r="E688" s="10">
        <v>67000</v>
      </c>
    </row>
    <row r="689" spans="2:5" ht="15.75">
      <c r="B689" s="9" t="s">
        <v>158</v>
      </c>
      <c r="C689" s="10"/>
      <c r="D689" s="10" t="s">
        <v>474</v>
      </c>
      <c r="E689" s="10">
        <v>600000</v>
      </c>
    </row>
    <row r="690" spans="2:5" ht="15.75">
      <c r="B690" s="9" t="s">
        <v>158</v>
      </c>
      <c r="C690" s="10"/>
      <c r="D690" s="10" t="s">
        <v>162</v>
      </c>
      <c r="E690" s="10">
        <v>60000</v>
      </c>
    </row>
    <row r="691" spans="2:5" ht="15.75">
      <c r="B691" s="9" t="s">
        <v>158</v>
      </c>
      <c r="C691" s="10"/>
      <c r="D691" s="10" t="s">
        <v>410</v>
      </c>
      <c r="E691" s="10">
        <v>200000</v>
      </c>
    </row>
    <row r="692" spans="2:5" ht="15.75">
      <c r="B692" s="9" t="s">
        <v>158</v>
      </c>
      <c r="C692" s="10"/>
      <c r="D692" s="10" t="s">
        <v>475</v>
      </c>
      <c r="E692" s="10">
        <v>150000</v>
      </c>
    </row>
    <row r="693" spans="2:5" ht="15.75">
      <c r="B693" s="9" t="s">
        <v>158</v>
      </c>
      <c r="C693" s="10"/>
      <c r="D693" s="10" t="s">
        <v>476</v>
      </c>
      <c r="E693" s="10">
        <v>250000</v>
      </c>
    </row>
    <row r="694" spans="2:5" ht="15.75">
      <c r="B694" s="12" t="s">
        <v>158</v>
      </c>
      <c r="C694" s="13"/>
      <c r="D694" s="13"/>
      <c r="E694" s="13">
        <f>SUM(E685:E693)</f>
        <v>1637000</v>
      </c>
    </row>
    <row r="695" spans="2:5" ht="15.75">
      <c r="B695" s="9" t="s">
        <v>171</v>
      </c>
      <c r="C695" s="10"/>
      <c r="D695" s="10" t="s">
        <v>340</v>
      </c>
      <c r="E695" s="10">
        <v>900000</v>
      </c>
    </row>
    <row r="696" spans="2:5" ht="15.75">
      <c r="B696" s="9" t="s">
        <v>171</v>
      </c>
      <c r="C696" s="10"/>
      <c r="D696" s="10" t="s">
        <v>417</v>
      </c>
      <c r="E696" s="10">
        <v>100000</v>
      </c>
    </row>
    <row r="697" spans="2:5" ht="15.75">
      <c r="B697" s="9" t="s">
        <v>171</v>
      </c>
      <c r="C697" s="10"/>
      <c r="D697" s="10" t="s">
        <v>342</v>
      </c>
      <c r="E697" s="10">
        <v>500000</v>
      </c>
    </row>
    <row r="698" spans="2:5" ht="15.75">
      <c r="B698" s="9" t="s">
        <v>171</v>
      </c>
      <c r="C698" s="10"/>
      <c r="D698" s="10" t="s">
        <v>477</v>
      </c>
      <c r="E698" s="10">
        <v>100000</v>
      </c>
    </row>
    <row r="699" spans="2:5" ht="15.75">
      <c r="B699" s="9" t="s">
        <v>171</v>
      </c>
      <c r="C699" s="10"/>
      <c r="D699" s="10" t="s">
        <v>349</v>
      </c>
      <c r="E699" s="10">
        <v>80000</v>
      </c>
    </row>
    <row r="700" spans="2:5" ht="15.75">
      <c r="B700" s="9" t="s">
        <v>171</v>
      </c>
      <c r="C700" s="10"/>
      <c r="D700" s="10" t="s">
        <v>478</v>
      </c>
      <c r="E700" s="10">
        <v>150000</v>
      </c>
    </row>
    <row r="701" spans="2:5" ht="15.75">
      <c r="B701" s="12" t="s">
        <v>171</v>
      </c>
      <c r="C701" s="13"/>
      <c r="D701" s="13"/>
      <c r="E701" s="13">
        <f>SUM(E695:E700)</f>
        <v>1830000</v>
      </c>
    </row>
    <row r="702" spans="2:5" ht="15.75">
      <c r="B702" s="9" t="s">
        <v>184</v>
      </c>
      <c r="C702" s="10"/>
      <c r="D702" s="10" t="s">
        <v>185</v>
      </c>
      <c r="E702" s="10">
        <v>225000</v>
      </c>
    </row>
    <row r="703" spans="2:5" ht="15.75">
      <c r="B703" s="9" t="s">
        <v>184</v>
      </c>
      <c r="C703" s="10"/>
      <c r="D703" s="10" t="s">
        <v>187</v>
      </c>
      <c r="E703" s="10">
        <v>200000</v>
      </c>
    </row>
    <row r="704" spans="2:5" ht="15.75">
      <c r="B704" s="9" t="s">
        <v>184</v>
      </c>
      <c r="C704" s="10"/>
      <c r="D704" s="10" t="s">
        <v>189</v>
      </c>
      <c r="E704" s="10">
        <v>150000</v>
      </c>
    </row>
    <row r="705" spans="2:5" ht="15.75">
      <c r="B705" s="9" t="s">
        <v>184</v>
      </c>
      <c r="C705" s="10"/>
      <c r="D705" s="10" t="s">
        <v>191</v>
      </c>
      <c r="E705" s="10">
        <v>100000</v>
      </c>
    </row>
    <row r="706" spans="2:5" ht="15.75">
      <c r="B706" s="9" t="s">
        <v>184</v>
      </c>
      <c r="C706" s="10"/>
      <c r="D706" s="10" t="s">
        <v>422</v>
      </c>
      <c r="E706" s="10">
        <v>300000</v>
      </c>
    </row>
    <row r="707" spans="2:5" ht="15.75">
      <c r="B707" s="9" t="s">
        <v>184</v>
      </c>
      <c r="C707" s="10"/>
      <c r="D707" s="10" t="s">
        <v>423</v>
      </c>
      <c r="E707" s="10">
        <v>650000</v>
      </c>
    </row>
    <row r="708" spans="2:5" ht="15.75">
      <c r="B708" s="9" t="s">
        <v>184</v>
      </c>
      <c r="C708" s="10"/>
      <c r="D708" s="10" t="s">
        <v>424</v>
      </c>
      <c r="E708" s="10">
        <v>950000</v>
      </c>
    </row>
    <row r="709" spans="2:5" ht="15.75">
      <c r="B709" s="12" t="s">
        <v>184</v>
      </c>
      <c r="C709" s="13"/>
      <c r="D709" s="13"/>
      <c r="E709" s="13">
        <f>SUM(E702:E708)</f>
        <v>2575000</v>
      </c>
    </row>
    <row r="710" spans="2:5" ht="15.75">
      <c r="B710" s="9" t="s">
        <v>201</v>
      </c>
      <c r="C710" s="10"/>
      <c r="D710" s="10" t="s">
        <v>202</v>
      </c>
      <c r="E710" s="10">
        <v>200000</v>
      </c>
    </row>
    <row r="711" spans="2:5" ht="15.75">
      <c r="B711" s="12" t="s">
        <v>201</v>
      </c>
      <c r="C711" s="13"/>
      <c r="D711" s="13"/>
      <c r="E711" s="13">
        <f>SUM(E710)</f>
        <v>200000</v>
      </c>
    </row>
    <row r="712" spans="2:5" ht="16.5" thickBot="1">
      <c r="B712" s="18" t="s">
        <v>204</v>
      </c>
      <c r="C712" s="19"/>
      <c r="D712" s="19"/>
      <c r="E712" s="19">
        <f>E711+E709+E701+E694+E684+E676+E653</f>
        <v>10754862.359999999</v>
      </c>
    </row>
    <row r="713" spans="2:5" ht="16.5" thickTop="1">
      <c r="B713" s="21" t="s">
        <v>205</v>
      </c>
      <c r="C713" s="22"/>
      <c r="D713" s="22"/>
      <c r="E713" s="22">
        <f>SUM(E712,E646,E607,E567)</f>
        <v>79667562.359999999</v>
      </c>
    </row>
    <row r="714" spans="2:5" ht="15.75">
      <c r="B714" s="9" t="s">
        <v>206</v>
      </c>
      <c r="C714" s="10"/>
      <c r="D714" s="10">
        <v>0</v>
      </c>
      <c r="E714" s="10">
        <v>-600000</v>
      </c>
    </row>
    <row r="715" spans="2:5" ht="15.75">
      <c r="B715" s="9" t="s">
        <v>289</v>
      </c>
      <c r="C715" s="10"/>
      <c r="D715" s="10">
        <v>0</v>
      </c>
      <c r="E715" s="10">
        <v>-3000000</v>
      </c>
    </row>
    <row r="716" spans="2:5" ht="15.75">
      <c r="B716" s="9" t="s">
        <v>207</v>
      </c>
      <c r="C716" s="10"/>
      <c r="D716" s="10">
        <v>0</v>
      </c>
      <c r="E716" s="10">
        <v>-500000</v>
      </c>
    </row>
    <row r="717" spans="2:5" ht="15.75">
      <c r="B717" s="9" t="s">
        <v>208</v>
      </c>
      <c r="C717" s="10"/>
      <c r="D717" s="10">
        <v>0</v>
      </c>
      <c r="E717" s="10">
        <v>-1000000</v>
      </c>
    </row>
    <row r="718" spans="2:5" ht="15.75">
      <c r="B718" s="9" t="s">
        <v>209</v>
      </c>
      <c r="C718" s="10"/>
      <c r="D718" s="10">
        <v>0</v>
      </c>
      <c r="E718" s="10">
        <v>-31250</v>
      </c>
    </row>
    <row r="719" spans="2:5" ht="15.75">
      <c r="B719" s="9" t="s">
        <v>210</v>
      </c>
      <c r="C719" s="10"/>
      <c r="D719" s="10">
        <v>0</v>
      </c>
      <c r="E719" s="10">
        <v>0</v>
      </c>
    </row>
    <row r="720" spans="2:5" ht="15.75">
      <c r="B720" s="12" t="s">
        <v>211</v>
      </c>
      <c r="C720" s="13"/>
      <c r="D720" s="13"/>
      <c r="E720" s="13">
        <f>SUM(E714:E719)</f>
        <v>-5131250</v>
      </c>
    </row>
    <row r="721" spans="2:5" ht="15.75">
      <c r="B721" s="21" t="s">
        <v>479</v>
      </c>
      <c r="C721" s="22"/>
      <c r="D721" s="22"/>
      <c r="E721" s="22">
        <f>SUM(E713,E720)</f>
        <v>74536312.359999999</v>
      </c>
    </row>
    <row r="722" spans="2:5">
      <c r="B722" s="1" t="s">
        <v>212</v>
      </c>
      <c r="C722" s="1"/>
      <c r="D722" s="1"/>
      <c r="E722" s="1"/>
    </row>
    <row r="723" spans="2:5" ht="15.75">
      <c r="B723" s="9" t="s">
        <v>7</v>
      </c>
      <c r="C723" s="10"/>
      <c r="D723" s="10" t="s">
        <v>480</v>
      </c>
      <c r="E723" s="10">
        <v>500000</v>
      </c>
    </row>
    <row r="724" spans="2:5" ht="15.75">
      <c r="B724" s="9" t="s">
        <v>7</v>
      </c>
      <c r="C724" s="10"/>
      <c r="D724" s="10" t="s">
        <v>481</v>
      </c>
      <c r="E724" s="10">
        <v>1400000</v>
      </c>
    </row>
    <row r="725" spans="2:5" ht="15.75">
      <c r="B725" s="9" t="s">
        <v>7</v>
      </c>
      <c r="C725" s="10"/>
      <c r="D725" s="10" t="s">
        <v>482</v>
      </c>
      <c r="E725" s="10">
        <v>1700000</v>
      </c>
    </row>
    <row r="726" spans="2:5" ht="15.75">
      <c r="B726" s="9" t="s">
        <v>7</v>
      </c>
      <c r="C726" s="10"/>
      <c r="D726" s="10" t="s">
        <v>216</v>
      </c>
      <c r="E726" s="10">
        <v>1000000</v>
      </c>
    </row>
    <row r="727" spans="2:5" ht="15.75">
      <c r="B727" s="9" t="s">
        <v>7</v>
      </c>
      <c r="C727" s="10"/>
      <c r="D727" s="10" t="s">
        <v>483</v>
      </c>
      <c r="E727" s="10">
        <v>850000</v>
      </c>
    </row>
    <row r="728" spans="2:5" ht="15.75">
      <c r="B728" s="9" t="s">
        <v>7</v>
      </c>
      <c r="C728" s="10"/>
      <c r="D728" s="10" t="s">
        <v>430</v>
      </c>
      <c r="E728" s="10">
        <v>2100000</v>
      </c>
    </row>
    <row r="729" spans="2:5" ht="15.75">
      <c r="B729" s="9" t="s">
        <v>7</v>
      </c>
      <c r="C729" s="10"/>
      <c r="D729" s="10" t="s">
        <v>22</v>
      </c>
      <c r="E729" s="10">
        <v>350000</v>
      </c>
    </row>
    <row r="730" spans="2:5" ht="15.75">
      <c r="B730" s="12" t="s">
        <v>7</v>
      </c>
      <c r="C730" s="13"/>
      <c r="D730" s="13"/>
      <c r="E730" s="13">
        <f>SUM(E723:E729)</f>
        <v>7900000</v>
      </c>
    </row>
    <row r="731" spans="2:5" ht="15.75">
      <c r="B731" s="9" t="s">
        <v>24</v>
      </c>
      <c r="C731" s="10"/>
      <c r="D731" s="10" t="s">
        <v>484</v>
      </c>
      <c r="E731" s="15">
        <v>1500000</v>
      </c>
    </row>
    <row r="732" spans="2:5" ht="15.75">
      <c r="B732" s="9" t="s">
        <v>24</v>
      </c>
      <c r="C732" s="10"/>
      <c r="D732" s="10" t="s">
        <v>485</v>
      </c>
      <c r="E732" s="15">
        <v>900000</v>
      </c>
    </row>
    <row r="733" spans="2:5" ht="15.75">
      <c r="B733" s="12" t="s">
        <v>24</v>
      </c>
      <c r="C733" s="13"/>
      <c r="D733" s="13"/>
      <c r="E733" s="13">
        <f>SUM(E731:E732)</f>
        <v>2400000</v>
      </c>
    </row>
    <row r="734" spans="2:5" ht="15.75">
      <c r="B734" s="9" t="s">
        <v>29</v>
      </c>
      <c r="C734" s="10"/>
      <c r="D734" s="10" t="s">
        <v>30</v>
      </c>
      <c r="E734" s="10">
        <v>1000000</v>
      </c>
    </row>
    <row r="735" spans="2:5" ht="15.75">
      <c r="B735" s="9" t="s">
        <v>29</v>
      </c>
      <c r="C735" s="10"/>
      <c r="D735" s="10" t="s">
        <v>31</v>
      </c>
      <c r="E735" s="10">
        <v>1090000</v>
      </c>
    </row>
    <row r="736" spans="2:5" ht="15.75">
      <c r="B736" s="9" t="s">
        <v>29</v>
      </c>
      <c r="C736" s="10"/>
      <c r="D736" s="10" t="s">
        <v>32</v>
      </c>
      <c r="E736" s="10">
        <v>500000</v>
      </c>
    </row>
    <row r="737" spans="2:5" ht="15.75">
      <c r="B737" s="9" t="s">
        <v>29</v>
      </c>
      <c r="C737" s="10"/>
      <c r="D737" s="10" t="s">
        <v>33</v>
      </c>
      <c r="E737" s="10">
        <v>125000</v>
      </c>
    </row>
    <row r="738" spans="2:5" ht="15.75">
      <c r="B738" s="9" t="s">
        <v>29</v>
      </c>
      <c r="C738" s="10"/>
      <c r="D738" s="10" t="s">
        <v>34</v>
      </c>
      <c r="E738" s="10">
        <v>235000</v>
      </c>
    </row>
    <row r="739" spans="2:5" ht="15.75">
      <c r="B739" s="9" t="s">
        <v>29</v>
      </c>
      <c r="C739" s="10"/>
      <c r="D739" s="10" t="s">
        <v>35</v>
      </c>
      <c r="E739" s="10">
        <v>100000</v>
      </c>
    </row>
    <row r="740" spans="2:5" ht="15.75">
      <c r="B740" s="9" t="s">
        <v>29</v>
      </c>
      <c r="C740" s="10"/>
      <c r="D740" s="10" t="s">
        <v>36</v>
      </c>
      <c r="E740" s="10">
        <v>140000</v>
      </c>
    </row>
    <row r="741" spans="2:5" ht="15.75">
      <c r="B741" s="16" t="s">
        <v>29</v>
      </c>
      <c r="C741" s="17"/>
      <c r="D741" s="17"/>
      <c r="E741" s="17">
        <f>SUM(E734:E740)</f>
        <v>3190000</v>
      </c>
    </row>
    <row r="742" spans="2:5" ht="16.5" thickBot="1">
      <c r="B742" s="18" t="s">
        <v>37</v>
      </c>
      <c r="C742" s="19"/>
      <c r="D742" s="19"/>
      <c r="E742" s="19">
        <f>E741+E733+E730</f>
        <v>13490000</v>
      </c>
    </row>
    <row r="743" spans="2:5" ht="16.5" thickTop="1">
      <c r="B743" s="9" t="s">
        <v>38</v>
      </c>
      <c r="C743" s="10"/>
      <c r="D743" s="10" t="s">
        <v>486</v>
      </c>
      <c r="E743" s="10">
        <v>2000000</v>
      </c>
    </row>
    <row r="744" spans="2:5" ht="15.75">
      <c r="B744" s="9" t="s">
        <v>38</v>
      </c>
      <c r="C744" s="10"/>
      <c r="D744" s="10" t="s">
        <v>487</v>
      </c>
      <c r="E744" s="10">
        <v>2000000</v>
      </c>
    </row>
    <row r="745" spans="2:5" ht="15.75">
      <c r="B745" s="9" t="s">
        <v>38</v>
      </c>
      <c r="C745" s="10"/>
      <c r="D745" s="10" t="s">
        <v>488</v>
      </c>
      <c r="E745" s="10">
        <v>2000000</v>
      </c>
    </row>
    <row r="746" spans="2:5" ht="15.75">
      <c r="B746" s="9" t="s">
        <v>38</v>
      </c>
      <c r="C746" s="10"/>
      <c r="D746" s="10" t="s">
        <v>489</v>
      </c>
      <c r="E746" s="10">
        <v>2500000</v>
      </c>
    </row>
    <row r="747" spans="2:5" ht="15.75">
      <c r="B747" s="9" t="s">
        <v>38</v>
      </c>
      <c r="C747" s="10"/>
      <c r="D747" s="10" t="s">
        <v>490</v>
      </c>
      <c r="E747" s="10">
        <v>2500000</v>
      </c>
    </row>
    <row r="748" spans="2:5" ht="15.75">
      <c r="B748" s="9" t="s">
        <v>38</v>
      </c>
      <c r="C748" s="10"/>
      <c r="D748" s="10" t="s">
        <v>491</v>
      </c>
      <c r="E748" s="10">
        <v>2500000</v>
      </c>
    </row>
    <row r="749" spans="2:5" ht="15.75">
      <c r="B749" s="9" t="s">
        <v>38</v>
      </c>
      <c r="C749" s="10"/>
      <c r="D749" s="10" t="s">
        <v>492</v>
      </c>
      <c r="E749" s="10">
        <v>2500000</v>
      </c>
    </row>
    <row r="750" spans="2:5" ht="15.75">
      <c r="B750" s="9" t="s">
        <v>38</v>
      </c>
      <c r="C750" s="10"/>
      <c r="D750" s="10" t="s">
        <v>493</v>
      </c>
      <c r="E750" s="10">
        <v>2000000</v>
      </c>
    </row>
    <row r="751" spans="2:5" ht="15.75">
      <c r="B751" s="12" t="s">
        <v>38</v>
      </c>
      <c r="C751" s="13"/>
      <c r="D751" s="13"/>
      <c r="E751" s="13">
        <f>SUM(E743:E750)</f>
        <v>18000000</v>
      </c>
    </row>
    <row r="752" spans="2:5" ht="15.75">
      <c r="B752" s="9" t="s">
        <v>47</v>
      </c>
      <c r="C752" s="10"/>
      <c r="D752" s="10" t="s">
        <v>494</v>
      </c>
      <c r="E752" s="10">
        <v>300000</v>
      </c>
    </row>
    <row r="753" spans="2:5" ht="15.75">
      <c r="B753" s="9" t="s">
        <v>47</v>
      </c>
      <c r="C753" s="10"/>
      <c r="D753" s="10" t="s">
        <v>495</v>
      </c>
      <c r="E753" s="10">
        <v>300000</v>
      </c>
    </row>
    <row r="754" spans="2:5" ht="15.75">
      <c r="B754" s="9" t="s">
        <v>47</v>
      </c>
      <c r="C754" s="10"/>
      <c r="D754" s="10" t="s">
        <v>496</v>
      </c>
      <c r="E754" s="10">
        <v>400000</v>
      </c>
    </row>
    <row r="755" spans="2:5" ht="15.75">
      <c r="B755" s="9" t="s">
        <v>47</v>
      </c>
      <c r="C755" s="10"/>
      <c r="D755" s="10" t="s">
        <v>497</v>
      </c>
      <c r="E755" s="10">
        <v>400000</v>
      </c>
    </row>
    <row r="756" spans="2:5" ht="15.75">
      <c r="B756" s="9" t="s">
        <v>47</v>
      </c>
      <c r="C756" s="10"/>
      <c r="D756" s="10" t="s">
        <v>498</v>
      </c>
      <c r="E756" s="10">
        <v>800000</v>
      </c>
    </row>
    <row r="757" spans="2:5" ht="15.75">
      <c r="B757" s="9" t="s">
        <v>47</v>
      </c>
      <c r="C757" s="10"/>
      <c r="D757" s="10" t="s">
        <v>499</v>
      </c>
      <c r="E757" s="10">
        <v>200000</v>
      </c>
    </row>
    <row r="758" spans="2:5" ht="15.75">
      <c r="B758" s="9" t="s">
        <v>47</v>
      </c>
      <c r="C758" s="10"/>
      <c r="D758" s="10" t="s">
        <v>500</v>
      </c>
      <c r="E758" s="10">
        <v>900000</v>
      </c>
    </row>
    <row r="759" spans="2:5" ht="15.75">
      <c r="B759" s="9" t="s">
        <v>47</v>
      </c>
      <c r="C759" s="10"/>
      <c r="D759" s="10" t="s">
        <v>501</v>
      </c>
      <c r="E759" s="10">
        <v>630000</v>
      </c>
    </row>
    <row r="760" spans="2:5" ht="15.75">
      <c r="B760" s="9" t="s">
        <v>47</v>
      </c>
      <c r="C760" s="10"/>
      <c r="D760" s="10" t="s">
        <v>502</v>
      </c>
      <c r="E760" s="10">
        <v>270000</v>
      </c>
    </row>
    <row r="761" spans="2:5" ht="15.75">
      <c r="B761" s="9" t="s">
        <v>47</v>
      </c>
      <c r="C761" s="10"/>
      <c r="D761" s="10" t="s">
        <v>503</v>
      </c>
      <c r="E761" s="10">
        <v>630000</v>
      </c>
    </row>
    <row r="762" spans="2:5" ht="15.75">
      <c r="B762" s="9" t="s">
        <v>47</v>
      </c>
      <c r="C762" s="10"/>
      <c r="D762" s="10" t="s">
        <v>504</v>
      </c>
      <c r="E762" s="10">
        <v>270000</v>
      </c>
    </row>
    <row r="763" spans="2:5" ht="15.75">
      <c r="B763" s="9" t="s">
        <v>47</v>
      </c>
      <c r="C763" s="10"/>
      <c r="D763" s="10" t="s">
        <v>505</v>
      </c>
      <c r="E763" s="10">
        <v>360000</v>
      </c>
    </row>
    <row r="764" spans="2:5" ht="15.75">
      <c r="B764" s="9" t="s">
        <v>47</v>
      </c>
      <c r="C764" s="10"/>
      <c r="D764" s="10" t="s">
        <v>506</v>
      </c>
      <c r="E764" s="10">
        <v>630000</v>
      </c>
    </row>
    <row r="765" spans="2:5" ht="15.75">
      <c r="B765" s="9" t="s">
        <v>47</v>
      </c>
      <c r="C765" s="10"/>
      <c r="D765" s="10" t="s">
        <v>507</v>
      </c>
      <c r="E765" s="10">
        <v>720000</v>
      </c>
    </row>
    <row r="766" spans="2:5" ht="15.75">
      <c r="B766" s="9" t="s">
        <v>47</v>
      </c>
      <c r="C766" s="10"/>
      <c r="D766" s="10" t="s">
        <v>508</v>
      </c>
      <c r="E766" s="10">
        <v>540000</v>
      </c>
    </row>
    <row r="767" spans="2:5" ht="15.75">
      <c r="B767" s="9" t="s">
        <v>47</v>
      </c>
      <c r="C767" s="10"/>
      <c r="D767" s="10" t="s">
        <v>509</v>
      </c>
      <c r="E767" s="10">
        <v>270000</v>
      </c>
    </row>
    <row r="768" spans="2:5" ht="15.75">
      <c r="B768" s="12" t="s">
        <v>47</v>
      </c>
      <c r="C768" s="13"/>
      <c r="D768" s="13"/>
      <c r="E768" s="13">
        <f>SUM(E752:E767)</f>
        <v>7620000</v>
      </c>
    </row>
    <row r="769" spans="2:5" ht="15.75">
      <c r="B769" s="9" t="s">
        <v>60</v>
      </c>
      <c r="C769" s="10"/>
      <c r="D769" s="10" t="s">
        <v>510</v>
      </c>
      <c r="E769" s="10">
        <v>1050000</v>
      </c>
    </row>
    <row r="770" spans="2:5" ht="15.75">
      <c r="B770" s="9" t="s">
        <v>60</v>
      </c>
      <c r="C770" s="10"/>
      <c r="D770" s="10" t="s">
        <v>511</v>
      </c>
      <c r="E770" s="10">
        <v>1050000</v>
      </c>
    </row>
    <row r="771" spans="2:5" ht="15.75">
      <c r="B771" s="9" t="s">
        <v>60</v>
      </c>
      <c r="C771" s="10"/>
      <c r="D771" s="10" t="s">
        <v>512</v>
      </c>
      <c r="E771" s="10">
        <v>1950000</v>
      </c>
    </row>
    <row r="772" spans="2:5" ht="15.75">
      <c r="B772" s="12" t="s">
        <v>60</v>
      </c>
      <c r="C772" s="13"/>
      <c r="D772" s="13"/>
      <c r="E772" s="13">
        <f>SUM(E769:E771)</f>
        <v>4050000</v>
      </c>
    </row>
    <row r="773" spans="2:5" ht="15.75">
      <c r="B773" s="9" t="s">
        <v>67</v>
      </c>
      <c r="C773" s="10"/>
      <c r="D773" s="10" t="s">
        <v>68</v>
      </c>
      <c r="E773" s="10">
        <v>3000000</v>
      </c>
    </row>
    <row r="774" spans="2:5" ht="15.75">
      <c r="B774" s="12" t="s">
        <v>67</v>
      </c>
      <c r="C774" s="13"/>
      <c r="D774" s="13"/>
      <c r="E774" s="13">
        <f>SUM(E773:E773)</f>
        <v>3000000</v>
      </c>
    </row>
    <row r="775" spans="2:5" ht="15.75">
      <c r="B775" s="9" t="s">
        <v>69</v>
      </c>
      <c r="C775" s="10"/>
      <c r="D775" s="10" t="s">
        <v>70</v>
      </c>
      <c r="E775" s="10">
        <v>1000000</v>
      </c>
    </row>
    <row r="776" spans="2:5" ht="15.75">
      <c r="B776" s="12" t="s">
        <v>69</v>
      </c>
      <c r="C776" s="13"/>
      <c r="D776" s="13"/>
      <c r="E776" s="13">
        <f>SUM(E775)</f>
        <v>1000000</v>
      </c>
    </row>
    <row r="777" spans="2:5" ht="15.75">
      <c r="B777" s="9" t="s">
        <v>71</v>
      </c>
      <c r="C777" s="10"/>
      <c r="D777" s="10" t="s">
        <v>72</v>
      </c>
      <c r="E777" s="10">
        <v>1315000</v>
      </c>
    </row>
    <row r="778" spans="2:5" ht="15.75">
      <c r="B778" s="9" t="s">
        <v>71</v>
      </c>
      <c r="C778" s="10"/>
      <c r="D778" s="10" t="s">
        <v>73</v>
      </c>
      <c r="E778" s="10">
        <v>485000</v>
      </c>
    </row>
    <row r="779" spans="2:5" ht="15.75">
      <c r="B779" s="9" t="s">
        <v>71</v>
      </c>
      <c r="C779" s="10"/>
      <c r="D779" s="10" t="s">
        <v>74</v>
      </c>
      <c r="E779" s="10">
        <v>1415000</v>
      </c>
    </row>
    <row r="780" spans="2:5" ht="15.75">
      <c r="B780" s="9" t="s">
        <v>71</v>
      </c>
      <c r="C780" s="10"/>
      <c r="D780" s="10" t="s">
        <v>75</v>
      </c>
      <c r="E780" s="10">
        <v>95000</v>
      </c>
    </row>
    <row r="781" spans="2:5" ht="15.75">
      <c r="B781" s="9" t="s">
        <v>71</v>
      </c>
      <c r="C781" s="10"/>
      <c r="D781" s="10" t="s">
        <v>246</v>
      </c>
      <c r="E781" s="10">
        <v>1190000</v>
      </c>
    </row>
    <row r="782" spans="2:5" ht="15.75">
      <c r="B782" s="12" t="s">
        <v>71</v>
      </c>
      <c r="C782" s="13"/>
      <c r="D782" s="13"/>
      <c r="E782" s="13">
        <f>SUM(E777:E781)</f>
        <v>4500000</v>
      </c>
    </row>
    <row r="783" spans="2:5" ht="15.75">
      <c r="B783" s="9" t="s">
        <v>76</v>
      </c>
      <c r="C783" s="10"/>
      <c r="D783" s="10" t="s">
        <v>77</v>
      </c>
      <c r="E783" s="10">
        <v>320000</v>
      </c>
    </row>
    <row r="784" spans="2:5" ht="15.75">
      <c r="B784" s="12" t="s">
        <v>76</v>
      </c>
      <c r="C784" s="13"/>
      <c r="D784" s="13"/>
      <c r="E784" s="13">
        <f>SUM(E783)</f>
        <v>320000</v>
      </c>
    </row>
    <row r="785" spans="2:5" ht="16.5" thickBot="1">
      <c r="B785" s="18" t="s">
        <v>78</v>
      </c>
      <c r="C785" s="19"/>
      <c r="D785" s="19"/>
      <c r="E785" s="19">
        <f>E784+E782+E776+E774+E772+E768+E751</f>
        <v>38490000</v>
      </c>
    </row>
    <row r="786" spans="2:5" ht="16.5" thickTop="1">
      <c r="B786" s="9" t="s">
        <v>79</v>
      </c>
      <c r="C786" s="10"/>
      <c r="D786" s="10" t="s">
        <v>513</v>
      </c>
      <c r="E786" s="10">
        <v>1200000</v>
      </c>
    </row>
    <row r="787" spans="2:5" ht="15.75">
      <c r="B787" s="9" t="s">
        <v>79</v>
      </c>
      <c r="C787" s="10"/>
      <c r="D787" s="10" t="s">
        <v>514</v>
      </c>
      <c r="E787" s="10">
        <v>1500000</v>
      </c>
    </row>
    <row r="788" spans="2:5" ht="15.75">
      <c r="B788" s="9" t="s">
        <v>79</v>
      </c>
      <c r="C788" s="10"/>
      <c r="D788" s="10" t="s">
        <v>84</v>
      </c>
      <c r="E788" s="10">
        <v>300000</v>
      </c>
    </row>
    <row r="789" spans="2:5" ht="15.75">
      <c r="B789" s="12" t="s">
        <v>79</v>
      </c>
      <c r="C789" s="13"/>
      <c r="D789" s="13"/>
      <c r="E789" s="13">
        <f>SUM(E786:E788)</f>
        <v>3000000</v>
      </c>
    </row>
    <row r="790" spans="2:5" ht="15.75">
      <c r="B790" s="9" t="s">
        <v>85</v>
      </c>
      <c r="C790" s="10"/>
      <c r="D790" s="10" t="s">
        <v>249</v>
      </c>
      <c r="E790" s="10">
        <v>700000</v>
      </c>
    </row>
    <row r="791" spans="2:5" ht="15.75">
      <c r="B791" s="9" t="s">
        <v>85</v>
      </c>
      <c r="C791" s="10"/>
      <c r="D791" s="10" t="s">
        <v>250</v>
      </c>
      <c r="E791" s="10">
        <v>500000</v>
      </c>
    </row>
    <row r="792" spans="2:5" ht="15.75">
      <c r="B792" s="12" t="s">
        <v>85</v>
      </c>
      <c r="C792" s="13"/>
      <c r="D792" s="13"/>
      <c r="E792" s="13">
        <f>SUM(E790:E791)</f>
        <v>1200000</v>
      </c>
    </row>
    <row r="793" spans="2:5" ht="15.75">
      <c r="B793" s="9" t="s">
        <v>89</v>
      </c>
      <c r="C793" s="10"/>
      <c r="D793" s="10" t="s">
        <v>90</v>
      </c>
      <c r="E793" s="10">
        <v>800000</v>
      </c>
    </row>
    <row r="794" spans="2:5" ht="15.75">
      <c r="B794" s="12" t="s">
        <v>89</v>
      </c>
      <c r="C794" s="13"/>
      <c r="D794" s="13"/>
      <c r="E794" s="13">
        <f>SUM(E793)</f>
        <v>800000</v>
      </c>
    </row>
    <row r="795" spans="2:5" ht="15.75">
      <c r="B795" s="9" t="s">
        <v>91</v>
      </c>
      <c r="C795" s="10"/>
      <c r="D795" s="10" t="s">
        <v>92</v>
      </c>
      <c r="E795" s="10">
        <v>2600000</v>
      </c>
    </row>
    <row r="796" spans="2:5" ht="15.75">
      <c r="B796" s="12" t="s">
        <v>91</v>
      </c>
      <c r="C796" s="13"/>
      <c r="D796" s="13"/>
      <c r="E796" s="13">
        <f>SUM(E795)</f>
        <v>2600000</v>
      </c>
    </row>
    <row r="797" spans="2:5" ht="15.75">
      <c r="B797" s="9" t="s">
        <v>93</v>
      </c>
      <c r="C797" s="10"/>
      <c r="D797" s="10">
        <v>0</v>
      </c>
      <c r="E797" s="10">
        <v>125000</v>
      </c>
    </row>
    <row r="798" spans="2:5" ht="15.75">
      <c r="B798" s="12" t="s">
        <v>93</v>
      </c>
      <c r="C798" s="13"/>
      <c r="D798" s="13"/>
      <c r="E798" s="13">
        <f>SUM(E797)</f>
        <v>125000</v>
      </c>
    </row>
    <row r="799" spans="2:5" ht="15.75">
      <c r="B799" s="9" t="s">
        <v>94</v>
      </c>
      <c r="C799" s="10"/>
      <c r="D799" s="10">
        <v>0</v>
      </c>
      <c r="E799" s="10">
        <v>0</v>
      </c>
    </row>
    <row r="800" spans="2:5" ht="15.75">
      <c r="B800" s="9" t="s">
        <v>94</v>
      </c>
      <c r="C800" s="10"/>
      <c r="D800" s="10">
        <v>0</v>
      </c>
      <c r="E800" s="10">
        <v>0</v>
      </c>
    </row>
    <row r="801" spans="2:5" ht="15.75">
      <c r="B801" s="12" t="s">
        <v>94</v>
      </c>
      <c r="C801" s="13"/>
      <c r="D801" s="13"/>
      <c r="E801" s="13">
        <f>SUM(E799:E800)</f>
        <v>0</v>
      </c>
    </row>
    <row r="802" spans="2:5" ht="15.75">
      <c r="B802" s="9" t="s">
        <v>98</v>
      </c>
      <c r="C802" s="10"/>
      <c r="D802" s="10" t="s">
        <v>99</v>
      </c>
      <c r="E802" s="10">
        <v>10000</v>
      </c>
    </row>
    <row r="803" spans="2:5" ht="15.75">
      <c r="B803" s="9" t="s">
        <v>98</v>
      </c>
      <c r="C803" s="10"/>
      <c r="D803" s="10">
        <v>0</v>
      </c>
      <c r="E803" s="10">
        <v>0</v>
      </c>
    </row>
    <row r="804" spans="2:5" ht="15.75">
      <c r="B804" s="12" t="s">
        <v>98</v>
      </c>
      <c r="C804" s="13"/>
      <c r="D804" s="13"/>
      <c r="E804" s="13">
        <f>SUM(E802:E803)</f>
        <v>10000</v>
      </c>
    </row>
    <row r="805" spans="2:5" ht="15.75">
      <c r="B805" s="9" t="s">
        <v>103</v>
      </c>
      <c r="C805" s="10"/>
      <c r="D805" s="10" t="s">
        <v>104</v>
      </c>
      <c r="E805" s="10">
        <v>10000</v>
      </c>
    </row>
    <row r="806" spans="2:5" ht="15.75">
      <c r="B806" s="9" t="s">
        <v>103</v>
      </c>
      <c r="C806" s="10"/>
      <c r="D806" s="10" t="s">
        <v>251</v>
      </c>
      <c r="E806" s="10">
        <v>13000</v>
      </c>
    </row>
    <row r="807" spans="2:5" ht="15.75">
      <c r="B807" s="9" t="s">
        <v>103</v>
      </c>
      <c r="C807" s="10"/>
      <c r="D807" s="10" t="s">
        <v>321</v>
      </c>
      <c r="E807" s="10">
        <v>45000</v>
      </c>
    </row>
    <row r="808" spans="2:5" ht="15.75">
      <c r="B808" s="9" t="s">
        <v>103</v>
      </c>
      <c r="C808" s="10"/>
      <c r="D808" s="10" t="s">
        <v>105</v>
      </c>
      <c r="E808" s="10">
        <v>198000</v>
      </c>
    </row>
    <row r="809" spans="2:5" ht="15.75">
      <c r="B809" s="9" t="s">
        <v>103</v>
      </c>
      <c r="C809" s="10"/>
      <c r="D809" s="10" t="s">
        <v>107</v>
      </c>
      <c r="E809" s="10">
        <v>200000</v>
      </c>
    </row>
    <row r="810" spans="2:5" ht="15.75">
      <c r="B810" s="9" t="s">
        <v>103</v>
      </c>
      <c r="C810" s="10"/>
      <c r="D810" s="10" t="s">
        <v>109</v>
      </c>
      <c r="E810" s="10">
        <v>175000</v>
      </c>
    </row>
    <row r="811" spans="2:5" ht="15.75">
      <c r="B811" s="9" t="s">
        <v>103</v>
      </c>
      <c r="C811" s="10"/>
      <c r="D811" s="10" t="s">
        <v>111</v>
      </c>
      <c r="E811" s="10">
        <v>145000</v>
      </c>
    </row>
    <row r="812" spans="2:5" ht="15.75">
      <c r="B812" s="9" t="s">
        <v>103</v>
      </c>
      <c r="C812" s="10"/>
      <c r="D812" s="10" t="s">
        <v>113</v>
      </c>
      <c r="E812" s="10">
        <v>130000</v>
      </c>
    </row>
    <row r="813" spans="2:5" ht="15.75">
      <c r="B813" s="9" t="s">
        <v>103</v>
      </c>
      <c r="C813" s="10"/>
      <c r="D813" s="10" t="s">
        <v>114</v>
      </c>
      <c r="E813" s="10">
        <v>150000</v>
      </c>
    </row>
    <row r="814" spans="2:5" ht="15.75">
      <c r="B814" s="9" t="s">
        <v>103</v>
      </c>
      <c r="C814" s="10"/>
      <c r="D814" s="10" t="s">
        <v>115</v>
      </c>
      <c r="E814" s="10">
        <v>100000</v>
      </c>
    </row>
    <row r="815" spans="2:5" ht="15.75">
      <c r="B815" s="9" t="s">
        <v>103</v>
      </c>
      <c r="C815" s="10"/>
      <c r="D815" s="10" t="s">
        <v>252</v>
      </c>
      <c r="E815" s="10">
        <v>111200</v>
      </c>
    </row>
    <row r="816" spans="2:5" ht="15.75">
      <c r="B816" s="9" t="s">
        <v>103</v>
      </c>
      <c r="C816" s="10"/>
      <c r="D816" s="10" t="s">
        <v>116</v>
      </c>
      <c r="E816" s="10">
        <v>20000</v>
      </c>
    </row>
    <row r="817" spans="2:5" ht="15.75">
      <c r="B817" s="9" t="s">
        <v>103</v>
      </c>
      <c r="C817" s="10"/>
      <c r="D817" s="10" t="s">
        <v>254</v>
      </c>
      <c r="E817" s="10">
        <v>40000</v>
      </c>
    </row>
    <row r="818" spans="2:5" ht="15.75">
      <c r="B818" s="12" t="s">
        <v>103</v>
      </c>
      <c r="C818" s="13"/>
      <c r="D818" s="13"/>
      <c r="E818" s="13">
        <f>SUM(E805:E817)</f>
        <v>1337200</v>
      </c>
    </row>
    <row r="819" spans="2:5" ht="15.75">
      <c r="B819" s="9" t="s">
        <v>117</v>
      </c>
      <c r="C819" s="10"/>
      <c r="D819" s="10" t="s">
        <v>118</v>
      </c>
      <c r="E819" s="10">
        <v>1069500</v>
      </c>
    </row>
    <row r="820" spans="2:5" ht="15.75">
      <c r="B820" s="9" t="s">
        <v>117</v>
      </c>
      <c r="C820" s="10"/>
      <c r="D820" s="10" t="s">
        <v>120</v>
      </c>
      <c r="E820" s="10">
        <v>376000</v>
      </c>
    </row>
    <row r="821" spans="2:5" ht="15.75">
      <c r="B821" s="12" t="s">
        <v>117</v>
      </c>
      <c r="C821" s="13"/>
      <c r="D821" s="13"/>
      <c r="E821" s="13">
        <f>SUM(E819:E820)</f>
        <v>1445500</v>
      </c>
    </row>
    <row r="822" spans="2:5" ht="15.75">
      <c r="B822" s="9" t="s">
        <v>121</v>
      </c>
      <c r="C822" s="10"/>
      <c r="D822" s="10" t="s">
        <v>122</v>
      </c>
      <c r="E822" s="10">
        <v>50000</v>
      </c>
    </row>
    <row r="823" spans="2:5" ht="15.75">
      <c r="B823" s="12" t="s">
        <v>121</v>
      </c>
      <c r="C823" s="13"/>
      <c r="D823" s="13"/>
      <c r="E823" s="13">
        <f>SUM(E822)</f>
        <v>50000</v>
      </c>
    </row>
    <row r="824" spans="2:5" ht="16.5" thickBot="1">
      <c r="B824" s="18" t="s">
        <v>124</v>
      </c>
      <c r="C824" s="19"/>
      <c r="D824" s="19"/>
      <c r="E824" s="19">
        <f>E823+E821+E818+E804+E801+E798+E796+E794+E792+E789</f>
        <v>10567700</v>
      </c>
    </row>
    <row r="825" spans="2:5" ht="16.5" thickTop="1">
      <c r="B825" s="9" t="s">
        <v>125</v>
      </c>
      <c r="C825" s="10"/>
      <c r="D825" s="10" t="s">
        <v>126</v>
      </c>
      <c r="E825" s="10">
        <v>200000</v>
      </c>
    </row>
    <row r="826" spans="2:5" ht="15.75">
      <c r="B826" s="9" t="s">
        <v>125</v>
      </c>
      <c r="C826" s="10"/>
      <c r="D826" s="10" t="s">
        <v>130</v>
      </c>
      <c r="E826" s="10">
        <v>70000</v>
      </c>
    </row>
    <row r="827" spans="2:5" ht="15.75">
      <c r="B827" s="9" t="s">
        <v>125</v>
      </c>
      <c r="C827" s="10"/>
      <c r="D827" s="10" t="s">
        <v>132</v>
      </c>
      <c r="E827" s="10">
        <v>320000</v>
      </c>
    </row>
    <row r="828" spans="2:5" ht="15.75">
      <c r="B828" s="9" t="s">
        <v>125</v>
      </c>
      <c r="C828" s="10"/>
      <c r="D828" s="10" t="s">
        <v>134</v>
      </c>
      <c r="E828" s="10">
        <v>40000</v>
      </c>
    </row>
    <row r="829" spans="2:5" ht="15.75">
      <c r="B829" s="9" t="s">
        <v>125</v>
      </c>
      <c r="C829" s="10"/>
      <c r="D829" s="10" t="s">
        <v>515</v>
      </c>
      <c r="E829" s="10">
        <v>50000</v>
      </c>
    </row>
    <row r="830" spans="2:5" ht="15.75">
      <c r="B830" s="9" t="s">
        <v>125</v>
      </c>
      <c r="C830" s="10"/>
      <c r="D830" s="10" t="s">
        <v>516</v>
      </c>
      <c r="E830" s="10">
        <v>100000</v>
      </c>
    </row>
    <row r="831" spans="2:5" ht="15.75">
      <c r="B831" s="9" t="s">
        <v>125</v>
      </c>
      <c r="C831" s="10"/>
      <c r="D831" s="10" t="s">
        <v>517</v>
      </c>
      <c r="E831" s="10">
        <v>60000</v>
      </c>
    </row>
    <row r="832" spans="2:5" ht="15.75">
      <c r="B832" s="9" t="s">
        <v>125</v>
      </c>
      <c r="C832" s="10"/>
      <c r="D832" s="10" t="s">
        <v>141</v>
      </c>
      <c r="E832" s="10">
        <v>453000</v>
      </c>
    </row>
    <row r="833" spans="2:5" ht="15.75">
      <c r="B833" s="12" t="s">
        <v>125</v>
      </c>
      <c r="C833" s="13"/>
      <c r="D833" s="13"/>
      <c r="E833" s="13">
        <f>SUM(E825:E832)</f>
        <v>1293000</v>
      </c>
    </row>
    <row r="834" spans="2:5" ht="15.75">
      <c r="B834" s="9" t="s">
        <v>142</v>
      </c>
      <c r="C834" s="10"/>
      <c r="D834" s="10" t="s">
        <v>260</v>
      </c>
      <c r="E834" s="10">
        <v>62000</v>
      </c>
    </row>
    <row r="835" spans="2:5" ht="15.75">
      <c r="B835" s="9" t="s">
        <v>142</v>
      </c>
      <c r="C835" s="10"/>
      <c r="D835" s="10" t="s">
        <v>145</v>
      </c>
      <c r="E835" s="10">
        <v>50000</v>
      </c>
    </row>
    <row r="836" spans="2:5" ht="15.75">
      <c r="B836" s="9" t="s">
        <v>142</v>
      </c>
      <c r="C836" s="10"/>
      <c r="D836" s="10" t="s">
        <v>518</v>
      </c>
      <c r="E836" s="10">
        <v>320000</v>
      </c>
    </row>
    <row r="837" spans="2:5" ht="15.75">
      <c r="B837" s="9" t="s">
        <v>142</v>
      </c>
      <c r="C837" s="10"/>
      <c r="D837" s="10" t="s">
        <v>518</v>
      </c>
      <c r="E837" s="10">
        <v>320000</v>
      </c>
    </row>
    <row r="838" spans="2:5" ht="15.75">
      <c r="B838" s="9" t="s">
        <v>142</v>
      </c>
      <c r="C838" s="10"/>
      <c r="D838" s="10" t="s">
        <v>146</v>
      </c>
      <c r="E838" s="10">
        <v>200000</v>
      </c>
    </row>
    <row r="839" spans="2:5" ht="15.75">
      <c r="B839" s="9" t="s">
        <v>142</v>
      </c>
      <c r="C839" s="10"/>
      <c r="D839" s="10" t="s">
        <v>463</v>
      </c>
      <c r="E839" s="10">
        <v>35000</v>
      </c>
    </row>
    <row r="840" spans="2:5" ht="15.75">
      <c r="B840" s="9" t="s">
        <v>142</v>
      </c>
      <c r="C840" s="10"/>
      <c r="D840" s="10" t="s">
        <v>519</v>
      </c>
      <c r="E840" s="10">
        <v>52000</v>
      </c>
    </row>
    <row r="841" spans="2:5" ht="15.75">
      <c r="B841" s="9" t="s">
        <v>142</v>
      </c>
      <c r="C841" s="10"/>
      <c r="D841" s="10" t="s">
        <v>463</v>
      </c>
      <c r="E841" s="10">
        <v>42236.4</v>
      </c>
    </row>
    <row r="842" spans="2:5" ht="15.75">
      <c r="B842" s="9" t="s">
        <v>142</v>
      </c>
      <c r="C842" s="10"/>
      <c r="D842" s="10" t="s">
        <v>520</v>
      </c>
      <c r="E842" s="10">
        <v>200000</v>
      </c>
    </row>
    <row r="843" spans="2:5" ht="15.75">
      <c r="B843" s="9" t="s">
        <v>142</v>
      </c>
      <c r="C843" s="10"/>
      <c r="D843" s="10" t="s">
        <v>143</v>
      </c>
      <c r="E843" s="10">
        <v>320000</v>
      </c>
    </row>
    <row r="844" spans="2:5" ht="15.75">
      <c r="B844" s="9" t="s">
        <v>142</v>
      </c>
      <c r="C844" s="10"/>
      <c r="D844" s="10" t="s">
        <v>521</v>
      </c>
      <c r="E844" s="10">
        <v>165000</v>
      </c>
    </row>
    <row r="845" spans="2:5" ht="15.75">
      <c r="B845" s="9" t="s">
        <v>142</v>
      </c>
      <c r="C845" s="10"/>
      <c r="D845" s="10" t="s">
        <v>522</v>
      </c>
      <c r="E845" s="10">
        <v>180000</v>
      </c>
    </row>
    <row r="846" spans="2:5" ht="15.75">
      <c r="B846" s="12" t="s">
        <v>142</v>
      </c>
      <c r="C846" s="13"/>
      <c r="D846" s="13"/>
      <c r="E846" s="13">
        <f>SUM(E834:E845)</f>
        <v>1946236.4</v>
      </c>
    </row>
    <row r="847" spans="2:5" ht="15.75">
      <c r="B847" s="9" t="s">
        <v>148</v>
      </c>
      <c r="C847" s="10"/>
      <c r="D847" s="10" t="s">
        <v>326</v>
      </c>
      <c r="E847" s="10">
        <v>410000</v>
      </c>
    </row>
    <row r="848" spans="2:5" ht="15.75">
      <c r="B848" s="9" t="s">
        <v>148</v>
      </c>
      <c r="C848" s="10"/>
      <c r="D848" s="10" t="s">
        <v>154</v>
      </c>
      <c r="E848" s="10">
        <v>100000</v>
      </c>
    </row>
    <row r="849" spans="2:5" ht="15.75">
      <c r="B849" s="9" t="s">
        <v>148</v>
      </c>
      <c r="C849" s="10"/>
      <c r="D849" s="10" t="s">
        <v>157</v>
      </c>
      <c r="E849" s="10">
        <v>50000</v>
      </c>
    </row>
    <row r="850" spans="2:5" ht="15.75">
      <c r="B850" s="12" t="s">
        <v>148</v>
      </c>
      <c r="C850" s="13"/>
      <c r="D850" s="13"/>
      <c r="E850" s="13">
        <f>SUM(E847:E849)</f>
        <v>560000</v>
      </c>
    </row>
    <row r="851" spans="2:5" ht="15.75">
      <c r="B851" s="9" t="s">
        <v>158</v>
      </c>
      <c r="C851" s="10"/>
      <c r="D851" s="10" t="s">
        <v>159</v>
      </c>
      <c r="E851" s="10">
        <v>650000</v>
      </c>
    </row>
    <row r="852" spans="2:5" ht="15.75">
      <c r="B852" s="9" t="s">
        <v>158</v>
      </c>
      <c r="C852" s="10"/>
      <c r="D852" s="10" t="s">
        <v>523</v>
      </c>
      <c r="E852" s="10">
        <v>50000</v>
      </c>
    </row>
    <row r="853" spans="2:5" ht="15.75">
      <c r="B853" s="9" t="s">
        <v>158</v>
      </c>
      <c r="C853" s="10"/>
      <c r="D853" s="10" t="s">
        <v>524</v>
      </c>
      <c r="E853" s="10">
        <v>300000</v>
      </c>
    </row>
    <row r="854" spans="2:5" ht="15.75">
      <c r="B854" s="9" t="s">
        <v>158</v>
      </c>
      <c r="C854" s="10"/>
      <c r="D854" s="10" t="s">
        <v>162</v>
      </c>
      <c r="E854" s="10">
        <v>60000</v>
      </c>
    </row>
    <row r="855" spans="2:5" ht="15.75">
      <c r="B855" s="9" t="s">
        <v>158</v>
      </c>
      <c r="C855" s="10"/>
      <c r="D855" s="10" t="s">
        <v>410</v>
      </c>
      <c r="E855" s="10">
        <v>200000</v>
      </c>
    </row>
    <row r="856" spans="2:5" ht="15.75">
      <c r="B856" s="9" t="s">
        <v>158</v>
      </c>
      <c r="C856" s="10"/>
      <c r="D856" s="10" t="s">
        <v>525</v>
      </c>
      <c r="E856" s="10">
        <v>100000</v>
      </c>
    </row>
    <row r="857" spans="2:5" ht="15.75">
      <c r="B857" s="9" t="s">
        <v>158</v>
      </c>
      <c r="C857" s="10"/>
      <c r="D857" s="10" t="s">
        <v>526</v>
      </c>
      <c r="E857" s="10">
        <v>50000</v>
      </c>
    </row>
    <row r="858" spans="2:5" ht="15.75">
      <c r="B858" s="12" t="s">
        <v>158</v>
      </c>
      <c r="C858" s="13"/>
      <c r="D858" s="13"/>
      <c r="E858" s="13">
        <f>SUM(E851:E857)</f>
        <v>1410000</v>
      </c>
    </row>
    <row r="859" spans="2:5" ht="15.75">
      <c r="B859" s="9" t="s">
        <v>171</v>
      </c>
      <c r="C859" s="10"/>
      <c r="D859" s="10" t="s">
        <v>340</v>
      </c>
      <c r="E859" s="10">
        <v>900000</v>
      </c>
    </row>
    <row r="860" spans="2:5" ht="15.75">
      <c r="B860" s="9" t="s">
        <v>171</v>
      </c>
      <c r="C860" s="10"/>
      <c r="D860" s="10" t="s">
        <v>417</v>
      </c>
      <c r="E860" s="10">
        <v>100000</v>
      </c>
    </row>
    <row r="861" spans="2:5" ht="15.75">
      <c r="B861" s="9" t="s">
        <v>171</v>
      </c>
      <c r="C861" s="10"/>
      <c r="D861" s="10" t="s">
        <v>342</v>
      </c>
      <c r="E861" s="10">
        <v>500000</v>
      </c>
    </row>
    <row r="862" spans="2:5" ht="15.75">
      <c r="B862" s="9" t="s">
        <v>171</v>
      </c>
      <c r="C862" s="10"/>
      <c r="D862" s="10" t="s">
        <v>477</v>
      </c>
      <c r="E862" s="10">
        <v>100000</v>
      </c>
    </row>
    <row r="863" spans="2:5" ht="15.75">
      <c r="B863" s="9" t="s">
        <v>171</v>
      </c>
      <c r="C863" s="10"/>
      <c r="D863" s="10" t="s">
        <v>527</v>
      </c>
      <c r="E863" s="10">
        <v>400000</v>
      </c>
    </row>
    <row r="864" spans="2:5" ht="15.75">
      <c r="B864" s="12" t="s">
        <v>171</v>
      </c>
      <c r="C864" s="13"/>
      <c r="D864" s="13"/>
      <c r="E864" s="13">
        <f>SUM(E859:E863)</f>
        <v>2000000</v>
      </c>
    </row>
    <row r="865" spans="2:5" ht="15.75">
      <c r="B865" s="9" t="s">
        <v>184</v>
      </c>
      <c r="C865" s="10"/>
      <c r="D865" s="10" t="s">
        <v>185</v>
      </c>
      <c r="E865" s="10">
        <v>225000</v>
      </c>
    </row>
    <row r="866" spans="2:5" ht="15.75">
      <c r="B866" s="9" t="s">
        <v>184</v>
      </c>
      <c r="C866" s="10"/>
      <c r="D866" s="10" t="s">
        <v>187</v>
      </c>
      <c r="E866" s="10">
        <v>200000</v>
      </c>
    </row>
    <row r="867" spans="2:5" ht="15.75">
      <c r="B867" s="9" t="s">
        <v>184</v>
      </c>
      <c r="C867" s="10"/>
      <c r="D867" s="10" t="s">
        <v>189</v>
      </c>
      <c r="E867" s="10">
        <v>150000</v>
      </c>
    </row>
    <row r="868" spans="2:5" ht="15.75">
      <c r="B868" s="9" t="s">
        <v>184</v>
      </c>
      <c r="C868" s="10"/>
      <c r="D868" s="10" t="s">
        <v>191</v>
      </c>
      <c r="E868" s="10">
        <v>100000</v>
      </c>
    </row>
    <row r="869" spans="2:5" ht="15.75">
      <c r="B869" s="9" t="s">
        <v>184</v>
      </c>
      <c r="C869" s="10"/>
      <c r="D869" s="10" t="s">
        <v>422</v>
      </c>
      <c r="E869" s="10">
        <v>300000</v>
      </c>
    </row>
    <row r="870" spans="2:5" ht="15.75">
      <c r="B870" s="9" t="s">
        <v>184</v>
      </c>
      <c r="C870" s="10"/>
      <c r="D870" s="10" t="s">
        <v>423</v>
      </c>
      <c r="E870" s="10">
        <v>650000</v>
      </c>
    </row>
    <row r="871" spans="2:5" ht="15.75">
      <c r="B871" s="9" t="s">
        <v>184</v>
      </c>
      <c r="C871" s="10"/>
      <c r="D871" s="10" t="s">
        <v>424</v>
      </c>
      <c r="E871" s="10">
        <v>950000</v>
      </c>
    </row>
    <row r="872" spans="2:5" ht="15.75">
      <c r="B872" s="12" t="s">
        <v>184</v>
      </c>
      <c r="C872" s="13"/>
      <c r="D872" s="13"/>
      <c r="E872" s="13">
        <f>SUM(E865:E871)</f>
        <v>2575000</v>
      </c>
    </row>
    <row r="873" spans="2:5" ht="15.75">
      <c r="B873" s="9" t="s">
        <v>201</v>
      </c>
      <c r="C873" s="10"/>
      <c r="D873" s="10" t="s">
        <v>202</v>
      </c>
      <c r="E873" s="10">
        <v>200000</v>
      </c>
    </row>
    <row r="874" spans="2:5" ht="15.75">
      <c r="B874" s="12" t="s">
        <v>201</v>
      </c>
      <c r="C874" s="13"/>
      <c r="D874" s="13"/>
      <c r="E874" s="13">
        <f>SUM(E873)</f>
        <v>200000</v>
      </c>
    </row>
    <row r="875" spans="2:5" ht="16.5" thickBot="1">
      <c r="B875" s="18" t="s">
        <v>204</v>
      </c>
      <c r="C875" s="19"/>
      <c r="D875" s="19"/>
      <c r="E875" s="19">
        <f>E874+E872+E864+E858+E850+E846+E833</f>
        <v>9984236.4000000004</v>
      </c>
    </row>
    <row r="876" spans="2:5" ht="16.5" thickTop="1">
      <c r="B876" s="21" t="s">
        <v>205</v>
      </c>
      <c r="C876" s="22"/>
      <c r="D876" s="22"/>
      <c r="E876" s="22">
        <f>SUM(E875,E824,E785,E742)</f>
        <v>72531936.400000006</v>
      </c>
    </row>
    <row r="877" spans="2:5" ht="15.75">
      <c r="B877" s="9" t="s">
        <v>206</v>
      </c>
      <c r="C877" s="10"/>
      <c r="D877" s="10">
        <v>0</v>
      </c>
      <c r="E877" s="10">
        <v>-600000</v>
      </c>
    </row>
    <row r="878" spans="2:5" ht="15.75">
      <c r="B878" s="9" t="s">
        <v>289</v>
      </c>
      <c r="C878" s="10"/>
      <c r="D878" s="10">
        <v>0</v>
      </c>
      <c r="E878" s="10">
        <v>-200000</v>
      </c>
    </row>
    <row r="879" spans="2:5" ht="15.75">
      <c r="B879" s="9" t="s">
        <v>207</v>
      </c>
      <c r="C879" s="10"/>
      <c r="D879" s="10">
        <v>0</v>
      </c>
      <c r="E879" s="10">
        <v>-500000</v>
      </c>
    </row>
    <row r="880" spans="2:5" ht="15.75">
      <c r="B880" s="9" t="s">
        <v>208</v>
      </c>
      <c r="C880" s="10"/>
      <c r="D880" s="10">
        <v>0</v>
      </c>
      <c r="E880" s="10">
        <v>-1000000</v>
      </c>
    </row>
    <row r="881" spans="2:5" ht="15.75">
      <c r="B881" s="9" t="s">
        <v>209</v>
      </c>
      <c r="C881" s="10"/>
      <c r="D881" s="10">
        <v>0</v>
      </c>
      <c r="E881" s="10">
        <v>-31250</v>
      </c>
    </row>
    <row r="882" spans="2:5" ht="15.75">
      <c r="B882" s="9" t="s">
        <v>210</v>
      </c>
      <c r="C882" s="10"/>
      <c r="D882" s="10">
        <v>0</v>
      </c>
      <c r="E882" s="10">
        <v>0</v>
      </c>
    </row>
    <row r="883" spans="2:5" ht="15.75">
      <c r="B883" s="12" t="s">
        <v>211</v>
      </c>
      <c r="C883" s="13"/>
      <c r="D883" s="13"/>
      <c r="E883" s="13">
        <f>SUM(E877:E882)</f>
        <v>-2331250</v>
      </c>
    </row>
    <row r="884" spans="2:5" ht="15.75">
      <c r="B884" s="21" t="s">
        <v>528</v>
      </c>
      <c r="C884" s="22"/>
      <c r="D884" s="22"/>
      <c r="E884" s="22">
        <f>SUM(E876,E883)</f>
        <v>70200686.400000006</v>
      </c>
    </row>
  </sheetData>
  <autoFilter ref="B6:F40"/>
  <pageMargins left="0.19685039370078741" right="0.19685039370078741" top="0.39370078740157483" bottom="0.39370078740157483" header="0.19685039370078741" footer="0.19685039370078741"/>
  <pageSetup fitToHeight="20" orientation="landscape" r:id="rId1"/>
  <headerFooter>
    <oddFooter>&amp;L&amp;8&amp;Z&amp;F&amp;R&amp;8&amp;D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6930AC81FE74A97DB69A7F7AEBEEA" ma:contentTypeVersion="0" ma:contentTypeDescription="Create a new document." ma:contentTypeScope="" ma:versionID="3827822f73c73d9cc1399aa3875626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22916f55ab85163ee9a5069dec31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AFEE9-8422-45F7-BFA0-AE8C7D777B3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B2BD0E-44AD-4FB7-BB8A-1B2D6FBCD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B647CB-27C5-42A1-A43F-CE91017FA7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Bus Case Listing - 2016 Net</vt:lpstr>
      <vt:lpstr>Deferred 2017-2021</vt:lpstr>
      <vt:lpstr>'Bus Case Listing - 2016 Net'!Print_Area</vt:lpstr>
      <vt:lpstr>'Deferred 2017-2021'!Print_Area</vt:lpstr>
      <vt:lpstr>'Bus Case Listing - 2016 Net'!Print_Titles</vt:lpstr>
      <vt:lpstr>'Deferred 2017-2021'!Print_Titles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Masters</dc:creator>
  <cp:lastModifiedBy>Sharon du Quesnay</cp:lastModifiedBy>
  <cp:lastPrinted>2015-12-07T20:31:16Z</cp:lastPrinted>
  <dcterms:created xsi:type="dcterms:W3CDTF">2015-07-30T19:43:35Z</dcterms:created>
  <dcterms:modified xsi:type="dcterms:W3CDTF">2015-12-07T20:31:36Z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0x010100C526930AC81FE74A97DB69A7F7AEBEEA</vt:lpwstr>
  </property>
</Properties>
</file>