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5330" windowHeight="3930" activeTab="4"/>
  </bookViews>
  <sheets>
    <sheet name="2014 kWh Savings" sheetId="1" r:id="rId1"/>
    <sheet name="2014 kW Savings" sheetId="3" r:id="rId2"/>
    <sheet name="Output One" sheetId="4" r:id="rId3"/>
    <sheet name="Output Table Two" sheetId="5" r:id="rId4"/>
    <sheet name="Output Table Three" sheetId="6" r:id="rId5"/>
    <sheet name="Rate Rider Calculation" sheetId="8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3" l="1"/>
  <c r="G39" i="3"/>
  <c r="B5" i="6" l="1"/>
  <c r="B4" i="6"/>
  <c r="D17" i="5"/>
  <c r="D16" i="5"/>
  <c r="D15" i="5"/>
  <c r="D14" i="5"/>
  <c r="D13" i="5"/>
  <c r="D12" i="5"/>
  <c r="D11" i="5"/>
  <c r="D10" i="5"/>
  <c r="D9" i="5"/>
  <c r="D8" i="5"/>
  <c r="D7" i="5"/>
  <c r="D6" i="5"/>
  <c r="C19" i="4"/>
  <c r="E19" i="4" s="1"/>
  <c r="C9" i="4"/>
  <c r="B6" i="6" s="1"/>
  <c r="H26" i="3"/>
  <c r="H38" i="3"/>
  <c r="H34" i="3"/>
  <c r="G29" i="3"/>
  <c r="H32" i="3"/>
  <c r="H36" i="3"/>
  <c r="H37" i="3" s="1"/>
  <c r="H27" i="3"/>
  <c r="G27" i="3" s="1"/>
  <c r="H25" i="3"/>
  <c r="G25" i="3" s="1"/>
  <c r="G28" i="3" s="1"/>
  <c r="H33" i="3"/>
  <c r="G17" i="3"/>
  <c r="G18" i="3" s="1"/>
  <c r="G9" i="3"/>
  <c r="H17" i="3"/>
  <c r="H18" i="3" s="1"/>
  <c r="H9" i="3"/>
  <c r="H8" i="3"/>
  <c r="H10" i="3" s="1"/>
  <c r="C16" i="4"/>
  <c r="E16" i="4" s="1"/>
  <c r="C6" i="4"/>
  <c r="C15" i="4"/>
  <c r="C5" i="4"/>
  <c r="E15" i="4"/>
  <c r="F67" i="1"/>
  <c r="F68" i="1" s="1"/>
  <c r="E67" i="1"/>
  <c r="F55" i="1"/>
  <c r="F42" i="1"/>
  <c r="E42" i="1"/>
  <c r="E87" i="1"/>
  <c r="E88" i="1" s="1"/>
  <c r="E77" i="1"/>
  <c r="E78" i="1" s="1"/>
  <c r="E68" i="1"/>
  <c r="E45" i="1"/>
  <c r="E30" i="1"/>
  <c r="E31" i="1" s="1"/>
  <c r="E26" i="1"/>
  <c r="E17" i="1"/>
  <c r="E16" i="1"/>
  <c r="F87" i="1"/>
  <c r="F88" i="1" s="1"/>
  <c r="F93" i="1"/>
  <c r="F94" i="1" s="1"/>
  <c r="F77" i="1"/>
  <c r="F78" i="1" s="1"/>
  <c r="F58" i="1"/>
  <c r="F45" i="1"/>
  <c r="F30" i="1"/>
  <c r="F26" i="1"/>
  <c r="F16" i="1"/>
  <c r="F17" i="1" s="1"/>
  <c r="G8" i="3" l="1"/>
  <c r="G10" i="3" s="1"/>
  <c r="H28" i="3"/>
  <c r="H29" i="3" s="1"/>
  <c r="E46" i="1"/>
  <c r="E95" i="1"/>
  <c r="F95" i="1"/>
  <c r="F46" i="1"/>
  <c r="F31" i="1"/>
  <c r="F59" i="1"/>
  <c r="E60" i="1" l="1"/>
  <c r="F60" i="1"/>
  <c r="H20" i="3" l="1"/>
  <c r="H21" i="3" l="1"/>
  <c r="G20" i="3"/>
  <c r="G21" i="3" s="1"/>
  <c r="G22" i="3" s="1"/>
  <c r="H22" i="3"/>
  <c r="B19" i="5" l="1"/>
  <c r="D19" i="5" s="1"/>
  <c r="D18" i="5"/>
  <c r="H12" i="3"/>
  <c r="H13" i="3" l="1"/>
  <c r="G12" i="3"/>
  <c r="G13" i="3" s="1"/>
  <c r="G14" i="3" s="1"/>
  <c r="B20" i="5"/>
  <c r="H14" i="3" l="1"/>
  <c r="B21" i="5"/>
  <c r="D20" i="5"/>
  <c r="E6" i="4"/>
  <c r="C5" i="6" l="1"/>
  <c r="G6" i="5"/>
  <c r="E5" i="4"/>
  <c r="B22" i="5"/>
  <c r="D21" i="5"/>
  <c r="G7" i="5" l="1"/>
  <c r="K6" i="5"/>
  <c r="C4" i="6"/>
  <c r="F6" i="5"/>
  <c r="E9" i="4"/>
  <c r="B23" i="5"/>
  <c r="D22" i="5"/>
  <c r="C6" i="6" l="1"/>
  <c r="C7" i="6" s="1"/>
  <c r="H6" i="5"/>
  <c r="G8" i="5"/>
  <c r="K7" i="5"/>
  <c r="J6" i="5"/>
  <c r="F7" i="5"/>
  <c r="B24" i="5"/>
  <c r="D23" i="5"/>
  <c r="H7" i="5" l="1"/>
  <c r="L6" i="5"/>
  <c r="G9" i="5"/>
  <c r="K8" i="5"/>
  <c r="F8" i="5"/>
  <c r="J7" i="5"/>
  <c r="B25" i="5"/>
  <c r="D24" i="5"/>
  <c r="L7" i="5" l="1"/>
  <c r="H8" i="5"/>
  <c r="G10" i="5"/>
  <c r="K9" i="5"/>
  <c r="F9" i="5"/>
  <c r="J8" i="5"/>
  <c r="B26" i="5"/>
  <c r="D25" i="5"/>
  <c r="H9" i="5" l="1"/>
  <c r="L8" i="5"/>
  <c r="G11" i="5"/>
  <c r="K10" i="5"/>
  <c r="F10" i="5"/>
  <c r="J9" i="5"/>
  <c r="B27" i="5"/>
  <c r="D26" i="5"/>
  <c r="H10" i="5" l="1"/>
  <c r="L9" i="5"/>
  <c r="G12" i="5"/>
  <c r="K11" i="5"/>
  <c r="F11" i="5"/>
  <c r="J10" i="5"/>
  <c r="B28" i="5"/>
  <c r="D27" i="5"/>
  <c r="H11" i="5" l="1"/>
  <c r="L10" i="5"/>
  <c r="G13" i="5"/>
  <c r="K12" i="5"/>
  <c r="F12" i="5"/>
  <c r="J11" i="5"/>
  <c r="B29" i="5"/>
  <c r="D28" i="5"/>
  <c r="H12" i="5" l="1"/>
  <c r="L11" i="5"/>
  <c r="G14" i="5"/>
  <c r="K13" i="5"/>
  <c r="F13" i="5"/>
  <c r="J12" i="5"/>
  <c r="B30" i="5"/>
  <c r="D29" i="5"/>
  <c r="H13" i="5" l="1"/>
  <c r="L12" i="5"/>
  <c r="G15" i="5"/>
  <c r="K14" i="5"/>
  <c r="F14" i="5"/>
  <c r="J13" i="5"/>
  <c r="B31" i="5"/>
  <c r="D30" i="5"/>
  <c r="H14" i="5" l="1"/>
  <c r="L13" i="5"/>
  <c r="G16" i="5"/>
  <c r="K15" i="5"/>
  <c r="F15" i="5"/>
  <c r="J14" i="5"/>
  <c r="B32" i="5"/>
  <c r="D31" i="5"/>
  <c r="H15" i="5" l="1"/>
  <c r="L14" i="5"/>
  <c r="G17" i="5"/>
  <c r="K16" i="5"/>
  <c r="F16" i="5"/>
  <c r="J15" i="5"/>
  <c r="D32" i="5"/>
  <c r="H16" i="5" l="1"/>
  <c r="L15" i="5"/>
  <c r="G18" i="5"/>
  <c r="K17" i="5"/>
  <c r="F17" i="5"/>
  <c r="J16" i="5"/>
  <c r="B34" i="5"/>
  <c r="D33" i="5"/>
  <c r="H17" i="5" l="1"/>
  <c r="L16" i="5"/>
  <c r="G19" i="5"/>
  <c r="K18" i="5"/>
  <c r="J17" i="5"/>
  <c r="F18" i="5"/>
  <c r="B35" i="5"/>
  <c r="D34" i="5"/>
  <c r="H18" i="5" l="1"/>
  <c r="L17" i="5"/>
  <c r="G20" i="5"/>
  <c r="K19" i="5"/>
  <c r="F19" i="5"/>
  <c r="J18" i="5"/>
  <c r="B36" i="5"/>
  <c r="D35" i="5"/>
  <c r="H19" i="5" l="1"/>
  <c r="L18" i="5"/>
  <c r="G21" i="5"/>
  <c r="K20" i="5"/>
  <c r="F20" i="5"/>
  <c r="J19" i="5"/>
  <c r="B37" i="5"/>
  <c r="D36" i="5"/>
  <c r="H20" i="5" l="1"/>
  <c r="L19" i="5"/>
  <c r="G22" i="5"/>
  <c r="K21" i="5"/>
  <c r="F21" i="5"/>
  <c r="J20" i="5"/>
  <c r="B38" i="5"/>
  <c r="D37" i="5"/>
  <c r="H21" i="5" l="1"/>
  <c r="L20" i="5"/>
  <c r="G23" i="5"/>
  <c r="K22" i="5"/>
  <c r="F22" i="5"/>
  <c r="J21" i="5"/>
  <c r="B39" i="5"/>
  <c r="D38" i="5"/>
  <c r="H22" i="5" l="1"/>
  <c r="L21" i="5"/>
  <c r="G24" i="5"/>
  <c r="K23" i="5"/>
  <c r="F23" i="5"/>
  <c r="J22" i="5"/>
  <c r="B40" i="5"/>
  <c r="D39" i="5"/>
  <c r="H23" i="5" l="1"/>
  <c r="L22" i="5"/>
  <c r="G25" i="5"/>
  <c r="K24" i="5"/>
  <c r="F24" i="5"/>
  <c r="J23" i="5"/>
  <c r="B41" i="5"/>
  <c r="D40" i="5"/>
  <c r="H24" i="5" l="1"/>
  <c r="L23" i="5"/>
  <c r="G26" i="5"/>
  <c r="K25" i="5"/>
  <c r="F25" i="5"/>
  <c r="J24" i="5"/>
  <c r="B42" i="5"/>
  <c r="D41" i="5"/>
  <c r="H25" i="5" l="1"/>
  <c r="L24" i="5"/>
  <c r="G27" i="5"/>
  <c r="K26" i="5"/>
  <c r="F26" i="5"/>
  <c r="J25" i="5"/>
  <c r="B43" i="5"/>
  <c r="D42" i="5"/>
  <c r="H26" i="5" l="1"/>
  <c r="L25" i="5"/>
  <c r="G28" i="5"/>
  <c r="K27" i="5"/>
  <c r="F27" i="5"/>
  <c r="J26" i="5"/>
  <c r="B44" i="5"/>
  <c r="D43" i="5"/>
  <c r="H27" i="5" l="1"/>
  <c r="L26" i="5"/>
  <c r="G29" i="5"/>
  <c r="K28" i="5"/>
  <c r="F28" i="5"/>
  <c r="J27" i="5"/>
  <c r="B45" i="5"/>
  <c r="D45" i="5" s="1"/>
  <c r="D44" i="5"/>
  <c r="H28" i="5" l="1"/>
  <c r="L27" i="5"/>
  <c r="K29" i="5"/>
  <c r="G30" i="5"/>
  <c r="F29" i="5"/>
  <c r="J28" i="5"/>
  <c r="H29" i="5" l="1"/>
  <c r="L28" i="5"/>
  <c r="G31" i="5"/>
  <c r="K30" i="5"/>
  <c r="J29" i="5"/>
  <c r="F30" i="5"/>
  <c r="H30" i="5" l="1"/>
  <c r="L29" i="5"/>
  <c r="G32" i="5"/>
  <c r="K31" i="5"/>
  <c r="J30" i="5"/>
  <c r="F31" i="5"/>
  <c r="H31" i="5" l="1"/>
  <c r="L30" i="5"/>
  <c r="K32" i="5"/>
  <c r="G33" i="5"/>
  <c r="J31" i="5"/>
  <c r="F32" i="5"/>
  <c r="H32" i="5" l="1"/>
  <c r="L31" i="5"/>
  <c r="K33" i="5"/>
  <c r="G34" i="5"/>
  <c r="J32" i="5"/>
  <c r="F33" i="5"/>
  <c r="H33" i="5" l="1"/>
  <c r="L32" i="5"/>
  <c r="K34" i="5"/>
  <c r="G35" i="5"/>
  <c r="F34" i="5"/>
  <c r="J33" i="5"/>
  <c r="H34" i="5" l="1"/>
  <c r="L33" i="5"/>
  <c r="K35" i="5"/>
  <c r="G36" i="5"/>
  <c r="F35" i="5"/>
  <c r="J34" i="5"/>
  <c r="H35" i="5" l="1"/>
  <c r="L34" i="5"/>
  <c r="K36" i="5"/>
  <c r="G37" i="5"/>
  <c r="F36" i="5"/>
  <c r="J35" i="5"/>
  <c r="H36" i="5" l="1"/>
  <c r="L35" i="5"/>
  <c r="K37" i="5"/>
  <c r="G38" i="5"/>
  <c r="F37" i="5"/>
  <c r="J36" i="5"/>
  <c r="H37" i="5" l="1"/>
  <c r="L36" i="5"/>
  <c r="K38" i="5"/>
  <c r="G39" i="5"/>
  <c r="F38" i="5"/>
  <c r="J37" i="5"/>
  <c r="H38" i="5" l="1"/>
  <c r="L37" i="5"/>
  <c r="K39" i="5"/>
  <c r="G40" i="5"/>
  <c r="J38" i="5"/>
  <c r="F39" i="5"/>
  <c r="H39" i="5" l="1"/>
  <c r="L38" i="5"/>
  <c r="K40" i="5"/>
  <c r="G41" i="5"/>
  <c r="F40" i="5"/>
  <c r="J39" i="5"/>
  <c r="H40" i="5" l="1"/>
  <c r="L39" i="5"/>
  <c r="G42" i="5"/>
  <c r="K41" i="5"/>
  <c r="F41" i="5"/>
  <c r="J40" i="5"/>
  <c r="H41" i="5" l="1"/>
  <c r="L40" i="5"/>
  <c r="G43" i="5"/>
  <c r="K42" i="5"/>
  <c r="F42" i="5"/>
  <c r="J41" i="5"/>
  <c r="L41" i="5" l="1"/>
  <c r="H42" i="5"/>
  <c r="G44" i="5"/>
  <c r="K43" i="5"/>
  <c r="F43" i="5"/>
  <c r="J42" i="5"/>
  <c r="H43" i="5" l="1"/>
  <c r="L42" i="5"/>
  <c r="G45" i="5"/>
  <c r="K45" i="5" s="1"/>
  <c r="K44" i="5"/>
  <c r="J43" i="5"/>
  <c r="F44" i="5"/>
  <c r="L43" i="5" l="1"/>
  <c r="H44" i="5"/>
  <c r="K46" i="5"/>
  <c r="D5" i="6" s="1"/>
  <c r="E5" i="6" s="1"/>
  <c r="B5" i="8" s="1"/>
  <c r="F5" i="8" s="1"/>
  <c r="J44" i="5"/>
  <c r="F45" i="5"/>
  <c r="J45" i="5" s="1"/>
  <c r="J46" i="5" s="1"/>
  <c r="D4" i="6" s="1"/>
  <c r="H45" i="5" l="1"/>
  <c r="L45" i="5" s="1"/>
  <c r="L44" i="5"/>
  <c r="E4" i="6"/>
  <c r="L46" i="5" l="1"/>
  <c r="D6" i="6" s="1"/>
  <c r="B4" i="8"/>
  <c r="E6" i="6" l="1"/>
  <c r="D7" i="6"/>
  <c r="F4" i="8"/>
  <c r="B6" i="8" l="1"/>
  <c r="E7" i="6"/>
  <c r="F6" i="8" l="1"/>
  <c r="B7" i="8"/>
</calcChain>
</file>

<file path=xl/sharedStrings.xml><?xml version="1.0" encoding="utf-8"?>
<sst xmlns="http://schemas.openxmlformats.org/spreadsheetml/2006/main" count="200" uniqueCount="94">
  <si>
    <t>(Net kWh)</t>
  </si>
  <si>
    <t>Amount</t>
  </si>
  <si>
    <t>Res</t>
  </si>
  <si>
    <t>Consumer Program</t>
  </si>
  <si>
    <t>Appliance Retirement</t>
  </si>
  <si>
    <t>Appliance Exchange</t>
  </si>
  <si>
    <t>HVAC Incentives</t>
  </si>
  <si>
    <t>Conservation Instant Coupon Booklet</t>
  </si>
  <si>
    <t>Bi-Annual Retailer Event</t>
  </si>
  <si>
    <t>Residential Demand Response</t>
  </si>
  <si>
    <t>2011</t>
  </si>
  <si>
    <t>Consumer Program Total</t>
  </si>
  <si>
    <t>Home Assistance Programs</t>
  </si>
  <si>
    <t>Home Assistance Program</t>
  </si>
  <si>
    <t>Home Assistance Programs Total</t>
  </si>
  <si>
    <t>2011 Total</t>
  </si>
  <si>
    <t>2013</t>
  </si>
  <si>
    <t>2012 Total</t>
  </si>
  <si>
    <t>2012</t>
  </si>
  <si>
    <t>2013 Total</t>
  </si>
  <si>
    <t>HVAC Incentives - Adjustment</t>
  </si>
  <si>
    <t>Conservation Instant Coupon Booklet - Adjustment</t>
  </si>
  <si>
    <t>Bi-Annual Retailer Event - Adjustment</t>
  </si>
  <si>
    <t>RES</t>
  </si>
  <si>
    <t>GS &lt; 50</t>
  </si>
  <si>
    <t>Retrofit</t>
  </si>
  <si>
    <t>Direct Install Lighting</t>
  </si>
  <si>
    <t>Business Programs</t>
  </si>
  <si>
    <t>Energy Audit</t>
  </si>
  <si>
    <t>Business Program Total</t>
  </si>
  <si>
    <t>Business Program</t>
  </si>
  <si>
    <t>(Net kW)</t>
  </si>
  <si>
    <t>GS &gt; 50</t>
  </si>
  <si>
    <t>Pre-2011 Programs completed in 2011</t>
  </si>
  <si>
    <t>Electricity Retrofit Incentive Program</t>
  </si>
  <si>
    <t>Pre-2011 Programs completed in 2011 Total</t>
  </si>
  <si>
    <t>Months</t>
  </si>
  <si>
    <t>Residential</t>
  </si>
  <si>
    <t>kWh</t>
  </si>
  <si>
    <t>2013 LRAMVA</t>
  </si>
  <si>
    <t>kW</t>
  </si>
  <si>
    <t>Output Table One</t>
  </si>
  <si>
    <t>LRAM LRAMVA</t>
  </si>
  <si>
    <t>Allocated Carrying Costs</t>
  </si>
  <si>
    <t>Month</t>
  </si>
  <si>
    <t>OEB Prescribed Annual Rate</t>
  </si>
  <si>
    <t>Days in Month</t>
  </si>
  <si>
    <t>Monthly Interest Rate</t>
  </si>
  <si>
    <t>Output Table Three</t>
  </si>
  <si>
    <t>Customer Class</t>
  </si>
  <si>
    <t>Savings</t>
  </si>
  <si>
    <t>Total</t>
  </si>
  <si>
    <t>Interest *</t>
  </si>
  <si>
    <t>Rate Class</t>
  </si>
  <si>
    <t>Billing Determinant</t>
  </si>
  <si>
    <t>Rate Rider</t>
  </si>
  <si>
    <t>2011, 2012 and 2013 Persistence in 2014 and 2014 Programs</t>
  </si>
  <si>
    <t>2014</t>
  </si>
  <si>
    <t>2014 Total</t>
  </si>
  <si>
    <t>Residential New Construction</t>
  </si>
  <si>
    <t>Home Assistance Program - Adjustment</t>
  </si>
  <si>
    <t>High Performance New Construction</t>
  </si>
  <si>
    <t>Industrial Program</t>
  </si>
  <si>
    <t>Industrial Program Total</t>
  </si>
  <si>
    <t>Demand Response 3</t>
  </si>
  <si>
    <t>2014 Rate</t>
  </si>
  <si>
    <t>Calculated carrying Costs to April 30, 2016</t>
  </si>
  <si>
    <t>2014 LRAMVA</t>
  </si>
  <si>
    <t>Effective: May 1, 2016 to April 30, 2017</t>
  </si>
  <si>
    <t>Output Table Two</t>
  </si>
  <si>
    <t>Appliance exchange</t>
  </si>
  <si>
    <t>HVAC incentives</t>
  </si>
  <si>
    <t>Conservation Instant coupon booklet</t>
  </si>
  <si>
    <t>Bi-annual Retailer Event</t>
  </si>
  <si>
    <t>HVAC incentives- previous year adjustment</t>
  </si>
  <si>
    <t>Conservation Instant coupon booklet - previous year adjustment</t>
  </si>
  <si>
    <t>Total Res LRAMVA Adjustment</t>
  </si>
  <si>
    <t>Retrofit - previous year adjustment</t>
  </si>
  <si>
    <t>Energy Audit - previous year adjustment</t>
  </si>
  <si>
    <t>2013 Rate</t>
  </si>
  <si>
    <t>2014 Report Amount</t>
  </si>
  <si>
    <t>2013 Amount</t>
  </si>
  <si>
    <t>2014 Amount</t>
  </si>
  <si>
    <t>Energy Manager</t>
  </si>
  <si>
    <t>Energy Manager - Adjustment</t>
  </si>
  <si>
    <t>2013-2014 LRAMVA</t>
  </si>
  <si>
    <t>2013-2014 LRAMVA Rate Rider Calculation</t>
  </si>
  <si>
    <t>2011 and 2012 Persistence and 2013 Programs</t>
  </si>
  <si>
    <t>2011, 2012 and 2013 Persistence and 2014 Programs</t>
  </si>
  <si>
    <t>Total GS &lt; 50 LRAMVA Adjustment</t>
  </si>
  <si>
    <t>Total GS &gt; 50 LRAMVA Adjustment</t>
  </si>
  <si>
    <t>Input Table One</t>
  </si>
  <si>
    <t>Input Table Two</t>
  </si>
  <si>
    <t>* Carrying Costs to April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</si>
</sst>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_-;\-* #,##0_-;_-* &quot;-&quot;??_-;_-@_-"/>
    <numFmt numFmtId="165" formatCode="_-* #,##0_-;\(* #,##0\)_-;_-* &quot;-&quot;??_-;_-@_-"/>
    <numFmt numFmtId="166" formatCode="&quot;$&quot;#,##0.00;[Red]&quot;$&quot;\(#,##0.00\)"/>
    <numFmt numFmtId="167" formatCode="&quot;$&quot;#,##0.00;[Red]\(&quot;$&quot;#,##0.00\)"/>
    <numFmt numFmtId="168" formatCode="&quot;$&quot;#,##0.0000;[Red]\(&quot;$&quot;#,##0.0000\)"/>
    <numFmt numFmtId="169" formatCode="&quot;$&quot;#,##0;[Red]\(&quot;$&quot;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 tint="0.39994506668294322"/>
      </bottom>
      <diagonal/>
    </border>
    <border>
      <left/>
      <right/>
      <top style="thick">
        <color theme="4" tint="0.39994506668294322"/>
      </top>
      <bottom style="medium">
        <color theme="4" tint="0.3999755851924192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2" borderId="0" xfId="0" applyFont="1" applyFill="1"/>
    <xf numFmtId="0" fontId="2" fillId="2" borderId="0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0" fillId="0" borderId="1" xfId="0" applyBorder="1"/>
    <xf numFmtId="0" fontId="0" fillId="2" borderId="0" xfId="0" applyFill="1"/>
    <xf numFmtId="0" fontId="2" fillId="0" borderId="1" xfId="0" applyFont="1" applyBorder="1"/>
    <xf numFmtId="0" fontId="2" fillId="0" borderId="4" xfId="0" applyFont="1" applyBorder="1"/>
    <xf numFmtId="164" fontId="0" fillId="0" borderId="4" xfId="1" applyNumberFormat="1" applyFont="1" applyBorder="1"/>
    <xf numFmtId="164" fontId="0" fillId="0" borderId="0" xfId="1" applyNumberFormat="1" applyFont="1"/>
    <xf numFmtId="164" fontId="2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0" fontId="2" fillId="2" borderId="3" xfId="1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3" xfId="1" applyNumberFormat="1" applyFont="1" applyFill="1" applyBorder="1" applyAlignment="1">
      <alignment horizontal="center" wrapText="1"/>
    </xf>
    <xf numFmtId="10" fontId="0" fillId="0" borderId="0" xfId="0" applyNumberFormat="1"/>
    <xf numFmtId="10" fontId="0" fillId="0" borderId="0" xfId="2" applyNumberFormat="1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2" borderId="9" xfId="0" applyFont="1" applyFill="1" applyBorder="1"/>
    <xf numFmtId="0" fontId="2" fillId="2" borderId="10" xfId="0" applyFont="1" applyFill="1" applyBorder="1"/>
    <xf numFmtId="165" fontId="0" fillId="0" borderId="0" xfId="1" applyNumberFormat="1" applyFont="1"/>
    <xf numFmtId="165" fontId="0" fillId="2" borderId="0" xfId="1" applyNumberFormat="1" applyFont="1" applyFill="1"/>
    <xf numFmtId="166" fontId="0" fillId="0" borderId="0" xfId="0" applyNumberFormat="1" applyBorder="1"/>
    <xf numFmtId="167" fontId="0" fillId="2" borderId="0" xfId="0" applyNumberFormat="1" applyFill="1"/>
    <xf numFmtId="167" fontId="0" fillId="0" borderId="0" xfId="0" applyNumberFormat="1"/>
    <xf numFmtId="167" fontId="0" fillId="0" borderId="9" xfId="0" applyNumberFormat="1" applyBorder="1"/>
    <xf numFmtId="167" fontId="0" fillId="0" borderId="0" xfId="0" applyNumberFormat="1" applyBorder="1"/>
    <xf numFmtId="167" fontId="0" fillId="0" borderId="10" xfId="0" applyNumberFormat="1" applyBorder="1"/>
    <xf numFmtId="167" fontId="0" fillId="0" borderId="11" xfId="0" applyNumberFormat="1" applyBorder="1"/>
    <xf numFmtId="167" fontId="0" fillId="0" borderId="2" xfId="0" applyNumberFormat="1" applyBorder="1"/>
    <xf numFmtId="167" fontId="0" fillId="0" borderId="12" xfId="0" applyNumberFormat="1" applyBorder="1"/>
    <xf numFmtId="167" fontId="0" fillId="0" borderId="13" xfId="0" applyNumberFormat="1" applyBorder="1"/>
    <xf numFmtId="167" fontId="0" fillId="0" borderId="14" xfId="0" applyNumberFormat="1" applyBorder="1"/>
    <xf numFmtId="167" fontId="0" fillId="0" borderId="15" xfId="0" applyNumberFormat="1" applyBorder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168" fontId="0" fillId="0" borderId="0" xfId="0" applyNumberFormat="1"/>
    <xf numFmtId="169" fontId="0" fillId="0" borderId="0" xfId="0" applyNumberFormat="1"/>
    <xf numFmtId="169" fontId="0" fillId="0" borderId="5" xfId="0" applyNumberFormat="1" applyBorder="1"/>
    <xf numFmtId="0" fontId="2" fillId="0" borderId="0" xfId="0" applyFont="1"/>
    <xf numFmtId="0" fontId="2" fillId="0" borderId="0" xfId="0" applyFont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5"/>
  <sheetViews>
    <sheetView topLeftCell="A70" workbookViewId="0">
      <selection activeCell="F37" sqref="F37"/>
    </sheetView>
  </sheetViews>
  <sheetFormatPr defaultRowHeight="15" x14ac:dyDescent="0.25"/>
  <cols>
    <col min="1" max="3" width="2.140625" customWidth="1"/>
    <col min="4" max="4" width="54.7109375" customWidth="1"/>
    <col min="5" max="5" width="14.85546875" customWidth="1"/>
    <col min="6" max="6" width="14.140625" style="12" bestFit="1" customWidth="1"/>
  </cols>
  <sheetData>
    <row r="1" spans="1:6" ht="18" x14ac:dyDescent="0.35">
      <c r="A1" s="53" t="s">
        <v>91</v>
      </c>
      <c r="B1" s="53"/>
      <c r="C1" s="53"/>
      <c r="D1" s="53"/>
      <c r="E1" s="53"/>
      <c r="F1" s="53"/>
    </row>
    <row r="2" spans="1:6" ht="18" x14ac:dyDescent="0.35">
      <c r="A2" s="53" t="s">
        <v>56</v>
      </c>
      <c r="B2" s="53"/>
      <c r="C2" s="53"/>
      <c r="D2" s="53"/>
      <c r="E2" s="53"/>
      <c r="F2" s="53"/>
    </row>
    <row r="3" spans="1:6" ht="18" x14ac:dyDescent="0.35">
      <c r="A3" s="53" t="s">
        <v>0</v>
      </c>
      <c r="B3" s="53"/>
      <c r="C3" s="53"/>
      <c r="D3" s="53"/>
      <c r="E3" s="53"/>
      <c r="F3" s="53"/>
    </row>
    <row r="4" spans="1:6" thickBot="1" x14ac:dyDescent="0.35">
      <c r="A4" s="5" t="s">
        <v>1</v>
      </c>
      <c r="B4" s="5"/>
      <c r="C4" s="5"/>
      <c r="D4" s="5"/>
      <c r="E4" s="5">
        <v>2013</v>
      </c>
      <c r="F4" s="16">
        <v>2014</v>
      </c>
    </row>
    <row r="5" spans="1:6" ht="15.6" thickTop="1" thickBot="1" x14ac:dyDescent="0.35">
      <c r="A5" s="10" t="s">
        <v>23</v>
      </c>
      <c r="B5" s="10"/>
      <c r="C5" s="6"/>
      <c r="D5" s="6"/>
      <c r="E5" s="6"/>
      <c r="F5" s="11"/>
    </row>
    <row r="6" spans="1:6" ht="14.45" x14ac:dyDescent="0.3">
      <c r="B6" s="2" t="s">
        <v>10</v>
      </c>
    </row>
    <row r="7" spans="1:6" ht="14.45" x14ac:dyDescent="0.3">
      <c r="C7" t="s">
        <v>3</v>
      </c>
    </row>
    <row r="8" spans="1:6" ht="14.45" x14ac:dyDescent="0.3">
      <c r="D8" t="s">
        <v>4</v>
      </c>
      <c r="E8" s="50">
        <v>48406</v>
      </c>
      <c r="F8" s="50">
        <v>48406</v>
      </c>
    </row>
    <row r="9" spans="1:6" ht="14.45" x14ac:dyDescent="0.3">
      <c r="D9" t="s">
        <v>5</v>
      </c>
      <c r="E9" s="50">
        <v>3231</v>
      </c>
      <c r="F9" s="50">
        <v>3231</v>
      </c>
    </row>
    <row r="10" spans="1:6" ht="14.45" x14ac:dyDescent="0.3">
      <c r="D10" t="s">
        <v>6</v>
      </c>
      <c r="E10" s="50">
        <v>463694</v>
      </c>
      <c r="F10" s="50">
        <v>463694</v>
      </c>
    </row>
    <row r="11" spans="1:6" ht="14.45" x14ac:dyDescent="0.3">
      <c r="D11" t="s">
        <v>20</v>
      </c>
      <c r="E11" s="50">
        <v>-70103</v>
      </c>
      <c r="F11" s="50">
        <v>-70103</v>
      </c>
    </row>
    <row r="12" spans="1:6" ht="14.45" x14ac:dyDescent="0.3">
      <c r="D12" t="s">
        <v>7</v>
      </c>
      <c r="E12" s="50">
        <v>121822</v>
      </c>
      <c r="F12" s="50">
        <v>121822</v>
      </c>
    </row>
    <row r="13" spans="1:6" ht="14.45" x14ac:dyDescent="0.3">
      <c r="D13" t="s">
        <v>21</v>
      </c>
      <c r="E13" s="50">
        <v>1802</v>
      </c>
      <c r="F13" s="50">
        <v>1802</v>
      </c>
    </row>
    <row r="14" spans="1:6" ht="14.45" x14ac:dyDescent="0.3">
      <c r="D14" t="s">
        <v>8</v>
      </c>
      <c r="E14" s="50">
        <v>192162</v>
      </c>
      <c r="F14" s="50">
        <v>192162</v>
      </c>
    </row>
    <row r="15" spans="1:6" ht="14.45" x14ac:dyDescent="0.3">
      <c r="D15" t="s">
        <v>22</v>
      </c>
      <c r="E15" s="50">
        <v>14277</v>
      </c>
      <c r="F15" s="50">
        <v>14277</v>
      </c>
    </row>
    <row r="16" spans="1:6" ht="14.45" x14ac:dyDescent="0.3">
      <c r="C16" t="s">
        <v>11</v>
      </c>
      <c r="E16" s="12">
        <f>SUM(E8:E15)</f>
        <v>775291</v>
      </c>
      <c r="F16" s="12">
        <f>SUM(F8:F15)</f>
        <v>775291</v>
      </c>
    </row>
    <row r="17" spans="2:6" ht="14.45" x14ac:dyDescent="0.3">
      <c r="B17" s="49" t="s">
        <v>15</v>
      </c>
      <c r="E17" s="13">
        <f>E16</f>
        <v>775291</v>
      </c>
      <c r="F17" s="13">
        <f>F16</f>
        <v>775291</v>
      </c>
    </row>
    <row r="18" spans="2:6" ht="14.45" x14ac:dyDescent="0.3">
      <c r="B18" s="2" t="s">
        <v>18</v>
      </c>
      <c r="E18" s="12"/>
    </row>
    <row r="19" spans="2:6" ht="14.45" x14ac:dyDescent="0.3">
      <c r="C19" t="s">
        <v>3</v>
      </c>
      <c r="E19" s="12"/>
    </row>
    <row r="20" spans="2:6" ht="14.45" x14ac:dyDescent="0.3">
      <c r="D20" t="s">
        <v>4</v>
      </c>
      <c r="E20" s="50">
        <v>16070</v>
      </c>
      <c r="F20" s="50">
        <v>16070</v>
      </c>
    </row>
    <row r="21" spans="2:6" ht="14.45" x14ac:dyDescent="0.3">
      <c r="D21" t="s">
        <v>5</v>
      </c>
      <c r="E21" s="50">
        <v>4153</v>
      </c>
      <c r="F21" s="50">
        <v>4153</v>
      </c>
    </row>
    <row r="22" spans="2:6" ht="14.45" x14ac:dyDescent="0.3">
      <c r="D22" t="s">
        <v>6</v>
      </c>
      <c r="E22" s="50">
        <v>249324</v>
      </c>
      <c r="F22" s="50">
        <v>249324</v>
      </c>
    </row>
    <row r="23" spans="2:6" ht="14.45" x14ac:dyDescent="0.3">
      <c r="D23" t="s">
        <v>20</v>
      </c>
      <c r="E23" s="50">
        <v>5382</v>
      </c>
      <c r="F23" s="50">
        <v>5382</v>
      </c>
    </row>
    <row r="24" spans="2:6" ht="14.45" x14ac:dyDescent="0.3">
      <c r="D24" t="s">
        <v>7</v>
      </c>
      <c r="E24" s="50">
        <v>9143</v>
      </c>
      <c r="F24" s="50">
        <v>9143</v>
      </c>
    </row>
    <row r="25" spans="2:6" ht="14.45" x14ac:dyDescent="0.3">
      <c r="D25" t="s">
        <v>8</v>
      </c>
      <c r="E25" s="50">
        <v>175123</v>
      </c>
      <c r="F25" s="50">
        <v>175123</v>
      </c>
    </row>
    <row r="26" spans="2:6" ht="14.45" x14ac:dyDescent="0.3">
      <c r="C26" t="s">
        <v>11</v>
      </c>
      <c r="E26" s="12">
        <f>SUM(E20:E25)</f>
        <v>459195</v>
      </c>
      <c r="F26" s="12">
        <f>SUM(F20:F25)</f>
        <v>459195</v>
      </c>
    </row>
    <row r="27" spans="2:6" ht="14.45" x14ac:dyDescent="0.3">
      <c r="C27" t="s">
        <v>12</v>
      </c>
      <c r="E27" s="12"/>
    </row>
    <row r="28" spans="2:6" ht="14.45" x14ac:dyDescent="0.3">
      <c r="D28" t="s">
        <v>13</v>
      </c>
      <c r="E28" s="50">
        <v>88006</v>
      </c>
      <c r="F28" s="50">
        <v>88006</v>
      </c>
    </row>
    <row r="29" spans="2:6" ht="14.45" x14ac:dyDescent="0.3">
      <c r="D29" t="s">
        <v>60</v>
      </c>
      <c r="E29" s="50">
        <v>1825</v>
      </c>
      <c r="F29" s="50">
        <v>1825</v>
      </c>
    </row>
    <row r="30" spans="2:6" ht="14.45" x14ac:dyDescent="0.3">
      <c r="C30" t="s">
        <v>14</v>
      </c>
      <c r="E30" s="12">
        <f>SUM(E28:E29)</f>
        <v>89831</v>
      </c>
      <c r="F30" s="12">
        <f>SUM(F28:F29)</f>
        <v>89831</v>
      </c>
    </row>
    <row r="31" spans="2:6" ht="14.45" x14ac:dyDescent="0.3">
      <c r="B31" s="49" t="s">
        <v>17</v>
      </c>
      <c r="E31" s="13">
        <f>E30+E26</f>
        <v>549026</v>
      </c>
      <c r="F31" s="13">
        <f>F30+F26</f>
        <v>549026</v>
      </c>
    </row>
    <row r="32" spans="2:6" ht="14.45" x14ac:dyDescent="0.3">
      <c r="B32" s="2" t="s">
        <v>16</v>
      </c>
      <c r="E32" s="12"/>
    </row>
    <row r="33" spans="2:6" ht="14.45" x14ac:dyDescent="0.3">
      <c r="C33" t="s">
        <v>3</v>
      </c>
      <c r="E33" s="12"/>
    </row>
    <row r="34" spans="2:6" ht="14.45" x14ac:dyDescent="0.3">
      <c r="D34" t="s">
        <v>4</v>
      </c>
      <c r="E34" s="12">
        <v>8577</v>
      </c>
      <c r="F34" s="12">
        <v>8577</v>
      </c>
    </row>
    <row r="35" spans="2:6" ht="14.45" x14ac:dyDescent="0.3">
      <c r="D35" t="s">
        <v>70</v>
      </c>
      <c r="E35" s="12">
        <v>11453</v>
      </c>
      <c r="F35" s="12">
        <v>11453</v>
      </c>
    </row>
    <row r="36" spans="2:6" ht="14.45" x14ac:dyDescent="0.3">
      <c r="D36" t="s">
        <v>71</v>
      </c>
      <c r="E36" s="12">
        <v>263999</v>
      </c>
      <c r="F36" s="12">
        <v>263999</v>
      </c>
    </row>
    <row r="37" spans="2:6" ht="14.45" x14ac:dyDescent="0.3">
      <c r="D37" t="s">
        <v>74</v>
      </c>
      <c r="E37" s="12"/>
      <c r="F37" s="12">
        <v>6870</v>
      </c>
    </row>
    <row r="38" spans="2:6" ht="14.45" x14ac:dyDescent="0.3">
      <c r="D38" t="s">
        <v>72</v>
      </c>
      <c r="E38" s="12">
        <v>50399</v>
      </c>
      <c r="F38" s="12">
        <v>50399</v>
      </c>
    </row>
    <row r="39" spans="2:6" ht="14.45" x14ac:dyDescent="0.3">
      <c r="D39" t="s">
        <v>75</v>
      </c>
      <c r="E39" s="12"/>
      <c r="F39" s="12">
        <v>154</v>
      </c>
    </row>
    <row r="40" spans="2:6" ht="14.45" x14ac:dyDescent="0.3">
      <c r="D40" t="s">
        <v>73</v>
      </c>
      <c r="E40" s="12">
        <v>112337</v>
      </c>
      <c r="F40" s="12">
        <v>112337</v>
      </c>
    </row>
    <row r="41" spans="2:6" ht="14.45" x14ac:dyDescent="0.3">
      <c r="D41" t="s">
        <v>9</v>
      </c>
      <c r="E41" s="12">
        <v>67</v>
      </c>
      <c r="F41" s="12">
        <v>67</v>
      </c>
    </row>
    <row r="42" spans="2:6" ht="14.45" x14ac:dyDescent="0.3">
      <c r="C42" t="s">
        <v>11</v>
      </c>
      <c r="E42" s="12">
        <f>SUM(E34:E41)</f>
        <v>446832</v>
      </c>
      <c r="F42" s="12">
        <f>SUM(F34:F41)</f>
        <v>453856</v>
      </c>
    </row>
    <row r="43" spans="2:6" ht="14.45" x14ac:dyDescent="0.3">
      <c r="C43" t="s">
        <v>12</v>
      </c>
      <c r="E43" s="12"/>
    </row>
    <row r="44" spans="2:6" ht="14.45" x14ac:dyDescent="0.3">
      <c r="D44" t="s">
        <v>13</v>
      </c>
      <c r="E44" s="51">
        <v>345695</v>
      </c>
      <c r="F44" s="51">
        <v>345695</v>
      </c>
    </row>
    <row r="45" spans="2:6" ht="14.45" x14ac:dyDescent="0.3">
      <c r="C45" t="s">
        <v>14</v>
      </c>
      <c r="E45" s="12">
        <f>SUM(E44:E44)</f>
        <v>345695</v>
      </c>
      <c r="F45" s="12">
        <f>SUM(F44:F44)</f>
        <v>345695</v>
      </c>
    </row>
    <row r="46" spans="2:6" ht="14.45" x14ac:dyDescent="0.3">
      <c r="B46" s="49" t="s">
        <v>19</v>
      </c>
      <c r="E46" s="13">
        <f>E45+E42</f>
        <v>792527</v>
      </c>
      <c r="F46" s="13">
        <f>F45+F42</f>
        <v>799551</v>
      </c>
    </row>
    <row r="47" spans="2:6" ht="14.45" x14ac:dyDescent="0.3">
      <c r="B47" s="2" t="s">
        <v>57</v>
      </c>
      <c r="E47" s="12"/>
    </row>
    <row r="48" spans="2:6" ht="14.45" x14ac:dyDescent="0.3">
      <c r="C48" t="s">
        <v>3</v>
      </c>
      <c r="E48" s="12"/>
    </row>
    <row r="49" spans="1:6" ht="14.45" x14ac:dyDescent="0.3">
      <c r="D49" t="s">
        <v>4</v>
      </c>
      <c r="E49" s="12"/>
      <c r="F49" s="12">
        <v>11926</v>
      </c>
    </row>
    <row r="50" spans="1:6" ht="14.45" x14ac:dyDescent="0.3">
      <c r="D50" t="s">
        <v>70</v>
      </c>
      <c r="E50" s="12"/>
      <c r="F50" s="12">
        <v>12561</v>
      </c>
    </row>
    <row r="51" spans="1:6" ht="14.45" x14ac:dyDescent="0.3">
      <c r="D51" t="s">
        <v>71</v>
      </c>
      <c r="E51" s="12"/>
      <c r="F51" s="12">
        <v>340235</v>
      </c>
    </row>
    <row r="52" spans="1:6" ht="14.45" x14ac:dyDescent="0.3">
      <c r="D52" t="s">
        <v>72</v>
      </c>
      <c r="E52" s="12"/>
      <c r="F52" s="12">
        <v>184680</v>
      </c>
    </row>
    <row r="53" spans="1:6" ht="14.45" x14ac:dyDescent="0.3">
      <c r="D53" t="s">
        <v>73</v>
      </c>
      <c r="E53" s="12"/>
      <c r="F53" s="12">
        <v>803649</v>
      </c>
    </row>
    <row r="54" spans="1:6" ht="14.45" x14ac:dyDescent="0.3">
      <c r="D54" t="s">
        <v>59</v>
      </c>
      <c r="E54" s="12"/>
      <c r="F54" s="12">
        <v>5938</v>
      </c>
    </row>
    <row r="55" spans="1:6" ht="14.45" x14ac:dyDescent="0.3">
      <c r="C55" t="s">
        <v>11</v>
      </c>
      <c r="E55" s="12"/>
      <c r="F55" s="12">
        <f>SUM(F49:F54)</f>
        <v>1358989</v>
      </c>
    </row>
    <row r="56" spans="1:6" ht="14.45" x14ac:dyDescent="0.3">
      <c r="C56" t="s">
        <v>12</v>
      </c>
      <c r="E56" s="12"/>
    </row>
    <row r="57" spans="1:6" ht="14.45" x14ac:dyDescent="0.3">
      <c r="D57" t="s">
        <v>13</v>
      </c>
      <c r="E57" s="12"/>
      <c r="F57" s="12">
        <v>2839</v>
      </c>
    </row>
    <row r="58" spans="1:6" ht="14.45" x14ac:dyDescent="0.3">
      <c r="C58" t="s">
        <v>14</v>
      </c>
      <c r="E58" s="12"/>
      <c r="F58" s="12">
        <f>F57</f>
        <v>2839</v>
      </c>
    </row>
    <row r="59" spans="1:6" thickBot="1" x14ac:dyDescent="0.35">
      <c r="A59" s="7"/>
      <c r="B59" s="9" t="s">
        <v>58</v>
      </c>
      <c r="C59" s="7"/>
      <c r="D59" s="7"/>
      <c r="E59" s="14"/>
      <c r="F59" s="14">
        <f>F58+F55</f>
        <v>1361828</v>
      </c>
    </row>
    <row r="60" spans="1:6" ht="16.149999999999999" thickBot="1" x14ac:dyDescent="0.35">
      <c r="A60" s="7"/>
      <c r="B60" s="9" t="s">
        <v>76</v>
      </c>
      <c r="C60" s="7"/>
      <c r="D60" s="7"/>
      <c r="E60" s="15">
        <f>E17+E31+E46+E59</f>
        <v>2116844</v>
      </c>
      <c r="F60" s="15">
        <f>F17+F31+F46+F59</f>
        <v>3485696</v>
      </c>
    </row>
    <row r="61" spans="1:6" ht="15.6" thickTop="1" thickBot="1" x14ac:dyDescent="0.35">
      <c r="A61" s="10" t="s">
        <v>24</v>
      </c>
      <c r="B61" s="10"/>
      <c r="C61" s="6"/>
      <c r="D61" s="6"/>
      <c r="E61" s="11"/>
      <c r="F61" s="11"/>
    </row>
    <row r="62" spans="1:6" ht="14.45" x14ac:dyDescent="0.3">
      <c r="B62" s="2" t="s">
        <v>10</v>
      </c>
      <c r="E62" s="12"/>
    </row>
    <row r="63" spans="1:6" ht="14.45" x14ac:dyDescent="0.3">
      <c r="C63" t="s">
        <v>30</v>
      </c>
      <c r="E63" s="12"/>
    </row>
    <row r="64" spans="1:6" ht="14.45" x14ac:dyDescent="0.3">
      <c r="D64" t="s">
        <v>25</v>
      </c>
      <c r="E64" s="12">
        <v>337744</v>
      </c>
      <c r="F64" s="12">
        <v>337744</v>
      </c>
    </row>
    <row r="65" spans="2:6" ht="14.45" x14ac:dyDescent="0.3">
      <c r="D65" t="s">
        <v>26</v>
      </c>
      <c r="E65" s="12">
        <v>139935</v>
      </c>
      <c r="F65" s="12">
        <v>139935</v>
      </c>
    </row>
    <row r="66" spans="2:6" ht="14.45" x14ac:dyDescent="0.3">
      <c r="D66" t="s">
        <v>64</v>
      </c>
      <c r="E66" s="12">
        <v>7344</v>
      </c>
      <c r="F66" s="12">
        <v>7344</v>
      </c>
    </row>
    <row r="67" spans="2:6" ht="14.45" x14ac:dyDescent="0.3">
      <c r="C67" t="s">
        <v>29</v>
      </c>
      <c r="E67" s="12">
        <f>SUM(E64:E66)</f>
        <v>485023</v>
      </c>
      <c r="F67" s="12">
        <f>SUM(F64:F66)</f>
        <v>485023</v>
      </c>
    </row>
    <row r="68" spans="2:6" ht="14.45" x14ac:dyDescent="0.3">
      <c r="B68" s="49" t="s">
        <v>15</v>
      </c>
      <c r="E68" s="13">
        <f>E67</f>
        <v>485023</v>
      </c>
      <c r="F68" s="13">
        <f>F67</f>
        <v>485023</v>
      </c>
    </row>
    <row r="69" spans="2:6" ht="14.45" x14ac:dyDescent="0.3">
      <c r="B69" s="2" t="s">
        <v>18</v>
      </c>
      <c r="E69" s="12"/>
    </row>
    <row r="70" spans="2:6" ht="14.45" x14ac:dyDescent="0.3">
      <c r="C70" t="s">
        <v>30</v>
      </c>
      <c r="E70" s="12"/>
    </row>
    <row r="71" spans="2:6" ht="14.45" x14ac:dyDescent="0.3">
      <c r="D71" t="s">
        <v>25</v>
      </c>
      <c r="E71" s="12">
        <v>1594397</v>
      </c>
      <c r="F71" s="12">
        <v>1594397</v>
      </c>
    </row>
    <row r="72" spans="2:6" ht="14.45" x14ac:dyDescent="0.3">
      <c r="D72" t="s">
        <v>77</v>
      </c>
      <c r="E72" s="12">
        <v>126987</v>
      </c>
      <c r="F72" s="12">
        <v>126987</v>
      </c>
    </row>
    <row r="73" spans="2:6" ht="14.45" x14ac:dyDescent="0.3">
      <c r="D73" t="s">
        <v>26</v>
      </c>
      <c r="E73" s="12">
        <v>23662</v>
      </c>
      <c r="F73" s="12">
        <v>23662</v>
      </c>
    </row>
    <row r="74" spans="2:6" ht="14.45" x14ac:dyDescent="0.3">
      <c r="D74" t="s">
        <v>28</v>
      </c>
      <c r="E74" s="12">
        <v>25176</v>
      </c>
      <c r="F74" s="12">
        <v>25176</v>
      </c>
    </row>
    <row r="75" spans="2:6" ht="14.45" x14ac:dyDescent="0.3">
      <c r="D75" t="s">
        <v>78</v>
      </c>
      <c r="E75" s="12">
        <v>854</v>
      </c>
      <c r="F75" s="12">
        <v>854</v>
      </c>
    </row>
    <row r="76" spans="2:6" ht="14.45" x14ac:dyDescent="0.3">
      <c r="D76" t="s">
        <v>64</v>
      </c>
      <c r="E76" s="12">
        <v>2742</v>
      </c>
      <c r="F76" s="12">
        <v>2742</v>
      </c>
    </row>
    <row r="77" spans="2:6" ht="14.45" x14ac:dyDescent="0.3">
      <c r="C77" t="s">
        <v>29</v>
      </c>
      <c r="E77" s="12">
        <f>SUM(E71:E76)</f>
        <v>1773818</v>
      </c>
      <c r="F77" s="12">
        <f>SUM(F71:F76)</f>
        <v>1773818</v>
      </c>
    </row>
    <row r="78" spans="2:6" ht="14.45" x14ac:dyDescent="0.3">
      <c r="B78" s="49" t="s">
        <v>17</v>
      </c>
      <c r="E78" s="13">
        <f>E77</f>
        <v>1773818</v>
      </c>
      <c r="F78" s="13">
        <f>F77</f>
        <v>1773818</v>
      </c>
    </row>
    <row r="79" spans="2:6" ht="14.45" x14ac:dyDescent="0.3">
      <c r="B79" s="2" t="s">
        <v>16</v>
      </c>
      <c r="E79" s="12"/>
    </row>
    <row r="80" spans="2:6" x14ac:dyDescent="0.25">
      <c r="C80" t="s">
        <v>27</v>
      </c>
      <c r="E80" s="12"/>
    </row>
    <row r="81" spans="1:6" x14ac:dyDescent="0.25">
      <c r="D81" t="s">
        <v>25</v>
      </c>
      <c r="E81" s="12">
        <v>965814</v>
      </c>
      <c r="F81" s="12">
        <v>965814</v>
      </c>
    </row>
    <row r="82" spans="1:6" x14ac:dyDescent="0.25">
      <c r="D82" t="s">
        <v>77</v>
      </c>
      <c r="E82" s="12"/>
      <c r="F82" s="12">
        <v>114260</v>
      </c>
    </row>
    <row r="83" spans="1:6" x14ac:dyDescent="0.25">
      <c r="D83" t="s">
        <v>26</v>
      </c>
      <c r="E83" s="12">
        <v>43954</v>
      </c>
      <c r="F83" s="12">
        <v>43954</v>
      </c>
    </row>
    <row r="84" spans="1:6" x14ac:dyDescent="0.25">
      <c r="D84" t="s">
        <v>28</v>
      </c>
      <c r="E84" s="12">
        <v>193803</v>
      </c>
      <c r="F84" s="12">
        <v>193803</v>
      </c>
    </row>
    <row r="85" spans="1:6" x14ac:dyDescent="0.25">
      <c r="D85" t="s">
        <v>78</v>
      </c>
      <c r="E85" s="12"/>
      <c r="F85" s="12">
        <v>129</v>
      </c>
    </row>
    <row r="86" spans="1:6" x14ac:dyDescent="0.25">
      <c r="D86" t="s">
        <v>64</v>
      </c>
      <c r="E86" s="12">
        <v>2555</v>
      </c>
      <c r="F86" s="12">
        <v>2555</v>
      </c>
    </row>
    <row r="87" spans="1:6" x14ac:dyDescent="0.25">
      <c r="C87" t="s">
        <v>29</v>
      </c>
      <c r="E87" s="12">
        <f>SUM(E81:E86)</f>
        <v>1206126</v>
      </c>
      <c r="F87" s="12">
        <f>SUM(F81:F86)</f>
        <v>1320515</v>
      </c>
    </row>
    <row r="88" spans="1:6" x14ac:dyDescent="0.25">
      <c r="B88" s="49" t="s">
        <v>19</v>
      </c>
      <c r="E88" s="13">
        <f>E87</f>
        <v>1206126</v>
      </c>
      <c r="F88" s="13">
        <f>F87</f>
        <v>1320515</v>
      </c>
    </row>
    <row r="89" spans="1:6" x14ac:dyDescent="0.25">
      <c r="B89" s="2" t="s">
        <v>57</v>
      </c>
      <c r="E89" s="12"/>
    </row>
    <row r="90" spans="1:6" x14ac:dyDescent="0.25">
      <c r="C90" t="s">
        <v>27</v>
      </c>
      <c r="E90" s="12"/>
    </row>
    <row r="91" spans="1:6" x14ac:dyDescent="0.25">
      <c r="D91" t="s">
        <v>25</v>
      </c>
      <c r="E91" s="50"/>
      <c r="F91" s="50">
        <v>1785969</v>
      </c>
    </row>
    <row r="92" spans="1:6" x14ac:dyDescent="0.25">
      <c r="D92" t="s">
        <v>26</v>
      </c>
      <c r="E92" s="50"/>
      <c r="F92" s="50">
        <v>40685</v>
      </c>
    </row>
    <row r="93" spans="1:6" x14ac:dyDescent="0.25">
      <c r="C93" t="s">
        <v>29</v>
      </c>
      <c r="E93" s="12"/>
      <c r="F93" s="12">
        <f>SUM(F91:F92)</f>
        <v>1826654</v>
      </c>
    </row>
    <row r="94" spans="1:6" ht="15.75" thickBot="1" x14ac:dyDescent="0.3">
      <c r="A94" s="7"/>
      <c r="B94" s="9" t="s">
        <v>58</v>
      </c>
      <c r="C94" s="7"/>
      <c r="D94" s="7"/>
      <c r="E94" s="14"/>
      <c r="F94" s="14">
        <f>F93</f>
        <v>1826654</v>
      </c>
    </row>
    <row r="95" spans="1:6" ht="16.5" thickBot="1" x14ac:dyDescent="0.3">
      <c r="A95" s="7"/>
      <c r="B95" s="9" t="s">
        <v>89</v>
      </c>
      <c r="C95" s="7"/>
      <c r="D95" s="7"/>
      <c r="E95" s="15">
        <f>E68+E78+E88+E94</f>
        <v>3464967</v>
      </c>
      <c r="F95" s="15">
        <f>F68+F78+F88+F94</f>
        <v>5406010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9"/>
  <sheetViews>
    <sheetView topLeftCell="A13" workbookViewId="0">
      <selection activeCell="H39" sqref="H39"/>
    </sheetView>
  </sheetViews>
  <sheetFormatPr defaultRowHeight="15" x14ac:dyDescent="0.25"/>
  <cols>
    <col min="1" max="3" width="2.140625" customWidth="1"/>
    <col min="4" max="4" width="47.28515625" customWidth="1"/>
    <col min="5" max="5" width="11.42578125" bestFit="1" customWidth="1"/>
    <col min="6" max="6" width="7.85546875" bestFit="1" customWidth="1"/>
    <col min="7" max="7" width="8.42578125" bestFit="1" customWidth="1"/>
  </cols>
  <sheetData>
    <row r="1" spans="1:8" ht="18" x14ac:dyDescent="0.35">
      <c r="A1" s="53" t="s">
        <v>92</v>
      </c>
      <c r="B1" s="53"/>
      <c r="C1" s="53"/>
      <c r="D1" s="53"/>
      <c r="E1" s="53"/>
      <c r="F1" s="53"/>
      <c r="G1" s="53"/>
      <c r="H1" s="53"/>
    </row>
    <row r="2" spans="1:8" ht="18" x14ac:dyDescent="0.35">
      <c r="A2" s="53" t="s">
        <v>56</v>
      </c>
      <c r="B2" s="53"/>
      <c r="C2" s="53"/>
      <c r="D2" s="53"/>
      <c r="E2" s="53"/>
      <c r="F2" s="53"/>
      <c r="G2" s="53"/>
      <c r="H2" s="53"/>
    </row>
    <row r="3" spans="1:8" ht="18" x14ac:dyDescent="0.35">
      <c r="A3" s="53" t="s">
        <v>31</v>
      </c>
      <c r="B3" s="53"/>
      <c r="C3" s="53"/>
      <c r="D3" s="53"/>
      <c r="E3" s="53"/>
      <c r="F3" s="53"/>
      <c r="G3" s="53"/>
      <c r="H3" s="53"/>
    </row>
    <row r="4" spans="1:8" ht="29.45" thickBot="1" x14ac:dyDescent="0.35">
      <c r="A4" s="5" t="s">
        <v>1</v>
      </c>
      <c r="B4" s="5"/>
      <c r="C4" s="5"/>
      <c r="D4" s="5"/>
      <c r="E4" s="19" t="s">
        <v>80</v>
      </c>
      <c r="F4" s="19" t="s">
        <v>36</v>
      </c>
      <c r="G4" s="19" t="s">
        <v>81</v>
      </c>
      <c r="H4" s="19" t="s">
        <v>82</v>
      </c>
    </row>
    <row r="5" spans="1:8" ht="15.6" thickTop="1" thickBot="1" x14ac:dyDescent="0.35">
      <c r="A5" s="10" t="s">
        <v>32</v>
      </c>
      <c r="B5" s="10"/>
      <c r="C5" s="6"/>
      <c r="D5" s="6"/>
      <c r="E5" s="11"/>
      <c r="F5" s="11"/>
      <c r="G5" s="11"/>
      <c r="H5" s="11"/>
    </row>
    <row r="6" spans="1:8" ht="14.45" x14ac:dyDescent="0.3">
      <c r="B6" s="2" t="s">
        <v>10</v>
      </c>
      <c r="E6" s="12"/>
      <c r="F6" s="12"/>
      <c r="G6" s="12"/>
    </row>
    <row r="7" spans="1:8" ht="14.45" x14ac:dyDescent="0.3">
      <c r="B7" s="2"/>
      <c r="C7" t="s">
        <v>62</v>
      </c>
      <c r="E7" s="12"/>
      <c r="F7" s="12"/>
      <c r="G7" s="12"/>
    </row>
    <row r="8" spans="1:8" ht="14.45" x14ac:dyDescent="0.3">
      <c r="B8" s="2"/>
      <c r="D8" t="s">
        <v>25</v>
      </c>
      <c r="E8" s="12">
        <v>93</v>
      </c>
      <c r="F8" s="12">
        <v>12</v>
      </c>
      <c r="G8" s="52">
        <f>H8</f>
        <v>1116</v>
      </c>
      <c r="H8" s="12">
        <f>E8*F8</f>
        <v>1116</v>
      </c>
    </row>
    <row r="9" spans="1:8" ht="14.45" x14ac:dyDescent="0.3">
      <c r="B9" s="2"/>
      <c r="D9" t="s">
        <v>64</v>
      </c>
      <c r="E9" s="12">
        <v>1749</v>
      </c>
      <c r="F9" s="12">
        <v>5</v>
      </c>
      <c r="G9" s="52">
        <f>H9</f>
        <v>8745</v>
      </c>
      <c r="H9" s="12">
        <f>E9*F9</f>
        <v>8745</v>
      </c>
    </row>
    <row r="10" spans="1:8" ht="14.45" x14ac:dyDescent="0.3">
      <c r="B10" s="2"/>
      <c r="C10" t="s">
        <v>63</v>
      </c>
      <c r="E10" s="12"/>
      <c r="F10" s="12"/>
      <c r="G10" s="12">
        <f>SUM(G8:G9)</f>
        <v>9861</v>
      </c>
      <c r="H10" s="12">
        <f>SUM(H8:H9)</f>
        <v>9861</v>
      </c>
    </row>
    <row r="11" spans="1:8" ht="14.45" x14ac:dyDescent="0.3">
      <c r="C11" t="s">
        <v>33</v>
      </c>
      <c r="E11" s="12"/>
      <c r="F11" s="12"/>
      <c r="H11" s="12"/>
    </row>
    <row r="12" spans="1:8" ht="14.45" x14ac:dyDescent="0.3">
      <c r="D12" t="s">
        <v>34</v>
      </c>
      <c r="E12" s="12">
        <v>10</v>
      </c>
      <c r="F12" s="12">
        <v>12</v>
      </c>
      <c r="G12" s="52">
        <f>H12</f>
        <v>120</v>
      </c>
      <c r="H12" s="12">
        <f>E12*F12</f>
        <v>120</v>
      </c>
    </row>
    <row r="13" spans="1:8" ht="14.45" x14ac:dyDescent="0.3">
      <c r="C13" t="s">
        <v>35</v>
      </c>
      <c r="E13" s="12"/>
      <c r="F13" s="12"/>
      <c r="G13" s="12">
        <f>G12</f>
        <v>120</v>
      </c>
      <c r="H13" s="12">
        <f>H12</f>
        <v>120</v>
      </c>
    </row>
    <row r="14" spans="1:8" ht="14.45" x14ac:dyDescent="0.3">
      <c r="B14" s="1" t="s">
        <v>15</v>
      </c>
      <c r="E14" s="13"/>
      <c r="F14" s="13"/>
      <c r="G14" s="13">
        <f>G10+G13</f>
        <v>9981</v>
      </c>
      <c r="H14" s="13">
        <f>H10+H13</f>
        <v>9981</v>
      </c>
    </row>
    <row r="15" spans="1:8" ht="14.45" x14ac:dyDescent="0.3">
      <c r="B15" s="2" t="s">
        <v>18</v>
      </c>
      <c r="E15" s="12"/>
      <c r="F15" s="12"/>
      <c r="H15" s="12"/>
    </row>
    <row r="16" spans="1:8" ht="14.45" x14ac:dyDescent="0.3">
      <c r="B16" s="2"/>
      <c r="C16" t="s">
        <v>62</v>
      </c>
      <c r="E16" s="12"/>
      <c r="F16" s="12"/>
      <c r="H16" s="12"/>
    </row>
    <row r="17" spans="2:8" ht="14.45" x14ac:dyDescent="0.3">
      <c r="B17" s="2"/>
      <c r="D17" t="s">
        <v>64</v>
      </c>
      <c r="E17" s="12">
        <v>1811</v>
      </c>
      <c r="F17" s="12">
        <v>5</v>
      </c>
      <c r="G17" s="52">
        <f>H17</f>
        <v>9055</v>
      </c>
      <c r="H17" s="12">
        <f>E17*F17</f>
        <v>9055</v>
      </c>
    </row>
    <row r="18" spans="2:8" ht="14.45" x14ac:dyDescent="0.3">
      <c r="B18" s="2"/>
      <c r="C18" t="s">
        <v>63</v>
      </c>
      <c r="E18" s="12"/>
      <c r="F18" s="12"/>
      <c r="G18" s="12">
        <f>SUM(G17:G17)</f>
        <v>9055</v>
      </c>
      <c r="H18" s="12">
        <f>SUM(H17:H17)</f>
        <v>9055</v>
      </c>
    </row>
    <row r="19" spans="2:8" ht="14.45" x14ac:dyDescent="0.3">
      <c r="C19" t="s">
        <v>33</v>
      </c>
      <c r="E19" s="12"/>
      <c r="F19" s="12"/>
      <c r="H19" s="12"/>
    </row>
    <row r="20" spans="2:8" ht="14.45" x14ac:dyDescent="0.3">
      <c r="D20" t="s">
        <v>61</v>
      </c>
      <c r="E20" s="12">
        <v>1</v>
      </c>
      <c r="F20" s="12">
        <v>12</v>
      </c>
      <c r="G20" s="52">
        <f>H20</f>
        <v>12</v>
      </c>
      <c r="H20" s="12">
        <f>E20*F20</f>
        <v>12</v>
      </c>
    </row>
    <row r="21" spans="2:8" ht="14.45" x14ac:dyDescent="0.3">
      <c r="C21" t="s">
        <v>35</v>
      </c>
      <c r="E21" s="12"/>
      <c r="F21" s="12"/>
      <c r="G21" s="12">
        <f>G20</f>
        <v>12</v>
      </c>
      <c r="H21" s="12">
        <f>H20</f>
        <v>12</v>
      </c>
    </row>
    <row r="22" spans="2:8" ht="14.45" x14ac:dyDescent="0.3">
      <c r="B22" s="48" t="s">
        <v>17</v>
      </c>
      <c r="E22" s="13"/>
      <c r="F22" s="13"/>
      <c r="G22" s="13">
        <f>G18+G21</f>
        <v>9067</v>
      </c>
      <c r="H22" s="13">
        <f>H18+H21</f>
        <v>9067</v>
      </c>
    </row>
    <row r="23" spans="2:8" x14ac:dyDescent="0.25">
      <c r="B23" s="2" t="s">
        <v>16</v>
      </c>
      <c r="E23" s="12"/>
      <c r="F23" s="12"/>
      <c r="G23" s="12"/>
    </row>
    <row r="24" spans="2:8" x14ac:dyDescent="0.25">
      <c r="B24" s="2"/>
      <c r="C24" t="s">
        <v>62</v>
      </c>
      <c r="E24" s="12"/>
      <c r="F24" s="12"/>
      <c r="G24" s="12"/>
    </row>
    <row r="25" spans="2:8" x14ac:dyDescent="0.25">
      <c r="B25" s="2"/>
      <c r="D25" t="s">
        <v>83</v>
      </c>
      <c r="E25" s="12">
        <v>92</v>
      </c>
      <c r="F25" s="12">
        <v>12</v>
      </c>
      <c r="G25" s="52">
        <f>H25</f>
        <v>1104</v>
      </c>
      <c r="H25" s="12">
        <f>E25*F25</f>
        <v>1104</v>
      </c>
    </row>
    <row r="26" spans="2:8" x14ac:dyDescent="0.25">
      <c r="B26" s="2"/>
      <c r="D26" t="s">
        <v>84</v>
      </c>
      <c r="E26" s="12">
        <v>38</v>
      </c>
      <c r="F26" s="12">
        <v>12</v>
      </c>
      <c r="G26" s="52"/>
      <c r="H26" s="12">
        <f>E26*F26</f>
        <v>456</v>
      </c>
    </row>
    <row r="27" spans="2:8" x14ac:dyDescent="0.25">
      <c r="B27" s="2"/>
      <c r="D27" t="s">
        <v>64</v>
      </c>
      <c r="E27" s="12">
        <v>2182</v>
      </c>
      <c r="F27" s="12">
        <v>5</v>
      </c>
      <c r="G27" s="52">
        <f>H27</f>
        <v>10910</v>
      </c>
      <c r="H27" s="12">
        <f>E27*F27</f>
        <v>10910</v>
      </c>
    </row>
    <row r="28" spans="2:8" x14ac:dyDescent="0.25">
      <c r="B28" s="2"/>
      <c r="C28" t="s">
        <v>63</v>
      </c>
      <c r="E28" s="12"/>
      <c r="F28" s="12"/>
      <c r="G28" s="12">
        <f>SUM(G25:G27)</f>
        <v>12014</v>
      </c>
      <c r="H28" s="12">
        <f>SUM(H25:H27)</f>
        <v>12470</v>
      </c>
    </row>
    <row r="29" spans="2:8" x14ac:dyDescent="0.25">
      <c r="B29" s="49" t="s">
        <v>19</v>
      </c>
      <c r="E29" s="13"/>
      <c r="F29" s="13"/>
      <c r="G29" s="13">
        <f>G28</f>
        <v>12014</v>
      </c>
      <c r="H29" s="13">
        <f>H28</f>
        <v>12470</v>
      </c>
    </row>
    <row r="30" spans="2:8" x14ac:dyDescent="0.25">
      <c r="B30" s="2" t="s">
        <v>57</v>
      </c>
      <c r="E30" s="12"/>
      <c r="F30" s="12"/>
      <c r="H30" s="12"/>
    </row>
    <row r="31" spans="2:8" x14ac:dyDescent="0.25">
      <c r="C31" t="s">
        <v>62</v>
      </c>
      <c r="E31" s="12"/>
      <c r="F31" s="12"/>
      <c r="H31" s="12"/>
    </row>
    <row r="32" spans="2:8" x14ac:dyDescent="0.25">
      <c r="D32" t="s">
        <v>83</v>
      </c>
      <c r="E32" s="12">
        <v>19</v>
      </c>
      <c r="F32" s="12">
        <v>12</v>
      </c>
      <c r="H32" s="12">
        <f>E32*F32</f>
        <v>228</v>
      </c>
    </row>
    <row r="33" spans="1:8" x14ac:dyDescent="0.25">
      <c r="D33" t="s">
        <v>64</v>
      </c>
      <c r="E33" s="12">
        <v>106</v>
      </c>
      <c r="F33" s="12">
        <v>5</v>
      </c>
      <c r="H33" s="12">
        <f>E33*F33</f>
        <v>530</v>
      </c>
    </row>
    <row r="34" spans="1:8" x14ac:dyDescent="0.25">
      <c r="C34" t="s">
        <v>63</v>
      </c>
      <c r="E34" s="12"/>
      <c r="F34" s="12"/>
      <c r="H34" s="12">
        <f>SUM(H32:H33)</f>
        <v>758</v>
      </c>
    </row>
    <row r="35" spans="1:8" x14ac:dyDescent="0.25">
      <c r="C35" t="s">
        <v>33</v>
      </c>
      <c r="E35" s="12"/>
      <c r="F35" s="12"/>
      <c r="H35" s="12"/>
    </row>
    <row r="36" spans="1:8" x14ac:dyDescent="0.25">
      <c r="D36" t="s">
        <v>61</v>
      </c>
      <c r="E36" s="12">
        <v>63</v>
      </c>
      <c r="F36" s="12">
        <v>12</v>
      </c>
      <c r="G36" s="52"/>
      <c r="H36" s="12">
        <f>E36*F36</f>
        <v>756</v>
      </c>
    </row>
    <row r="37" spans="1:8" x14ac:dyDescent="0.25">
      <c r="C37" t="s">
        <v>35</v>
      </c>
      <c r="E37" s="12"/>
      <c r="F37" s="12"/>
      <c r="G37" s="12"/>
      <c r="H37" s="12">
        <f>H36</f>
        <v>756</v>
      </c>
    </row>
    <row r="38" spans="1:8" x14ac:dyDescent="0.25">
      <c r="B38" s="1" t="s">
        <v>58</v>
      </c>
      <c r="E38" s="13"/>
      <c r="F38" s="13"/>
      <c r="G38" s="13"/>
      <c r="H38" s="13">
        <f>H34+H37</f>
        <v>1514</v>
      </c>
    </row>
    <row r="39" spans="1:8" ht="16.5" thickBot="1" x14ac:dyDescent="0.3">
      <c r="A39" s="7"/>
      <c r="B39" s="9" t="s">
        <v>90</v>
      </c>
      <c r="C39" s="7"/>
      <c r="D39" s="7"/>
      <c r="E39" s="15"/>
      <c r="F39" s="15"/>
      <c r="G39" s="15">
        <f>G14+G22+G29+G38</f>
        <v>31062</v>
      </c>
      <c r="H39" s="15">
        <f>H14+H22+H29+H38</f>
        <v>33032</v>
      </c>
    </row>
  </sheetData>
  <mergeCells count="3">
    <mergeCell ref="A2:H2"/>
    <mergeCell ref="A1:H1"/>
    <mergeCell ref="A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9"/>
  <sheetViews>
    <sheetView workbookViewId="0">
      <selection activeCell="D19" sqref="D19"/>
    </sheetView>
  </sheetViews>
  <sheetFormatPr defaultRowHeight="15" x14ac:dyDescent="0.25"/>
  <cols>
    <col min="2" max="2" width="17" customWidth="1"/>
    <col min="3" max="3" width="13.28515625" bestFit="1" customWidth="1"/>
    <col min="5" max="5" width="11.5703125" bestFit="1" customWidth="1"/>
  </cols>
  <sheetData>
    <row r="1" spans="1:6" ht="18" x14ac:dyDescent="0.35">
      <c r="A1" s="53" t="s">
        <v>41</v>
      </c>
      <c r="B1" s="53"/>
      <c r="C1" s="53"/>
      <c r="D1" s="53"/>
      <c r="E1" s="53"/>
      <c r="F1" s="18"/>
    </row>
    <row r="2" spans="1:6" ht="18" x14ac:dyDescent="0.35">
      <c r="A2" s="53" t="s">
        <v>39</v>
      </c>
      <c r="B2" s="53"/>
      <c r="C2" s="53"/>
      <c r="D2" s="53"/>
      <c r="E2" s="53"/>
      <c r="F2" s="18"/>
    </row>
    <row r="3" spans="1:6" ht="14.45" x14ac:dyDescent="0.3">
      <c r="A3" t="s">
        <v>87</v>
      </c>
    </row>
    <row r="4" spans="1:6" ht="14.45" x14ac:dyDescent="0.3">
      <c r="C4" s="8" t="s">
        <v>38</v>
      </c>
      <c r="D4" s="8" t="s">
        <v>79</v>
      </c>
      <c r="E4" s="31" t="s">
        <v>1</v>
      </c>
    </row>
    <row r="5" spans="1:6" ht="14.45" x14ac:dyDescent="0.3">
      <c r="B5" t="s">
        <v>2</v>
      </c>
      <c r="C5" s="28">
        <f>'2014 kWh Savings'!E60</f>
        <v>2116844</v>
      </c>
      <c r="D5">
        <v>1.4999999999999999E-2</v>
      </c>
      <c r="E5" s="32">
        <f>C5*D5</f>
        <v>31752.66</v>
      </c>
    </row>
    <row r="6" spans="1:6" ht="14.45" x14ac:dyDescent="0.3">
      <c r="B6" t="s">
        <v>24</v>
      </c>
      <c r="C6" s="28">
        <f>'2014 kWh Savings'!E95</f>
        <v>3464967</v>
      </c>
      <c r="D6">
        <v>1.14E-2</v>
      </c>
      <c r="E6" s="32">
        <f>C6*D6</f>
        <v>39500.623800000001</v>
      </c>
    </row>
    <row r="7" spans="1:6" ht="14.45" x14ac:dyDescent="0.3">
      <c r="C7" s="28"/>
      <c r="E7" s="32"/>
    </row>
    <row r="8" spans="1:6" ht="14.45" x14ac:dyDescent="0.3">
      <c r="C8" s="29" t="s">
        <v>40</v>
      </c>
      <c r="D8" s="8" t="s">
        <v>79</v>
      </c>
      <c r="E8" s="31" t="s">
        <v>1</v>
      </c>
    </row>
    <row r="9" spans="1:6" ht="14.45" x14ac:dyDescent="0.3">
      <c r="B9" t="s">
        <v>32</v>
      </c>
      <c r="C9" s="28">
        <f>'2014 kW Savings'!G39</f>
        <v>31062</v>
      </c>
      <c r="D9">
        <v>2.0981000000000001</v>
      </c>
      <c r="E9" s="32">
        <f>C9*D9</f>
        <v>65171.182200000003</v>
      </c>
    </row>
    <row r="12" spans="1:6" ht="18.75" x14ac:dyDescent="0.3">
      <c r="A12" s="53" t="s">
        <v>67</v>
      </c>
      <c r="B12" s="53"/>
      <c r="C12" s="53"/>
      <c r="D12" s="53"/>
      <c r="E12" s="53"/>
    </row>
    <row r="13" spans="1:6" x14ac:dyDescent="0.25">
      <c r="A13" t="s">
        <v>88</v>
      </c>
    </row>
    <row r="14" spans="1:6" x14ac:dyDescent="0.25">
      <c r="C14" s="8" t="s">
        <v>38</v>
      </c>
      <c r="D14" s="8" t="s">
        <v>65</v>
      </c>
      <c r="E14" s="31" t="s">
        <v>1</v>
      </c>
    </row>
    <row r="15" spans="1:6" x14ac:dyDescent="0.25">
      <c r="B15" t="s">
        <v>2</v>
      </c>
      <c r="C15" s="28">
        <f>'2014 kWh Savings'!F60</f>
        <v>3485696</v>
      </c>
      <c r="D15">
        <v>1.52E-2</v>
      </c>
      <c r="E15" s="32">
        <f>C15*D15</f>
        <v>52982.5792</v>
      </c>
    </row>
    <row r="16" spans="1:6" x14ac:dyDescent="0.25">
      <c r="B16" t="s">
        <v>24</v>
      </c>
      <c r="C16" s="28">
        <f>'2014 kWh Savings'!F95</f>
        <v>5406010</v>
      </c>
      <c r="D16">
        <v>1.1599999999999999E-2</v>
      </c>
      <c r="E16" s="32">
        <f>C16*D16</f>
        <v>62709.715999999993</v>
      </c>
    </row>
    <row r="17" spans="2:5" x14ac:dyDescent="0.25">
      <c r="C17" s="28"/>
      <c r="E17" s="32"/>
    </row>
    <row r="18" spans="2:5" x14ac:dyDescent="0.25">
      <c r="C18" s="29" t="s">
        <v>40</v>
      </c>
      <c r="D18" s="8" t="s">
        <v>65</v>
      </c>
      <c r="E18" s="31" t="s">
        <v>1</v>
      </c>
    </row>
    <row r="19" spans="2:5" x14ac:dyDescent="0.25">
      <c r="B19" t="s">
        <v>32</v>
      </c>
      <c r="C19" s="28">
        <f>'2014 kW Savings'!H39</f>
        <v>33032</v>
      </c>
      <c r="D19">
        <v>2.1305999999999998</v>
      </c>
      <c r="E19" s="32">
        <f>C19*D19</f>
        <v>70377.979199999987</v>
      </c>
    </row>
  </sheetData>
  <mergeCells count="3">
    <mergeCell ref="A1:E1"/>
    <mergeCell ref="A2:E2"/>
    <mergeCell ref="A12:E1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L46"/>
  <sheetViews>
    <sheetView workbookViewId="0">
      <selection activeCell="L16" sqref="L16"/>
    </sheetView>
  </sheetViews>
  <sheetFormatPr defaultRowHeight="15" x14ac:dyDescent="0.25"/>
  <cols>
    <col min="1" max="1" width="7.28515625" bestFit="1" customWidth="1"/>
    <col min="2" max="2" width="9.7109375" bestFit="1" customWidth="1"/>
    <col min="3" max="3" width="7" bestFit="1" customWidth="1"/>
    <col min="4" max="4" width="8.28515625" bestFit="1" customWidth="1"/>
    <col min="5" max="5" width="1.42578125" customWidth="1"/>
    <col min="6" max="6" width="10.140625" bestFit="1" customWidth="1"/>
    <col min="7" max="8" width="11" bestFit="1" customWidth="1"/>
    <col min="9" max="9" width="1.42578125" customWidth="1"/>
    <col min="10" max="10" width="10.140625" bestFit="1" customWidth="1"/>
    <col min="11" max="12" width="9" bestFit="1" customWidth="1"/>
  </cols>
  <sheetData>
    <row r="1" spans="1:12" ht="18" x14ac:dyDescent="0.35">
      <c r="A1" s="53" t="s">
        <v>69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8" x14ac:dyDescent="0.35">
      <c r="A2" s="53" t="s">
        <v>66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8.600000000000001" thickBot="1" x14ac:dyDescent="0.4">
      <c r="A3" s="17"/>
      <c r="B3" s="17"/>
      <c r="C3" s="17"/>
      <c r="D3" s="17"/>
      <c r="E3" s="17"/>
      <c r="F3" s="17"/>
    </row>
    <row r="4" spans="1:12" ht="14.45" x14ac:dyDescent="0.3">
      <c r="A4" s="3"/>
      <c r="B4" s="3"/>
      <c r="C4" s="3"/>
      <c r="D4" s="3"/>
      <c r="E4" s="1"/>
      <c r="F4" s="54" t="s">
        <v>42</v>
      </c>
      <c r="G4" s="55"/>
      <c r="H4" s="56"/>
      <c r="I4" s="23"/>
      <c r="J4" s="54" t="s">
        <v>43</v>
      </c>
      <c r="K4" s="55"/>
      <c r="L4" s="56"/>
    </row>
    <row r="5" spans="1:12" ht="57.6" x14ac:dyDescent="0.3">
      <c r="A5" s="24" t="s">
        <v>44</v>
      </c>
      <c r="B5" s="24" t="s">
        <v>45</v>
      </c>
      <c r="C5" s="24" t="s">
        <v>46</v>
      </c>
      <c r="D5" s="24" t="s">
        <v>47</v>
      </c>
      <c r="E5" s="25"/>
      <c r="F5" s="26" t="s">
        <v>37</v>
      </c>
      <c r="G5" s="4" t="s">
        <v>24</v>
      </c>
      <c r="H5" s="27" t="s">
        <v>32</v>
      </c>
      <c r="I5" s="1"/>
      <c r="J5" s="26" t="s">
        <v>37</v>
      </c>
      <c r="K5" s="4" t="s">
        <v>24</v>
      </c>
      <c r="L5" s="27" t="s">
        <v>32</v>
      </c>
    </row>
    <row r="6" spans="1:12" ht="14.45" x14ac:dyDescent="0.3">
      <c r="A6" s="22">
        <v>41275</v>
      </c>
      <c r="B6" s="20">
        <v>1.47E-2</v>
      </c>
      <c r="C6">
        <v>31</v>
      </c>
      <c r="D6" s="21">
        <f>B6/365*C6</f>
        <v>1.2484931506849316E-3</v>
      </c>
      <c r="E6" s="25"/>
      <c r="F6" s="33">
        <f>'Output One'!E5/12</f>
        <v>2646.0549999999998</v>
      </c>
      <c r="G6" s="34">
        <f>'Output One'!E6/12</f>
        <v>3291.7186500000003</v>
      </c>
      <c r="H6" s="35">
        <f>'Output One'!E9/12</f>
        <v>5430.9318499999999</v>
      </c>
      <c r="I6" s="49"/>
      <c r="J6" s="33">
        <f t="shared" ref="J6:J17" si="0">F6*$D6</f>
        <v>3.3035815438356164</v>
      </c>
      <c r="K6" s="34">
        <f t="shared" ref="K6:K17" si="1">G6*$D6</f>
        <v>4.1096881885068495</v>
      </c>
      <c r="L6" s="35">
        <f t="shared" ref="L6:L17" si="2">H6*$D6</f>
        <v>6.7804812165616442</v>
      </c>
    </row>
    <row r="7" spans="1:12" x14ac:dyDescent="0.25">
      <c r="A7" s="22">
        <v>41306</v>
      </c>
      <c r="B7" s="20">
        <v>1.47E-2</v>
      </c>
      <c r="C7">
        <v>28</v>
      </c>
      <c r="D7" s="21">
        <f>B7/365*C7</f>
        <v>1.1276712328767123E-3</v>
      </c>
      <c r="E7" s="25"/>
      <c r="F7" s="33">
        <f>F6+F$6</f>
        <v>5292.11</v>
      </c>
      <c r="G7" s="34">
        <f t="shared" ref="G7:G17" si="3">G6+G$6</f>
        <v>6583.4373000000005</v>
      </c>
      <c r="H7" s="35">
        <f t="shared" ref="H7:H17" si="4">H6+H$6</f>
        <v>10861.8637</v>
      </c>
      <c r="I7" s="49"/>
      <c r="J7" s="33">
        <f t="shared" si="0"/>
        <v>5.9677602082191772</v>
      </c>
      <c r="K7" s="34">
        <f t="shared" si="1"/>
        <v>7.4239528566575341</v>
      </c>
      <c r="L7" s="35">
        <f t="shared" si="2"/>
        <v>12.248611229917808</v>
      </c>
    </row>
    <row r="8" spans="1:12" x14ac:dyDescent="0.25">
      <c r="A8" s="22">
        <v>41334</v>
      </c>
      <c r="B8" s="20">
        <v>1.47E-2</v>
      </c>
      <c r="C8">
        <v>31</v>
      </c>
      <c r="D8" s="21">
        <f t="shared" ref="D8:D17" si="5">B8/365*C8</f>
        <v>1.2484931506849316E-3</v>
      </c>
      <c r="E8" s="25"/>
      <c r="F8" s="33">
        <f t="shared" ref="F8:F17" si="6">F7+F$6</f>
        <v>7938.1649999999991</v>
      </c>
      <c r="G8" s="34">
        <f t="shared" si="3"/>
        <v>9875.1559500000003</v>
      </c>
      <c r="H8" s="35">
        <f t="shared" si="4"/>
        <v>16292.795549999999</v>
      </c>
      <c r="I8" s="49"/>
      <c r="J8" s="33">
        <f t="shared" si="0"/>
        <v>9.9107446315068479</v>
      </c>
      <c r="K8" s="34">
        <f t="shared" si="1"/>
        <v>12.329064565520548</v>
      </c>
      <c r="L8" s="35">
        <f t="shared" si="2"/>
        <v>20.34144364968493</v>
      </c>
    </row>
    <row r="9" spans="1:12" x14ac:dyDescent="0.25">
      <c r="A9" s="22">
        <v>41365</v>
      </c>
      <c r="B9" s="20">
        <v>1.47E-2</v>
      </c>
      <c r="C9">
        <v>30</v>
      </c>
      <c r="D9" s="21">
        <f t="shared" si="5"/>
        <v>1.2082191780821917E-3</v>
      </c>
      <c r="E9" s="25"/>
      <c r="F9" s="33">
        <f t="shared" si="6"/>
        <v>10584.22</v>
      </c>
      <c r="G9" s="34">
        <f t="shared" si="3"/>
        <v>13166.874600000001</v>
      </c>
      <c r="H9" s="35">
        <f t="shared" si="4"/>
        <v>21723.7274</v>
      </c>
      <c r="I9" s="49"/>
      <c r="J9" s="33">
        <f t="shared" si="0"/>
        <v>12.788057589041095</v>
      </c>
      <c r="K9" s="34">
        <f t="shared" si="1"/>
        <v>15.908470407123289</v>
      </c>
      <c r="L9" s="35">
        <f t="shared" si="2"/>
        <v>26.247024064109588</v>
      </c>
    </row>
    <row r="10" spans="1:12" x14ac:dyDescent="0.25">
      <c r="A10" s="22">
        <v>41395</v>
      </c>
      <c r="B10" s="20">
        <v>1.47E-2</v>
      </c>
      <c r="C10">
        <v>31</v>
      </c>
      <c r="D10" s="21">
        <f t="shared" si="5"/>
        <v>1.2484931506849316E-3</v>
      </c>
      <c r="E10" s="25"/>
      <c r="F10" s="33">
        <f t="shared" si="6"/>
        <v>13230.275</v>
      </c>
      <c r="G10" s="34">
        <f t="shared" si="3"/>
        <v>16458.593250000002</v>
      </c>
      <c r="H10" s="35">
        <f t="shared" si="4"/>
        <v>27154.659250000001</v>
      </c>
      <c r="I10" s="49"/>
      <c r="J10" s="33">
        <f t="shared" si="0"/>
        <v>16.517907719178083</v>
      </c>
      <c r="K10" s="34">
        <f t="shared" si="1"/>
        <v>20.548440942534249</v>
      </c>
      <c r="L10" s="35">
        <f t="shared" si="2"/>
        <v>33.90240608280822</v>
      </c>
    </row>
    <row r="11" spans="1:12" x14ac:dyDescent="0.25">
      <c r="A11" s="22">
        <v>41426</v>
      </c>
      <c r="B11" s="20">
        <v>1.47E-2</v>
      </c>
      <c r="C11">
        <v>30</v>
      </c>
      <c r="D11" s="21">
        <f t="shared" si="5"/>
        <v>1.2082191780821917E-3</v>
      </c>
      <c r="E11" s="25"/>
      <c r="F11" s="33">
        <f t="shared" si="6"/>
        <v>15876.33</v>
      </c>
      <c r="G11" s="34">
        <f t="shared" si="3"/>
        <v>19750.311900000001</v>
      </c>
      <c r="H11" s="35">
        <f t="shared" si="4"/>
        <v>32585.591100000001</v>
      </c>
      <c r="I11" s="49"/>
      <c r="J11" s="33">
        <f t="shared" si="0"/>
        <v>19.182086383561643</v>
      </c>
      <c r="K11" s="34">
        <f t="shared" si="1"/>
        <v>23.86270561068493</v>
      </c>
      <c r="L11" s="35">
        <f t="shared" si="2"/>
        <v>39.370536096164386</v>
      </c>
    </row>
    <row r="12" spans="1:12" x14ac:dyDescent="0.25">
      <c r="A12" s="22">
        <v>41456</v>
      </c>
      <c r="B12" s="20">
        <v>1.47E-2</v>
      </c>
      <c r="C12">
        <v>31</v>
      </c>
      <c r="D12" s="21">
        <f t="shared" si="5"/>
        <v>1.2484931506849316E-3</v>
      </c>
      <c r="E12" s="25"/>
      <c r="F12" s="33">
        <f t="shared" si="6"/>
        <v>18522.384999999998</v>
      </c>
      <c r="G12" s="34">
        <f t="shared" si="3"/>
        <v>23042.030549999999</v>
      </c>
      <c r="H12" s="35">
        <f t="shared" si="4"/>
        <v>38016.522949999999</v>
      </c>
      <c r="I12" s="49"/>
      <c r="J12" s="33">
        <f t="shared" si="0"/>
        <v>23.125070806849315</v>
      </c>
      <c r="K12" s="34">
        <f t="shared" si="1"/>
        <v>28.767817319547948</v>
      </c>
      <c r="L12" s="35">
        <f t="shared" si="2"/>
        <v>47.463368515931506</v>
      </c>
    </row>
    <row r="13" spans="1:12" x14ac:dyDescent="0.25">
      <c r="A13" s="22">
        <v>41487</v>
      </c>
      <c r="B13" s="20">
        <v>1.47E-2</v>
      </c>
      <c r="C13">
        <v>31</v>
      </c>
      <c r="D13" s="21">
        <f t="shared" si="5"/>
        <v>1.2484931506849316E-3</v>
      </c>
      <c r="E13" s="25"/>
      <c r="F13" s="33">
        <f t="shared" si="6"/>
        <v>21168.44</v>
      </c>
      <c r="G13" s="34">
        <f t="shared" si="3"/>
        <v>26333.749199999998</v>
      </c>
      <c r="H13" s="35">
        <f t="shared" si="4"/>
        <v>43447.4548</v>
      </c>
      <c r="I13" s="49"/>
      <c r="J13" s="33">
        <f t="shared" si="0"/>
        <v>26.428652350684931</v>
      </c>
      <c r="K13" s="34">
        <f t="shared" si="1"/>
        <v>32.877505508054796</v>
      </c>
      <c r="L13" s="35">
        <f t="shared" si="2"/>
        <v>54.243849732493153</v>
      </c>
    </row>
    <row r="14" spans="1:12" x14ac:dyDescent="0.25">
      <c r="A14" s="22">
        <v>41518</v>
      </c>
      <c r="B14" s="20">
        <v>1.47E-2</v>
      </c>
      <c r="C14">
        <v>30</v>
      </c>
      <c r="D14" s="21">
        <f t="shared" si="5"/>
        <v>1.2082191780821917E-3</v>
      </c>
      <c r="E14" s="25"/>
      <c r="F14" s="33">
        <f t="shared" si="6"/>
        <v>23814.494999999999</v>
      </c>
      <c r="G14" s="34">
        <f t="shared" si="3"/>
        <v>29625.467849999997</v>
      </c>
      <c r="H14" s="35">
        <f t="shared" si="4"/>
        <v>48878.38665</v>
      </c>
      <c r="I14" s="49"/>
      <c r="J14" s="33">
        <f t="shared" si="0"/>
        <v>28.773129575342463</v>
      </c>
      <c r="K14" s="34">
        <f t="shared" si="1"/>
        <v>35.79405841602739</v>
      </c>
      <c r="L14" s="35">
        <f t="shared" si="2"/>
        <v>59.055804144246572</v>
      </c>
    </row>
    <row r="15" spans="1:12" x14ac:dyDescent="0.25">
      <c r="A15" s="22">
        <v>41548</v>
      </c>
      <c r="B15" s="20">
        <v>1.47E-2</v>
      </c>
      <c r="C15">
        <v>31</v>
      </c>
      <c r="D15" s="21">
        <f t="shared" si="5"/>
        <v>1.2484931506849316E-3</v>
      </c>
      <c r="E15" s="25"/>
      <c r="F15" s="33">
        <f t="shared" si="6"/>
        <v>26460.55</v>
      </c>
      <c r="G15" s="34">
        <f t="shared" si="3"/>
        <v>32917.186499999996</v>
      </c>
      <c r="H15" s="35">
        <f t="shared" si="4"/>
        <v>54309.318500000001</v>
      </c>
      <c r="I15" s="49"/>
      <c r="J15" s="33">
        <f t="shared" si="0"/>
        <v>33.035815438356167</v>
      </c>
      <c r="K15" s="34">
        <f t="shared" si="1"/>
        <v>41.096881885068491</v>
      </c>
      <c r="L15" s="35">
        <f t="shared" si="2"/>
        <v>67.80481216561644</v>
      </c>
    </row>
    <row r="16" spans="1:12" x14ac:dyDescent="0.25">
      <c r="A16" s="22">
        <v>41579</v>
      </c>
      <c r="B16" s="20">
        <v>1.47E-2</v>
      </c>
      <c r="C16">
        <v>30</v>
      </c>
      <c r="D16" s="21">
        <f t="shared" si="5"/>
        <v>1.2082191780821917E-3</v>
      </c>
      <c r="E16" s="25"/>
      <c r="F16" s="33">
        <f t="shared" si="6"/>
        <v>29106.605</v>
      </c>
      <c r="G16" s="34">
        <f t="shared" si="3"/>
        <v>36208.905149999999</v>
      </c>
      <c r="H16" s="35">
        <f t="shared" si="4"/>
        <v>59740.250350000002</v>
      </c>
      <c r="I16" s="49"/>
      <c r="J16" s="33">
        <f t="shared" si="0"/>
        <v>35.16715836986301</v>
      </c>
      <c r="K16" s="34">
        <f t="shared" si="1"/>
        <v>43.748293619589042</v>
      </c>
      <c r="L16" s="35">
        <f t="shared" si="2"/>
        <v>72.17931617630137</v>
      </c>
    </row>
    <row r="17" spans="1:12" x14ac:dyDescent="0.25">
      <c r="A17" s="22">
        <v>41609</v>
      </c>
      <c r="B17" s="20">
        <v>1.47E-2</v>
      </c>
      <c r="C17">
        <v>31</v>
      </c>
      <c r="D17" s="21">
        <f t="shared" si="5"/>
        <v>1.2484931506849316E-3</v>
      </c>
      <c r="E17" s="25"/>
      <c r="F17" s="33">
        <f t="shared" si="6"/>
        <v>31752.66</v>
      </c>
      <c r="G17" s="34">
        <f t="shared" si="3"/>
        <v>39500.623800000001</v>
      </c>
      <c r="H17" s="35">
        <f t="shared" si="4"/>
        <v>65171.182200000003</v>
      </c>
      <c r="I17" s="49"/>
      <c r="J17" s="33">
        <f t="shared" si="0"/>
        <v>39.642978526027399</v>
      </c>
      <c r="K17" s="34">
        <f t="shared" si="1"/>
        <v>49.316258262082194</v>
      </c>
      <c r="L17" s="35">
        <f t="shared" si="2"/>
        <v>81.365774598739733</v>
      </c>
    </row>
    <row r="18" spans="1:12" x14ac:dyDescent="0.25">
      <c r="A18" s="22">
        <v>41640</v>
      </c>
      <c r="B18" s="20">
        <v>1.47E-2</v>
      </c>
      <c r="C18">
        <v>31</v>
      </c>
      <c r="D18" s="21">
        <f>B18/365*C18</f>
        <v>1.2484931506849316E-3</v>
      </c>
      <c r="E18" s="21"/>
      <c r="F18" s="33">
        <f>F17+'Output One'!E$15/12</f>
        <v>36167.874933333333</v>
      </c>
      <c r="G18" s="34">
        <f>G17+'Output One'!E$16/12</f>
        <v>44726.433466666669</v>
      </c>
      <c r="H18" s="35">
        <f>H17+'Output One'!E$19/12</f>
        <v>71036.013800000001</v>
      </c>
      <c r="I18" s="32"/>
      <c r="J18" s="33">
        <f t="shared" ref="J18:J45" si="7">F18*$D18</f>
        <v>45.155344129095894</v>
      </c>
      <c r="K18" s="34">
        <f t="shared" ref="K18:K45" si="8">G18*$D18</f>
        <v>55.840645837698638</v>
      </c>
      <c r="L18" s="35">
        <f t="shared" ref="L18:L45" si="9">H18*$D18</f>
        <v>88.687976681260281</v>
      </c>
    </row>
    <row r="19" spans="1:12" x14ac:dyDescent="0.25">
      <c r="A19" s="22">
        <v>41671</v>
      </c>
      <c r="B19" s="20">
        <f>B18</f>
        <v>1.47E-2</v>
      </c>
      <c r="C19">
        <v>28</v>
      </c>
      <c r="D19" s="21">
        <f>B19/365*C19</f>
        <v>1.1276712328767123E-3</v>
      </c>
      <c r="E19" s="21"/>
      <c r="F19" s="33">
        <f>F18+'Output One'!E$15/12</f>
        <v>40583.089866666669</v>
      </c>
      <c r="G19" s="34">
        <f>G18+'Output One'!E$16/12</f>
        <v>49952.243133333337</v>
      </c>
      <c r="H19" s="35">
        <f>H18+'Output One'!E$19/12</f>
        <v>76900.845400000006</v>
      </c>
      <c r="I19" s="32"/>
      <c r="J19" s="33">
        <f t="shared" si="7"/>
        <v>45.764382983890414</v>
      </c>
      <c r="K19" s="34">
        <f t="shared" si="8"/>
        <v>56.329707599123289</v>
      </c>
      <c r="L19" s="35">
        <f t="shared" si="9"/>
        <v>86.718871141479454</v>
      </c>
    </row>
    <row r="20" spans="1:12" x14ac:dyDescent="0.25">
      <c r="A20" s="22">
        <v>41699</v>
      </c>
      <c r="B20" s="20">
        <f t="shared" ref="B20:B45" si="10">B19</f>
        <v>1.47E-2</v>
      </c>
      <c r="C20">
        <v>31</v>
      </c>
      <c r="D20" s="21">
        <f t="shared" ref="D20:D45" si="11">B20/365*C20</f>
        <v>1.2484931506849316E-3</v>
      </c>
      <c r="E20" s="21"/>
      <c r="F20" s="33">
        <f>F19+'Output One'!E$15/12</f>
        <v>44998.304800000005</v>
      </c>
      <c r="G20" s="34">
        <f>G19+'Output One'!E$16/12</f>
        <v>55178.052800000005</v>
      </c>
      <c r="H20" s="35">
        <f>H19+'Output One'!E$19/12</f>
        <v>82765.677000000011</v>
      </c>
      <c r="I20" s="32"/>
      <c r="J20" s="33">
        <f t="shared" si="7"/>
        <v>56.180075335232885</v>
      </c>
      <c r="K20" s="34">
        <f t="shared" si="8"/>
        <v>68.889420988931519</v>
      </c>
      <c r="L20" s="35">
        <f t="shared" si="9"/>
        <v>103.33238084630139</v>
      </c>
    </row>
    <row r="21" spans="1:12" x14ac:dyDescent="0.25">
      <c r="A21" s="22">
        <v>41730</v>
      </c>
      <c r="B21" s="20">
        <f t="shared" si="10"/>
        <v>1.47E-2</v>
      </c>
      <c r="C21">
        <v>30</v>
      </c>
      <c r="D21" s="21">
        <f t="shared" si="11"/>
        <v>1.2082191780821917E-3</v>
      </c>
      <c r="E21" s="21"/>
      <c r="F21" s="33">
        <f>F20+'Output One'!E$15/12</f>
        <v>49413.519733333342</v>
      </c>
      <c r="G21" s="34">
        <f>G20+'Output One'!E$16/12</f>
        <v>60403.862466666673</v>
      </c>
      <c r="H21" s="35">
        <f>H20+'Output One'!E$19/12</f>
        <v>88630.508600000016</v>
      </c>
      <c r="I21" s="32"/>
      <c r="J21" s="33">
        <f t="shared" si="7"/>
        <v>59.70236219835617</v>
      </c>
      <c r="K21" s="34">
        <f t="shared" si="8"/>
        <v>72.981105062465758</v>
      </c>
      <c r="L21" s="35">
        <f t="shared" si="9"/>
        <v>107.08508025369865</v>
      </c>
    </row>
    <row r="22" spans="1:12" x14ac:dyDescent="0.25">
      <c r="A22" s="22">
        <v>41760</v>
      </c>
      <c r="B22" s="20">
        <f t="shared" si="10"/>
        <v>1.47E-2</v>
      </c>
      <c r="C22">
        <v>31</v>
      </c>
      <c r="D22" s="21">
        <f t="shared" si="11"/>
        <v>1.2484931506849316E-3</v>
      </c>
      <c r="E22" s="21"/>
      <c r="F22" s="33">
        <f>F21+'Output One'!E$15/12</f>
        <v>53828.734666666678</v>
      </c>
      <c r="G22" s="34">
        <f>G21+'Output One'!E$16/12</f>
        <v>65629.672133333341</v>
      </c>
      <c r="H22" s="35">
        <f>H21+'Output One'!E$19/12</f>
        <v>94495.340200000021</v>
      </c>
      <c r="I22" s="32"/>
      <c r="J22" s="33">
        <f t="shared" si="7"/>
        <v>67.204806541369877</v>
      </c>
      <c r="K22" s="34">
        <f t="shared" si="8"/>
        <v>81.938196140164393</v>
      </c>
      <c r="L22" s="35">
        <f t="shared" si="9"/>
        <v>117.9767850113425</v>
      </c>
    </row>
    <row r="23" spans="1:12" x14ac:dyDescent="0.25">
      <c r="A23" s="22">
        <v>41791</v>
      </c>
      <c r="B23" s="20">
        <f t="shared" si="10"/>
        <v>1.47E-2</v>
      </c>
      <c r="C23">
        <v>30</v>
      </c>
      <c r="D23" s="21">
        <f t="shared" si="11"/>
        <v>1.2082191780821917E-3</v>
      </c>
      <c r="E23" s="21"/>
      <c r="F23" s="33">
        <f>F22+'Output One'!E$15/12</f>
        <v>58243.949600000014</v>
      </c>
      <c r="G23" s="34">
        <f>G22+'Output One'!E$16/12</f>
        <v>70855.481800000009</v>
      </c>
      <c r="H23" s="35">
        <f>H22+'Output One'!E$19/12</f>
        <v>100360.17180000003</v>
      </c>
      <c r="I23" s="32"/>
      <c r="J23" s="33">
        <f t="shared" si="7"/>
        <v>70.371456913972622</v>
      </c>
      <c r="K23" s="34">
        <f t="shared" si="8"/>
        <v>85.608951983013711</v>
      </c>
      <c r="L23" s="35">
        <f t="shared" si="9"/>
        <v>121.25708428438359</v>
      </c>
    </row>
    <row r="24" spans="1:12" x14ac:dyDescent="0.25">
      <c r="A24" s="22">
        <v>41821</v>
      </c>
      <c r="B24" s="20">
        <f t="shared" si="10"/>
        <v>1.47E-2</v>
      </c>
      <c r="C24">
        <v>31</v>
      </c>
      <c r="D24" s="21">
        <f t="shared" si="11"/>
        <v>1.2484931506849316E-3</v>
      </c>
      <c r="E24" s="21"/>
      <c r="F24" s="33">
        <f>F23+'Output One'!E$15/12</f>
        <v>62659.164533333351</v>
      </c>
      <c r="G24" s="34">
        <f>G23+'Output One'!E$16/12</f>
        <v>76081.291466666677</v>
      </c>
      <c r="H24" s="35">
        <f>H23+'Output One'!E$19/12</f>
        <v>106225.00340000003</v>
      </c>
      <c r="I24" s="32"/>
      <c r="J24" s="33">
        <f t="shared" si="7"/>
        <v>78.229537747506882</v>
      </c>
      <c r="K24" s="34">
        <f t="shared" si="8"/>
        <v>94.986971291397282</v>
      </c>
      <c r="L24" s="35">
        <f t="shared" si="9"/>
        <v>132.62118917638361</v>
      </c>
    </row>
    <row r="25" spans="1:12" x14ac:dyDescent="0.25">
      <c r="A25" s="22">
        <v>41852</v>
      </c>
      <c r="B25" s="20">
        <f t="shared" si="10"/>
        <v>1.47E-2</v>
      </c>
      <c r="C25">
        <v>31</v>
      </c>
      <c r="D25" s="21">
        <f t="shared" si="11"/>
        <v>1.2484931506849316E-3</v>
      </c>
      <c r="E25" s="21"/>
      <c r="F25" s="33">
        <f>F24+'Output One'!E$15/12</f>
        <v>67074.37946666668</v>
      </c>
      <c r="G25" s="34">
        <f>G24+'Output One'!E$16/12</f>
        <v>81307.101133333344</v>
      </c>
      <c r="H25" s="35">
        <f>H24+'Output One'!E$19/12</f>
        <v>112089.83500000004</v>
      </c>
      <c r="I25" s="32"/>
      <c r="J25" s="33">
        <f t="shared" si="7"/>
        <v>83.74190335057537</v>
      </c>
      <c r="K25" s="34">
        <f t="shared" si="8"/>
        <v>101.51135886701373</v>
      </c>
      <c r="L25" s="35">
        <f t="shared" si="9"/>
        <v>139.94339125890417</v>
      </c>
    </row>
    <row r="26" spans="1:12" x14ac:dyDescent="0.25">
      <c r="A26" s="22">
        <v>41883</v>
      </c>
      <c r="B26" s="20">
        <f t="shared" si="10"/>
        <v>1.47E-2</v>
      </c>
      <c r="C26">
        <v>30</v>
      </c>
      <c r="D26" s="21">
        <f t="shared" si="11"/>
        <v>1.2082191780821917E-3</v>
      </c>
      <c r="E26" s="21"/>
      <c r="F26" s="33">
        <f>F25+'Output One'!E$15/12</f>
        <v>71489.594400000016</v>
      </c>
      <c r="G26" s="34">
        <f>G25+'Output One'!E$16/12</f>
        <v>86532.910800000012</v>
      </c>
      <c r="H26" s="35">
        <f>H25+'Output One'!E$19/12</f>
        <v>117954.66660000004</v>
      </c>
      <c r="I26" s="32"/>
      <c r="J26" s="33">
        <f t="shared" si="7"/>
        <v>86.37509898739728</v>
      </c>
      <c r="K26" s="34">
        <f t="shared" si="8"/>
        <v>104.55072236383563</v>
      </c>
      <c r="L26" s="35">
        <f t="shared" si="9"/>
        <v>142.515090330411</v>
      </c>
    </row>
    <row r="27" spans="1:12" x14ac:dyDescent="0.25">
      <c r="A27" s="22">
        <v>41913</v>
      </c>
      <c r="B27" s="20">
        <f t="shared" si="10"/>
        <v>1.47E-2</v>
      </c>
      <c r="C27">
        <v>31</v>
      </c>
      <c r="D27" s="21">
        <f t="shared" si="11"/>
        <v>1.2484931506849316E-3</v>
      </c>
      <c r="E27" s="21"/>
      <c r="F27" s="33">
        <f>F26+'Output One'!E$15/12</f>
        <v>75904.809333333353</v>
      </c>
      <c r="G27" s="34">
        <f>G26+'Output One'!E$16/12</f>
        <v>91758.72046666668</v>
      </c>
      <c r="H27" s="35">
        <f>H26+'Output One'!E$19/12</f>
        <v>123819.49820000005</v>
      </c>
      <c r="I27" s="32"/>
      <c r="J27" s="33">
        <f t="shared" si="7"/>
        <v>94.766634556712361</v>
      </c>
      <c r="K27" s="34">
        <f t="shared" si="8"/>
        <v>114.5601340182466</v>
      </c>
      <c r="L27" s="35">
        <f t="shared" si="9"/>
        <v>154.58779542394527</v>
      </c>
    </row>
    <row r="28" spans="1:12" x14ac:dyDescent="0.25">
      <c r="A28" s="22">
        <v>41944</v>
      </c>
      <c r="B28" s="20">
        <f t="shared" si="10"/>
        <v>1.47E-2</v>
      </c>
      <c r="C28">
        <v>30</v>
      </c>
      <c r="D28" s="21">
        <f t="shared" si="11"/>
        <v>1.2082191780821917E-3</v>
      </c>
      <c r="E28" s="21"/>
      <c r="F28" s="33">
        <f>F27+'Output One'!E$15/12</f>
        <v>80320.024266666689</v>
      </c>
      <c r="G28" s="34">
        <f>G27+'Output One'!E$16/12</f>
        <v>96984.530133333348</v>
      </c>
      <c r="H28" s="35">
        <f>H27+'Output One'!E$19/12</f>
        <v>129684.32980000005</v>
      </c>
      <c r="I28" s="32"/>
      <c r="J28" s="33">
        <f t="shared" si="7"/>
        <v>97.044193703013718</v>
      </c>
      <c r="K28" s="34">
        <f t="shared" si="8"/>
        <v>117.17856928438357</v>
      </c>
      <c r="L28" s="35">
        <f t="shared" si="9"/>
        <v>156.68709436109594</v>
      </c>
    </row>
    <row r="29" spans="1:12" x14ac:dyDescent="0.25">
      <c r="A29" s="22">
        <v>41974</v>
      </c>
      <c r="B29" s="20">
        <f t="shared" si="10"/>
        <v>1.47E-2</v>
      </c>
      <c r="C29">
        <v>31</v>
      </c>
      <c r="D29" s="21">
        <f t="shared" si="11"/>
        <v>1.2484931506849316E-3</v>
      </c>
      <c r="E29" s="21"/>
      <c r="F29" s="33">
        <f>F28+'Output One'!E$15/12</f>
        <v>84735.239200000025</v>
      </c>
      <c r="G29" s="34">
        <f>G28+'Output One'!E$16/12</f>
        <v>102210.33980000002</v>
      </c>
      <c r="H29" s="35">
        <f>H28+'Output One'!E$19/12</f>
        <v>135549.16140000004</v>
      </c>
      <c r="I29" s="32"/>
      <c r="J29" s="33">
        <f t="shared" si="7"/>
        <v>105.79136576284935</v>
      </c>
      <c r="K29" s="34">
        <f t="shared" si="8"/>
        <v>127.60890916947947</v>
      </c>
      <c r="L29" s="35">
        <f t="shared" si="9"/>
        <v>169.23219958898636</v>
      </c>
    </row>
    <row r="30" spans="1:12" x14ac:dyDescent="0.25">
      <c r="A30" s="22">
        <v>42005</v>
      </c>
      <c r="B30" s="20">
        <f t="shared" si="10"/>
        <v>1.47E-2</v>
      </c>
      <c r="C30">
        <v>31</v>
      </c>
      <c r="D30" s="21">
        <f t="shared" si="11"/>
        <v>1.2484931506849316E-3</v>
      </c>
      <c r="E30" s="21"/>
      <c r="F30" s="33">
        <f>F29</f>
        <v>84735.239200000025</v>
      </c>
      <c r="G30" s="34">
        <f t="shared" ref="G30:H45" si="12">G29</f>
        <v>102210.33980000002</v>
      </c>
      <c r="H30" s="35">
        <f t="shared" si="12"/>
        <v>135549.16140000004</v>
      </c>
      <c r="I30" s="32"/>
      <c r="J30" s="33">
        <f t="shared" si="7"/>
        <v>105.79136576284935</v>
      </c>
      <c r="K30" s="34">
        <f t="shared" si="8"/>
        <v>127.60890916947947</v>
      </c>
      <c r="L30" s="35">
        <f t="shared" si="9"/>
        <v>169.23219958898636</v>
      </c>
    </row>
    <row r="31" spans="1:12" x14ac:dyDescent="0.25">
      <c r="A31" s="22">
        <v>42036</v>
      </c>
      <c r="B31" s="20">
        <f t="shared" si="10"/>
        <v>1.47E-2</v>
      </c>
      <c r="C31">
        <v>28</v>
      </c>
      <c r="D31" s="21">
        <f t="shared" si="11"/>
        <v>1.1276712328767123E-3</v>
      </c>
      <c r="E31" s="21"/>
      <c r="F31" s="33">
        <f t="shared" ref="F31:F45" si="13">F30</f>
        <v>84735.239200000025</v>
      </c>
      <c r="G31" s="34">
        <f t="shared" si="12"/>
        <v>102210.33980000002</v>
      </c>
      <c r="H31" s="35">
        <f t="shared" si="12"/>
        <v>135549.16140000004</v>
      </c>
      <c r="I31" s="32"/>
      <c r="J31" s="33">
        <f t="shared" si="7"/>
        <v>95.55349165676715</v>
      </c>
      <c r="K31" s="34">
        <f t="shared" si="8"/>
        <v>115.25965989501371</v>
      </c>
      <c r="L31" s="35">
        <f t="shared" si="9"/>
        <v>152.8548899513425</v>
      </c>
    </row>
    <row r="32" spans="1:12" x14ac:dyDescent="0.25">
      <c r="A32" s="22">
        <v>42064</v>
      </c>
      <c r="B32" s="20">
        <f t="shared" si="10"/>
        <v>1.47E-2</v>
      </c>
      <c r="C32">
        <v>31</v>
      </c>
      <c r="D32" s="21">
        <f t="shared" si="11"/>
        <v>1.2484931506849316E-3</v>
      </c>
      <c r="E32" s="21"/>
      <c r="F32" s="33">
        <f t="shared" si="13"/>
        <v>84735.239200000025</v>
      </c>
      <c r="G32" s="34">
        <f t="shared" si="12"/>
        <v>102210.33980000002</v>
      </c>
      <c r="H32" s="35">
        <f t="shared" si="12"/>
        <v>135549.16140000004</v>
      </c>
      <c r="I32" s="32"/>
      <c r="J32" s="33">
        <f t="shared" si="7"/>
        <v>105.79136576284935</v>
      </c>
      <c r="K32" s="34">
        <f t="shared" si="8"/>
        <v>127.60890916947947</v>
      </c>
      <c r="L32" s="35">
        <f t="shared" si="9"/>
        <v>169.23219958898636</v>
      </c>
    </row>
    <row r="33" spans="1:12" x14ac:dyDescent="0.25">
      <c r="A33" s="22">
        <v>42095</v>
      </c>
      <c r="B33" s="20">
        <v>1.0999999999999999E-2</v>
      </c>
      <c r="C33">
        <v>30</v>
      </c>
      <c r="D33" s="21">
        <f t="shared" si="11"/>
        <v>9.041095890410959E-4</v>
      </c>
      <c r="E33" s="21"/>
      <c r="F33" s="33">
        <f t="shared" si="13"/>
        <v>84735.239200000025</v>
      </c>
      <c r="G33" s="34">
        <f t="shared" si="12"/>
        <v>102210.33980000002</v>
      </c>
      <c r="H33" s="35">
        <f t="shared" si="12"/>
        <v>135549.16140000004</v>
      </c>
      <c r="I33" s="32"/>
      <c r="J33" s="33">
        <f t="shared" si="7"/>
        <v>76.609942290410984</v>
      </c>
      <c r="K33" s="34">
        <f t="shared" si="8"/>
        <v>92.409348312328788</v>
      </c>
      <c r="L33" s="35">
        <f t="shared" si="9"/>
        <v>122.55129660821922</v>
      </c>
    </row>
    <row r="34" spans="1:12" x14ac:dyDescent="0.25">
      <c r="A34" s="22">
        <v>42125</v>
      </c>
      <c r="B34" s="20">
        <f t="shared" si="10"/>
        <v>1.0999999999999999E-2</v>
      </c>
      <c r="C34">
        <v>31</v>
      </c>
      <c r="D34" s="21">
        <f t="shared" si="11"/>
        <v>9.3424657534246574E-4</v>
      </c>
      <c r="E34" s="21"/>
      <c r="F34" s="33">
        <f t="shared" si="13"/>
        <v>84735.239200000025</v>
      </c>
      <c r="G34" s="34">
        <f t="shared" si="12"/>
        <v>102210.33980000002</v>
      </c>
      <c r="H34" s="35">
        <f t="shared" si="12"/>
        <v>135549.16140000004</v>
      </c>
      <c r="I34" s="32"/>
      <c r="J34" s="33">
        <f t="shared" si="7"/>
        <v>79.163607033424682</v>
      </c>
      <c r="K34" s="34">
        <f t="shared" si="8"/>
        <v>95.489659922739733</v>
      </c>
      <c r="L34" s="35">
        <f t="shared" si="9"/>
        <v>126.63633982849319</v>
      </c>
    </row>
    <row r="35" spans="1:12" x14ac:dyDescent="0.25">
      <c r="A35" s="22">
        <v>42156</v>
      </c>
      <c r="B35" s="20">
        <f t="shared" si="10"/>
        <v>1.0999999999999999E-2</v>
      </c>
      <c r="C35">
        <v>30</v>
      </c>
      <c r="D35" s="21">
        <f t="shared" si="11"/>
        <v>9.041095890410959E-4</v>
      </c>
      <c r="E35" s="21"/>
      <c r="F35" s="33">
        <f t="shared" si="13"/>
        <v>84735.239200000025</v>
      </c>
      <c r="G35" s="34">
        <f t="shared" si="12"/>
        <v>102210.33980000002</v>
      </c>
      <c r="H35" s="35">
        <f t="shared" si="12"/>
        <v>135549.16140000004</v>
      </c>
      <c r="I35" s="32"/>
      <c r="J35" s="33">
        <f t="shared" si="7"/>
        <v>76.609942290410984</v>
      </c>
      <c r="K35" s="34">
        <f t="shared" si="8"/>
        <v>92.409348312328788</v>
      </c>
      <c r="L35" s="35">
        <f t="shared" si="9"/>
        <v>122.55129660821922</v>
      </c>
    </row>
    <row r="36" spans="1:12" x14ac:dyDescent="0.25">
      <c r="A36" s="22">
        <v>42186</v>
      </c>
      <c r="B36" s="20">
        <f t="shared" si="10"/>
        <v>1.0999999999999999E-2</v>
      </c>
      <c r="C36">
        <v>31</v>
      </c>
      <c r="D36" s="21">
        <f t="shared" si="11"/>
        <v>9.3424657534246574E-4</v>
      </c>
      <c r="E36" s="21"/>
      <c r="F36" s="33">
        <f t="shared" si="13"/>
        <v>84735.239200000025</v>
      </c>
      <c r="G36" s="34">
        <f t="shared" si="12"/>
        <v>102210.33980000002</v>
      </c>
      <c r="H36" s="35">
        <f t="shared" si="12"/>
        <v>135549.16140000004</v>
      </c>
      <c r="I36" s="32"/>
      <c r="J36" s="33">
        <f t="shared" si="7"/>
        <v>79.163607033424682</v>
      </c>
      <c r="K36" s="34">
        <f t="shared" si="8"/>
        <v>95.489659922739733</v>
      </c>
      <c r="L36" s="35">
        <f t="shared" si="9"/>
        <v>126.63633982849319</v>
      </c>
    </row>
    <row r="37" spans="1:12" x14ac:dyDescent="0.25">
      <c r="A37" s="22">
        <v>42217</v>
      </c>
      <c r="B37" s="20">
        <f t="shared" si="10"/>
        <v>1.0999999999999999E-2</v>
      </c>
      <c r="C37">
        <v>31</v>
      </c>
      <c r="D37" s="21">
        <f t="shared" si="11"/>
        <v>9.3424657534246574E-4</v>
      </c>
      <c r="E37" s="21"/>
      <c r="F37" s="33">
        <f t="shared" si="13"/>
        <v>84735.239200000025</v>
      </c>
      <c r="G37" s="34">
        <f t="shared" si="12"/>
        <v>102210.33980000002</v>
      </c>
      <c r="H37" s="35">
        <f t="shared" si="12"/>
        <v>135549.16140000004</v>
      </c>
      <c r="I37" s="32"/>
      <c r="J37" s="33">
        <f t="shared" si="7"/>
        <v>79.163607033424682</v>
      </c>
      <c r="K37" s="34">
        <f t="shared" si="8"/>
        <v>95.489659922739733</v>
      </c>
      <c r="L37" s="35">
        <f t="shared" si="9"/>
        <v>126.63633982849319</v>
      </c>
    </row>
    <row r="38" spans="1:12" x14ac:dyDescent="0.25">
      <c r="A38" s="22">
        <v>42248</v>
      </c>
      <c r="B38" s="20">
        <f t="shared" si="10"/>
        <v>1.0999999999999999E-2</v>
      </c>
      <c r="C38">
        <v>30</v>
      </c>
      <c r="D38" s="21">
        <f t="shared" si="11"/>
        <v>9.041095890410959E-4</v>
      </c>
      <c r="E38" s="21"/>
      <c r="F38" s="33">
        <f t="shared" si="13"/>
        <v>84735.239200000025</v>
      </c>
      <c r="G38" s="34">
        <f t="shared" si="12"/>
        <v>102210.33980000002</v>
      </c>
      <c r="H38" s="35">
        <f t="shared" si="12"/>
        <v>135549.16140000004</v>
      </c>
      <c r="I38" s="32"/>
      <c r="J38" s="33">
        <f t="shared" si="7"/>
        <v>76.609942290410984</v>
      </c>
      <c r="K38" s="34">
        <f t="shared" si="8"/>
        <v>92.409348312328788</v>
      </c>
      <c r="L38" s="35">
        <f t="shared" si="9"/>
        <v>122.55129660821922</v>
      </c>
    </row>
    <row r="39" spans="1:12" x14ac:dyDescent="0.25">
      <c r="A39" s="22">
        <v>42278</v>
      </c>
      <c r="B39" s="20">
        <f t="shared" si="10"/>
        <v>1.0999999999999999E-2</v>
      </c>
      <c r="C39">
        <v>31</v>
      </c>
      <c r="D39" s="21">
        <f t="shared" si="11"/>
        <v>9.3424657534246574E-4</v>
      </c>
      <c r="E39" s="21"/>
      <c r="F39" s="33">
        <f t="shared" si="13"/>
        <v>84735.239200000025</v>
      </c>
      <c r="G39" s="34">
        <f t="shared" si="12"/>
        <v>102210.33980000002</v>
      </c>
      <c r="H39" s="35">
        <f t="shared" si="12"/>
        <v>135549.16140000004</v>
      </c>
      <c r="I39" s="32"/>
      <c r="J39" s="33">
        <f t="shared" si="7"/>
        <v>79.163607033424682</v>
      </c>
      <c r="K39" s="34">
        <f t="shared" si="8"/>
        <v>95.489659922739733</v>
      </c>
      <c r="L39" s="35">
        <f t="shared" si="9"/>
        <v>126.63633982849319</v>
      </c>
    </row>
    <row r="40" spans="1:12" x14ac:dyDescent="0.25">
      <c r="A40" s="22">
        <v>42309</v>
      </c>
      <c r="B40" s="20">
        <f t="shared" si="10"/>
        <v>1.0999999999999999E-2</v>
      </c>
      <c r="C40">
        <v>30</v>
      </c>
      <c r="D40" s="21">
        <f t="shared" si="11"/>
        <v>9.041095890410959E-4</v>
      </c>
      <c r="E40" s="21"/>
      <c r="F40" s="33">
        <f t="shared" si="13"/>
        <v>84735.239200000025</v>
      </c>
      <c r="G40" s="34">
        <f t="shared" si="12"/>
        <v>102210.33980000002</v>
      </c>
      <c r="H40" s="35">
        <f t="shared" si="12"/>
        <v>135549.16140000004</v>
      </c>
      <c r="I40" s="32"/>
      <c r="J40" s="33">
        <f t="shared" si="7"/>
        <v>76.609942290410984</v>
      </c>
      <c r="K40" s="34">
        <f t="shared" si="8"/>
        <v>92.409348312328788</v>
      </c>
      <c r="L40" s="35">
        <f t="shared" si="9"/>
        <v>122.55129660821922</v>
      </c>
    </row>
    <row r="41" spans="1:12" x14ac:dyDescent="0.25">
      <c r="A41" s="22">
        <v>42339</v>
      </c>
      <c r="B41" s="20">
        <f t="shared" si="10"/>
        <v>1.0999999999999999E-2</v>
      </c>
      <c r="C41">
        <v>31</v>
      </c>
      <c r="D41" s="21">
        <f t="shared" si="11"/>
        <v>9.3424657534246574E-4</v>
      </c>
      <c r="E41" s="21"/>
      <c r="F41" s="33">
        <f t="shared" si="13"/>
        <v>84735.239200000025</v>
      </c>
      <c r="G41" s="34">
        <f t="shared" si="12"/>
        <v>102210.33980000002</v>
      </c>
      <c r="H41" s="35">
        <f t="shared" si="12"/>
        <v>135549.16140000004</v>
      </c>
      <c r="I41" s="32"/>
      <c r="J41" s="33">
        <f t="shared" si="7"/>
        <v>79.163607033424682</v>
      </c>
      <c r="K41" s="34">
        <f t="shared" si="8"/>
        <v>95.489659922739733</v>
      </c>
      <c r="L41" s="35">
        <f t="shared" si="9"/>
        <v>126.63633982849319</v>
      </c>
    </row>
    <row r="42" spans="1:12" x14ac:dyDescent="0.25">
      <c r="A42" s="22">
        <v>42370</v>
      </c>
      <c r="B42" s="20">
        <f t="shared" si="10"/>
        <v>1.0999999999999999E-2</v>
      </c>
      <c r="C42">
        <v>31</v>
      </c>
      <c r="D42" s="21">
        <f t="shared" si="11"/>
        <v>9.3424657534246574E-4</v>
      </c>
      <c r="E42" s="21"/>
      <c r="F42" s="33">
        <f t="shared" si="13"/>
        <v>84735.239200000025</v>
      </c>
      <c r="G42" s="34">
        <f t="shared" si="12"/>
        <v>102210.33980000002</v>
      </c>
      <c r="H42" s="35">
        <f t="shared" si="12"/>
        <v>135549.16140000004</v>
      </c>
      <c r="I42" s="32"/>
      <c r="J42" s="33">
        <f t="shared" si="7"/>
        <v>79.163607033424682</v>
      </c>
      <c r="K42" s="34">
        <f t="shared" si="8"/>
        <v>95.489659922739733</v>
      </c>
      <c r="L42" s="35">
        <f t="shared" si="9"/>
        <v>126.63633982849319</v>
      </c>
    </row>
    <row r="43" spans="1:12" x14ac:dyDescent="0.25">
      <c r="A43" s="22">
        <v>42401</v>
      </c>
      <c r="B43" s="20">
        <f t="shared" si="10"/>
        <v>1.0999999999999999E-2</v>
      </c>
      <c r="C43">
        <v>29</v>
      </c>
      <c r="D43" s="21">
        <f t="shared" si="11"/>
        <v>8.7397260273972596E-4</v>
      </c>
      <c r="E43" s="21"/>
      <c r="F43" s="33">
        <f t="shared" si="13"/>
        <v>84735.239200000025</v>
      </c>
      <c r="G43" s="34">
        <f t="shared" si="12"/>
        <v>102210.33980000002</v>
      </c>
      <c r="H43" s="35">
        <f t="shared" si="12"/>
        <v>135549.16140000004</v>
      </c>
      <c r="I43" s="32"/>
      <c r="J43" s="33">
        <f t="shared" si="7"/>
        <v>74.056277547397272</v>
      </c>
      <c r="K43" s="34">
        <f t="shared" si="8"/>
        <v>89.329036701917815</v>
      </c>
      <c r="L43" s="35">
        <f t="shared" si="9"/>
        <v>118.46625338794523</v>
      </c>
    </row>
    <row r="44" spans="1:12" x14ac:dyDescent="0.25">
      <c r="A44" s="22">
        <v>42430</v>
      </c>
      <c r="B44" s="20">
        <f t="shared" si="10"/>
        <v>1.0999999999999999E-2</v>
      </c>
      <c r="C44">
        <v>31</v>
      </c>
      <c r="D44" s="21">
        <f t="shared" si="11"/>
        <v>9.3424657534246574E-4</v>
      </c>
      <c r="E44" s="21"/>
      <c r="F44" s="33">
        <f t="shared" si="13"/>
        <v>84735.239200000025</v>
      </c>
      <c r="G44" s="34">
        <f t="shared" si="12"/>
        <v>102210.33980000002</v>
      </c>
      <c r="H44" s="35">
        <f t="shared" si="12"/>
        <v>135549.16140000004</v>
      </c>
      <c r="I44" s="32"/>
      <c r="J44" s="33">
        <f t="shared" si="7"/>
        <v>79.163607033424682</v>
      </c>
      <c r="K44" s="34">
        <f t="shared" si="8"/>
        <v>95.489659922739733</v>
      </c>
      <c r="L44" s="35">
        <f t="shared" si="9"/>
        <v>126.63633982849319</v>
      </c>
    </row>
    <row r="45" spans="1:12" ht="15.75" thickBot="1" x14ac:dyDescent="0.3">
      <c r="A45" s="22">
        <v>42461</v>
      </c>
      <c r="B45" s="20">
        <f t="shared" si="10"/>
        <v>1.0999999999999999E-2</v>
      </c>
      <c r="C45">
        <v>30</v>
      </c>
      <c r="D45" s="21">
        <f t="shared" si="11"/>
        <v>9.041095890410959E-4</v>
      </c>
      <c r="E45" s="21"/>
      <c r="F45" s="36">
        <f t="shared" si="13"/>
        <v>84735.239200000025</v>
      </c>
      <c r="G45" s="37">
        <f t="shared" si="12"/>
        <v>102210.33980000002</v>
      </c>
      <c r="H45" s="38">
        <f t="shared" si="12"/>
        <v>135549.16140000004</v>
      </c>
      <c r="I45" s="32"/>
      <c r="J45" s="39">
        <f t="shared" si="7"/>
        <v>76.609942290410984</v>
      </c>
      <c r="K45" s="40">
        <f t="shared" si="8"/>
        <v>92.409348312328788</v>
      </c>
      <c r="L45" s="41">
        <f t="shared" si="9"/>
        <v>122.55129660821922</v>
      </c>
    </row>
    <row r="46" spans="1:12" ht="15.75" thickBot="1" x14ac:dyDescent="0.3">
      <c r="F46" s="32"/>
      <c r="G46" s="32"/>
      <c r="H46" s="32"/>
      <c r="I46" s="32"/>
      <c r="J46" s="36">
        <f>SUM(J18:J45)</f>
        <v>2208.7146236258636</v>
      </c>
      <c r="K46" s="37">
        <f>SUM(K18:K45)</f>
        <v>2672.2655685624654</v>
      </c>
      <c r="L46" s="38">
        <f>SUM(L18:L45)</f>
        <v>3629.641342716001</v>
      </c>
    </row>
  </sheetData>
  <mergeCells count="4">
    <mergeCell ref="F4:H4"/>
    <mergeCell ref="J4:L4"/>
    <mergeCell ref="A1:L1"/>
    <mergeCell ref="A2:L2"/>
  </mergeCells>
  <pageMargins left="0.7" right="0.7" top="0.75" bottom="0.75" header="0.3" footer="0.3"/>
  <pageSetup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9"/>
  <sheetViews>
    <sheetView tabSelected="1" workbookViewId="0">
      <selection activeCell="A10" sqref="A10"/>
    </sheetView>
  </sheetViews>
  <sheetFormatPr defaultRowHeight="15" x14ac:dyDescent="0.25"/>
  <cols>
    <col min="1" max="1" width="14.5703125" bestFit="1" customWidth="1"/>
    <col min="2" max="2" width="10.5703125" bestFit="1" customWidth="1"/>
    <col min="3" max="3" width="11.5703125" bestFit="1" customWidth="1"/>
    <col min="4" max="4" width="9.5703125" bestFit="1" customWidth="1"/>
    <col min="5" max="5" width="11.5703125" bestFit="1" customWidth="1"/>
  </cols>
  <sheetData>
    <row r="1" spans="1:5" ht="18" x14ac:dyDescent="0.35">
      <c r="A1" s="53" t="s">
        <v>48</v>
      </c>
      <c r="B1" s="53"/>
      <c r="C1" s="53"/>
      <c r="D1" s="53"/>
      <c r="E1" s="53"/>
    </row>
    <row r="2" spans="1:5" ht="18" x14ac:dyDescent="0.35">
      <c r="A2" s="53" t="s">
        <v>85</v>
      </c>
      <c r="B2" s="53"/>
      <c r="C2" s="53"/>
      <c r="D2" s="53"/>
      <c r="E2" s="53"/>
    </row>
    <row r="3" spans="1:5" ht="14.45" x14ac:dyDescent="0.3">
      <c r="A3" s="8" t="s">
        <v>49</v>
      </c>
      <c r="B3" s="8" t="s">
        <v>50</v>
      </c>
      <c r="C3" s="8" t="s">
        <v>1</v>
      </c>
      <c r="D3" s="8" t="s">
        <v>52</v>
      </c>
      <c r="E3" s="8" t="s">
        <v>51</v>
      </c>
    </row>
    <row r="4" spans="1:5" ht="14.45" x14ac:dyDescent="0.3">
      <c r="A4" t="s">
        <v>37</v>
      </c>
      <c r="B4" s="12">
        <f>'Output One'!C5+'Output One'!C15</f>
        <v>5602540</v>
      </c>
      <c r="C4" s="46">
        <f>'Output One'!E5+'Output One'!E15</f>
        <v>84735.239199999996</v>
      </c>
      <c r="D4" s="46">
        <f>'Output Table Two'!J$46</f>
        <v>2208.7146236258636</v>
      </c>
      <c r="E4" s="46">
        <f>D4+C4</f>
        <v>86943.953823625867</v>
      </c>
    </row>
    <row r="5" spans="1:5" ht="14.45" x14ac:dyDescent="0.3">
      <c r="A5" t="s">
        <v>24</v>
      </c>
      <c r="B5" s="12">
        <f>'Output One'!C6+'Output One'!C16</f>
        <v>8870977</v>
      </c>
      <c r="C5" s="46">
        <f>'Output One'!E6+'Output One'!E16</f>
        <v>102210.33979999999</v>
      </c>
      <c r="D5" s="46">
        <f>'Output Table Two'!K$46</f>
        <v>2672.2655685624654</v>
      </c>
      <c r="E5" s="46">
        <f>D5+C5</f>
        <v>104882.60536856245</v>
      </c>
    </row>
    <row r="6" spans="1:5" ht="14.45" x14ac:dyDescent="0.3">
      <c r="A6" t="s">
        <v>32</v>
      </c>
      <c r="B6" s="12">
        <f>'Output One'!C9+'Output One'!C19</f>
        <v>64094</v>
      </c>
      <c r="C6" s="46">
        <f>'Output One'!E9+'Output One'!E19</f>
        <v>135549.16139999998</v>
      </c>
      <c r="D6" s="46">
        <f>'Output Table Two'!L$46</f>
        <v>3629.641342716001</v>
      </c>
      <c r="E6" s="46">
        <f>D6+C6</f>
        <v>139178.80274271598</v>
      </c>
    </row>
    <row r="7" spans="1:5" thickBot="1" x14ac:dyDescent="0.35">
      <c r="A7" t="s">
        <v>51</v>
      </c>
      <c r="C7" s="47">
        <f>SUM(C4:C6)</f>
        <v>322494.74039999995</v>
      </c>
      <c r="D7" s="47">
        <f>SUM(D4:D6)</f>
        <v>8510.6215349043305</v>
      </c>
      <c r="E7" s="47">
        <f>SUM(E4:E6)</f>
        <v>331005.3619349043</v>
      </c>
    </row>
    <row r="8" spans="1:5" ht="14.45" x14ac:dyDescent="0.3">
      <c r="C8" s="30"/>
      <c r="D8" s="30"/>
      <c r="E8" s="30"/>
    </row>
    <row r="9" spans="1:5" ht="14.45" x14ac:dyDescent="0.3">
      <c r="A9" t="s">
        <v>93</v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7"/>
  <sheetViews>
    <sheetView workbookViewId="0">
      <selection sqref="A1:F7"/>
    </sheetView>
  </sheetViews>
  <sheetFormatPr defaultRowHeight="15" x14ac:dyDescent="0.25"/>
  <cols>
    <col min="1" max="1" width="20.7109375" customWidth="1"/>
    <col min="2" max="2" width="11.5703125" bestFit="1" customWidth="1"/>
    <col min="4" max="4" width="20.28515625" bestFit="1" customWidth="1"/>
    <col min="5" max="5" width="5" bestFit="1" customWidth="1"/>
    <col min="6" max="6" width="11.140625" bestFit="1" customWidth="1"/>
  </cols>
  <sheetData>
    <row r="1" spans="1:6" s="43" customFormat="1" ht="18" x14ac:dyDescent="0.35">
      <c r="A1" s="57" t="s">
        <v>86</v>
      </c>
      <c r="B1" s="57"/>
      <c r="C1" s="57"/>
      <c r="D1" s="57"/>
      <c r="E1" s="57"/>
      <c r="F1" s="57"/>
    </row>
    <row r="2" spans="1:6" s="1" customFormat="1" ht="14.45" x14ac:dyDescent="0.3">
      <c r="A2" s="58" t="s">
        <v>68</v>
      </c>
      <c r="B2" s="58"/>
      <c r="C2" s="58"/>
      <c r="D2" s="58"/>
      <c r="E2" s="58"/>
      <c r="F2" s="58"/>
    </row>
    <row r="3" spans="1:6" s="42" customFormat="1" ht="15.6" x14ac:dyDescent="0.3">
      <c r="A3" s="44" t="s">
        <v>53</v>
      </c>
      <c r="B3" s="44" t="s">
        <v>51</v>
      </c>
      <c r="D3" s="44" t="s">
        <v>54</v>
      </c>
      <c r="F3" s="44" t="s">
        <v>55</v>
      </c>
    </row>
    <row r="4" spans="1:6" ht="14.45" x14ac:dyDescent="0.3">
      <c r="A4" t="s">
        <v>37</v>
      </c>
      <c r="B4" s="46">
        <f>'Output Table Three'!E4</f>
        <v>86943.953823625867</v>
      </c>
      <c r="D4" s="12">
        <v>271379498</v>
      </c>
      <c r="E4" t="s">
        <v>38</v>
      </c>
      <c r="F4" s="45">
        <f>B4/D4</f>
        <v>3.2037775316256893E-4</v>
      </c>
    </row>
    <row r="5" spans="1:6" ht="14.45" x14ac:dyDescent="0.3">
      <c r="A5" t="s">
        <v>24</v>
      </c>
      <c r="B5" s="46">
        <f>'Output Table Three'!E5</f>
        <v>104882.60536856245</v>
      </c>
      <c r="D5" s="12">
        <v>72012960</v>
      </c>
      <c r="E5" t="s">
        <v>38</v>
      </c>
      <c r="F5" s="45">
        <f>B5/D5</f>
        <v>1.4564406930164021E-3</v>
      </c>
    </row>
    <row r="6" spans="1:6" ht="14.45" x14ac:dyDescent="0.3">
      <c r="A6" t="s">
        <v>32</v>
      </c>
      <c r="B6" s="46">
        <f>'Output Table Three'!E6</f>
        <v>139178.80274271598</v>
      </c>
      <c r="D6" s="12">
        <v>467092</v>
      </c>
      <c r="E6" t="s">
        <v>40</v>
      </c>
      <c r="F6" s="45">
        <f>B6/D6</f>
        <v>0.29796871439184569</v>
      </c>
    </row>
    <row r="7" spans="1:6" thickBot="1" x14ac:dyDescent="0.35">
      <c r="A7" t="s">
        <v>51</v>
      </c>
      <c r="B7" s="47">
        <f>SUM(B4:B6)</f>
        <v>331005.3619349043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2014 kWh Savings</vt:lpstr>
      <vt:lpstr>2014 kW Savings</vt:lpstr>
      <vt:lpstr>Output One</vt:lpstr>
      <vt:lpstr>Output Table Two</vt:lpstr>
      <vt:lpstr>Output Table Three</vt:lpstr>
      <vt:lpstr>Rate Rider 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Richard Dimmel</cp:lastModifiedBy>
  <cp:lastPrinted>2015-10-13T15:25:57Z</cp:lastPrinted>
  <dcterms:created xsi:type="dcterms:W3CDTF">2014-09-25T14:32:06Z</dcterms:created>
  <dcterms:modified xsi:type="dcterms:W3CDTF">2016-01-06T20:34:53Z</dcterms:modified>
</cp:coreProperties>
</file>