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5330" windowHeight="3930" activeTab="5"/>
  </bookViews>
  <sheets>
    <sheet name="Addendum One" sheetId="9" r:id="rId1"/>
    <sheet name="2014 kWh Savings" sheetId="1" r:id="rId2"/>
    <sheet name="2014 kW Savings" sheetId="3" r:id="rId3"/>
    <sheet name="Output One" sheetId="4" r:id="rId4"/>
    <sheet name="Output Table Two" sheetId="5" r:id="rId5"/>
    <sheet name="Output Table Three" sheetId="6" r:id="rId6"/>
    <sheet name="Rate Rider Calculation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5" l="1"/>
  <c r="K46" i="5"/>
  <c r="J46" i="5"/>
  <c r="G22" i="3" l="1"/>
  <c r="F12" i="9"/>
  <c r="F14" i="9" s="1"/>
  <c r="G17" i="9" s="1"/>
  <c r="F28" i="9"/>
  <c r="F30" i="9" s="1"/>
  <c r="F44" i="9"/>
  <c r="F46" i="9" s="1"/>
  <c r="G48" i="9" s="1"/>
  <c r="C44" i="9"/>
  <c r="C46" i="9" s="1"/>
  <c r="C28" i="9"/>
  <c r="C30" i="9" s="1"/>
  <c r="D16" i="9"/>
  <c r="C12" i="9"/>
  <c r="C14" i="9" s="1"/>
  <c r="D17" i="9" s="1"/>
  <c r="G23" i="3"/>
  <c r="H18" i="3"/>
  <c r="G18" i="3"/>
  <c r="G33" i="9" l="1"/>
  <c r="G32" i="9"/>
  <c r="G16" i="9"/>
  <c r="D48" i="9"/>
  <c r="D33" i="9"/>
  <c r="D32" i="9"/>
  <c r="D17" i="5"/>
  <c r="D16" i="5"/>
  <c r="D15" i="5"/>
  <c r="D14" i="5"/>
  <c r="D13" i="5"/>
  <c r="D12" i="5"/>
  <c r="D11" i="5"/>
  <c r="D10" i="5"/>
  <c r="D9" i="5"/>
  <c r="D8" i="5"/>
  <c r="D7" i="5"/>
  <c r="D6" i="5"/>
  <c r="H22" i="3"/>
  <c r="H28" i="3"/>
  <c r="H32" i="3"/>
  <c r="H33" i="3" s="1"/>
  <c r="H21" i="3"/>
  <c r="G21" i="3" s="1"/>
  <c r="G24" i="3" s="1"/>
  <c r="G25" i="3" s="1"/>
  <c r="H29" i="3"/>
  <c r="H8" i="3"/>
  <c r="F66" i="1"/>
  <c r="F67" i="1" s="1"/>
  <c r="E66" i="1"/>
  <c r="E67" i="1" s="1"/>
  <c r="F55" i="1"/>
  <c r="F42" i="1"/>
  <c r="E42" i="1"/>
  <c r="E85" i="1"/>
  <c r="E86" i="1" s="1"/>
  <c r="E75" i="1"/>
  <c r="E76" i="1" s="1"/>
  <c r="E45" i="1"/>
  <c r="E30" i="1"/>
  <c r="E26" i="1"/>
  <c r="E16" i="1"/>
  <c r="E17" i="1" s="1"/>
  <c r="F85" i="1"/>
  <c r="F86" i="1" s="1"/>
  <c r="F91" i="1"/>
  <c r="F92" i="1" s="1"/>
  <c r="F75" i="1"/>
  <c r="F76" i="1" s="1"/>
  <c r="F58" i="1"/>
  <c r="F45" i="1"/>
  <c r="F30" i="1"/>
  <c r="F26" i="1"/>
  <c r="F16" i="1"/>
  <c r="F17" i="1" s="1"/>
  <c r="E31" i="1" l="1"/>
  <c r="H30" i="3"/>
  <c r="H34" i="3" s="1"/>
  <c r="H9" i="3"/>
  <c r="G8" i="3"/>
  <c r="G9" i="3" s="1"/>
  <c r="H24" i="3"/>
  <c r="H25" i="3" s="1"/>
  <c r="E46" i="1"/>
  <c r="E93" i="1"/>
  <c r="C6" i="4" s="1"/>
  <c r="F93" i="1"/>
  <c r="C16" i="4" s="1"/>
  <c r="F46" i="1"/>
  <c r="F31" i="1"/>
  <c r="F59" i="1"/>
  <c r="E16" i="4" l="1"/>
  <c r="B5" i="6"/>
  <c r="E60" i="1"/>
  <c r="C5" i="4" s="1"/>
  <c r="F60" i="1"/>
  <c r="C15" i="4" s="1"/>
  <c r="E15" i="4" s="1"/>
  <c r="B4" i="6" l="1"/>
  <c r="H16" i="3"/>
  <c r="H17" i="3" l="1"/>
  <c r="G16" i="3"/>
  <c r="G17" i="3" s="1"/>
  <c r="B19" i="5" l="1"/>
  <c r="D19" i="5" s="1"/>
  <c r="D18" i="5"/>
  <c r="H11" i="3"/>
  <c r="H12" i="3" l="1"/>
  <c r="G11" i="3"/>
  <c r="G12" i="3" s="1"/>
  <c r="G13" i="3" s="1"/>
  <c r="G35" i="3" s="1"/>
  <c r="C9" i="4" s="1"/>
  <c r="B20" i="5"/>
  <c r="H13" i="3" l="1"/>
  <c r="H35" i="3" s="1"/>
  <c r="C19" i="4" s="1"/>
  <c r="E19" i="4" s="1"/>
  <c r="B21" i="5"/>
  <c r="D20" i="5"/>
  <c r="E6" i="4"/>
  <c r="B6" i="6" l="1"/>
  <c r="C5" i="6"/>
  <c r="G6" i="5"/>
  <c r="E5" i="4"/>
  <c r="B22" i="5"/>
  <c r="D21" i="5"/>
  <c r="G7" i="5" l="1"/>
  <c r="K6" i="5"/>
  <c r="C4" i="6"/>
  <c r="F6" i="5"/>
  <c r="E9" i="4"/>
  <c r="B23" i="5"/>
  <c r="D22" i="5"/>
  <c r="C6" i="6" l="1"/>
  <c r="C7" i="6" s="1"/>
  <c r="H6" i="5"/>
  <c r="G8" i="5"/>
  <c r="K7" i="5"/>
  <c r="J6" i="5"/>
  <c r="F7" i="5"/>
  <c r="B24" i="5"/>
  <c r="D23" i="5"/>
  <c r="H7" i="5" l="1"/>
  <c r="L6" i="5"/>
  <c r="G9" i="5"/>
  <c r="K8" i="5"/>
  <c r="F8" i="5"/>
  <c r="J7" i="5"/>
  <c r="B25" i="5"/>
  <c r="D24" i="5"/>
  <c r="L7" i="5" l="1"/>
  <c r="H8" i="5"/>
  <c r="G10" i="5"/>
  <c r="K9" i="5"/>
  <c r="F9" i="5"/>
  <c r="J8" i="5"/>
  <c r="B26" i="5"/>
  <c r="D25" i="5"/>
  <c r="H9" i="5" l="1"/>
  <c r="L8" i="5"/>
  <c r="G11" i="5"/>
  <c r="K10" i="5"/>
  <c r="F10" i="5"/>
  <c r="J9" i="5"/>
  <c r="B27" i="5"/>
  <c r="D26" i="5"/>
  <c r="H10" i="5" l="1"/>
  <c r="L9" i="5"/>
  <c r="G12" i="5"/>
  <c r="K11" i="5"/>
  <c r="F11" i="5"/>
  <c r="J10" i="5"/>
  <c r="B28" i="5"/>
  <c r="D27" i="5"/>
  <c r="H11" i="5" l="1"/>
  <c r="L10" i="5"/>
  <c r="G13" i="5"/>
  <c r="K12" i="5"/>
  <c r="F12" i="5"/>
  <c r="J11" i="5"/>
  <c r="B29" i="5"/>
  <c r="D28" i="5"/>
  <c r="H12" i="5" l="1"/>
  <c r="L11" i="5"/>
  <c r="G14" i="5"/>
  <c r="K13" i="5"/>
  <c r="F13" i="5"/>
  <c r="J12" i="5"/>
  <c r="B30" i="5"/>
  <c r="D29" i="5"/>
  <c r="H13" i="5" l="1"/>
  <c r="L12" i="5"/>
  <c r="G15" i="5"/>
  <c r="K14" i="5"/>
  <c r="F14" i="5"/>
  <c r="J13" i="5"/>
  <c r="B31" i="5"/>
  <c r="D30" i="5"/>
  <c r="H14" i="5" l="1"/>
  <c r="L13" i="5"/>
  <c r="G16" i="5"/>
  <c r="K15" i="5"/>
  <c r="F15" i="5"/>
  <c r="J14" i="5"/>
  <c r="B32" i="5"/>
  <c r="D31" i="5"/>
  <c r="H15" i="5" l="1"/>
  <c r="L14" i="5"/>
  <c r="G17" i="5"/>
  <c r="K16" i="5"/>
  <c r="F16" i="5"/>
  <c r="J15" i="5"/>
  <c r="D32" i="5"/>
  <c r="H16" i="5" l="1"/>
  <c r="L15" i="5"/>
  <c r="G18" i="5"/>
  <c r="K17" i="5"/>
  <c r="F17" i="5"/>
  <c r="J16" i="5"/>
  <c r="B34" i="5"/>
  <c r="D33" i="5"/>
  <c r="H17" i="5" l="1"/>
  <c r="L16" i="5"/>
  <c r="G19" i="5"/>
  <c r="K18" i="5"/>
  <c r="J17" i="5"/>
  <c r="F18" i="5"/>
  <c r="B35" i="5"/>
  <c r="D34" i="5"/>
  <c r="H18" i="5" l="1"/>
  <c r="L17" i="5"/>
  <c r="G20" i="5"/>
  <c r="K19" i="5"/>
  <c r="F19" i="5"/>
  <c r="J18" i="5"/>
  <c r="B36" i="5"/>
  <c r="D35" i="5"/>
  <c r="H19" i="5" l="1"/>
  <c r="L18" i="5"/>
  <c r="G21" i="5"/>
  <c r="K20" i="5"/>
  <c r="F20" i="5"/>
  <c r="J19" i="5"/>
  <c r="B37" i="5"/>
  <c r="D36" i="5"/>
  <c r="H20" i="5" l="1"/>
  <c r="L19" i="5"/>
  <c r="G22" i="5"/>
  <c r="K21" i="5"/>
  <c r="F21" i="5"/>
  <c r="J20" i="5"/>
  <c r="B38" i="5"/>
  <c r="D37" i="5"/>
  <c r="H21" i="5" l="1"/>
  <c r="L20" i="5"/>
  <c r="G23" i="5"/>
  <c r="K22" i="5"/>
  <c r="F22" i="5"/>
  <c r="J21" i="5"/>
  <c r="B39" i="5"/>
  <c r="D38" i="5"/>
  <c r="H22" i="5" l="1"/>
  <c r="L21" i="5"/>
  <c r="G24" i="5"/>
  <c r="K23" i="5"/>
  <c r="F23" i="5"/>
  <c r="J22" i="5"/>
  <c r="B40" i="5"/>
  <c r="D39" i="5"/>
  <c r="H23" i="5" l="1"/>
  <c r="L22" i="5"/>
  <c r="G25" i="5"/>
  <c r="K24" i="5"/>
  <c r="F24" i="5"/>
  <c r="J23" i="5"/>
  <c r="B41" i="5"/>
  <c r="D40" i="5"/>
  <c r="H24" i="5" l="1"/>
  <c r="L23" i="5"/>
  <c r="G26" i="5"/>
  <c r="K25" i="5"/>
  <c r="F25" i="5"/>
  <c r="J24" i="5"/>
  <c r="B42" i="5"/>
  <c r="D41" i="5"/>
  <c r="H25" i="5" l="1"/>
  <c r="L24" i="5"/>
  <c r="G27" i="5"/>
  <c r="K26" i="5"/>
  <c r="F26" i="5"/>
  <c r="J25" i="5"/>
  <c r="B43" i="5"/>
  <c r="D42" i="5"/>
  <c r="H26" i="5" l="1"/>
  <c r="L25" i="5"/>
  <c r="G28" i="5"/>
  <c r="K27" i="5"/>
  <c r="F27" i="5"/>
  <c r="J26" i="5"/>
  <c r="B44" i="5"/>
  <c r="D43" i="5"/>
  <c r="H27" i="5" l="1"/>
  <c r="L26" i="5"/>
  <c r="G29" i="5"/>
  <c r="K28" i="5"/>
  <c r="F28" i="5"/>
  <c r="J27" i="5"/>
  <c r="B45" i="5"/>
  <c r="D45" i="5" s="1"/>
  <c r="D44" i="5"/>
  <c r="H28" i="5" l="1"/>
  <c r="L27" i="5"/>
  <c r="K29" i="5"/>
  <c r="G30" i="5"/>
  <c r="F29" i="5"/>
  <c r="J28" i="5"/>
  <c r="H29" i="5" l="1"/>
  <c r="L28" i="5"/>
  <c r="G31" i="5"/>
  <c r="K30" i="5"/>
  <c r="J29" i="5"/>
  <c r="F30" i="5"/>
  <c r="H30" i="5" l="1"/>
  <c r="L29" i="5"/>
  <c r="G32" i="5"/>
  <c r="K31" i="5"/>
  <c r="J30" i="5"/>
  <c r="F31" i="5"/>
  <c r="H31" i="5" l="1"/>
  <c r="L30" i="5"/>
  <c r="K32" i="5"/>
  <c r="G33" i="5"/>
  <c r="J31" i="5"/>
  <c r="F32" i="5"/>
  <c r="H32" i="5" l="1"/>
  <c r="L31" i="5"/>
  <c r="K33" i="5"/>
  <c r="G34" i="5"/>
  <c r="J32" i="5"/>
  <c r="F33" i="5"/>
  <c r="H33" i="5" l="1"/>
  <c r="L32" i="5"/>
  <c r="K34" i="5"/>
  <c r="G35" i="5"/>
  <c r="F34" i="5"/>
  <c r="J33" i="5"/>
  <c r="H34" i="5" l="1"/>
  <c r="L33" i="5"/>
  <c r="K35" i="5"/>
  <c r="G36" i="5"/>
  <c r="F35" i="5"/>
  <c r="J34" i="5"/>
  <c r="H35" i="5" l="1"/>
  <c r="L34" i="5"/>
  <c r="K36" i="5"/>
  <c r="G37" i="5"/>
  <c r="F36" i="5"/>
  <c r="J35" i="5"/>
  <c r="H36" i="5" l="1"/>
  <c r="L35" i="5"/>
  <c r="K37" i="5"/>
  <c r="G38" i="5"/>
  <c r="F37" i="5"/>
  <c r="J36" i="5"/>
  <c r="H37" i="5" l="1"/>
  <c r="L36" i="5"/>
  <c r="K38" i="5"/>
  <c r="G39" i="5"/>
  <c r="F38" i="5"/>
  <c r="J37" i="5"/>
  <c r="H38" i="5" l="1"/>
  <c r="L37" i="5"/>
  <c r="K39" i="5"/>
  <c r="G40" i="5"/>
  <c r="J38" i="5"/>
  <c r="F39" i="5"/>
  <c r="H39" i="5" l="1"/>
  <c r="L38" i="5"/>
  <c r="K40" i="5"/>
  <c r="G41" i="5"/>
  <c r="F40" i="5"/>
  <c r="J39" i="5"/>
  <c r="H40" i="5" l="1"/>
  <c r="L39" i="5"/>
  <c r="G42" i="5"/>
  <c r="K41" i="5"/>
  <c r="F41" i="5"/>
  <c r="J40" i="5"/>
  <c r="H41" i="5" l="1"/>
  <c r="L40" i="5"/>
  <c r="G43" i="5"/>
  <c r="K42" i="5"/>
  <c r="F42" i="5"/>
  <c r="J41" i="5"/>
  <c r="L41" i="5" l="1"/>
  <c r="H42" i="5"/>
  <c r="G44" i="5"/>
  <c r="K43" i="5"/>
  <c r="F43" i="5"/>
  <c r="J42" i="5"/>
  <c r="H43" i="5" l="1"/>
  <c r="L42" i="5"/>
  <c r="G45" i="5"/>
  <c r="K45" i="5" s="1"/>
  <c r="K44" i="5"/>
  <c r="J43" i="5"/>
  <c r="F44" i="5"/>
  <c r="L43" i="5" l="1"/>
  <c r="H44" i="5"/>
  <c r="D5" i="6"/>
  <c r="E5" i="6" s="1"/>
  <c r="B5" i="8" s="1"/>
  <c r="F5" i="8" s="1"/>
  <c r="J44" i="5"/>
  <c r="F45" i="5"/>
  <c r="J45" i="5" s="1"/>
  <c r="D4" i="6" l="1"/>
  <c r="E4" i="6" s="1"/>
  <c r="H45" i="5"/>
  <c r="L45" i="5" s="1"/>
  <c r="L44" i="5"/>
  <c r="D6" i="6" l="1"/>
  <c r="B4" i="8"/>
  <c r="E6" i="6" l="1"/>
  <c r="D7" i="6"/>
  <c r="F4" i="8"/>
  <c r="B6" i="8" l="1"/>
  <c r="E7" i="6"/>
  <c r="F6" i="8" l="1"/>
  <c r="B7" i="8"/>
</calcChain>
</file>

<file path=xl/sharedStrings.xml><?xml version="1.0" encoding="utf-8"?>
<sst xmlns="http://schemas.openxmlformats.org/spreadsheetml/2006/main" count="235" uniqueCount="111">
  <si>
    <t>(Net kWh)</t>
  </si>
  <si>
    <t>Amount</t>
  </si>
  <si>
    <t>Res</t>
  </si>
  <si>
    <t>Consumer Program</t>
  </si>
  <si>
    <t>Appliance Retirement</t>
  </si>
  <si>
    <t>Appliance Exchange</t>
  </si>
  <si>
    <t>HVAC Incentives</t>
  </si>
  <si>
    <t>Conservation Instant Coupon Booklet</t>
  </si>
  <si>
    <t>Bi-Annual Retailer Event</t>
  </si>
  <si>
    <t>Residential Demand Response</t>
  </si>
  <si>
    <t>2011</t>
  </si>
  <si>
    <t>Consumer Program Total</t>
  </si>
  <si>
    <t>Home Assistance Programs</t>
  </si>
  <si>
    <t>Home Assistance Program</t>
  </si>
  <si>
    <t>Home Assistance Programs Total</t>
  </si>
  <si>
    <t>2011 Total</t>
  </si>
  <si>
    <t>2013</t>
  </si>
  <si>
    <t>2012 Total</t>
  </si>
  <si>
    <t>2012</t>
  </si>
  <si>
    <t>2013 Total</t>
  </si>
  <si>
    <t>HVAC Incentives - Adjustment</t>
  </si>
  <si>
    <t>Conservation Instant Coupon Booklet - Adjustment</t>
  </si>
  <si>
    <t>Bi-Annual Retailer Event - Adjustment</t>
  </si>
  <si>
    <t>RES</t>
  </si>
  <si>
    <t>GS &lt; 50</t>
  </si>
  <si>
    <t>Retrofit</t>
  </si>
  <si>
    <t>Direct Install Lighting</t>
  </si>
  <si>
    <t>Business Programs</t>
  </si>
  <si>
    <t>Energy Audit</t>
  </si>
  <si>
    <t>Business Program Total</t>
  </si>
  <si>
    <t>Business Program</t>
  </si>
  <si>
    <t>(Net kW)</t>
  </si>
  <si>
    <t>GS &gt; 50</t>
  </si>
  <si>
    <t>Pre-2011 Programs completed in 2011</t>
  </si>
  <si>
    <t>Electricity Retrofit Incentive Program</t>
  </si>
  <si>
    <t>Pre-2011 Programs completed in 2011 Total</t>
  </si>
  <si>
    <t>Months</t>
  </si>
  <si>
    <t>Residential</t>
  </si>
  <si>
    <t>kWh</t>
  </si>
  <si>
    <t>2013 LRAMVA</t>
  </si>
  <si>
    <t>kW</t>
  </si>
  <si>
    <t>Output Table One</t>
  </si>
  <si>
    <t>LRAM LRAMVA</t>
  </si>
  <si>
    <t>Allocated Carrying Costs</t>
  </si>
  <si>
    <t>Month</t>
  </si>
  <si>
    <t>OEB Prescribed Annual Rate</t>
  </si>
  <si>
    <t>Days in Month</t>
  </si>
  <si>
    <t>Monthly Interest Rate</t>
  </si>
  <si>
    <t>Output Table Three</t>
  </si>
  <si>
    <t>Customer Class</t>
  </si>
  <si>
    <t>Savings</t>
  </si>
  <si>
    <t>Total</t>
  </si>
  <si>
    <t>Interest *</t>
  </si>
  <si>
    <t>Rate Class</t>
  </si>
  <si>
    <t>Billing Determinant</t>
  </si>
  <si>
    <t>Rate Rider</t>
  </si>
  <si>
    <t>2011, 2012 and 2013 Persistence in 2014 and 2014 Programs</t>
  </si>
  <si>
    <t>2014</t>
  </si>
  <si>
    <t>2014 Total</t>
  </si>
  <si>
    <t>Residential New Construction</t>
  </si>
  <si>
    <t>Home Assistance Program - Adjustment</t>
  </si>
  <si>
    <t>High Performance New Construction</t>
  </si>
  <si>
    <t>Industrial Program</t>
  </si>
  <si>
    <t>Industrial Program Total</t>
  </si>
  <si>
    <t>Demand Response 3</t>
  </si>
  <si>
    <t>2014 Rate</t>
  </si>
  <si>
    <t>Calculated carrying Costs to April 30, 2016</t>
  </si>
  <si>
    <t>2014 LRAMVA</t>
  </si>
  <si>
    <t>Effective: May 1, 2016 to April 30, 2017</t>
  </si>
  <si>
    <t>Output Table Two</t>
  </si>
  <si>
    <t>Appliance exchange</t>
  </si>
  <si>
    <t>HVAC incentives</t>
  </si>
  <si>
    <t>Conservation Instant coupon booklet</t>
  </si>
  <si>
    <t>Bi-annual Retailer Event</t>
  </si>
  <si>
    <t>Total Res LRAMVA Adjustment</t>
  </si>
  <si>
    <t>2013 Rate</t>
  </si>
  <si>
    <t>2014 Report Amount</t>
  </si>
  <si>
    <t>2013 Amount</t>
  </si>
  <si>
    <t>2014 Amount</t>
  </si>
  <si>
    <t>Energy Manager</t>
  </si>
  <si>
    <t>Energy Manager - Adjustment</t>
  </si>
  <si>
    <t>2013-2014 LRAMVA</t>
  </si>
  <si>
    <t>2013-2014 LRAMVA Rate Rider Calculation</t>
  </si>
  <si>
    <t>2011 and 2012 Persistence and 2013 Programs</t>
  </si>
  <si>
    <t>2011, 2012 and 2013 Persistence and 2014 Programs</t>
  </si>
  <si>
    <t>Total GS &lt; 50 LRAMVA Adjustment</t>
  </si>
  <si>
    <t>Total GS &gt; 50 LRAMVA Adjustment</t>
  </si>
  <si>
    <t>Input Table One</t>
  </si>
  <si>
    <t>Input Table Two</t>
  </si>
  <si>
    <t>HVAC incentives- Adjustment</t>
  </si>
  <si>
    <t>Conservation Instant coupon booklet - Adjustment</t>
  </si>
  <si>
    <t>Retrofit - Adjustment</t>
  </si>
  <si>
    <t>Energy Audit - Adjustment</t>
  </si>
  <si>
    <t>Addendum One</t>
  </si>
  <si>
    <t>Persistence Calculation</t>
  </si>
  <si>
    <t>Program Savings</t>
  </si>
  <si>
    <t>Small Commercial Demand Response</t>
  </si>
  <si>
    <t>Demand Respons 3 (Business Program)</t>
  </si>
  <si>
    <t>Demand Respons 3 (Industrial Program)</t>
  </si>
  <si>
    <t>Savings Expected to Persist</t>
  </si>
  <si>
    <t>Persisting Savings to 2013 and Persistence Rate</t>
  </si>
  <si>
    <t>Persisting Savings to 2014 and Persistence Rate</t>
  </si>
  <si>
    <t>2013 Programs</t>
  </si>
  <si>
    <t>2012 Programs</t>
  </si>
  <si>
    <t>2011 Programs</t>
  </si>
  <si>
    <r>
      <t>Less: Total Demand Response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</si>
  <si>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Demand Response programs are not expected to persist.  Therefore when calculating a persistence rate for all other programs, demand response must be excluded</t>
  </si>
  <si>
    <t>Note: The demand rounding Error is +/- 50kW for Program Savings, and +/- 50kW for Persisting Savings.  Therefore, a combined rounding error of +/- 100kW is possible.  All persistence losses are within this range.</t>
  </si>
  <si>
    <t>2. Persistence over 100% shown due to rounding in IESO Table 5.</t>
  </si>
  <si>
    <t>Note: The energy rounding Error is +/- 100,000kW for Program Savings, and +/- 100,000kW for Persisting Savings.  Therefore, a combined rounding error of +/- 200,000kWh is possible.  Only 2013 programs persistence in 2014 is outside this range.</t>
  </si>
  <si>
    <t>* Carrying Costs to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</si>
</sst>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_-;\-* #,##0_-;_-* &quot;-&quot;??_-;_-@_-"/>
    <numFmt numFmtId="165" formatCode="_-* #,##0_-;\(* #,##0\)_-;_-* &quot;-&quot;??_-;_-@_-"/>
    <numFmt numFmtId="166" formatCode="&quot;$&quot;#,##0.00;[Red]&quot;$&quot;\(#,##0.00\)"/>
    <numFmt numFmtId="167" formatCode="&quot;$&quot;#,##0.00;[Red]\(&quot;$&quot;#,##0.00\)"/>
    <numFmt numFmtId="168" formatCode="&quot;$&quot;#,##0.0000;[Red]\(&quot;$&quot;#,##0.0000\)"/>
    <numFmt numFmtId="169" formatCode="&quot;$&quot;#,##0;[Red]\(&quot;$&quot;#,##0\)"/>
    <numFmt numFmtId="170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medium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2" borderId="0" xfId="0" applyFont="1" applyFill="1"/>
    <xf numFmtId="0" fontId="2" fillId="2" borderId="0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0" fillId="0" borderId="1" xfId="0" applyBorder="1"/>
    <xf numFmtId="0" fontId="0" fillId="2" borderId="0" xfId="0" applyFill="1"/>
    <xf numFmtId="0" fontId="2" fillId="0" borderId="1" xfId="0" applyFont="1" applyBorder="1"/>
    <xf numFmtId="0" fontId="2" fillId="0" borderId="4" xfId="0" applyFont="1" applyBorder="1"/>
    <xf numFmtId="164" fontId="0" fillId="0" borderId="4" xfId="1" applyNumberFormat="1" applyFont="1" applyBorder="1"/>
    <xf numFmtId="164" fontId="0" fillId="0" borderId="0" xfId="1" applyNumberFormat="1" applyFont="1"/>
    <xf numFmtId="164" fontId="2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0" fontId="2" fillId="2" borderId="3" xfId="1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1" applyNumberFormat="1" applyFont="1" applyFill="1" applyBorder="1" applyAlignment="1">
      <alignment horizontal="center" wrapText="1"/>
    </xf>
    <xf numFmtId="10" fontId="0" fillId="0" borderId="0" xfId="0" applyNumberFormat="1"/>
    <xf numFmtId="10" fontId="0" fillId="0" borderId="0" xfId="2" applyNumberFormat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165" fontId="0" fillId="0" borderId="0" xfId="1" applyNumberFormat="1" applyFont="1"/>
    <xf numFmtId="165" fontId="0" fillId="2" borderId="0" xfId="1" applyNumberFormat="1" applyFont="1" applyFill="1"/>
    <xf numFmtId="166" fontId="0" fillId="0" borderId="0" xfId="0" applyNumberFormat="1" applyBorder="1"/>
    <xf numFmtId="167" fontId="0" fillId="2" borderId="0" xfId="0" applyNumberFormat="1" applyFill="1"/>
    <xf numFmtId="167" fontId="0" fillId="0" borderId="0" xfId="0" applyNumberFormat="1"/>
    <xf numFmtId="167" fontId="0" fillId="0" borderId="9" xfId="0" applyNumberFormat="1" applyBorder="1"/>
    <xf numFmtId="167" fontId="0" fillId="0" borderId="0" xfId="0" applyNumberFormat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2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68" fontId="0" fillId="0" borderId="0" xfId="0" applyNumberFormat="1"/>
    <xf numFmtId="169" fontId="0" fillId="0" borderId="0" xfId="0" applyNumberFormat="1"/>
    <xf numFmtId="169" fontId="0" fillId="0" borderId="5" xfId="0" applyNumberFormat="1" applyBorder="1"/>
    <xf numFmtId="0" fontId="2" fillId="0" borderId="0" xfId="0" applyFont="1"/>
    <xf numFmtId="0" fontId="2" fillId="0" borderId="0" xfId="0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170" fontId="0" fillId="0" borderId="0" xfId="2" applyNumberFormat="1" applyFont="1"/>
    <xf numFmtId="0" fontId="7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9" workbookViewId="0">
      <selection activeCell="A50" sqref="A50:G50"/>
    </sheetView>
  </sheetViews>
  <sheetFormatPr defaultRowHeight="15" x14ac:dyDescent="0.25"/>
  <cols>
    <col min="1" max="1" width="41" bestFit="1" customWidth="1"/>
    <col min="2" max="3" width="9.28515625" bestFit="1" customWidth="1"/>
    <col min="6" max="6" width="10.28515625" bestFit="1" customWidth="1"/>
    <col min="8" max="8" width="1.42578125" bestFit="1" customWidth="1"/>
  </cols>
  <sheetData>
    <row r="1" spans="1:8" ht="18" x14ac:dyDescent="0.35">
      <c r="A1" s="59" t="s">
        <v>93</v>
      </c>
      <c r="B1" s="59"/>
      <c r="C1" s="59"/>
      <c r="D1" s="59"/>
      <c r="E1" s="59"/>
    </row>
    <row r="2" spans="1:8" ht="18" x14ac:dyDescent="0.35">
      <c r="A2" s="59" t="s">
        <v>94</v>
      </c>
      <c r="B2" s="59"/>
      <c r="C2" s="59"/>
      <c r="D2" s="59"/>
      <c r="E2" s="59"/>
    </row>
    <row r="3" spans="1:8" ht="18" x14ac:dyDescent="0.35">
      <c r="A3" s="59"/>
      <c r="B3" s="59"/>
      <c r="C3" s="59"/>
      <c r="D3" s="59"/>
      <c r="E3" s="59"/>
    </row>
    <row r="4" spans="1:8" ht="18" x14ac:dyDescent="0.35">
      <c r="A4" s="55" t="s">
        <v>104</v>
      </c>
      <c r="B4" s="53"/>
      <c r="C4" s="53"/>
      <c r="D4" s="53"/>
      <c r="E4" s="53"/>
    </row>
    <row r="5" spans="1:8" ht="14.45" x14ac:dyDescent="0.3">
      <c r="B5" s="60" t="s">
        <v>40</v>
      </c>
      <c r="C5" s="60"/>
      <c r="D5" s="60"/>
      <c r="E5" s="60" t="s">
        <v>38</v>
      </c>
      <c r="F5" s="60"/>
      <c r="G5" s="60"/>
    </row>
    <row r="6" spans="1:8" ht="14.45" x14ac:dyDescent="0.3">
      <c r="A6" s="54" t="s">
        <v>95</v>
      </c>
      <c r="B6" s="12"/>
      <c r="C6" s="12">
        <v>2500</v>
      </c>
      <c r="E6" s="12"/>
      <c r="F6" s="12">
        <v>2200000</v>
      </c>
    </row>
    <row r="7" spans="1:8" ht="14.45" x14ac:dyDescent="0.3">
      <c r="B7" s="12"/>
      <c r="C7" s="12"/>
      <c r="E7" s="12"/>
      <c r="F7" s="12"/>
    </row>
    <row r="8" spans="1:8" ht="14.45" x14ac:dyDescent="0.3">
      <c r="A8" s="54" t="s">
        <v>9</v>
      </c>
      <c r="B8" s="12">
        <v>48</v>
      </c>
      <c r="C8" s="12"/>
      <c r="E8" s="12"/>
      <c r="F8" s="12"/>
    </row>
    <row r="9" spans="1:8" ht="14.45" x14ac:dyDescent="0.3">
      <c r="A9" s="54" t="s">
        <v>96</v>
      </c>
      <c r="B9" s="12"/>
      <c r="C9" s="12"/>
      <c r="E9" s="12"/>
      <c r="F9" s="12"/>
    </row>
    <row r="10" spans="1:8" ht="14.45" x14ac:dyDescent="0.3">
      <c r="A10" s="54" t="s">
        <v>97</v>
      </c>
      <c r="B10" s="12">
        <v>188</v>
      </c>
      <c r="C10" s="12"/>
      <c r="E10" s="12">
        <v>7344</v>
      </c>
      <c r="F10" s="12"/>
    </row>
    <row r="11" spans="1:8" ht="14.45" x14ac:dyDescent="0.3">
      <c r="A11" s="54" t="s">
        <v>98</v>
      </c>
      <c r="B11" s="12">
        <v>1749</v>
      </c>
      <c r="C11" s="12"/>
      <c r="E11" s="12">
        <v>102648</v>
      </c>
      <c r="F11" s="12"/>
    </row>
    <row r="12" spans="1:8" ht="16.149999999999999" x14ac:dyDescent="0.3">
      <c r="A12" s="54" t="s">
        <v>105</v>
      </c>
      <c r="B12" s="12"/>
      <c r="C12" s="12">
        <f>SUM(B8:B11)</f>
        <v>1985</v>
      </c>
      <c r="E12" s="12"/>
      <c r="F12" s="12">
        <f>SUM(E8:E11)</f>
        <v>109992</v>
      </c>
    </row>
    <row r="13" spans="1:8" ht="14.45" x14ac:dyDescent="0.3">
      <c r="A13" s="54"/>
      <c r="B13" s="12"/>
      <c r="C13" s="12"/>
      <c r="E13" s="12"/>
      <c r="F13" s="12"/>
    </row>
    <row r="14" spans="1:8" ht="14.45" x14ac:dyDescent="0.3">
      <c r="A14" s="54" t="s">
        <v>99</v>
      </c>
      <c r="B14" s="12"/>
      <c r="C14" s="12">
        <f>C6-C12</f>
        <v>515</v>
      </c>
      <c r="E14" s="12"/>
      <c r="F14" s="12">
        <f>F6-F12</f>
        <v>2090008</v>
      </c>
    </row>
    <row r="15" spans="1:8" ht="14.45" x14ac:dyDescent="0.3">
      <c r="B15" s="12"/>
      <c r="C15" s="12"/>
      <c r="E15" s="12"/>
      <c r="F15" s="12"/>
    </row>
    <row r="16" spans="1:8" ht="16.149999999999999" x14ac:dyDescent="0.3">
      <c r="A16" s="54" t="s">
        <v>100</v>
      </c>
      <c r="B16" s="12"/>
      <c r="C16" s="12">
        <v>500</v>
      </c>
      <c r="D16" s="56">
        <f>C16/C14</f>
        <v>0.970873786407767</v>
      </c>
      <c r="E16" s="12"/>
      <c r="F16" s="12">
        <v>2100000</v>
      </c>
      <c r="G16" s="56">
        <f>F16/F14</f>
        <v>1.0047808429441418</v>
      </c>
      <c r="H16" s="57">
        <v>2</v>
      </c>
    </row>
    <row r="17" spans="1:7" ht="14.45" x14ac:dyDescent="0.3">
      <c r="A17" s="54" t="s">
        <v>101</v>
      </c>
      <c r="B17" s="12"/>
      <c r="C17" s="12">
        <v>500</v>
      </c>
      <c r="D17" s="56">
        <f>C17/C14</f>
        <v>0.970873786407767</v>
      </c>
      <c r="E17" s="12"/>
      <c r="F17" s="12">
        <v>2000000</v>
      </c>
      <c r="G17" s="56">
        <f>F17/F14</f>
        <v>0.95693413613727796</v>
      </c>
    </row>
    <row r="20" spans="1:7" ht="18" x14ac:dyDescent="0.35">
      <c r="A20" s="55" t="s">
        <v>103</v>
      </c>
      <c r="B20" s="53"/>
      <c r="C20" s="53"/>
      <c r="D20" s="53"/>
      <c r="E20" s="53"/>
    </row>
    <row r="21" spans="1:7" ht="14.45" x14ac:dyDescent="0.3">
      <c r="B21" s="60" t="s">
        <v>40</v>
      </c>
      <c r="C21" s="60"/>
      <c r="D21" s="60"/>
      <c r="E21" s="60" t="s">
        <v>38</v>
      </c>
      <c r="F21" s="60"/>
      <c r="G21" s="60"/>
    </row>
    <row r="22" spans="1:7" ht="14.45" x14ac:dyDescent="0.3">
      <c r="A22" s="54" t="s">
        <v>95</v>
      </c>
      <c r="B22" s="12"/>
      <c r="C22" s="12">
        <v>2400</v>
      </c>
      <c r="E22" s="12"/>
      <c r="F22" s="12">
        <v>2200000</v>
      </c>
    </row>
    <row r="23" spans="1:7" ht="14.45" x14ac:dyDescent="0.3">
      <c r="B23" s="12"/>
      <c r="C23" s="12"/>
      <c r="E23" s="12"/>
      <c r="F23" s="12"/>
    </row>
    <row r="24" spans="1:7" ht="14.45" x14ac:dyDescent="0.3">
      <c r="A24" s="54" t="s">
        <v>9</v>
      </c>
      <c r="B24" s="12"/>
      <c r="C24" s="12"/>
      <c r="E24" s="12"/>
      <c r="F24" s="12"/>
    </row>
    <row r="25" spans="1:7" ht="14.45" x14ac:dyDescent="0.3">
      <c r="A25" s="54" t="s">
        <v>96</v>
      </c>
      <c r="B25" s="12"/>
      <c r="C25" s="12"/>
      <c r="E25" s="12"/>
      <c r="F25" s="12"/>
    </row>
    <row r="26" spans="1:7" ht="14.45" x14ac:dyDescent="0.3">
      <c r="A26" s="54" t="s">
        <v>97</v>
      </c>
      <c r="B26" s="12">
        <v>189</v>
      </c>
      <c r="C26" s="12"/>
      <c r="E26" s="12">
        <v>2742</v>
      </c>
      <c r="F26" s="12"/>
    </row>
    <row r="27" spans="1:7" ht="14.45" x14ac:dyDescent="0.3">
      <c r="A27" s="54" t="s">
        <v>98</v>
      </c>
      <c r="B27" s="12">
        <v>1811</v>
      </c>
      <c r="C27" s="12"/>
      <c r="E27" s="12">
        <v>43656</v>
      </c>
      <c r="F27" s="12"/>
    </row>
    <row r="28" spans="1:7" ht="16.149999999999999" x14ac:dyDescent="0.3">
      <c r="A28" s="54" t="s">
        <v>105</v>
      </c>
      <c r="B28" s="12"/>
      <c r="C28" s="12">
        <f>SUM(B24:B27)</f>
        <v>2000</v>
      </c>
      <c r="E28" s="12"/>
      <c r="F28" s="12">
        <f>SUM(E24:E27)</f>
        <v>46398</v>
      </c>
    </row>
    <row r="29" spans="1:7" x14ac:dyDescent="0.25">
      <c r="A29" s="54"/>
      <c r="B29" s="12"/>
      <c r="C29" s="12"/>
      <c r="E29" s="12"/>
      <c r="F29" s="12"/>
    </row>
    <row r="30" spans="1:7" x14ac:dyDescent="0.25">
      <c r="A30" s="54" t="s">
        <v>99</v>
      </c>
      <c r="B30" s="12"/>
      <c r="C30" s="12">
        <f>C22-C28</f>
        <v>400</v>
      </c>
      <c r="E30" s="12"/>
      <c r="F30" s="12">
        <f>F22-F28</f>
        <v>2153602</v>
      </c>
    </row>
    <row r="31" spans="1:7" x14ac:dyDescent="0.25">
      <c r="B31" s="12"/>
      <c r="C31" s="12"/>
      <c r="E31" s="12"/>
      <c r="F31" s="12"/>
    </row>
    <row r="32" spans="1:7" x14ac:dyDescent="0.25">
      <c r="A32" s="54" t="s">
        <v>100</v>
      </c>
      <c r="B32" s="12"/>
      <c r="C32" s="12">
        <v>400</v>
      </c>
      <c r="D32" s="56">
        <f>C32/C30</f>
        <v>1</v>
      </c>
      <c r="E32" s="12"/>
      <c r="F32" s="12">
        <v>2100000</v>
      </c>
      <c r="G32" s="56">
        <f>F32/F30</f>
        <v>0.97511053574430184</v>
      </c>
    </row>
    <row r="33" spans="1:7" x14ac:dyDescent="0.25">
      <c r="A33" s="54" t="s">
        <v>101</v>
      </c>
      <c r="B33" s="12"/>
      <c r="C33" s="12">
        <v>400</v>
      </c>
      <c r="D33" s="56">
        <f>C33/C30</f>
        <v>1</v>
      </c>
      <c r="E33" s="12"/>
      <c r="F33" s="12">
        <v>2100000</v>
      </c>
      <c r="G33" s="56">
        <f>F33/F30</f>
        <v>0.97511053574430184</v>
      </c>
    </row>
    <row r="36" spans="1:7" ht="18.75" x14ac:dyDescent="0.3">
      <c r="A36" s="55" t="s">
        <v>102</v>
      </c>
      <c r="B36" s="53"/>
      <c r="C36" s="53"/>
      <c r="D36" s="53"/>
      <c r="E36" s="53"/>
    </row>
    <row r="37" spans="1:7" x14ac:dyDescent="0.25">
      <c r="B37" s="60" t="s">
        <v>40</v>
      </c>
      <c r="C37" s="60"/>
      <c r="D37" s="60"/>
      <c r="E37" s="60" t="s">
        <v>38</v>
      </c>
      <c r="F37" s="60"/>
      <c r="G37" s="60"/>
    </row>
    <row r="38" spans="1:7" x14ac:dyDescent="0.25">
      <c r="A38" s="54" t="s">
        <v>95</v>
      </c>
      <c r="B38" s="12"/>
      <c r="C38" s="12">
        <v>3300</v>
      </c>
      <c r="E38" s="12"/>
      <c r="F38" s="12">
        <v>2400000</v>
      </c>
    </row>
    <row r="39" spans="1:7" x14ac:dyDescent="0.25">
      <c r="B39" s="12"/>
      <c r="C39" s="12"/>
      <c r="E39" s="12"/>
      <c r="F39" s="12"/>
    </row>
    <row r="40" spans="1:7" x14ac:dyDescent="0.25">
      <c r="A40" s="54" t="s">
        <v>9</v>
      </c>
      <c r="B40" s="12">
        <v>333</v>
      </c>
      <c r="C40" s="12"/>
      <c r="E40" s="12">
        <v>67</v>
      </c>
      <c r="F40" s="12"/>
    </row>
    <row r="41" spans="1:7" x14ac:dyDescent="0.25">
      <c r="A41" s="54" t="s">
        <v>96</v>
      </c>
      <c r="B41" s="12">
        <v>9</v>
      </c>
      <c r="C41" s="12"/>
      <c r="E41" s="12"/>
      <c r="F41" s="12"/>
    </row>
    <row r="42" spans="1:7" x14ac:dyDescent="0.25">
      <c r="A42" s="54" t="s">
        <v>97</v>
      </c>
      <c r="B42" s="12">
        <v>191</v>
      </c>
      <c r="C42" s="12"/>
      <c r="E42" s="12">
        <v>2555</v>
      </c>
      <c r="F42" s="12"/>
    </row>
    <row r="43" spans="1:7" x14ac:dyDescent="0.25">
      <c r="A43" s="54" t="s">
        <v>98</v>
      </c>
      <c r="B43" s="12">
        <v>2182</v>
      </c>
      <c r="C43" s="12"/>
      <c r="E43" s="12">
        <v>96815</v>
      </c>
      <c r="F43" s="12"/>
    </row>
    <row r="44" spans="1:7" ht="17.25" x14ac:dyDescent="0.25">
      <c r="A44" s="54" t="s">
        <v>105</v>
      </c>
      <c r="B44" s="12"/>
      <c r="C44" s="12">
        <f>SUM(B40:B43)</f>
        <v>2715</v>
      </c>
      <c r="E44" s="12"/>
      <c r="F44" s="12">
        <f>SUM(E40:E43)</f>
        <v>99437</v>
      </c>
    </row>
    <row r="45" spans="1:7" x14ac:dyDescent="0.25">
      <c r="A45" s="54"/>
      <c r="B45" s="12"/>
      <c r="C45" s="12"/>
      <c r="E45" s="12"/>
      <c r="F45" s="12"/>
    </row>
    <row r="46" spans="1:7" x14ac:dyDescent="0.25">
      <c r="A46" s="54" t="s">
        <v>99</v>
      </c>
      <c r="B46" s="12"/>
      <c r="C46" s="12">
        <f>C38-C44</f>
        <v>585</v>
      </c>
      <c r="E46" s="12"/>
      <c r="F46" s="12">
        <f>F38-F44</f>
        <v>2300563</v>
      </c>
    </row>
    <row r="47" spans="1:7" x14ac:dyDescent="0.25">
      <c r="B47" s="12"/>
      <c r="C47" s="12"/>
      <c r="E47" s="12"/>
      <c r="F47" s="12"/>
    </row>
    <row r="48" spans="1:7" x14ac:dyDescent="0.25">
      <c r="A48" s="54" t="s">
        <v>101</v>
      </c>
      <c r="B48" s="12"/>
      <c r="C48" s="12">
        <v>500</v>
      </c>
      <c r="D48" s="56">
        <f>C48/C46</f>
        <v>0.85470085470085466</v>
      </c>
      <c r="E48" s="12"/>
      <c r="F48" s="12">
        <v>2200000</v>
      </c>
      <c r="G48" s="56">
        <f>F48/F46</f>
        <v>0.95628765654320269</v>
      </c>
    </row>
    <row r="49" spans="1:7" x14ac:dyDescent="0.25">
      <c r="G49" s="56"/>
    </row>
    <row r="50" spans="1:7" ht="30.6" customHeight="1" x14ac:dyDescent="0.25">
      <c r="A50" s="61" t="s">
        <v>106</v>
      </c>
      <c r="B50" s="61"/>
      <c r="C50" s="61"/>
      <c r="D50" s="61"/>
      <c r="E50" s="61"/>
      <c r="F50" s="61"/>
      <c r="G50" s="61"/>
    </row>
    <row r="51" spans="1:7" x14ac:dyDescent="0.25">
      <c r="A51" s="61" t="s">
        <v>108</v>
      </c>
      <c r="B51" s="61"/>
      <c r="C51" s="61"/>
      <c r="D51" s="61"/>
      <c r="E51" s="61"/>
      <c r="F51" s="61"/>
      <c r="G51" s="61"/>
    </row>
    <row r="52" spans="1:7" x14ac:dyDescent="0.25">
      <c r="A52" s="61"/>
      <c r="B52" s="61"/>
      <c r="C52" s="61"/>
      <c r="D52" s="61"/>
      <c r="E52" s="61"/>
      <c r="F52" s="61"/>
      <c r="G52" s="61"/>
    </row>
    <row r="53" spans="1:7" s="58" customFormat="1" ht="29.45" customHeight="1" x14ac:dyDescent="0.25">
      <c r="A53" s="61" t="s">
        <v>107</v>
      </c>
      <c r="B53" s="61"/>
      <c r="C53" s="61"/>
      <c r="D53" s="61"/>
      <c r="E53" s="61"/>
      <c r="F53" s="61"/>
      <c r="G53" s="61"/>
    </row>
    <row r="54" spans="1:7" s="58" customFormat="1" ht="29.45" customHeight="1" x14ac:dyDescent="0.25">
      <c r="A54" s="61" t="s">
        <v>109</v>
      </c>
      <c r="B54" s="61"/>
      <c r="C54" s="61"/>
      <c r="D54" s="61"/>
      <c r="E54" s="61"/>
      <c r="F54" s="61"/>
      <c r="G54" s="61"/>
    </row>
  </sheetData>
  <mergeCells count="14">
    <mergeCell ref="A53:G53"/>
    <mergeCell ref="A54:G54"/>
    <mergeCell ref="B21:D21"/>
    <mergeCell ref="E21:G21"/>
    <mergeCell ref="B37:D37"/>
    <mergeCell ref="E37:G37"/>
    <mergeCell ref="A50:G50"/>
    <mergeCell ref="A52:G52"/>
    <mergeCell ref="A51:G51"/>
    <mergeCell ref="A1:E1"/>
    <mergeCell ref="A2:E2"/>
    <mergeCell ref="A3:E3"/>
    <mergeCell ref="B5:D5"/>
    <mergeCell ref="E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3"/>
  <sheetViews>
    <sheetView topLeftCell="A68" workbookViewId="0">
      <selection activeCell="E97" sqref="E97"/>
    </sheetView>
  </sheetViews>
  <sheetFormatPr defaultRowHeight="15" x14ac:dyDescent="0.25"/>
  <cols>
    <col min="1" max="3" width="2.140625" customWidth="1"/>
    <col min="4" max="4" width="54.7109375" customWidth="1"/>
    <col min="5" max="5" width="14.85546875" customWidth="1"/>
    <col min="6" max="6" width="14.140625" style="12" bestFit="1" customWidth="1"/>
  </cols>
  <sheetData>
    <row r="1" spans="1:6" ht="18" x14ac:dyDescent="0.35">
      <c r="A1" s="59" t="s">
        <v>87</v>
      </c>
      <c r="B1" s="59"/>
      <c r="C1" s="59"/>
      <c r="D1" s="59"/>
      <c r="E1" s="59"/>
      <c r="F1" s="59"/>
    </row>
    <row r="2" spans="1:6" ht="18" x14ac:dyDescent="0.35">
      <c r="A2" s="59" t="s">
        <v>56</v>
      </c>
      <c r="B2" s="59"/>
      <c r="C2" s="59"/>
      <c r="D2" s="59"/>
      <c r="E2" s="59"/>
      <c r="F2" s="59"/>
    </row>
    <row r="3" spans="1:6" ht="18" x14ac:dyDescent="0.35">
      <c r="A3" s="59" t="s">
        <v>0</v>
      </c>
      <c r="B3" s="59"/>
      <c r="C3" s="59"/>
      <c r="D3" s="59"/>
      <c r="E3" s="59"/>
      <c r="F3" s="59"/>
    </row>
    <row r="4" spans="1:6" thickBot="1" x14ac:dyDescent="0.35">
      <c r="A4" s="5" t="s">
        <v>1</v>
      </c>
      <c r="B4" s="5"/>
      <c r="C4" s="5"/>
      <c r="D4" s="5"/>
      <c r="E4" s="5">
        <v>2013</v>
      </c>
      <c r="F4" s="16">
        <v>2014</v>
      </c>
    </row>
    <row r="5" spans="1:6" ht="15.6" thickTop="1" thickBot="1" x14ac:dyDescent="0.35">
      <c r="A5" s="10" t="s">
        <v>23</v>
      </c>
      <c r="B5" s="10"/>
      <c r="C5" s="6"/>
      <c r="D5" s="6"/>
      <c r="E5" s="6"/>
      <c r="F5" s="11"/>
    </row>
    <row r="6" spans="1:6" ht="14.45" x14ac:dyDescent="0.3">
      <c r="B6" s="2" t="s">
        <v>10</v>
      </c>
    </row>
    <row r="7" spans="1:6" ht="14.45" x14ac:dyDescent="0.3">
      <c r="C7" t="s">
        <v>3</v>
      </c>
    </row>
    <row r="8" spans="1:6" ht="14.45" x14ac:dyDescent="0.3">
      <c r="D8" t="s">
        <v>4</v>
      </c>
      <c r="E8" s="50">
        <v>48406</v>
      </c>
      <c r="F8" s="50">
        <v>48406</v>
      </c>
    </row>
    <row r="9" spans="1:6" ht="14.45" x14ac:dyDescent="0.3">
      <c r="D9" t="s">
        <v>5</v>
      </c>
      <c r="E9" s="50">
        <v>3231</v>
      </c>
      <c r="F9" s="50">
        <v>3231</v>
      </c>
    </row>
    <row r="10" spans="1:6" ht="14.45" x14ac:dyDescent="0.3">
      <c r="D10" t="s">
        <v>6</v>
      </c>
      <c r="E10" s="50">
        <v>463694</v>
      </c>
      <c r="F10" s="50">
        <v>463694</v>
      </c>
    </row>
    <row r="11" spans="1:6" ht="14.45" x14ac:dyDescent="0.3">
      <c r="D11" t="s">
        <v>20</v>
      </c>
      <c r="E11" s="50">
        <v>-70103</v>
      </c>
      <c r="F11" s="50">
        <v>-70103</v>
      </c>
    </row>
    <row r="12" spans="1:6" ht="14.45" x14ac:dyDescent="0.3">
      <c r="D12" t="s">
        <v>7</v>
      </c>
      <c r="E12" s="50">
        <v>121822</v>
      </c>
      <c r="F12" s="50">
        <v>121822</v>
      </c>
    </row>
    <row r="13" spans="1:6" ht="14.45" x14ac:dyDescent="0.3">
      <c r="D13" t="s">
        <v>21</v>
      </c>
      <c r="E13" s="50">
        <v>1802</v>
      </c>
      <c r="F13" s="50">
        <v>1802</v>
      </c>
    </row>
    <row r="14" spans="1:6" ht="14.45" x14ac:dyDescent="0.3">
      <c r="D14" t="s">
        <v>8</v>
      </c>
      <c r="E14" s="50">
        <v>192162</v>
      </c>
      <c r="F14" s="50">
        <v>192162</v>
      </c>
    </row>
    <row r="15" spans="1:6" ht="14.45" x14ac:dyDescent="0.3">
      <c r="D15" t="s">
        <v>22</v>
      </c>
      <c r="E15" s="50">
        <v>14277</v>
      </c>
      <c r="F15" s="50">
        <v>14277</v>
      </c>
    </row>
    <row r="16" spans="1:6" ht="14.45" x14ac:dyDescent="0.3">
      <c r="C16" t="s">
        <v>11</v>
      </c>
      <c r="E16" s="12">
        <f>SUM(E8:E15)</f>
        <v>775291</v>
      </c>
      <c r="F16" s="12">
        <f>SUM(F8:F15)</f>
        <v>775291</v>
      </c>
    </row>
    <row r="17" spans="2:6" ht="14.45" x14ac:dyDescent="0.3">
      <c r="B17" s="49" t="s">
        <v>15</v>
      </c>
      <c r="E17" s="13">
        <f>E16</f>
        <v>775291</v>
      </c>
      <c r="F17" s="13">
        <f>F16</f>
        <v>775291</v>
      </c>
    </row>
    <row r="18" spans="2:6" ht="14.45" x14ac:dyDescent="0.3">
      <c r="B18" s="2" t="s">
        <v>18</v>
      </c>
      <c r="E18" s="12"/>
    </row>
    <row r="19" spans="2:6" ht="14.45" x14ac:dyDescent="0.3">
      <c r="C19" t="s">
        <v>3</v>
      </c>
      <c r="E19" s="12"/>
    </row>
    <row r="20" spans="2:6" ht="14.45" x14ac:dyDescent="0.3">
      <c r="D20" t="s">
        <v>4</v>
      </c>
      <c r="E20" s="50">
        <v>16070</v>
      </c>
      <c r="F20" s="50">
        <v>16070</v>
      </c>
    </row>
    <row r="21" spans="2:6" ht="14.45" x14ac:dyDescent="0.3">
      <c r="D21" t="s">
        <v>5</v>
      </c>
      <c r="E21" s="50">
        <v>4153</v>
      </c>
      <c r="F21" s="50">
        <v>4153</v>
      </c>
    </row>
    <row r="22" spans="2:6" ht="14.45" x14ac:dyDescent="0.3">
      <c r="D22" t="s">
        <v>6</v>
      </c>
      <c r="E22" s="50">
        <v>249324</v>
      </c>
      <c r="F22" s="50">
        <v>249324</v>
      </c>
    </row>
    <row r="23" spans="2:6" ht="14.45" x14ac:dyDescent="0.3">
      <c r="D23" t="s">
        <v>20</v>
      </c>
      <c r="E23" s="50">
        <v>5382</v>
      </c>
      <c r="F23" s="50">
        <v>5382</v>
      </c>
    </row>
    <row r="24" spans="2:6" ht="14.45" x14ac:dyDescent="0.3">
      <c r="D24" t="s">
        <v>7</v>
      </c>
      <c r="E24" s="50">
        <v>9143</v>
      </c>
      <c r="F24" s="50">
        <v>9143</v>
      </c>
    </row>
    <row r="25" spans="2:6" ht="14.45" x14ac:dyDescent="0.3">
      <c r="D25" t="s">
        <v>8</v>
      </c>
      <c r="E25" s="50">
        <v>175123</v>
      </c>
      <c r="F25" s="50">
        <v>175123</v>
      </c>
    </row>
    <row r="26" spans="2:6" ht="14.45" x14ac:dyDescent="0.3">
      <c r="C26" t="s">
        <v>11</v>
      </c>
      <c r="E26" s="12">
        <f>SUM(E20:E25)</f>
        <v>459195</v>
      </c>
      <c r="F26" s="12">
        <f>SUM(F20:F25)</f>
        <v>459195</v>
      </c>
    </row>
    <row r="27" spans="2:6" ht="14.45" x14ac:dyDescent="0.3">
      <c r="C27" t="s">
        <v>12</v>
      </c>
      <c r="E27" s="12"/>
    </row>
    <row r="28" spans="2:6" ht="14.45" x14ac:dyDescent="0.3">
      <c r="D28" t="s">
        <v>13</v>
      </c>
      <c r="E28" s="50">
        <v>88006</v>
      </c>
      <c r="F28" s="50">
        <v>88006</v>
      </c>
    </row>
    <row r="29" spans="2:6" ht="14.45" x14ac:dyDescent="0.3">
      <c r="D29" t="s">
        <v>60</v>
      </c>
      <c r="E29" s="50">
        <v>1825</v>
      </c>
      <c r="F29" s="50">
        <v>1825</v>
      </c>
    </row>
    <row r="30" spans="2:6" ht="14.45" x14ac:dyDescent="0.3">
      <c r="C30" t="s">
        <v>14</v>
      </c>
      <c r="E30" s="12">
        <f>SUM(E28:E29)</f>
        <v>89831</v>
      </c>
      <c r="F30" s="12">
        <f>SUM(F28:F29)</f>
        <v>89831</v>
      </c>
    </row>
    <row r="31" spans="2:6" ht="14.45" x14ac:dyDescent="0.3">
      <c r="B31" s="49" t="s">
        <v>17</v>
      </c>
      <c r="E31" s="13">
        <f>E30+E26</f>
        <v>549026</v>
      </c>
      <c r="F31" s="13">
        <f>F30+F26</f>
        <v>549026</v>
      </c>
    </row>
    <row r="32" spans="2:6" ht="14.45" x14ac:dyDescent="0.3">
      <c r="B32" s="2" t="s">
        <v>16</v>
      </c>
      <c r="E32" s="12"/>
    </row>
    <row r="33" spans="2:6" ht="14.45" x14ac:dyDescent="0.3">
      <c r="C33" t="s">
        <v>3</v>
      </c>
      <c r="E33" s="12"/>
    </row>
    <row r="34" spans="2:6" ht="14.45" x14ac:dyDescent="0.3">
      <c r="D34" t="s">
        <v>4</v>
      </c>
      <c r="E34" s="12">
        <v>8577</v>
      </c>
      <c r="F34" s="12">
        <v>8577</v>
      </c>
    </row>
    <row r="35" spans="2:6" ht="14.45" x14ac:dyDescent="0.3">
      <c r="D35" t="s">
        <v>70</v>
      </c>
      <c r="E35" s="12">
        <v>11453</v>
      </c>
      <c r="F35" s="12">
        <v>11453</v>
      </c>
    </row>
    <row r="36" spans="2:6" ht="14.45" x14ac:dyDescent="0.3">
      <c r="D36" t="s">
        <v>71</v>
      </c>
      <c r="E36" s="12">
        <v>263999</v>
      </c>
      <c r="F36" s="12">
        <v>263999</v>
      </c>
    </row>
    <row r="37" spans="2:6" ht="14.45" x14ac:dyDescent="0.3">
      <c r="D37" t="s">
        <v>89</v>
      </c>
      <c r="E37" s="12">
        <v>6870</v>
      </c>
      <c r="F37" s="12">
        <v>6870</v>
      </c>
    </row>
    <row r="38" spans="2:6" ht="14.45" x14ac:dyDescent="0.3">
      <c r="D38" t="s">
        <v>72</v>
      </c>
      <c r="E38" s="12">
        <v>50399</v>
      </c>
      <c r="F38" s="12">
        <v>50399</v>
      </c>
    </row>
    <row r="39" spans="2:6" ht="14.45" x14ac:dyDescent="0.3">
      <c r="D39" t="s">
        <v>90</v>
      </c>
      <c r="E39" s="12">
        <v>154</v>
      </c>
      <c r="F39" s="12">
        <v>154</v>
      </c>
    </row>
    <row r="40" spans="2:6" ht="14.45" x14ac:dyDescent="0.3">
      <c r="D40" t="s">
        <v>73</v>
      </c>
      <c r="E40" s="12">
        <v>112337</v>
      </c>
      <c r="F40" s="12">
        <v>112337</v>
      </c>
    </row>
    <row r="41" spans="2:6" ht="14.45" x14ac:dyDescent="0.3">
      <c r="D41" t="s">
        <v>9</v>
      </c>
      <c r="E41" s="12">
        <v>67</v>
      </c>
    </row>
    <row r="42" spans="2:6" ht="14.45" x14ac:dyDescent="0.3">
      <c r="C42" t="s">
        <v>11</v>
      </c>
      <c r="E42" s="12">
        <f>SUM(E34:E41)</f>
        <v>453856</v>
      </c>
      <c r="F42" s="12">
        <f>SUM(F34:F41)</f>
        <v>453789</v>
      </c>
    </row>
    <row r="43" spans="2:6" ht="14.45" x14ac:dyDescent="0.3">
      <c r="C43" t="s">
        <v>12</v>
      </c>
      <c r="E43" s="12"/>
    </row>
    <row r="44" spans="2:6" ht="14.45" x14ac:dyDescent="0.3">
      <c r="D44" t="s">
        <v>13</v>
      </c>
      <c r="E44" s="51">
        <v>345695</v>
      </c>
      <c r="F44" s="51">
        <v>345695</v>
      </c>
    </row>
    <row r="45" spans="2:6" ht="14.45" x14ac:dyDescent="0.3">
      <c r="C45" t="s">
        <v>14</v>
      </c>
      <c r="E45" s="12">
        <f>SUM(E44:E44)</f>
        <v>345695</v>
      </c>
      <c r="F45" s="12">
        <f>SUM(F44:F44)</f>
        <v>345695</v>
      </c>
    </row>
    <row r="46" spans="2:6" ht="14.45" x14ac:dyDescent="0.3">
      <c r="B46" s="49" t="s">
        <v>19</v>
      </c>
      <c r="E46" s="13">
        <f>E45+E42</f>
        <v>799551</v>
      </c>
      <c r="F46" s="13">
        <f>F45+F42</f>
        <v>799484</v>
      </c>
    </row>
    <row r="47" spans="2:6" ht="14.45" x14ac:dyDescent="0.3">
      <c r="B47" s="2" t="s">
        <v>57</v>
      </c>
      <c r="E47" s="12"/>
    </row>
    <row r="48" spans="2:6" ht="14.45" x14ac:dyDescent="0.3">
      <c r="C48" t="s">
        <v>3</v>
      </c>
      <c r="E48" s="12"/>
    </row>
    <row r="49" spans="1:6" ht="14.45" x14ac:dyDescent="0.3">
      <c r="D49" t="s">
        <v>4</v>
      </c>
      <c r="E49" s="12"/>
      <c r="F49" s="12">
        <v>11926</v>
      </c>
    </row>
    <row r="50" spans="1:6" ht="14.45" x14ac:dyDescent="0.3">
      <c r="D50" t="s">
        <v>70</v>
      </c>
      <c r="E50" s="12"/>
      <c r="F50" s="12">
        <v>12561</v>
      </c>
    </row>
    <row r="51" spans="1:6" ht="14.45" x14ac:dyDescent="0.3">
      <c r="D51" t="s">
        <v>71</v>
      </c>
      <c r="E51" s="12"/>
      <c r="F51" s="12">
        <v>340235</v>
      </c>
    </row>
    <row r="52" spans="1:6" ht="14.45" x14ac:dyDescent="0.3">
      <c r="D52" t="s">
        <v>72</v>
      </c>
      <c r="E52" s="12"/>
      <c r="F52" s="12">
        <v>184680</v>
      </c>
    </row>
    <row r="53" spans="1:6" ht="14.45" x14ac:dyDescent="0.3">
      <c r="D53" t="s">
        <v>73</v>
      </c>
      <c r="E53" s="12"/>
      <c r="F53" s="12">
        <v>803649</v>
      </c>
    </row>
    <row r="54" spans="1:6" ht="14.45" x14ac:dyDescent="0.3">
      <c r="D54" t="s">
        <v>59</v>
      </c>
      <c r="E54" s="12"/>
      <c r="F54" s="12">
        <v>5938</v>
      </c>
    </row>
    <row r="55" spans="1:6" ht="14.45" x14ac:dyDescent="0.3">
      <c r="C55" t="s">
        <v>11</v>
      </c>
      <c r="E55" s="12"/>
      <c r="F55" s="12">
        <f>SUM(F49:F54)</f>
        <v>1358989</v>
      </c>
    </row>
    <row r="56" spans="1:6" ht="14.45" x14ac:dyDescent="0.3">
      <c r="C56" t="s">
        <v>12</v>
      </c>
      <c r="E56" s="12"/>
    </row>
    <row r="57" spans="1:6" ht="14.45" x14ac:dyDescent="0.3">
      <c r="D57" t="s">
        <v>13</v>
      </c>
      <c r="E57" s="12"/>
      <c r="F57" s="12">
        <v>2839</v>
      </c>
    </row>
    <row r="58" spans="1:6" ht="14.45" x14ac:dyDescent="0.3">
      <c r="C58" t="s">
        <v>14</v>
      </c>
      <c r="E58" s="12"/>
      <c r="F58" s="12">
        <f>F57</f>
        <v>2839</v>
      </c>
    </row>
    <row r="59" spans="1:6" thickBot="1" x14ac:dyDescent="0.35">
      <c r="A59" s="7"/>
      <c r="B59" s="9" t="s">
        <v>58</v>
      </c>
      <c r="C59" s="7"/>
      <c r="D59" s="7"/>
      <c r="E59" s="14"/>
      <c r="F59" s="14">
        <f>F58+F55</f>
        <v>1361828</v>
      </c>
    </row>
    <row r="60" spans="1:6" ht="16.149999999999999" thickBot="1" x14ac:dyDescent="0.35">
      <c r="A60" s="7"/>
      <c r="B60" s="9" t="s">
        <v>74</v>
      </c>
      <c r="C60" s="7"/>
      <c r="D60" s="7"/>
      <c r="E60" s="15">
        <f>E17+E31+E46+E59</f>
        <v>2123868</v>
      </c>
      <c r="F60" s="15">
        <f>F17+F31+F46+F59</f>
        <v>3485629</v>
      </c>
    </row>
    <row r="61" spans="1:6" ht="15.6" thickTop="1" thickBot="1" x14ac:dyDescent="0.35">
      <c r="A61" s="10" t="s">
        <v>24</v>
      </c>
      <c r="B61" s="10"/>
      <c r="C61" s="6"/>
      <c r="D61" s="6"/>
      <c r="E61" s="11"/>
      <c r="F61" s="11"/>
    </row>
    <row r="62" spans="1:6" ht="14.45" x14ac:dyDescent="0.3">
      <c r="B62" s="2" t="s">
        <v>10</v>
      </c>
      <c r="E62" s="12"/>
    </row>
    <row r="63" spans="1:6" ht="14.45" x14ac:dyDescent="0.3">
      <c r="C63" t="s">
        <v>30</v>
      </c>
      <c r="E63" s="12"/>
    </row>
    <row r="64" spans="1:6" ht="14.45" x14ac:dyDescent="0.3">
      <c r="D64" t="s">
        <v>25</v>
      </c>
      <c r="E64" s="12">
        <v>337744</v>
      </c>
      <c r="F64" s="12">
        <v>337744</v>
      </c>
    </row>
    <row r="65" spans="2:6" ht="14.45" x14ac:dyDescent="0.3">
      <c r="D65" t="s">
        <v>26</v>
      </c>
      <c r="E65" s="12">
        <v>139935</v>
      </c>
      <c r="F65" s="12">
        <v>139935</v>
      </c>
    </row>
    <row r="66" spans="2:6" ht="14.45" x14ac:dyDescent="0.3">
      <c r="C66" t="s">
        <v>29</v>
      </c>
      <c r="E66" s="12">
        <f>SUM(E64:E65)</f>
        <v>477679</v>
      </c>
      <c r="F66" s="12">
        <f>SUM(F64:F65)</f>
        <v>477679</v>
      </c>
    </row>
    <row r="67" spans="2:6" ht="14.45" x14ac:dyDescent="0.3">
      <c r="B67" s="49" t="s">
        <v>15</v>
      </c>
      <c r="E67" s="13">
        <f>E66</f>
        <v>477679</v>
      </c>
      <c r="F67" s="13">
        <f>F66</f>
        <v>477679</v>
      </c>
    </row>
    <row r="68" spans="2:6" ht="14.45" x14ac:dyDescent="0.3">
      <c r="B68" s="2" t="s">
        <v>18</v>
      </c>
      <c r="E68" s="12"/>
    </row>
    <row r="69" spans="2:6" ht="14.45" x14ac:dyDescent="0.3">
      <c r="C69" t="s">
        <v>30</v>
      </c>
      <c r="E69" s="12"/>
    </row>
    <row r="70" spans="2:6" ht="14.45" x14ac:dyDescent="0.3">
      <c r="D70" t="s">
        <v>25</v>
      </c>
      <c r="E70" s="12">
        <v>1594397</v>
      </c>
      <c r="F70" s="12">
        <v>1594397</v>
      </c>
    </row>
    <row r="71" spans="2:6" ht="14.45" x14ac:dyDescent="0.3">
      <c r="D71" t="s">
        <v>91</v>
      </c>
      <c r="E71" s="12">
        <v>126987</v>
      </c>
      <c r="F71" s="12">
        <v>126987</v>
      </c>
    </row>
    <row r="72" spans="2:6" ht="14.45" x14ac:dyDescent="0.3">
      <c r="D72" t="s">
        <v>26</v>
      </c>
      <c r="E72" s="12">
        <v>23662</v>
      </c>
      <c r="F72" s="12">
        <v>23662</v>
      </c>
    </row>
    <row r="73" spans="2:6" ht="14.45" x14ac:dyDescent="0.3">
      <c r="D73" t="s">
        <v>28</v>
      </c>
      <c r="E73" s="12">
        <v>25176</v>
      </c>
      <c r="F73" s="12">
        <v>25176</v>
      </c>
    </row>
    <row r="74" spans="2:6" ht="14.45" x14ac:dyDescent="0.3">
      <c r="D74" t="s">
        <v>92</v>
      </c>
      <c r="E74" s="12">
        <v>854</v>
      </c>
      <c r="F74" s="12">
        <v>854</v>
      </c>
    </row>
    <row r="75" spans="2:6" ht="14.45" x14ac:dyDescent="0.3">
      <c r="C75" t="s">
        <v>29</v>
      </c>
      <c r="E75" s="12">
        <f>SUM(E70:E74)</f>
        <v>1771076</v>
      </c>
      <c r="F75" s="12">
        <f>SUM(F70:F74)</f>
        <v>1771076</v>
      </c>
    </row>
    <row r="76" spans="2:6" ht="14.45" x14ac:dyDescent="0.3">
      <c r="B76" s="49" t="s">
        <v>17</v>
      </c>
      <c r="E76" s="13">
        <f>E75</f>
        <v>1771076</v>
      </c>
      <c r="F76" s="13">
        <f>F75</f>
        <v>1771076</v>
      </c>
    </row>
    <row r="77" spans="2:6" ht="14.45" x14ac:dyDescent="0.3">
      <c r="B77" s="2" t="s">
        <v>16</v>
      </c>
      <c r="E77" s="12"/>
    </row>
    <row r="78" spans="2:6" x14ac:dyDescent="0.25">
      <c r="C78" t="s">
        <v>27</v>
      </c>
      <c r="E78" s="12"/>
    </row>
    <row r="79" spans="2:6" x14ac:dyDescent="0.25">
      <c r="D79" t="s">
        <v>25</v>
      </c>
      <c r="E79" s="12">
        <v>965814</v>
      </c>
      <c r="F79" s="12">
        <v>965814</v>
      </c>
    </row>
    <row r="80" spans="2:6" x14ac:dyDescent="0.25">
      <c r="D80" t="s">
        <v>91</v>
      </c>
      <c r="E80" s="12">
        <v>114260</v>
      </c>
      <c r="F80" s="12">
        <v>114260</v>
      </c>
    </row>
    <row r="81" spans="1:6" x14ac:dyDescent="0.25">
      <c r="D81" t="s">
        <v>26</v>
      </c>
      <c r="E81" s="12">
        <v>43954</v>
      </c>
      <c r="F81" s="12">
        <v>43954</v>
      </c>
    </row>
    <row r="82" spans="1:6" x14ac:dyDescent="0.25">
      <c r="D82" t="s">
        <v>28</v>
      </c>
      <c r="E82" s="12">
        <v>193803</v>
      </c>
      <c r="F82" s="12">
        <v>193803</v>
      </c>
    </row>
    <row r="83" spans="1:6" x14ac:dyDescent="0.25">
      <c r="D83" t="s">
        <v>92</v>
      </c>
      <c r="E83" s="12">
        <v>129</v>
      </c>
      <c r="F83" s="12">
        <v>129</v>
      </c>
    </row>
    <row r="84" spans="1:6" x14ac:dyDescent="0.25">
      <c r="D84" t="s">
        <v>64</v>
      </c>
      <c r="E84" s="12">
        <v>2555</v>
      </c>
    </row>
    <row r="85" spans="1:6" x14ac:dyDescent="0.25">
      <c r="C85" t="s">
        <v>29</v>
      </c>
      <c r="E85" s="12">
        <f>SUM(E79:E84)</f>
        <v>1320515</v>
      </c>
      <c r="F85" s="12">
        <f>SUM(F79:F84)</f>
        <v>1317960</v>
      </c>
    </row>
    <row r="86" spans="1:6" x14ac:dyDescent="0.25">
      <c r="B86" s="49" t="s">
        <v>19</v>
      </c>
      <c r="E86" s="13">
        <f>E85</f>
        <v>1320515</v>
      </c>
      <c r="F86" s="13">
        <f>F85</f>
        <v>1317960</v>
      </c>
    </row>
    <row r="87" spans="1:6" x14ac:dyDescent="0.25">
      <c r="B87" s="2" t="s">
        <v>57</v>
      </c>
      <c r="E87" s="12"/>
    </row>
    <row r="88" spans="1:6" x14ac:dyDescent="0.25">
      <c r="C88" t="s">
        <v>27</v>
      </c>
      <c r="E88" s="12"/>
    </row>
    <row r="89" spans="1:6" x14ac:dyDescent="0.25">
      <c r="D89" t="s">
        <v>25</v>
      </c>
      <c r="E89" s="50"/>
      <c r="F89" s="50">
        <v>1785969</v>
      </c>
    </row>
    <row r="90" spans="1:6" x14ac:dyDescent="0.25">
      <c r="D90" t="s">
        <v>26</v>
      </c>
      <c r="E90" s="50"/>
      <c r="F90" s="50">
        <v>40685</v>
      </c>
    </row>
    <row r="91" spans="1:6" x14ac:dyDescent="0.25">
      <c r="C91" t="s">
        <v>29</v>
      </c>
      <c r="E91" s="12"/>
      <c r="F91" s="12">
        <f>SUM(F89:F90)</f>
        <v>1826654</v>
      </c>
    </row>
    <row r="92" spans="1:6" ht="15.75" thickBot="1" x14ac:dyDescent="0.3">
      <c r="A92" s="7"/>
      <c r="B92" s="9" t="s">
        <v>58</v>
      </c>
      <c r="C92" s="7"/>
      <c r="D92" s="7"/>
      <c r="E92" s="14"/>
      <c r="F92" s="14">
        <f>F91</f>
        <v>1826654</v>
      </c>
    </row>
    <row r="93" spans="1:6" ht="16.5" thickBot="1" x14ac:dyDescent="0.3">
      <c r="A93" s="7"/>
      <c r="B93" s="9" t="s">
        <v>85</v>
      </c>
      <c r="C93" s="7"/>
      <c r="D93" s="7"/>
      <c r="E93" s="15">
        <f>E67+E76+E86+E92</f>
        <v>3569270</v>
      </c>
      <c r="F93" s="15">
        <f>F67+F76+F86+F92</f>
        <v>5393369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5"/>
  <sheetViews>
    <sheetView workbookViewId="0">
      <selection activeCell="G23" sqref="G23"/>
    </sheetView>
  </sheetViews>
  <sheetFormatPr defaultRowHeight="15" x14ac:dyDescent="0.25"/>
  <cols>
    <col min="1" max="3" width="2.140625" customWidth="1"/>
    <col min="4" max="4" width="47.28515625" customWidth="1"/>
    <col min="5" max="5" width="11.42578125" bestFit="1" customWidth="1"/>
    <col min="6" max="6" width="7.85546875" bestFit="1" customWidth="1"/>
    <col min="7" max="7" width="8.42578125" bestFit="1" customWidth="1"/>
  </cols>
  <sheetData>
    <row r="1" spans="1:8" ht="18" x14ac:dyDescent="0.35">
      <c r="A1" s="59" t="s">
        <v>88</v>
      </c>
      <c r="B1" s="59"/>
      <c r="C1" s="59"/>
      <c r="D1" s="59"/>
      <c r="E1" s="59"/>
      <c r="F1" s="59"/>
      <c r="G1" s="59"/>
      <c r="H1" s="59"/>
    </row>
    <row r="2" spans="1:8" ht="18" x14ac:dyDescent="0.35">
      <c r="A2" s="59" t="s">
        <v>56</v>
      </c>
      <c r="B2" s="59"/>
      <c r="C2" s="59"/>
      <c r="D2" s="59"/>
      <c r="E2" s="59"/>
      <c r="F2" s="59"/>
      <c r="G2" s="59"/>
      <c r="H2" s="59"/>
    </row>
    <row r="3" spans="1:8" ht="18" x14ac:dyDescent="0.35">
      <c r="A3" s="59" t="s">
        <v>31</v>
      </c>
      <c r="B3" s="59"/>
      <c r="C3" s="59"/>
      <c r="D3" s="59"/>
      <c r="E3" s="59"/>
      <c r="F3" s="59"/>
      <c r="G3" s="59"/>
      <c r="H3" s="59"/>
    </row>
    <row r="4" spans="1:8" ht="29.45" thickBot="1" x14ac:dyDescent="0.35">
      <c r="A4" s="5" t="s">
        <v>1</v>
      </c>
      <c r="B4" s="5"/>
      <c r="C4" s="5"/>
      <c r="D4" s="5"/>
      <c r="E4" s="19" t="s">
        <v>76</v>
      </c>
      <c r="F4" s="19" t="s">
        <v>36</v>
      </c>
      <c r="G4" s="19" t="s">
        <v>77</v>
      </c>
      <c r="H4" s="19" t="s">
        <v>78</v>
      </c>
    </row>
    <row r="5" spans="1:8" ht="15.6" thickTop="1" thickBot="1" x14ac:dyDescent="0.35">
      <c r="A5" s="10" t="s">
        <v>32</v>
      </c>
      <c r="B5" s="10"/>
      <c r="C5" s="6"/>
      <c r="D5" s="6"/>
      <c r="E5" s="11"/>
      <c r="F5" s="11"/>
      <c r="G5" s="11"/>
      <c r="H5" s="11"/>
    </row>
    <row r="6" spans="1:8" ht="14.45" x14ac:dyDescent="0.3">
      <c r="B6" s="2" t="s">
        <v>10</v>
      </c>
      <c r="E6" s="12"/>
      <c r="F6" s="12"/>
      <c r="G6" s="12"/>
    </row>
    <row r="7" spans="1:8" ht="14.45" x14ac:dyDescent="0.3">
      <c r="B7" s="2"/>
      <c r="C7" t="s">
        <v>62</v>
      </c>
      <c r="E7" s="12"/>
      <c r="F7" s="12"/>
      <c r="G7" s="12"/>
    </row>
    <row r="8" spans="1:8" ht="14.45" x14ac:dyDescent="0.3">
      <c r="B8" s="2"/>
      <c r="D8" t="s">
        <v>25</v>
      </c>
      <c r="E8" s="12">
        <v>93</v>
      </c>
      <c r="F8" s="12">
        <v>12</v>
      </c>
      <c r="G8" s="52">
        <f>H8</f>
        <v>1116</v>
      </c>
      <c r="H8" s="12">
        <f>E8*F8</f>
        <v>1116</v>
      </c>
    </row>
    <row r="9" spans="1:8" x14ac:dyDescent="0.25">
      <c r="B9" s="2"/>
      <c r="C9" t="s">
        <v>63</v>
      </c>
      <c r="E9" s="12"/>
      <c r="F9" s="12"/>
      <c r="G9" s="12">
        <f>SUM(G8:G8)</f>
        <v>1116</v>
      </c>
      <c r="H9" s="12">
        <f>SUM(H8:H8)</f>
        <v>1116</v>
      </c>
    </row>
    <row r="10" spans="1:8" x14ac:dyDescent="0.25">
      <c r="C10" t="s">
        <v>33</v>
      </c>
      <c r="E10" s="12"/>
      <c r="F10" s="12"/>
      <c r="H10" s="12"/>
    </row>
    <row r="11" spans="1:8" x14ac:dyDescent="0.25">
      <c r="D11" t="s">
        <v>34</v>
      </c>
      <c r="E11" s="12">
        <v>10</v>
      </c>
      <c r="F11" s="12">
        <v>12</v>
      </c>
      <c r="G11" s="52">
        <f>H11</f>
        <v>120</v>
      </c>
      <c r="H11" s="12">
        <f>E11*F11</f>
        <v>120</v>
      </c>
    </row>
    <row r="12" spans="1:8" x14ac:dyDescent="0.25">
      <c r="C12" t="s">
        <v>35</v>
      </c>
      <c r="E12" s="12"/>
      <c r="F12" s="12"/>
      <c r="G12" s="12">
        <f>G11</f>
        <v>120</v>
      </c>
      <c r="H12" s="12">
        <f>H11</f>
        <v>120</v>
      </c>
    </row>
    <row r="13" spans="1:8" x14ac:dyDescent="0.25">
      <c r="B13" s="1" t="s">
        <v>15</v>
      </c>
      <c r="E13" s="13"/>
      <c r="F13" s="13"/>
      <c r="G13" s="13">
        <f>G9+G12</f>
        <v>1236</v>
      </c>
      <c r="H13" s="13">
        <f>H9+H12</f>
        <v>1236</v>
      </c>
    </row>
    <row r="14" spans="1:8" x14ac:dyDescent="0.25">
      <c r="B14" s="2" t="s">
        <v>18</v>
      </c>
      <c r="E14" s="12"/>
      <c r="F14" s="12"/>
      <c r="H14" s="12"/>
    </row>
    <row r="15" spans="1:8" x14ac:dyDescent="0.25">
      <c r="C15" t="s">
        <v>33</v>
      </c>
      <c r="E15" s="12"/>
      <c r="F15" s="12"/>
      <c r="H15" s="12"/>
    </row>
    <row r="16" spans="1:8" x14ac:dyDescent="0.25">
      <c r="D16" t="s">
        <v>61</v>
      </c>
      <c r="E16" s="12">
        <v>1</v>
      </c>
      <c r="F16" s="12">
        <v>12</v>
      </c>
      <c r="G16" s="52">
        <f>H16</f>
        <v>12</v>
      </c>
      <c r="H16" s="12">
        <f>E16*F16</f>
        <v>12</v>
      </c>
    </row>
    <row r="17" spans="2:8" x14ac:dyDescent="0.25">
      <c r="C17" t="s">
        <v>35</v>
      </c>
      <c r="E17" s="12"/>
      <c r="F17" s="12"/>
      <c r="G17" s="12">
        <f>G16</f>
        <v>12</v>
      </c>
      <c r="H17" s="12">
        <f>H16</f>
        <v>12</v>
      </c>
    </row>
    <row r="18" spans="2:8" x14ac:dyDescent="0.25">
      <c r="B18" s="48" t="s">
        <v>17</v>
      </c>
      <c r="E18" s="13"/>
      <c r="F18" s="13"/>
      <c r="G18" s="13">
        <f>G17</f>
        <v>12</v>
      </c>
      <c r="H18" s="13">
        <f>H17</f>
        <v>12</v>
      </c>
    </row>
    <row r="19" spans="2:8" x14ac:dyDescent="0.25">
      <c r="B19" s="2" t="s">
        <v>16</v>
      </c>
      <c r="E19" s="12"/>
      <c r="F19" s="12"/>
      <c r="G19" s="12"/>
    </row>
    <row r="20" spans="2:8" x14ac:dyDescent="0.25">
      <c r="B20" s="2"/>
      <c r="C20" t="s">
        <v>62</v>
      </c>
      <c r="E20" s="12"/>
      <c r="F20" s="12"/>
      <c r="G20" s="12"/>
    </row>
    <row r="21" spans="2:8" x14ac:dyDescent="0.25">
      <c r="B21" s="2"/>
      <c r="D21" t="s">
        <v>79</v>
      </c>
      <c r="E21" s="12">
        <v>92</v>
      </c>
      <c r="F21" s="12">
        <v>12</v>
      </c>
      <c r="G21" s="52">
        <f>H21</f>
        <v>1104</v>
      </c>
      <c r="H21" s="12">
        <f>E21*F21</f>
        <v>1104</v>
      </c>
    </row>
    <row r="22" spans="2:8" x14ac:dyDescent="0.25">
      <c r="B22" s="2"/>
      <c r="D22" t="s">
        <v>80</v>
      </c>
      <c r="E22" s="12">
        <v>38</v>
      </c>
      <c r="F22" s="12">
        <v>12</v>
      </c>
      <c r="G22" s="12">
        <f>H22</f>
        <v>456</v>
      </c>
      <c r="H22" s="12">
        <f>E22*F22</f>
        <v>456</v>
      </c>
    </row>
    <row r="23" spans="2:8" x14ac:dyDescent="0.25">
      <c r="B23" s="2"/>
      <c r="D23" t="s">
        <v>64</v>
      </c>
      <c r="E23" s="12">
        <v>2182</v>
      </c>
      <c r="F23" s="12">
        <v>5</v>
      </c>
      <c r="G23" s="52">
        <f>E23*F23</f>
        <v>10910</v>
      </c>
      <c r="H23" s="12"/>
    </row>
    <row r="24" spans="2:8" x14ac:dyDescent="0.25">
      <c r="B24" s="2"/>
      <c r="C24" t="s">
        <v>63</v>
      </c>
      <c r="E24" s="12"/>
      <c r="F24" s="12"/>
      <c r="G24" s="12">
        <f>SUM(G21:G23)</f>
        <v>12470</v>
      </c>
      <c r="H24" s="12">
        <f>SUM(H21:H23)</f>
        <v>1560</v>
      </c>
    </row>
    <row r="25" spans="2:8" x14ac:dyDescent="0.25">
      <c r="B25" s="49" t="s">
        <v>19</v>
      </c>
      <c r="E25" s="13"/>
      <c r="F25" s="13"/>
      <c r="G25" s="13">
        <f>G24</f>
        <v>12470</v>
      </c>
      <c r="H25" s="13">
        <f>H24</f>
        <v>1560</v>
      </c>
    </row>
    <row r="26" spans="2:8" x14ac:dyDescent="0.25">
      <c r="B26" s="2" t="s">
        <v>57</v>
      </c>
      <c r="E26" s="12"/>
      <c r="F26" s="12"/>
      <c r="H26" s="12"/>
    </row>
    <row r="27" spans="2:8" x14ac:dyDescent="0.25">
      <c r="C27" t="s">
        <v>62</v>
      </c>
      <c r="E27" s="12"/>
      <c r="F27" s="12"/>
      <c r="H27" s="12"/>
    </row>
    <row r="28" spans="2:8" x14ac:dyDescent="0.25">
      <c r="D28" t="s">
        <v>79</v>
      </c>
      <c r="E28" s="12">
        <v>19</v>
      </c>
      <c r="F28" s="12">
        <v>12</v>
      </c>
      <c r="H28" s="12">
        <f>E28*F28</f>
        <v>228</v>
      </c>
    </row>
    <row r="29" spans="2:8" x14ac:dyDescent="0.25">
      <c r="D29" t="s">
        <v>64</v>
      </c>
      <c r="E29" s="12">
        <v>106</v>
      </c>
      <c r="F29" s="12">
        <v>5</v>
      </c>
      <c r="H29" s="12">
        <f>E29*F29</f>
        <v>530</v>
      </c>
    </row>
    <row r="30" spans="2:8" x14ac:dyDescent="0.25">
      <c r="C30" t="s">
        <v>63</v>
      </c>
      <c r="E30" s="12"/>
      <c r="F30" s="12"/>
      <c r="H30" s="12">
        <f>SUM(H28:H29)</f>
        <v>758</v>
      </c>
    </row>
    <row r="31" spans="2:8" x14ac:dyDescent="0.25">
      <c r="C31" t="s">
        <v>33</v>
      </c>
      <c r="E31" s="12"/>
      <c r="F31" s="12"/>
      <c r="H31" s="12"/>
    </row>
    <row r="32" spans="2:8" x14ac:dyDescent="0.25">
      <c r="D32" t="s">
        <v>61</v>
      </c>
      <c r="E32" s="12">
        <v>63</v>
      </c>
      <c r="F32" s="12">
        <v>12</v>
      </c>
      <c r="G32" s="52"/>
      <c r="H32" s="12">
        <f>E32*F32</f>
        <v>756</v>
      </c>
    </row>
    <row r="33" spans="1:8" x14ac:dyDescent="0.25">
      <c r="C33" t="s">
        <v>35</v>
      </c>
      <c r="E33" s="12"/>
      <c r="F33" s="12"/>
      <c r="G33" s="12"/>
      <c r="H33" s="12">
        <f>H32</f>
        <v>756</v>
      </c>
    </row>
    <row r="34" spans="1:8" x14ac:dyDescent="0.25">
      <c r="B34" s="1" t="s">
        <v>58</v>
      </c>
      <c r="E34" s="13"/>
      <c r="F34" s="13"/>
      <c r="G34" s="13"/>
      <c r="H34" s="13">
        <f>H30+H33</f>
        <v>1514</v>
      </c>
    </row>
    <row r="35" spans="1:8" ht="16.5" thickBot="1" x14ac:dyDescent="0.3">
      <c r="A35" s="7"/>
      <c r="B35" s="9" t="s">
        <v>86</v>
      </c>
      <c r="C35" s="7"/>
      <c r="D35" s="7"/>
      <c r="E35" s="15"/>
      <c r="F35" s="15"/>
      <c r="G35" s="15">
        <f>G13+G18+G25+G34</f>
        <v>13718</v>
      </c>
      <c r="H35" s="15">
        <f>H13+H18+H25+H34</f>
        <v>4322</v>
      </c>
    </row>
  </sheetData>
  <mergeCells count="3">
    <mergeCell ref="A2:H2"/>
    <mergeCell ref="A1:H1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9"/>
  <sheetViews>
    <sheetView workbookViewId="0">
      <selection activeCell="G30" sqref="G30"/>
    </sheetView>
  </sheetViews>
  <sheetFormatPr defaultRowHeight="15" x14ac:dyDescent="0.25"/>
  <cols>
    <col min="2" max="2" width="17" customWidth="1"/>
    <col min="3" max="3" width="13.28515625" bestFit="1" customWidth="1"/>
    <col min="5" max="5" width="11.5703125" bestFit="1" customWidth="1"/>
  </cols>
  <sheetData>
    <row r="1" spans="1:6" ht="18" x14ac:dyDescent="0.35">
      <c r="A1" s="59" t="s">
        <v>41</v>
      </c>
      <c r="B1" s="59"/>
      <c r="C1" s="59"/>
      <c r="D1" s="59"/>
      <c r="E1" s="59"/>
      <c r="F1" s="18"/>
    </row>
    <row r="2" spans="1:6" ht="18" x14ac:dyDescent="0.35">
      <c r="A2" s="59" t="s">
        <v>39</v>
      </c>
      <c r="B2" s="59"/>
      <c r="C2" s="59"/>
      <c r="D2" s="59"/>
      <c r="E2" s="59"/>
      <c r="F2" s="18"/>
    </row>
    <row r="3" spans="1:6" ht="14.45" x14ac:dyDescent="0.3">
      <c r="A3" t="s">
        <v>83</v>
      </c>
    </row>
    <row r="4" spans="1:6" ht="14.45" x14ac:dyDescent="0.3">
      <c r="C4" s="8" t="s">
        <v>38</v>
      </c>
      <c r="D4" s="8" t="s">
        <v>75</v>
      </c>
      <c r="E4" s="31" t="s">
        <v>1</v>
      </c>
    </row>
    <row r="5" spans="1:6" ht="14.45" x14ac:dyDescent="0.3">
      <c r="B5" t="s">
        <v>2</v>
      </c>
      <c r="C5" s="28">
        <f>'2014 kWh Savings'!E60</f>
        <v>2123868</v>
      </c>
      <c r="D5">
        <v>1.4999999999999999E-2</v>
      </c>
      <c r="E5" s="32">
        <f>C5*D5</f>
        <v>31858.02</v>
      </c>
    </row>
    <row r="6" spans="1:6" ht="14.45" x14ac:dyDescent="0.3">
      <c r="B6" t="s">
        <v>24</v>
      </c>
      <c r="C6" s="28">
        <f>'2014 kWh Savings'!E93</f>
        <v>3569270</v>
      </c>
      <c r="D6">
        <v>1.14E-2</v>
      </c>
      <c r="E6" s="32">
        <f>C6*D6</f>
        <v>40689.678</v>
      </c>
    </row>
    <row r="7" spans="1:6" ht="14.45" x14ac:dyDescent="0.3">
      <c r="C7" s="28"/>
      <c r="E7" s="32"/>
    </row>
    <row r="8" spans="1:6" ht="14.45" x14ac:dyDescent="0.3">
      <c r="C8" s="29" t="s">
        <v>40</v>
      </c>
      <c r="D8" s="8" t="s">
        <v>75</v>
      </c>
      <c r="E8" s="31" t="s">
        <v>1</v>
      </c>
    </row>
    <row r="9" spans="1:6" ht="14.45" x14ac:dyDescent="0.3">
      <c r="B9" t="s">
        <v>32</v>
      </c>
      <c r="C9" s="28">
        <f>'2014 kW Savings'!G35</f>
        <v>13718</v>
      </c>
      <c r="D9">
        <v>2.0981000000000001</v>
      </c>
      <c r="E9" s="32">
        <f>C9*D9</f>
        <v>28781.735800000002</v>
      </c>
    </row>
    <row r="12" spans="1:6" ht="18.75" x14ac:dyDescent="0.3">
      <c r="A12" s="59" t="s">
        <v>67</v>
      </c>
      <c r="B12" s="59"/>
      <c r="C12" s="59"/>
      <c r="D12" s="59"/>
      <c r="E12" s="59"/>
    </row>
    <row r="13" spans="1:6" x14ac:dyDescent="0.25">
      <c r="A13" t="s">
        <v>84</v>
      </c>
    </row>
    <row r="14" spans="1:6" x14ac:dyDescent="0.25">
      <c r="C14" s="8" t="s">
        <v>38</v>
      </c>
      <c r="D14" s="8" t="s">
        <v>65</v>
      </c>
      <c r="E14" s="31" t="s">
        <v>1</v>
      </c>
    </row>
    <row r="15" spans="1:6" x14ac:dyDescent="0.25">
      <c r="B15" t="s">
        <v>2</v>
      </c>
      <c r="C15" s="28">
        <f>'2014 kWh Savings'!F60</f>
        <v>3485629</v>
      </c>
      <c r="D15">
        <v>1.52E-2</v>
      </c>
      <c r="E15" s="32">
        <f>C15*D15</f>
        <v>52981.560799999999</v>
      </c>
    </row>
    <row r="16" spans="1:6" x14ac:dyDescent="0.25">
      <c r="B16" t="s">
        <v>24</v>
      </c>
      <c r="C16" s="28">
        <f>'2014 kWh Savings'!F93</f>
        <v>5393369</v>
      </c>
      <c r="D16">
        <v>1.1599999999999999E-2</v>
      </c>
      <c r="E16" s="32">
        <f>C16*D16</f>
        <v>62563.080399999999</v>
      </c>
    </row>
    <row r="17" spans="2:5" x14ac:dyDescent="0.25">
      <c r="C17" s="28"/>
      <c r="E17" s="32"/>
    </row>
    <row r="18" spans="2:5" x14ac:dyDescent="0.25">
      <c r="C18" s="29" t="s">
        <v>40</v>
      </c>
      <c r="D18" s="8" t="s">
        <v>65</v>
      </c>
      <c r="E18" s="31" t="s">
        <v>1</v>
      </c>
    </row>
    <row r="19" spans="2:5" x14ac:dyDescent="0.25">
      <c r="B19" t="s">
        <v>32</v>
      </c>
      <c r="C19" s="28">
        <f>'2014 kW Savings'!H35</f>
        <v>4322</v>
      </c>
      <c r="D19">
        <v>2.1305999999999998</v>
      </c>
      <c r="E19" s="32">
        <f>C19*D19</f>
        <v>9208.4531999999999</v>
      </c>
    </row>
  </sheetData>
  <mergeCells count="3">
    <mergeCell ref="A1:E1"/>
    <mergeCell ref="A2:E2"/>
    <mergeCell ref="A12:E1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46"/>
  <sheetViews>
    <sheetView topLeftCell="A19" workbookViewId="0">
      <selection activeCell="L46" sqref="L46"/>
    </sheetView>
  </sheetViews>
  <sheetFormatPr defaultRowHeight="15" x14ac:dyDescent="0.25"/>
  <cols>
    <col min="1" max="1" width="7.28515625" bestFit="1" customWidth="1"/>
    <col min="2" max="2" width="9.7109375" bestFit="1" customWidth="1"/>
    <col min="3" max="3" width="7" bestFit="1" customWidth="1"/>
    <col min="4" max="4" width="8.28515625" bestFit="1" customWidth="1"/>
    <col min="5" max="5" width="1.42578125" customWidth="1"/>
    <col min="6" max="6" width="10.140625" bestFit="1" customWidth="1"/>
    <col min="7" max="8" width="11" bestFit="1" customWidth="1"/>
    <col min="9" max="9" width="1.42578125" customWidth="1"/>
    <col min="10" max="10" width="10.140625" bestFit="1" customWidth="1"/>
    <col min="11" max="12" width="9" bestFit="1" customWidth="1"/>
  </cols>
  <sheetData>
    <row r="1" spans="1:12" ht="18" x14ac:dyDescent="0.35">
      <c r="A1" s="59" t="s">
        <v>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8" x14ac:dyDescent="0.3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8.600000000000001" thickBot="1" x14ac:dyDescent="0.4">
      <c r="A3" s="17"/>
      <c r="B3" s="17"/>
      <c r="C3" s="17"/>
      <c r="D3" s="17"/>
      <c r="E3" s="17"/>
      <c r="F3" s="17"/>
    </row>
    <row r="4" spans="1:12" ht="14.45" x14ac:dyDescent="0.3">
      <c r="A4" s="3"/>
      <c r="B4" s="3"/>
      <c r="C4" s="3"/>
      <c r="D4" s="3"/>
      <c r="E4" s="1"/>
      <c r="F4" s="62" t="s">
        <v>42</v>
      </c>
      <c r="G4" s="63"/>
      <c r="H4" s="64"/>
      <c r="I4" s="23"/>
      <c r="J4" s="62" t="s">
        <v>43</v>
      </c>
      <c r="K4" s="63"/>
      <c r="L4" s="64"/>
    </row>
    <row r="5" spans="1:12" ht="57.6" x14ac:dyDescent="0.3">
      <c r="A5" s="24" t="s">
        <v>44</v>
      </c>
      <c r="B5" s="24" t="s">
        <v>45</v>
      </c>
      <c r="C5" s="24" t="s">
        <v>46</v>
      </c>
      <c r="D5" s="24" t="s">
        <v>47</v>
      </c>
      <c r="E5" s="25"/>
      <c r="F5" s="26" t="s">
        <v>37</v>
      </c>
      <c r="G5" s="4" t="s">
        <v>24</v>
      </c>
      <c r="H5" s="27" t="s">
        <v>32</v>
      </c>
      <c r="I5" s="1"/>
      <c r="J5" s="26" t="s">
        <v>37</v>
      </c>
      <c r="K5" s="4" t="s">
        <v>24</v>
      </c>
      <c r="L5" s="27" t="s">
        <v>32</v>
      </c>
    </row>
    <row r="6" spans="1:12" ht="14.45" x14ac:dyDescent="0.3">
      <c r="A6" s="22">
        <v>41275</v>
      </c>
      <c r="B6" s="20">
        <v>1.47E-2</v>
      </c>
      <c r="C6">
        <v>31</v>
      </c>
      <c r="D6" s="21">
        <f>B6/365*C6</f>
        <v>1.2484931506849316E-3</v>
      </c>
      <c r="E6" s="25"/>
      <c r="F6" s="33">
        <f>'Output One'!E5/12</f>
        <v>2654.835</v>
      </c>
      <c r="G6" s="34">
        <f>'Output One'!E6/12</f>
        <v>3390.8065000000001</v>
      </c>
      <c r="H6" s="35">
        <f>'Output One'!E9/12</f>
        <v>2398.4779833333337</v>
      </c>
      <c r="I6" s="49"/>
      <c r="J6" s="33">
        <f t="shared" ref="J6:J17" si="0">F6*$D6</f>
        <v>3.3145433136986302</v>
      </c>
      <c r="K6" s="34">
        <f t="shared" ref="K6:K17" si="1">G6*$D6</f>
        <v>4.2333986905479453</v>
      </c>
      <c r="L6" s="35">
        <f t="shared" ref="L6:L17" si="2">H6*$D6</f>
        <v>2.9944833342602748</v>
      </c>
    </row>
    <row r="7" spans="1:12" ht="14.45" x14ac:dyDescent="0.3">
      <c r="A7" s="22">
        <v>41306</v>
      </c>
      <c r="B7" s="20">
        <v>1.47E-2</v>
      </c>
      <c r="C7">
        <v>28</v>
      </c>
      <c r="D7" s="21">
        <f>B7/365*C7</f>
        <v>1.1276712328767123E-3</v>
      </c>
      <c r="E7" s="25"/>
      <c r="F7" s="33">
        <f>F6+F$6</f>
        <v>5309.67</v>
      </c>
      <c r="G7" s="34">
        <f t="shared" ref="G7:G17" si="3">G6+G$6</f>
        <v>6781.6130000000003</v>
      </c>
      <c r="H7" s="35">
        <f t="shared" ref="H7:H17" si="4">H6+H$6</f>
        <v>4796.9559666666673</v>
      </c>
      <c r="I7" s="49"/>
      <c r="J7" s="33">
        <f t="shared" si="0"/>
        <v>5.987562115068493</v>
      </c>
      <c r="K7" s="34">
        <f t="shared" si="1"/>
        <v>7.64742989260274</v>
      </c>
      <c r="L7" s="35">
        <f t="shared" si="2"/>
        <v>5.4093892489863018</v>
      </c>
    </row>
    <row r="8" spans="1:12" ht="14.45" x14ac:dyDescent="0.3">
      <c r="A8" s="22">
        <v>41334</v>
      </c>
      <c r="B8" s="20">
        <v>1.47E-2</v>
      </c>
      <c r="C8">
        <v>31</v>
      </c>
      <c r="D8" s="21">
        <f t="shared" ref="D8:D17" si="5">B8/365*C8</f>
        <v>1.2484931506849316E-3</v>
      </c>
      <c r="E8" s="25"/>
      <c r="F8" s="33">
        <f t="shared" ref="F8:F17" si="6">F7+F$6</f>
        <v>7964.5050000000001</v>
      </c>
      <c r="G8" s="34">
        <f t="shared" si="3"/>
        <v>10172.4195</v>
      </c>
      <c r="H8" s="35">
        <f t="shared" si="4"/>
        <v>7195.4339500000006</v>
      </c>
      <c r="I8" s="49"/>
      <c r="J8" s="33">
        <f t="shared" si="0"/>
        <v>9.9436299410958906</v>
      </c>
      <c r="K8" s="34">
        <f t="shared" si="1"/>
        <v>12.700196071643836</v>
      </c>
      <c r="L8" s="35">
        <f t="shared" si="2"/>
        <v>8.983450002780824</v>
      </c>
    </row>
    <row r="9" spans="1:12" ht="14.45" x14ac:dyDescent="0.3">
      <c r="A9" s="22">
        <v>41365</v>
      </c>
      <c r="B9" s="20">
        <v>1.47E-2</v>
      </c>
      <c r="C9">
        <v>30</v>
      </c>
      <c r="D9" s="21">
        <f t="shared" si="5"/>
        <v>1.2082191780821917E-3</v>
      </c>
      <c r="E9" s="25"/>
      <c r="F9" s="33">
        <f t="shared" si="6"/>
        <v>10619.34</v>
      </c>
      <c r="G9" s="34">
        <f t="shared" si="3"/>
        <v>13563.226000000001</v>
      </c>
      <c r="H9" s="35">
        <f t="shared" si="4"/>
        <v>9593.9119333333347</v>
      </c>
      <c r="I9" s="49"/>
      <c r="J9" s="33">
        <f t="shared" si="0"/>
        <v>12.830490246575343</v>
      </c>
      <c r="K9" s="34">
        <f t="shared" si="1"/>
        <v>16.387349769863015</v>
      </c>
      <c r="L9" s="35">
        <f t="shared" si="2"/>
        <v>11.591548390684933</v>
      </c>
    </row>
    <row r="10" spans="1:12" ht="14.45" x14ac:dyDescent="0.3">
      <c r="A10" s="22">
        <v>41395</v>
      </c>
      <c r="B10" s="20">
        <v>1.47E-2</v>
      </c>
      <c r="C10">
        <v>31</v>
      </c>
      <c r="D10" s="21">
        <f t="shared" si="5"/>
        <v>1.2484931506849316E-3</v>
      </c>
      <c r="E10" s="25"/>
      <c r="F10" s="33">
        <f t="shared" si="6"/>
        <v>13274.174999999999</v>
      </c>
      <c r="G10" s="34">
        <f t="shared" si="3"/>
        <v>16954.032500000001</v>
      </c>
      <c r="H10" s="35">
        <f t="shared" si="4"/>
        <v>11992.389916666669</v>
      </c>
      <c r="I10" s="49"/>
      <c r="J10" s="33">
        <f t="shared" si="0"/>
        <v>16.572716568493149</v>
      </c>
      <c r="K10" s="34">
        <f t="shared" si="1"/>
        <v>21.166993452739728</v>
      </c>
      <c r="L10" s="35">
        <f t="shared" si="2"/>
        <v>14.972416671301373</v>
      </c>
    </row>
    <row r="11" spans="1:12" ht="14.45" x14ac:dyDescent="0.3">
      <c r="A11" s="22">
        <v>41426</v>
      </c>
      <c r="B11" s="20">
        <v>1.47E-2</v>
      </c>
      <c r="C11">
        <v>30</v>
      </c>
      <c r="D11" s="21">
        <f t="shared" si="5"/>
        <v>1.2082191780821917E-3</v>
      </c>
      <c r="E11" s="25"/>
      <c r="F11" s="33">
        <f t="shared" si="6"/>
        <v>15929.009999999998</v>
      </c>
      <c r="G11" s="34">
        <f t="shared" si="3"/>
        <v>20344.839</v>
      </c>
      <c r="H11" s="35">
        <f t="shared" si="4"/>
        <v>14390.867900000003</v>
      </c>
      <c r="I11" s="49"/>
      <c r="J11" s="33">
        <f t="shared" si="0"/>
        <v>19.245735369863013</v>
      </c>
      <c r="K11" s="34">
        <f t="shared" si="1"/>
        <v>24.581024654794518</v>
      </c>
      <c r="L11" s="35">
        <f t="shared" si="2"/>
        <v>17.387322586027402</v>
      </c>
    </row>
    <row r="12" spans="1:12" ht="14.45" x14ac:dyDescent="0.3">
      <c r="A12" s="22">
        <v>41456</v>
      </c>
      <c r="B12" s="20">
        <v>1.47E-2</v>
      </c>
      <c r="C12">
        <v>31</v>
      </c>
      <c r="D12" s="21">
        <f t="shared" si="5"/>
        <v>1.2484931506849316E-3</v>
      </c>
      <c r="E12" s="25"/>
      <c r="F12" s="33">
        <f t="shared" si="6"/>
        <v>18583.844999999998</v>
      </c>
      <c r="G12" s="34">
        <f t="shared" si="3"/>
        <v>23735.645499999999</v>
      </c>
      <c r="H12" s="35">
        <f t="shared" si="4"/>
        <v>16789.345883333335</v>
      </c>
      <c r="I12" s="49"/>
      <c r="J12" s="33">
        <f t="shared" si="0"/>
        <v>23.20180319589041</v>
      </c>
      <c r="K12" s="34">
        <f t="shared" si="1"/>
        <v>29.633790833835615</v>
      </c>
      <c r="L12" s="35">
        <f t="shared" si="2"/>
        <v>20.961383339821921</v>
      </c>
    </row>
    <row r="13" spans="1:12" ht="14.45" x14ac:dyDescent="0.3">
      <c r="A13" s="22">
        <v>41487</v>
      </c>
      <c r="B13" s="20">
        <v>1.47E-2</v>
      </c>
      <c r="C13">
        <v>31</v>
      </c>
      <c r="D13" s="21">
        <f t="shared" si="5"/>
        <v>1.2484931506849316E-3</v>
      </c>
      <c r="E13" s="25"/>
      <c r="F13" s="33">
        <f t="shared" si="6"/>
        <v>21238.679999999997</v>
      </c>
      <c r="G13" s="34">
        <f t="shared" si="3"/>
        <v>27126.451999999997</v>
      </c>
      <c r="H13" s="35">
        <f t="shared" si="4"/>
        <v>19187.823866666669</v>
      </c>
      <c r="I13" s="49"/>
      <c r="J13" s="33">
        <f t="shared" si="0"/>
        <v>26.516346509589038</v>
      </c>
      <c r="K13" s="34">
        <f t="shared" si="1"/>
        <v>33.867189524383562</v>
      </c>
      <c r="L13" s="35">
        <f t="shared" si="2"/>
        <v>23.955866674082198</v>
      </c>
    </row>
    <row r="14" spans="1:12" ht="14.45" x14ac:dyDescent="0.3">
      <c r="A14" s="22">
        <v>41518</v>
      </c>
      <c r="B14" s="20">
        <v>1.47E-2</v>
      </c>
      <c r="C14">
        <v>30</v>
      </c>
      <c r="D14" s="21">
        <f t="shared" si="5"/>
        <v>1.2082191780821917E-3</v>
      </c>
      <c r="E14" s="25"/>
      <c r="F14" s="33">
        <f t="shared" si="6"/>
        <v>23893.514999999996</v>
      </c>
      <c r="G14" s="34">
        <f t="shared" si="3"/>
        <v>30517.258499999996</v>
      </c>
      <c r="H14" s="35">
        <f t="shared" si="4"/>
        <v>21586.301850000003</v>
      </c>
      <c r="I14" s="49"/>
      <c r="J14" s="33">
        <f t="shared" si="0"/>
        <v>28.868603054794516</v>
      </c>
      <c r="K14" s="34">
        <f t="shared" si="1"/>
        <v>36.871536982191778</v>
      </c>
      <c r="L14" s="35">
        <f t="shared" si="2"/>
        <v>26.080983879041099</v>
      </c>
    </row>
    <row r="15" spans="1:12" ht="14.45" x14ac:dyDescent="0.3">
      <c r="A15" s="22">
        <v>41548</v>
      </c>
      <c r="B15" s="20">
        <v>1.47E-2</v>
      </c>
      <c r="C15">
        <v>31</v>
      </c>
      <c r="D15" s="21">
        <f t="shared" si="5"/>
        <v>1.2484931506849316E-3</v>
      </c>
      <c r="E15" s="25"/>
      <c r="F15" s="33">
        <f t="shared" si="6"/>
        <v>26548.349999999995</v>
      </c>
      <c r="G15" s="34">
        <f t="shared" si="3"/>
        <v>33908.064999999995</v>
      </c>
      <c r="H15" s="35">
        <f t="shared" si="4"/>
        <v>23984.779833333338</v>
      </c>
      <c r="I15" s="49"/>
      <c r="J15" s="33">
        <f t="shared" si="0"/>
        <v>33.145433136986298</v>
      </c>
      <c r="K15" s="34">
        <f t="shared" si="1"/>
        <v>42.333986905479449</v>
      </c>
      <c r="L15" s="35">
        <f t="shared" si="2"/>
        <v>29.944833342602745</v>
      </c>
    </row>
    <row r="16" spans="1:12" ht="14.45" x14ac:dyDescent="0.3">
      <c r="A16" s="22">
        <v>41579</v>
      </c>
      <c r="B16" s="20">
        <v>1.47E-2</v>
      </c>
      <c r="C16">
        <v>30</v>
      </c>
      <c r="D16" s="21">
        <f t="shared" si="5"/>
        <v>1.2082191780821917E-3</v>
      </c>
      <c r="E16" s="25"/>
      <c r="F16" s="33">
        <f t="shared" si="6"/>
        <v>29203.184999999994</v>
      </c>
      <c r="G16" s="34">
        <f t="shared" si="3"/>
        <v>37298.871499999994</v>
      </c>
      <c r="H16" s="35">
        <f t="shared" si="4"/>
        <v>26383.257816666672</v>
      </c>
      <c r="I16" s="49"/>
      <c r="J16" s="33">
        <f t="shared" si="0"/>
        <v>35.283848178082181</v>
      </c>
      <c r="K16" s="34">
        <f t="shared" si="1"/>
        <v>45.065211867123281</v>
      </c>
      <c r="L16" s="35">
        <f t="shared" si="2"/>
        <v>31.876758074383567</v>
      </c>
    </row>
    <row r="17" spans="1:12" x14ac:dyDescent="0.25">
      <c r="A17" s="22">
        <v>41609</v>
      </c>
      <c r="B17" s="20">
        <v>1.47E-2</v>
      </c>
      <c r="C17">
        <v>31</v>
      </c>
      <c r="D17" s="21">
        <f t="shared" si="5"/>
        <v>1.2484931506849316E-3</v>
      </c>
      <c r="E17" s="25"/>
      <c r="F17" s="33">
        <f t="shared" si="6"/>
        <v>31858.019999999993</v>
      </c>
      <c r="G17" s="34">
        <f t="shared" si="3"/>
        <v>40689.677999999993</v>
      </c>
      <c r="H17" s="35">
        <f t="shared" si="4"/>
        <v>28781.735800000006</v>
      </c>
      <c r="I17" s="49"/>
      <c r="J17" s="33">
        <f t="shared" si="0"/>
        <v>39.774519764383555</v>
      </c>
      <c r="K17" s="34">
        <f t="shared" si="1"/>
        <v>50.800784286575336</v>
      </c>
      <c r="L17" s="35">
        <f t="shared" si="2"/>
        <v>35.933800011123296</v>
      </c>
    </row>
    <row r="18" spans="1:12" x14ac:dyDescent="0.25">
      <c r="A18" s="22">
        <v>41640</v>
      </c>
      <c r="B18" s="20">
        <v>1.47E-2</v>
      </c>
      <c r="C18">
        <v>31</v>
      </c>
      <c r="D18" s="21">
        <f>B18/365*C18</f>
        <v>1.2484931506849316E-3</v>
      </c>
      <c r="E18" s="21"/>
      <c r="F18" s="33">
        <f>F17+'Output One'!E$15/12</f>
        <v>36273.150066666662</v>
      </c>
      <c r="G18" s="34">
        <f>G17+'Output One'!E$16/12</f>
        <v>45903.268033333326</v>
      </c>
      <c r="H18" s="35">
        <f>H17+'Output One'!E$19/12</f>
        <v>29549.106900000006</v>
      </c>
      <c r="I18" s="32"/>
      <c r="J18" s="33">
        <f t="shared" ref="J18:J45" si="7">F18*$D18</f>
        <v>45.286779411999994</v>
      </c>
      <c r="K18" s="34">
        <f t="shared" ref="K18:K45" si="8">G18*$D18</f>
        <v>57.309915733671225</v>
      </c>
      <c r="L18" s="35">
        <f t="shared" ref="L18:L45" si="9">H18*$D18</f>
        <v>36.891857573506861</v>
      </c>
    </row>
    <row r="19" spans="1:12" x14ac:dyDescent="0.25">
      <c r="A19" s="22">
        <v>41671</v>
      </c>
      <c r="B19" s="20">
        <f>B18</f>
        <v>1.47E-2</v>
      </c>
      <c r="C19">
        <v>28</v>
      </c>
      <c r="D19" s="21">
        <f>B19/365*C19</f>
        <v>1.1276712328767123E-3</v>
      </c>
      <c r="E19" s="21"/>
      <c r="F19" s="33">
        <f>F18+'Output One'!E$15/12</f>
        <v>40688.280133333326</v>
      </c>
      <c r="G19" s="34">
        <f>G18+'Output One'!E$16/12</f>
        <v>51116.85806666666</v>
      </c>
      <c r="H19" s="35">
        <f>H18+'Output One'!E$19/12</f>
        <v>30316.478000000006</v>
      </c>
      <c r="I19" s="32"/>
      <c r="J19" s="33">
        <f t="shared" si="7"/>
        <v>45.883003021589033</v>
      </c>
      <c r="K19" s="34">
        <f t="shared" si="8"/>
        <v>57.643010356821911</v>
      </c>
      <c r="L19" s="35">
        <f t="shared" si="9"/>
        <v>34.187020122739732</v>
      </c>
    </row>
    <row r="20" spans="1:12" x14ac:dyDescent="0.25">
      <c r="A20" s="22">
        <v>41699</v>
      </c>
      <c r="B20" s="20">
        <f t="shared" ref="B20:B45" si="10">B19</f>
        <v>1.47E-2</v>
      </c>
      <c r="C20">
        <v>31</v>
      </c>
      <c r="D20" s="21">
        <f t="shared" ref="D20:D45" si="11">B20/365*C20</f>
        <v>1.2484931506849316E-3</v>
      </c>
      <c r="E20" s="21"/>
      <c r="F20" s="33">
        <f>F19+'Output One'!E$15/12</f>
        <v>45103.410199999991</v>
      </c>
      <c r="G20" s="34">
        <f>G19+'Output One'!E$16/12</f>
        <v>56330.448099999994</v>
      </c>
      <c r="H20" s="35">
        <f>H19+'Output One'!E$19/12</f>
        <v>31083.849100000007</v>
      </c>
      <c r="I20" s="32"/>
      <c r="J20" s="33">
        <f t="shared" si="7"/>
        <v>56.311298707232872</v>
      </c>
      <c r="K20" s="34">
        <f t="shared" si="8"/>
        <v>70.328178627863011</v>
      </c>
      <c r="L20" s="35">
        <f t="shared" si="9"/>
        <v>38.807972698273986</v>
      </c>
    </row>
    <row r="21" spans="1:12" x14ac:dyDescent="0.25">
      <c r="A21" s="22">
        <v>41730</v>
      </c>
      <c r="B21" s="20">
        <f t="shared" si="10"/>
        <v>1.47E-2</v>
      </c>
      <c r="C21">
        <v>30</v>
      </c>
      <c r="D21" s="21">
        <f t="shared" si="11"/>
        <v>1.2082191780821917E-3</v>
      </c>
      <c r="E21" s="21"/>
      <c r="F21" s="33">
        <f>F20+'Output One'!E$15/12</f>
        <v>49518.540266666656</v>
      </c>
      <c r="G21" s="34">
        <f>G20+'Output One'!E$16/12</f>
        <v>61544.038133333328</v>
      </c>
      <c r="H21" s="35">
        <f>H20+'Output One'!E$19/12</f>
        <v>31851.220200000007</v>
      </c>
      <c r="I21" s="32"/>
      <c r="J21" s="33">
        <f t="shared" si="7"/>
        <v>59.829250020821902</v>
      </c>
      <c r="K21" s="34">
        <f t="shared" si="8"/>
        <v>74.358687169315061</v>
      </c>
      <c r="L21" s="35">
        <f t="shared" si="9"/>
        <v>38.483255090958913</v>
      </c>
    </row>
    <row r="22" spans="1:12" x14ac:dyDescent="0.25">
      <c r="A22" s="22">
        <v>41760</v>
      </c>
      <c r="B22" s="20">
        <f t="shared" si="10"/>
        <v>1.47E-2</v>
      </c>
      <c r="C22">
        <v>31</v>
      </c>
      <c r="D22" s="21">
        <f t="shared" si="11"/>
        <v>1.2484931506849316E-3</v>
      </c>
      <c r="E22" s="21"/>
      <c r="F22" s="33">
        <f>F21+'Output One'!E$15/12</f>
        <v>53933.670333333321</v>
      </c>
      <c r="G22" s="34">
        <f>G21+'Output One'!E$16/12</f>
        <v>66757.628166666662</v>
      </c>
      <c r="H22" s="35">
        <f>H21+'Output One'!E$19/12</f>
        <v>32618.591300000007</v>
      </c>
      <c r="I22" s="32"/>
      <c r="J22" s="33">
        <f t="shared" si="7"/>
        <v>67.335818002465743</v>
      </c>
      <c r="K22" s="34">
        <f t="shared" si="8"/>
        <v>83.346441522054789</v>
      </c>
      <c r="L22" s="35">
        <f t="shared" si="9"/>
        <v>40.72408782304111</v>
      </c>
    </row>
    <row r="23" spans="1:12" x14ac:dyDescent="0.25">
      <c r="A23" s="22">
        <v>41791</v>
      </c>
      <c r="B23" s="20">
        <f t="shared" si="10"/>
        <v>1.47E-2</v>
      </c>
      <c r="C23">
        <v>30</v>
      </c>
      <c r="D23" s="21">
        <f t="shared" si="11"/>
        <v>1.2082191780821917E-3</v>
      </c>
      <c r="E23" s="21"/>
      <c r="F23" s="33">
        <f>F22+'Output One'!E$15/12</f>
        <v>58348.800399999986</v>
      </c>
      <c r="G23" s="34">
        <f>G22+'Output One'!E$16/12</f>
        <v>71971.218199999988</v>
      </c>
      <c r="H23" s="35">
        <f>H22+'Output One'!E$19/12</f>
        <v>33385.962400000004</v>
      </c>
      <c r="I23" s="32"/>
      <c r="J23" s="33">
        <f t="shared" si="7"/>
        <v>70.498139661369848</v>
      </c>
      <c r="K23" s="34">
        <f t="shared" si="8"/>
        <v>86.957006099178059</v>
      </c>
      <c r="L23" s="35">
        <f t="shared" si="9"/>
        <v>40.337560050410964</v>
      </c>
    </row>
    <row r="24" spans="1:12" x14ac:dyDescent="0.25">
      <c r="A24" s="22">
        <v>41821</v>
      </c>
      <c r="B24" s="20">
        <f t="shared" si="10"/>
        <v>1.47E-2</v>
      </c>
      <c r="C24">
        <v>31</v>
      </c>
      <c r="D24" s="21">
        <f t="shared" si="11"/>
        <v>1.2484931506849316E-3</v>
      </c>
      <c r="E24" s="21"/>
      <c r="F24" s="33">
        <f>F23+'Output One'!E$15/12</f>
        <v>62763.93046666665</v>
      </c>
      <c r="G24" s="34">
        <f>G23+'Output One'!E$16/12</f>
        <v>77184.808233333315</v>
      </c>
      <c r="H24" s="35">
        <f>H23+'Output One'!E$19/12</f>
        <v>34153.333500000001</v>
      </c>
      <c r="I24" s="32"/>
      <c r="J24" s="33">
        <f t="shared" si="7"/>
        <v>78.360337297698621</v>
      </c>
      <c r="K24" s="34">
        <f t="shared" si="8"/>
        <v>96.364704416246553</v>
      </c>
      <c r="L24" s="35">
        <f t="shared" si="9"/>
        <v>42.64020294780822</v>
      </c>
    </row>
    <row r="25" spans="1:12" x14ac:dyDescent="0.25">
      <c r="A25" s="22">
        <v>41852</v>
      </c>
      <c r="B25" s="20">
        <f t="shared" si="10"/>
        <v>1.47E-2</v>
      </c>
      <c r="C25">
        <v>31</v>
      </c>
      <c r="D25" s="21">
        <f t="shared" si="11"/>
        <v>1.2484931506849316E-3</v>
      </c>
      <c r="E25" s="21"/>
      <c r="F25" s="33">
        <f>F24+'Output One'!E$15/12</f>
        <v>67179.060533333322</v>
      </c>
      <c r="G25" s="34">
        <f>G24+'Output One'!E$16/12</f>
        <v>82398.398266666642</v>
      </c>
      <c r="H25" s="35">
        <f>H24+'Output One'!E$19/12</f>
        <v>34920.704599999997</v>
      </c>
      <c r="I25" s="32"/>
      <c r="J25" s="33">
        <f t="shared" si="7"/>
        <v>83.872596945315067</v>
      </c>
      <c r="K25" s="34">
        <f t="shared" si="8"/>
        <v>102.87383586334244</v>
      </c>
      <c r="L25" s="35">
        <f t="shared" si="9"/>
        <v>43.598260510191778</v>
      </c>
    </row>
    <row r="26" spans="1:12" x14ac:dyDescent="0.25">
      <c r="A26" s="22">
        <v>41883</v>
      </c>
      <c r="B26" s="20">
        <f t="shared" si="10"/>
        <v>1.47E-2</v>
      </c>
      <c r="C26">
        <v>30</v>
      </c>
      <c r="D26" s="21">
        <f t="shared" si="11"/>
        <v>1.2082191780821917E-3</v>
      </c>
      <c r="E26" s="21"/>
      <c r="F26" s="33">
        <f>F25+'Output One'!E$15/12</f>
        <v>71594.190599999987</v>
      </c>
      <c r="G26" s="34">
        <f>G25+'Output One'!E$16/12</f>
        <v>87611.988299999968</v>
      </c>
      <c r="H26" s="35">
        <f>H25+'Output One'!E$19/12</f>
        <v>35688.075699999994</v>
      </c>
      <c r="I26" s="32"/>
      <c r="J26" s="33">
        <f t="shared" si="7"/>
        <v>86.501474122191766</v>
      </c>
      <c r="K26" s="34">
        <f t="shared" si="8"/>
        <v>105.85448449397256</v>
      </c>
      <c r="L26" s="35">
        <f t="shared" si="9"/>
        <v>43.119017489589034</v>
      </c>
    </row>
    <row r="27" spans="1:12" x14ac:dyDescent="0.25">
      <c r="A27" s="22">
        <v>41913</v>
      </c>
      <c r="B27" s="20">
        <f t="shared" si="10"/>
        <v>1.47E-2</v>
      </c>
      <c r="C27">
        <v>31</v>
      </c>
      <c r="D27" s="21">
        <f t="shared" si="11"/>
        <v>1.2484931506849316E-3</v>
      </c>
      <c r="E27" s="21"/>
      <c r="F27" s="33">
        <f>F26+'Output One'!E$15/12</f>
        <v>76009.320666666652</v>
      </c>
      <c r="G27" s="34">
        <f>G26+'Output One'!E$16/12</f>
        <v>92825.578333333295</v>
      </c>
      <c r="H27" s="35">
        <f>H26+'Output One'!E$19/12</f>
        <v>36455.446799999991</v>
      </c>
      <c r="I27" s="32"/>
      <c r="J27" s="33">
        <f t="shared" si="7"/>
        <v>94.89711624054793</v>
      </c>
      <c r="K27" s="34">
        <f t="shared" si="8"/>
        <v>115.8920987575342</v>
      </c>
      <c r="L27" s="35">
        <f t="shared" si="9"/>
        <v>45.514375634958895</v>
      </c>
    </row>
    <row r="28" spans="1:12" x14ac:dyDescent="0.25">
      <c r="A28" s="22">
        <v>41944</v>
      </c>
      <c r="B28" s="20">
        <f t="shared" si="10"/>
        <v>1.47E-2</v>
      </c>
      <c r="C28">
        <v>30</v>
      </c>
      <c r="D28" s="21">
        <f t="shared" si="11"/>
        <v>1.2082191780821917E-3</v>
      </c>
      <c r="E28" s="21"/>
      <c r="F28" s="33">
        <f>F27+'Output One'!E$15/12</f>
        <v>80424.450733333317</v>
      </c>
      <c r="G28" s="34">
        <f>G27+'Output One'!E$16/12</f>
        <v>98039.168366666621</v>
      </c>
      <c r="H28" s="35">
        <f>H27+'Output One'!E$19/12</f>
        <v>37222.817899999987</v>
      </c>
      <c r="I28" s="32"/>
      <c r="J28" s="33">
        <f t="shared" si="7"/>
        <v>97.170363762739697</v>
      </c>
      <c r="K28" s="34">
        <f t="shared" si="8"/>
        <v>118.45280342383556</v>
      </c>
      <c r="L28" s="35">
        <f t="shared" si="9"/>
        <v>44.973322449041078</v>
      </c>
    </row>
    <row r="29" spans="1:12" x14ac:dyDescent="0.25">
      <c r="A29" s="22">
        <v>41974</v>
      </c>
      <c r="B29" s="20">
        <f t="shared" si="10"/>
        <v>1.47E-2</v>
      </c>
      <c r="C29">
        <v>31</v>
      </c>
      <c r="D29" s="21">
        <f t="shared" si="11"/>
        <v>1.2484931506849316E-3</v>
      </c>
      <c r="E29" s="21"/>
      <c r="F29" s="33">
        <f>F28+'Output One'!E$15/12</f>
        <v>84839.580799999982</v>
      </c>
      <c r="G29" s="34">
        <f>G28+'Output One'!E$16/12</f>
        <v>103252.75839999995</v>
      </c>
      <c r="H29" s="35">
        <f>H28+'Output One'!E$19/12</f>
        <v>37990.188999999984</v>
      </c>
      <c r="I29" s="32"/>
      <c r="J29" s="33">
        <f t="shared" si="7"/>
        <v>105.92163553578081</v>
      </c>
      <c r="K29" s="34">
        <f t="shared" si="8"/>
        <v>128.91036165172596</v>
      </c>
      <c r="L29" s="35">
        <f t="shared" si="9"/>
        <v>47.430490759726013</v>
      </c>
    </row>
    <row r="30" spans="1:12" x14ac:dyDescent="0.25">
      <c r="A30" s="22">
        <v>42005</v>
      </c>
      <c r="B30" s="20">
        <f t="shared" si="10"/>
        <v>1.47E-2</v>
      </c>
      <c r="C30">
        <v>31</v>
      </c>
      <c r="D30" s="21">
        <f t="shared" si="11"/>
        <v>1.2484931506849316E-3</v>
      </c>
      <c r="E30" s="21"/>
      <c r="F30" s="33">
        <f>F29</f>
        <v>84839.580799999982</v>
      </c>
      <c r="G30" s="34">
        <f t="shared" ref="G30:H45" si="12">G29</f>
        <v>103252.75839999995</v>
      </c>
      <c r="H30" s="35">
        <f t="shared" si="12"/>
        <v>37990.188999999984</v>
      </c>
      <c r="I30" s="32"/>
      <c r="J30" s="33">
        <f t="shared" si="7"/>
        <v>105.92163553578081</v>
      </c>
      <c r="K30" s="34">
        <f t="shared" si="8"/>
        <v>128.91036165172596</v>
      </c>
      <c r="L30" s="35">
        <f t="shared" si="9"/>
        <v>47.430490759726013</v>
      </c>
    </row>
    <row r="31" spans="1:12" x14ac:dyDescent="0.25">
      <c r="A31" s="22">
        <v>42036</v>
      </c>
      <c r="B31" s="20">
        <f t="shared" si="10"/>
        <v>1.47E-2</v>
      </c>
      <c r="C31">
        <v>28</v>
      </c>
      <c r="D31" s="21">
        <f t="shared" si="11"/>
        <v>1.1276712328767123E-3</v>
      </c>
      <c r="E31" s="21"/>
      <c r="F31" s="33">
        <f t="shared" ref="F31:F45" si="13">F30</f>
        <v>84839.580799999982</v>
      </c>
      <c r="G31" s="34">
        <f t="shared" si="12"/>
        <v>103252.75839999995</v>
      </c>
      <c r="H31" s="35">
        <f t="shared" si="12"/>
        <v>37990.188999999984</v>
      </c>
      <c r="I31" s="32"/>
      <c r="J31" s="33">
        <f t="shared" si="7"/>
        <v>95.671154677479421</v>
      </c>
      <c r="K31" s="34">
        <f t="shared" si="8"/>
        <v>116.43516536284925</v>
      </c>
      <c r="L31" s="35">
        <f t="shared" si="9"/>
        <v>42.840443266849299</v>
      </c>
    </row>
    <row r="32" spans="1:12" x14ac:dyDescent="0.25">
      <c r="A32" s="22">
        <v>42064</v>
      </c>
      <c r="B32" s="20">
        <f t="shared" si="10"/>
        <v>1.47E-2</v>
      </c>
      <c r="C32">
        <v>31</v>
      </c>
      <c r="D32" s="21">
        <f t="shared" si="11"/>
        <v>1.2484931506849316E-3</v>
      </c>
      <c r="E32" s="21"/>
      <c r="F32" s="33">
        <f t="shared" si="13"/>
        <v>84839.580799999982</v>
      </c>
      <c r="G32" s="34">
        <f t="shared" si="12"/>
        <v>103252.75839999995</v>
      </c>
      <c r="H32" s="35">
        <f t="shared" si="12"/>
        <v>37990.188999999984</v>
      </c>
      <c r="I32" s="32"/>
      <c r="J32" s="33">
        <f t="shared" si="7"/>
        <v>105.92163553578081</v>
      </c>
      <c r="K32" s="34">
        <f t="shared" si="8"/>
        <v>128.91036165172596</v>
      </c>
      <c r="L32" s="35">
        <f t="shared" si="9"/>
        <v>47.430490759726013</v>
      </c>
    </row>
    <row r="33" spans="1:12" x14ac:dyDescent="0.25">
      <c r="A33" s="22">
        <v>42095</v>
      </c>
      <c r="B33" s="20">
        <v>1.0999999999999999E-2</v>
      </c>
      <c r="C33">
        <v>30</v>
      </c>
      <c r="D33" s="21">
        <f t="shared" si="11"/>
        <v>9.041095890410959E-4</v>
      </c>
      <c r="E33" s="21"/>
      <c r="F33" s="33">
        <f t="shared" si="13"/>
        <v>84839.580799999982</v>
      </c>
      <c r="G33" s="34">
        <f t="shared" si="12"/>
        <v>103252.75839999995</v>
      </c>
      <c r="H33" s="35">
        <f t="shared" si="12"/>
        <v>37990.188999999984</v>
      </c>
      <c r="I33" s="32"/>
      <c r="J33" s="33">
        <f t="shared" si="7"/>
        <v>76.70427853150683</v>
      </c>
      <c r="K33" s="34">
        <f t="shared" si="8"/>
        <v>93.351808964383522</v>
      </c>
      <c r="L33" s="35">
        <f t="shared" si="9"/>
        <v>34.347294164383548</v>
      </c>
    </row>
    <row r="34" spans="1:12" x14ac:dyDescent="0.25">
      <c r="A34" s="22">
        <v>42125</v>
      </c>
      <c r="B34" s="20">
        <f t="shared" si="10"/>
        <v>1.0999999999999999E-2</v>
      </c>
      <c r="C34">
        <v>31</v>
      </c>
      <c r="D34" s="21">
        <f t="shared" si="11"/>
        <v>9.3424657534246574E-4</v>
      </c>
      <c r="E34" s="21"/>
      <c r="F34" s="33">
        <f t="shared" si="13"/>
        <v>84839.580799999982</v>
      </c>
      <c r="G34" s="34">
        <f t="shared" si="12"/>
        <v>103252.75839999995</v>
      </c>
      <c r="H34" s="35">
        <f t="shared" si="12"/>
        <v>37990.188999999984</v>
      </c>
      <c r="I34" s="32"/>
      <c r="J34" s="33">
        <f t="shared" si="7"/>
        <v>79.261087815890392</v>
      </c>
      <c r="K34" s="34">
        <f t="shared" si="8"/>
        <v>96.463535929862957</v>
      </c>
      <c r="L34" s="35">
        <f t="shared" si="9"/>
        <v>35.492203969862999</v>
      </c>
    </row>
    <row r="35" spans="1:12" x14ac:dyDescent="0.25">
      <c r="A35" s="22">
        <v>42156</v>
      </c>
      <c r="B35" s="20">
        <f t="shared" si="10"/>
        <v>1.0999999999999999E-2</v>
      </c>
      <c r="C35">
        <v>30</v>
      </c>
      <c r="D35" s="21">
        <f t="shared" si="11"/>
        <v>9.041095890410959E-4</v>
      </c>
      <c r="E35" s="21"/>
      <c r="F35" s="33">
        <f t="shared" si="13"/>
        <v>84839.580799999982</v>
      </c>
      <c r="G35" s="34">
        <f t="shared" si="12"/>
        <v>103252.75839999995</v>
      </c>
      <c r="H35" s="35">
        <f t="shared" si="12"/>
        <v>37990.188999999984</v>
      </c>
      <c r="I35" s="32"/>
      <c r="J35" s="33">
        <f t="shared" si="7"/>
        <v>76.70427853150683</v>
      </c>
      <c r="K35" s="34">
        <f t="shared" si="8"/>
        <v>93.351808964383522</v>
      </c>
      <c r="L35" s="35">
        <f t="shared" si="9"/>
        <v>34.347294164383548</v>
      </c>
    </row>
    <row r="36" spans="1:12" x14ac:dyDescent="0.25">
      <c r="A36" s="22">
        <v>42186</v>
      </c>
      <c r="B36" s="20">
        <f t="shared" si="10"/>
        <v>1.0999999999999999E-2</v>
      </c>
      <c r="C36">
        <v>31</v>
      </c>
      <c r="D36" s="21">
        <f t="shared" si="11"/>
        <v>9.3424657534246574E-4</v>
      </c>
      <c r="E36" s="21"/>
      <c r="F36" s="33">
        <f t="shared" si="13"/>
        <v>84839.580799999982</v>
      </c>
      <c r="G36" s="34">
        <f t="shared" si="12"/>
        <v>103252.75839999995</v>
      </c>
      <c r="H36" s="35">
        <f t="shared" si="12"/>
        <v>37990.188999999984</v>
      </c>
      <c r="I36" s="32"/>
      <c r="J36" s="33">
        <f t="shared" si="7"/>
        <v>79.261087815890392</v>
      </c>
      <c r="K36" s="34">
        <f t="shared" si="8"/>
        <v>96.463535929862957</v>
      </c>
      <c r="L36" s="35">
        <f t="shared" si="9"/>
        <v>35.492203969862999</v>
      </c>
    </row>
    <row r="37" spans="1:12" x14ac:dyDescent="0.25">
      <c r="A37" s="22">
        <v>42217</v>
      </c>
      <c r="B37" s="20">
        <f t="shared" si="10"/>
        <v>1.0999999999999999E-2</v>
      </c>
      <c r="C37">
        <v>31</v>
      </c>
      <c r="D37" s="21">
        <f t="shared" si="11"/>
        <v>9.3424657534246574E-4</v>
      </c>
      <c r="E37" s="21"/>
      <c r="F37" s="33">
        <f t="shared" si="13"/>
        <v>84839.580799999982</v>
      </c>
      <c r="G37" s="34">
        <f t="shared" si="12"/>
        <v>103252.75839999995</v>
      </c>
      <c r="H37" s="35">
        <f t="shared" si="12"/>
        <v>37990.188999999984</v>
      </c>
      <c r="I37" s="32"/>
      <c r="J37" s="33">
        <f t="shared" si="7"/>
        <v>79.261087815890392</v>
      </c>
      <c r="K37" s="34">
        <f t="shared" si="8"/>
        <v>96.463535929862957</v>
      </c>
      <c r="L37" s="35">
        <f t="shared" si="9"/>
        <v>35.492203969862999</v>
      </c>
    </row>
    <row r="38" spans="1:12" x14ac:dyDescent="0.25">
      <c r="A38" s="22">
        <v>42248</v>
      </c>
      <c r="B38" s="20">
        <f t="shared" si="10"/>
        <v>1.0999999999999999E-2</v>
      </c>
      <c r="C38">
        <v>30</v>
      </c>
      <c r="D38" s="21">
        <f t="shared" si="11"/>
        <v>9.041095890410959E-4</v>
      </c>
      <c r="E38" s="21"/>
      <c r="F38" s="33">
        <f t="shared" si="13"/>
        <v>84839.580799999982</v>
      </c>
      <c r="G38" s="34">
        <f t="shared" si="12"/>
        <v>103252.75839999995</v>
      </c>
      <c r="H38" s="35">
        <f t="shared" si="12"/>
        <v>37990.188999999984</v>
      </c>
      <c r="I38" s="32"/>
      <c r="J38" s="33">
        <f t="shared" si="7"/>
        <v>76.70427853150683</v>
      </c>
      <c r="K38" s="34">
        <f t="shared" si="8"/>
        <v>93.351808964383522</v>
      </c>
      <c r="L38" s="35">
        <f t="shared" si="9"/>
        <v>34.347294164383548</v>
      </c>
    </row>
    <row r="39" spans="1:12" x14ac:dyDescent="0.25">
      <c r="A39" s="22">
        <v>42278</v>
      </c>
      <c r="B39" s="20">
        <f t="shared" si="10"/>
        <v>1.0999999999999999E-2</v>
      </c>
      <c r="C39">
        <v>31</v>
      </c>
      <c r="D39" s="21">
        <f t="shared" si="11"/>
        <v>9.3424657534246574E-4</v>
      </c>
      <c r="E39" s="21"/>
      <c r="F39" s="33">
        <f t="shared" si="13"/>
        <v>84839.580799999982</v>
      </c>
      <c r="G39" s="34">
        <f t="shared" si="12"/>
        <v>103252.75839999995</v>
      </c>
      <c r="H39" s="35">
        <f t="shared" si="12"/>
        <v>37990.188999999984</v>
      </c>
      <c r="I39" s="32"/>
      <c r="J39" s="33">
        <f t="shared" si="7"/>
        <v>79.261087815890392</v>
      </c>
      <c r="K39" s="34">
        <f t="shared" si="8"/>
        <v>96.463535929862957</v>
      </c>
      <c r="L39" s="35">
        <f t="shared" si="9"/>
        <v>35.492203969862999</v>
      </c>
    </row>
    <row r="40" spans="1:12" x14ac:dyDescent="0.25">
      <c r="A40" s="22">
        <v>42309</v>
      </c>
      <c r="B40" s="20">
        <f t="shared" si="10"/>
        <v>1.0999999999999999E-2</v>
      </c>
      <c r="C40">
        <v>30</v>
      </c>
      <c r="D40" s="21">
        <f t="shared" si="11"/>
        <v>9.041095890410959E-4</v>
      </c>
      <c r="E40" s="21"/>
      <c r="F40" s="33">
        <f t="shared" si="13"/>
        <v>84839.580799999982</v>
      </c>
      <c r="G40" s="34">
        <f t="shared" si="12"/>
        <v>103252.75839999995</v>
      </c>
      <c r="H40" s="35">
        <f t="shared" si="12"/>
        <v>37990.188999999984</v>
      </c>
      <c r="I40" s="32"/>
      <c r="J40" s="33">
        <f t="shared" si="7"/>
        <v>76.70427853150683</v>
      </c>
      <c r="K40" s="34">
        <f t="shared" si="8"/>
        <v>93.351808964383522</v>
      </c>
      <c r="L40" s="35">
        <f t="shared" si="9"/>
        <v>34.347294164383548</v>
      </c>
    </row>
    <row r="41" spans="1:12" x14ac:dyDescent="0.25">
      <c r="A41" s="22">
        <v>42339</v>
      </c>
      <c r="B41" s="20">
        <f t="shared" si="10"/>
        <v>1.0999999999999999E-2</v>
      </c>
      <c r="C41">
        <v>31</v>
      </c>
      <c r="D41" s="21">
        <f t="shared" si="11"/>
        <v>9.3424657534246574E-4</v>
      </c>
      <c r="E41" s="21"/>
      <c r="F41" s="33">
        <f t="shared" si="13"/>
        <v>84839.580799999982</v>
      </c>
      <c r="G41" s="34">
        <f t="shared" si="12"/>
        <v>103252.75839999995</v>
      </c>
      <c r="H41" s="35">
        <f t="shared" si="12"/>
        <v>37990.188999999984</v>
      </c>
      <c r="I41" s="32"/>
      <c r="J41" s="33">
        <f t="shared" si="7"/>
        <v>79.261087815890392</v>
      </c>
      <c r="K41" s="34">
        <f t="shared" si="8"/>
        <v>96.463535929862957</v>
      </c>
      <c r="L41" s="35">
        <f t="shared" si="9"/>
        <v>35.492203969862999</v>
      </c>
    </row>
    <row r="42" spans="1:12" x14ac:dyDescent="0.25">
      <c r="A42" s="22">
        <v>42370</v>
      </c>
      <c r="B42" s="20">
        <f t="shared" si="10"/>
        <v>1.0999999999999999E-2</v>
      </c>
      <c r="C42">
        <v>31</v>
      </c>
      <c r="D42" s="21">
        <f t="shared" si="11"/>
        <v>9.3424657534246574E-4</v>
      </c>
      <c r="E42" s="21"/>
      <c r="F42" s="33">
        <f t="shared" si="13"/>
        <v>84839.580799999982</v>
      </c>
      <c r="G42" s="34">
        <f t="shared" si="12"/>
        <v>103252.75839999995</v>
      </c>
      <c r="H42" s="35">
        <f t="shared" si="12"/>
        <v>37990.188999999984</v>
      </c>
      <c r="I42" s="32"/>
      <c r="J42" s="33">
        <f t="shared" si="7"/>
        <v>79.261087815890392</v>
      </c>
      <c r="K42" s="34">
        <f t="shared" si="8"/>
        <v>96.463535929862957</v>
      </c>
      <c r="L42" s="35">
        <f t="shared" si="9"/>
        <v>35.492203969862999</v>
      </c>
    </row>
    <row r="43" spans="1:12" x14ac:dyDescent="0.25">
      <c r="A43" s="22">
        <v>42401</v>
      </c>
      <c r="B43" s="20">
        <f t="shared" si="10"/>
        <v>1.0999999999999999E-2</v>
      </c>
      <c r="C43">
        <v>29</v>
      </c>
      <c r="D43" s="21">
        <f t="shared" si="11"/>
        <v>8.7397260273972596E-4</v>
      </c>
      <c r="E43" s="21"/>
      <c r="F43" s="33">
        <f t="shared" si="13"/>
        <v>84839.580799999982</v>
      </c>
      <c r="G43" s="34">
        <f t="shared" si="12"/>
        <v>103252.75839999995</v>
      </c>
      <c r="H43" s="35">
        <f t="shared" si="12"/>
        <v>37990.188999999984</v>
      </c>
      <c r="I43" s="32"/>
      <c r="J43" s="33">
        <f t="shared" si="7"/>
        <v>74.147469247123269</v>
      </c>
      <c r="K43" s="34">
        <f t="shared" si="8"/>
        <v>90.24008199890406</v>
      </c>
      <c r="L43" s="35">
        <f t="shared" si="9"/>
        <v>33.202384358904091</v>
      </c>
    </row>
    <row r="44" spans="1:12" x14ac:dyDescent="0.25">
      <c r="A44" s="22">
        <v>42430</v>
      </c>
      <c r="B44" s="20">
        <f t="shared" si="10"/>
        <v>1.0999999999999999E-2</v>
      </c>
      <c r="C44">
        <v>31</v>
      </c>
      <c r="D44" s="21">
        <f t="shared" si="11"/>
        <v>9.3424657534246574E-4</v>
      </c>
      <c r="E44" s="21"/>
      <c r="F44" s="33">
        <f t="shared" si="13"/>
        <v>84839.580799999982</v>
      </c>
      <c r="G44" s="34">
        <f t="shared" si="12"/>
        <v>103252.75839999995</v>
      </c>
      <c r="H44" s="35">
        <f t="shared" si="12"/>
        <v>37990.188999999984</v>
      </c>
      <c r="I44" s="32"/>
      <c r="J44" s="33">
        <f t="shared" si="7"/>
        <v>79.261087815890392</v>
      </c>
      <c r="K44" s="34">
        <f t="shared" si="8"/>
        <v>96.463535929862957</v>
      </c>
      <c r="L44" s="35">
        <f t="shared" si="9"/>
        <v>35.492203969862999</v>
      </c>
    </row>
    <row r="45" spans="1:12" ht="15.75" thickBot="1" x14ac:dyDescent="0.3">
      <c r="A45" s="22">
        <v>42461</v>
      </c>
      <c r="B45" s="20">
        <f t="shared" si="10"/>
        <v>1.0999999999999999E-2</v>
      </c>
      <c r="C45">
        <v>30</v>
      </c>
      <c r="D45" s="21">
        <f t="shared" si="11"/>
        <v>9.041095890410959E-4</v>
      </c>
      <c r="E45" s="21"/>
      <c r="F45" s="36">
        <f t="shared" si="13"/>
        <v>84839.580799999982</v>
      </c>
      <c r="G45" s="37">
        <f t="shared" si="12"/>
        <v>103252.75839999995</v>
      </c>
      <c r="H45" s="38">
        <f t="shared" si="12"/>
        <v>37990.188999999984</v>
      </c>
      <c r="I45" s="32"/>
      <c r="J45" s="39">
        <f t="shared" si="7"/>
        <v>76.70427853150683</v>
      </c>
      <c r="K45" s="40">
        <f t="shared" si="8"/>
        <v>93.351808964383522</v>
      </c>
      <c r="L45" s="41">
        <f t="shared" si="9"/>
        <v>34.347294164383548</v>
      </c>
    </row>
    <row r="46" spans="1:12" ht="15.75" thickBot="1" x14ac:dyDescent="0.3">
      <c r="F46" s="32"/>
      <c r="G46" s="32"/>
      <c r="H46" s="32"/>
      <c r="I46" s="32"/>
      <c r="J46" s="36">
        <f>SUM(J6:J45)</f>
        <v>2466.5639464892051</v>
      </c>
      <c r="K46" s="37">
        <f>SUM(K6:K45)</f>
        <v>3030.0801880435065</v>
      </c>
      <c r="L46" s="38">
        <f>SUM(L6:L45)</f>
        <v>1317.8853664615071</v>
      </c>
    </row>
  </sheetData>
  <mergeCells count="4">
    <mergeCell ref="F4:H4"/>
    <mergeCell ref="J4:L4"/>
    <mergeCell ref="A1:L1"/>
    <mergeCell ref="A2:L2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"/>
  <sheetViews>
    <sheetView tabSelected="1" workbookViewId="0">
      <selection activeCell="A10" sqref="A10"/>
    </sheetView>
  </sheetViews>
  <sheetFormatPr defaultRowHeight="15" x14ac:dyDescent="0.25"/>
  <cols>
    <col min="1" max="1" width="14.5703125" bestFit="1" customWidth="1"/>
    <col min="2" max="2" width="10.5703125" bestFit="1" customWidth="1"/>
    <col min="3" max="3" width="11.5703125" bestFit="1" customWidth="1"/>
    <col min="4" max="4" width="9.5703125" bestFit="1" customWidth="1"/>
    <col min="5" max="5" width="11.5703125" bestFit="1" customWidth="1"/>
  </cols>
  <sheetData>
    <row r="1" spans="1:5" ht="18" x14ac:dyDescent="0.35">
      <c r="A1" s="59" t="s">
        <v>48</v>
      </c>
      <c r="B1" s="59"/>
      <c r="C1" s="59"/>
      <c r="D1" s="59"/>
      <c r="E1" s="59"/>
    </row>
    <row r="2" spans="1:5" ht="18" x14ac:dyDescent="0.35">
      <c r="A2" s="59" t="s">
        <v>81</v>
      </c>
      <c r="B2" s="59"/>
      <c r="C2" s="59"/>
      <c r="D2" s="59"/>
      <c r="E2" s="59"/>
    </row>
    <row r="3" spans="1:5" ht="14.45" x14ac:dyDescent="0.3">
      <c r="A3" s="8" t="s">
        <v>49</v>
      </c>
      <c r="B3" s="8" t="s">
        <v>50</v>
      </c>
      <c r="C3" s="8" t="s">
        <v>1</v>
      </c>
      <c r="D3" s="8" t="s">
        <v>52</v>
      </c>
      <c r="E3" s="8" t="s">
        <v>51</v>
      </c>
    </row>
    <row r="4" spans="1:5" ht="14.45" x14ac:dyDescent="0.3">
      <c r="A4" t="s">
        <v>37</v>
      </c>
      <c r="B4" s="12">
        <f>'Output One'!C5+'Output One'!C15</f>
        <v>5609497</v>
      </c>
      <c r="C4" s="46">
        <f>'Output One'!E5+'Output One'!E15</f>
        <v>84839.580799999996</v>
      </c>
      <c r="D4" s="46">
        <f>'Output Table Two'!J$46</f>
        <v>2466.5639464892051</v>
      </c>
      <c r="E4" s="46">
        <f>D4+C4</f>
        <v>87306.144746489197</v>
      </c>
    </row>
    <row r="5" spans="1:5" ht="14.45" x14ac:dyDescent="0.3">
      <c r="A5" t="s">
        <v>24</v>
      </c>
      <c r="B5" s="12">
        <f>'Output One'!C6+'Output One'!C16</f>
        <v>8962639</v>
      </c>
      <c r="C5" s="46">
        <f>'Output One'!E6+'Output One'!E16</f>
        <v>103252.75839999999</v>
      </c>
      <c r="D5" s="46">
        <f>'Output Table Two'!K$46</f>
        <v>3030.0801880435065</v>
      </c>
      <c r="E5" s="46">
        <f>D5+C5</f>
        <v>106282.83858804349</v>
      </c>
    </row>
    <row r="6" spans="1:5" ht="14.45" x14ac:dyDescent="0.3">
      <c r="A6" t="s">
        <v>32</v>
      </c>
      <c r="B6" s="12">
        <f>'Output One'!C9+'Output One'!C19</f>
        <v>18040</v>
      </c>
      <c r="C6" s="46">
        <f>'Output One'!E9+'Output One'!E19</f>
        <v>37990.188999999998</v>
      </c>
      <c r="D6" s="46">
        <f>'Output Table Two'!L$46</f>
        <v>1317.8853664615071</v>
      </c>
      <c r="E6" s="46">
        <f>D6+C6</f>
        <v>39308.074366461507</v>
      </c>
    </row>
    <row r="7" spans="1:5" thickBot="1" x14ac:dyDescent="0.35">
      <c r="A7" t="s">
        <v>51</v>
      </c>
      <c r="C7" s="47">
        <f>SUM(C4:C6)</f>
        <v>226082.5282</v>
      </c>
      <c r="D7" s="47">
        <f>SUM(D4:D6)</f>
        <v>6814.5295009942183</v>
      </c>
      <c r="E7" s="47">
        <f>SUM(E4:E6)</f>
        <v>232897.05770099422</v>
      </c>
    </row>
    <row r="8" spans="1:5" ht="14.45" x14ac:dyDescent="0.3">
      <c r="C8" s="30"/>
      <c r="D8" s="30"/>
      <c r="E8" s="30"/>
    </row>
    <row r="9" spans="1:5" ht="14.45" x14ac:dyDescent="0.3">
      <c r="A9" t="s">
        <v>110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7"/>
  <sheetViews>
    <sheetView workbookViewId="0">
      <selection activeCell="A30" sqref="A30"/>
    </sheetView>
  </sheetViews>
  <sheetFormatPr defaultRowHeight="15" x14ac:dyDescent="0.25"/>
  <cols>
    <col min="1" max="1" width="20.7109375" customWidth="1"/>
    <col min="2" max="2" width="11.5703125" bestFit="1" customWidth="1"/>
    <col min="4" max="4" width="20.28515625" bestFit="1" customWidth="1"/>
    <col min="5" max="5" width="5" bestFit="1" customWidth="1"/>
    <col min="6" max="6" width="11.140625" bestFit="1" customWidth="1"/>
  </cols>
  <sheetData>
    <row r="1" spans="1:6" s="43" customFormat="1" ht="18" x14ac:dyDescent="0.35">
      <c r="A1" s="65" t="s">
        <v>82</v>
      </c>
      <c r="B1" s="65"/>
      <c r="C1" s="65"/>
      <c r="D1" s="65"/>
      <c r="E1" s="65"/>
      <c r="F1" s="65"/>
    </row>
    <row r="2" spans="1:6" s="1" customFormat="1" ht="14.45" x14ac:dyDescent="0.3">
      <c r="A2" s="66" t="s">
        <v>68</v>
      </c>
      <c r="B2" s="66"/>
      <c r="C2" s="66"/>
      <c r="D2" s="66"/>
      <c r="E2" s="66"/>
      <c r="F2" s="66"/>
    </row>
    <row r="3" spans="1:6" s="42" customFormat="1" ht="15.6" x14ac:dyDescent="0.3">
      <c r="A3" s="44" t="s">
        <v>53</v>
      </c>
      <c r="B3" s="44" t="s">
        <v>51</v>
      </c>
      <c r="D3" s="44" t="s">
        <v>54</v>
      </c>
      <c r="F3" s="44" t="s">
        <v>55</v>
      </c>
    </row>
    <row r="4" spans="1:6" ht="14.45" x14ac:dyDescent="0.3">
      <c r="A4" t="s">
        <v>37</v>
      </c>
      <c r="B4" s="46">
        <f>'Output Table Three'!E4</f>
        <v>87306.144746489197</v>
      </c>
      <c r="D4" s="12">
        <v>271379498</v>
      </c>
      <c r="E4" t="s">
        <v>38</v>
      </c>
      <c r="F4" s="45">
        <f>B4/D4</f>
        <v>3.2171238206980986E-4</v>
      </c>
    </row>
    <row r="5" spans="1:6" ht="14.45" x14ac:dyDescent="0.3">
      <c r="A5" t="s">
        <v>24</v>
      </c>
      <c r="B5" s="46">
        <f>'Output Table Three'!E5</f>
        <v>106282.83858804349</v>
      </c>
      <c r="D5" s="12">
        <v>72012960</v>
      </c>
      <c r="E5" t="s">
        <v>38</v>
      </c>
      <c r="F5" s="45">
        <f>B5/D5</f>
        <v>1.4758848766672484E-3</v>
      </c>
    </row>
    <row r="6" spans="1:6" ht="14.45" x14ac:dyDescent="0.3">
      <c r="A6" t="s">
        <v>32</v>
      </c>
      <c r="B6" s="46">
        <f>'Output Table Three'!E6</f>
        <v>39308.074366461507</v>
      </c>
      <c r="D6" s="12">
        <v>467092</v>
      </c>
      <c r="E6" t="s">
        <v>40</v>
      </c>
      <c r="F6" s="45">
        <f>B6/D6</f>
        <v>8.4154886759913478E-2</v>
      </c>
    </row>
    <row r="7" spans="1:6" thickBot="1" x14ac:dyDescent="0.35">
      <c r="A7" t="s">
        <v>51</v>
      </c>
      <c r="B7" s="47">
        <f>SUM(B4:B6)</f>
        <v>232897.05770099422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Addendum One</vt:lpstr>
      <vt:lpstr>2014 kWh Savings</vt:lpstr>
      <vt:lpstr>2014 kW Savings</vt:lpstr>
      <vt:lpstr>Output One</vt:lpstr>
      <vt:lpstr>Output Table Two</vt:lpstr>
      <vt:lpstr>Output Table Three</vt:lpstr>
      <vt:lpstr>Rate Rider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Richard Dimmel</cp:lastModifiedBy>
  <cp:lastPrinted>2015-10-13T15:25:57Z</cp:lastPrinted>
  <dcterms:created xsi:type="dcterms:W3CDTF">2014-09-25T14:32:06Z</dcterms:created>
  <dcterms:modified xsi:type="dcterms:W3CDTF">2016-01-06T20:33:01Z</dcterms:modified>
</cp:coreProperties>
</file>