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2980" windowHeight="9525" activeTab="1"/>
  </bookViews>
  <sheets>
    <sheet name="JT1.2, 1.2 Add'l (Submission)" sheetId="1" r:id="rId1"/>
    <sheet name="JT1.2 ICM Projects Only" sheetId="2" r:id="rId2"/>
  </sheets>
  <definedNames>
    <definedName name="_xlnm._FilterDatabase" localSheetId="1" hidden="1">'JT1.2 ICM Projects Only'!$B$6:$E$46</definedName>
    <definedName name="_xlnm._FilterDatabase" localSheetId="0" hidden="1">'JT1.2, 1.2 Add''l (Submission)'!$B$6:$J$216</definedName>
    <definedName name="AS2DocOpenMode" hidden="1">"AS2DocumentEdit"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_xlnm.Print_Area" localSheetId="1">'JT1.2 ICM Projects Only'!$A$1:$E$48</definedName>
    <definedName name="_xlnm.Print_Area" localSheetId="0">'JT1.2, 1.2 Add''l (Submission)'!$A$1:$J$223</definedName>
    <definedName name="_xlnm.Print_Titles" localSheetId="1">'JT1.2 ICM Projects Only'!$2:$6</definedName>
    <definedName name="_xlnm.Print_Titles" localSheetId="0">'JT1.2, 1.2 Add''l (Submission)'!$2:$6</definedName>
  </definedNames>
  <calcPr calcId="145621"/>
</workbook>
</file>

<file path=xl/calcChain.xml><?xml version="1.0" encoding="utf-8"?>
<calcChain xmlns="http://schemas.openxmlformats.org/spreadsheetml/2006/main">
  <c r="E48" i="2" l="1"/>
  <c r="E44" i="2"/>
  <c r="E45" i="2" s="1"/>
  <c r="E41" i="2"/>
  <c r="E36" i="2"/>
  <c r="E37" i="2" s="1"/>
  <c r="E32" i="2"/>
  <c r="E30" i="2"/>
  <c r="E28" i="2"/>
  <c r="E20" i="2"/>
  <c r="E16" i="2"/>
  <c r="E11" i="2"/>
  <c r="E12" i="2" s="1"/>
  <c r="E33" i="2" l="1"/>
  <c r="E220" i="1"/>
  <c r="J214" i="1"/>
  <c r="J215" i="1" s="1"/>
  <c r="J216" i="1" s="1"/>
  <c r="J218" i="1" s="1"/>
  <c r="J221" i="1" s="1"/>
  <c r="I214" i="1"/>
  <c r="I215" i="1" s="1"/>
  <c r="G214" i="1"/>
  <c r="G215" i="1" s="1"/>
  <c r="F214" i="1"/>
  <c r="E214" i="1"/>
  <c r="J212" i="1"/>
  <c r="I212" i="1"/>
  <c r="G212" i="1"/>
  <c r="F212" i="1"/>
  <c r="F215" i="1" s="1"/>
  <c r="F216" i="1" s="1"/>
  <c r="F218" i="1" s="1"/>
  <c r="F221" i="1" s="1"/>
  <c r="F223" i="1" s="1"/>
  <c r="E212" i="1"/>
  <c r="E215" i="1" s="1"/>
  <c r="J197" i="1"/>
  <c r="I197" i="1"/>
  <c r="G197" i="1"/>
  <c r="F197" i="1"/>
  <c r="E197" i="1"/>
  <c r="J186" i="1"/>
  <c r="I186" i="1"/>
  <c r="G186" i="1"/>
  <c r="F186" i="1"/>
  <c r="E186" i="1"/>
  <c r="J172" i="1"/>
  <c r="I172" i="1"/>
  <c r="G172" i="1"/>
  <c r="F172" i="1"/>
  <c r="E172" i="1"/>
  <c r="J161" i="1"/>
  <c r="I161" i="1"/>
  <c r="G161" i="1"/>
  <c r="F161" i="1"/>
  <c r="E161" i="1"/>
  <c r="J154" i="1"/>
  <c r="I154" i="1"/>
  <c r="G154" i="1"/>
  <c r="F154" i="1"/>
  <c r="E154" i="1"/>
  <c r="J138" i="1"/>
  <c r="J139" i="1" s="1"/>
  <c r="I138" i="1"/>
  <c r="G138" i="1"/>
  <c r="G139" i="1" s="1"/>
  <c r="F138" i="1"/>
  <c r="E138" i="1"/>
  <c r="J136" i="1"/>
  <c r="I136" i="1"/>
  <c r="G136" i="1"/>
  <c r="F136" i="1"/>
  <c r="F139" i="1" s="1"/>
  <c r="E136" i="1"/>
  <c r="J133" i="1"/>
  <c r="I133" i="1"/>
  <c r="G133" i="1"/>
  <c r="F133" i="1"/>
  <c r="E129" i="1"/>
  <c r="E125" i="1"/>
  <c r="E133" i="1" s="1"/>
  <c r="J124" i="1"/>
  <c r="I124" i="1"/>
  <c r="G124" i="1"/>
  <c r="F124" i="1"/>
  <c r="E124" i="1"/>
  <c r="J121" i="1"/>
  <c r="I121" i="1"/>
  <c r="G121" i="1"/>
  <c r="F121" i="1"/>
  <c r="E121" i="1"/>
  <c r="J118" i="1"/>
  <c r="I118" i="1"/>
  <c r="G118" i="1"/>
  <c r="F118" i="1"/>
  <c r="E118" i="1"/>
  <c r="J115" i="1"/>
  <c r="I115" i="1"/>
  <c r="G115" i="1"/>
  <c r="F115" i="1"/>
  <c r="E115" i="1"/>
  <c r="I113" i="1"/>
  <c r="J112" i="1"/>
  <c r="I112" i="1"/>
  <c r="G112" i="1"/>
  <c r="F112" i="1"/>
  <c r="E112" i="1"/>
  <c r="I110" i="1"/>
  <c r="J109" i="1"/>
  <c r="I109" i="1"/>
  <c r="G109" i="1"/>
  <c r="F109" i="1"/>
  <c r="E109" i="1"/>
  <c r="J106" i="1"/>
  <c r="G106" i="1"/>
  <c r="F106" i="1"/>
  <c r="E106" i="1"/>
  <c r="I104" i="1"/>
  <c r="I106" i="1" s="1"/>
  <c r="G99" i="1"/>
  <c r="J98" i="1"/>
  <c r="I98" i="1"/>
  <c r="G98" i="1"/>
  <c r="F98" i="1"/>
  <c r="F99" i="1" s="1"/>
  <c r="E98" i="1"/>
  <c r="E99" i="1" s="1"/>
  <c r="J96" i="1"/>
  <c r="J99" i="1" s="1"/>
  <c r="I96" i="1"/>
  <c r="G96" i="1"/>
  <c r="F96" i="1"/>
  <c r="E96" i="1"/>
  <c r="J90" i="1"/>
  <c r="I90" i="1"/>
  <c r="G90" i="1"/>
  <c r="F90" i="1"/>
  <c r="E90" i="1"/>
  <c r="J88" i="1"/>
  <c r="I88" i="1"/>
  <c r="G88" i="1"/>
  <c r="F88" i="1"/>
  <c r="E88" i="1"/>
  <c r="J86" i="1"/>
  <c r="I86" i="1"/>
  <c r="I99" i="1" s="1"/>
  <c r="G86" i="1"/>
  <c r="F86" i="1"/>
  <c r="E86" i="1"/>
  <c r="J78" i="1"/>
  <c r="I78" i="1"/>
  <c r="G78" i="1"/>
  <c r="F78" i="1"/>
  <c r="E78" i="1"/>
  <c r="J63" i="1"/>
  <c r="I63" i="1"/>
  <c r="G63" i="1"/>
  <c r="F63" i="1"/>
  <c r="E63" i="1"/>
  <c r="J43" i="1"/>
  <c r="I43" i="1"/>
  <c r="G43" i="1"/>
  <c r="F43" i="1"/>
  <c r="F44" i="1" s="1"/>
  <c r="E35" i="1"/>
  <c r="E43" i="1" s="1"/>
  <c r="E44" i="1" s="1"/>
  <c r="J32" i="1"/>
  <c r="I32" i="1"/>
  <c r="G32" i="1"/>
  <c r="F32" i="1"/>
  <c r="E32" i="1"/>
  <c r="J20" i="1"/>
  <c r="J44" i="1" s="1"/>
  <c r="I20" i="1"/>
  <c r="I44" i="1" s="1"/>
  <c r="G20" i="1"/>
  <c r="G44" i="1" s="1"/>
  <c r="F20" i="1"/>
  <c r="E20" i="1"/>
  <c r="E46" i="2" l="1"/>
  <c r="E139" i="1"/>
  <c r="E216" i="1" s="1"/>
  <c r="E218" i="1" s="1"/>
  <c r="E221" i="1" s="1"/>
  <c r="E223" i="1" s="1"/>
  <c r="I139" i="1"/>
  <c r="I216" i="1" s="1"/>
  <c r="I218" i="1" s="1"/>
  <c r="I221" i="1" s="1"/>
  <c r="G216" i="1"/>
  <c r="G218" i="1" s="1"/>
  <c r="G221" i="1" s="1"/>
  <c r="G223" i="1" s="1"/>
</calcChain>
</file>

<file path=xl/sharedStrings.xml><?xml version="1.0" encoding="utf-8"?>
<sst xmlns="http://schemas.openxmlformats.org/spreadsheetml/2006/main" count="475" uniqueCount="222">
  <si>
    <t>ENERSOURCE HYDRO MISSISSAUGA</t>
  </si>
  <si>
    <t>CAPITAL EXPENDITURE PROJECTS</t>
  </si>
  <si>
    <t>2016 ICM</t>
  </si>
  <si>
    <t>ICM Projects</t>
  </si>
  <si>
    <t>Submission (Dec)</t>
  </si>
  <si>
    <t>JT1.2 (Additional)</t>
  </si>
  <si>
    <t>Business Unit</t>
  </si>
  <si>
    <t>Description</t>
  </si>
  <si>
    <t>2016 Budget</t>
  </si>
  <si>
    <t>2016 ICM Capital</t>
  </si>
  <si>
    <t>2016 ICM Projects</t>
  </si>
  <si>
    <t>2013 Cost Of Service</t>
  </si>
  <si>
    <t>Reliability Minutes</t>
  </si>
  <si>
    <t>C0504 - Substation Upgrade</t>
  </si>
  <si>
    <t>Mini Orlando MS</t>
  </si>
  <si>
    <t>Orr MS</t>
  </si>
  <si>
    <t>Rifle Range MS</t>
  </si>
  <si>
    <t>Cawthra MS</t>
  </si>
  <si>
    <t>Webb MS - Land</t>
  </si>
  <si>
    <t>Mini Britannia - Land</t>
  </si>
  <si>
    <t>Duke MS - Land</t>
  </si>
  <si>
    <t>Site Enhancements</t>
  </si>
  <si>
    <t>Hensall MS</t>
  </si>
  <si>
    <t xml:space="preserve">Parkwest  M.S. 27.6/4.16Kv Upgrades </t>
  </si>
  <si>
    <t xml:space="preserve">Revus  M.S. 27.6/4.16Kv Upgrades </t>
  </si>
  <si>
    <t>Rubin M.S. Upgrade</t>
  </si>
  <si>
    <t>Miscellaneous Projects &lt;$645,000</t>
  </si>
  <si>
    <t>C0507 - Subtransmission Expansion</t>
  </si>
  <si>
    <t>Churchill Meadows Feeder Egress (Easement) - TS to Winston Churchill</t>
  </si>
  <si>
    <t>Port - Stavebank to Elizabeth</t>
  </si>
  <si>
    <t>Cawthra - Burnhamthorpe to Bloor</t>
  </si>
  <si>
    <t>Webb MS Feeder Egress - Section 1</t>
  </si>
  <si>
    <t>HYDRO ONE ROW - WINSTON CHURCHILL TO SOUTHDOWN (PH2 BROMSGROVE TO WINSTON CHURC)</t>
  </si>
  <si>
    <t>CLARKSON - ORR TO LAKESHORE</t>
  </si>
  <si>
    <t>Other Projects</t>
  </si>
  <si>
    <t>Churchill Meadows</t>
  </si>
  <si>
    <t>York M.S. 44Kv CCT Ex. Poles</t>
  </si>
  <si>
    <t>Dundas Street</t>
  </si>
  <si>
    <t xml:space="preserve">Burnhamthorpe Road West – WCB to Ridgeway Dr </t>
  </si>
  <si>
    <t>C0576 - Auto Switches/SCADA</t>
  </si>
  <si>
    <t>U/G installation of SCADA/Automation switches</t>
  </si>
  <si>
    <t>O/H installation of SCADA/Automation switches</t>
  </si>
  <si>
    <t>Station RTU &amp; Protection Relay and Battery &amp; Charger Replacements</t>
  </si>
  <si>
    <t>RTU System Enhancements</t>
  </si>
  <si>
    <t>SCADA Master Upgrade</t>
  </si>
  <si>
    <t>WiMAX Wireless Network Project</t>
  </si>
  <si>
    <t>Thomas MS Switchgear</t>
  </si>
  <si>
    <t>Rifle Range Automation</t>
  </si>
  <si>
    <t>Mini Orlando Automation</t>
  </si>
  <si>
    <t>SYSTEM SERVICE</t>
  </si>
  <si>
    <t>C0505 - Subdivision Rebuild</t>
  </si>
  <si>
    <t>Ellengale - Ibbetson Cres/ Shamir</t>
  </si>
  <si>
    <t>Rockwood - Fieldgate/ Maple Ridge</t>
  </si>
  <si>
    <t>Clarkson - Bromsgrove/ Cramer/Sherhill</t>
  </si>
  <si>
    <t>Campobella/ Argentia</t>
  </si>
  <si>
    <t>Baldwin/ Melton</t>
  </si>
  <si>
    <t>Malton - Wrenwood/ Rockhill/ Bayswater</t>
  </si>
  <si>
    <t>Woodlands/ Wiltshire</t>
  </si>
  <si>
    <t>Autumn Harvest Section 3 - Wagondust</t>
  </si>
  <si>
    <t>Mississauga Valley Blvd feeder - North side</t>
  </si>
  <si>
    <t>Erin Mills MS Feeders</t>
  </si>
  <si>
    <t>Sherobee/Hurontario  Apartments Rebuild</t>
  </si>
  <si>
    <t>Paisley Blvd West-Whaley Dr. Rebuild</t>
  </si>
  <si>
    <t>Aquitane/ Montevideo Rebuild</t>
  </si>
  <si>
    <t>City Centre Dr Phase 3 Rebuild</t>
  </si>
  <si>
    <t>Ellengale Dr Rebuild - Section 1</t>
  </si>
  <si>
    <t>Cullen Avenue Rebuild</t>
  </si>
  <si>
    <t>Farm Cottage Rebuild</t>
  </si>
  <si>
    <t>C0561 - Overhead Rebuilds</t>
  </si>
  <si>
    <t>2016 Overhead Switch Replacement Program</t>
  </si>
  <si>
    <t>2016 Insulator Replacement Program</t>
  </si>
  <si>
    <t>2016 Stores Small Capital Material</t>
  </si>
  <si>
    <t>2016 Wood Pole Installations</t>
  </si>
  <si>
    <t>2016 Concrete Pole Installations</t>
  </si>
  <si>
    <t>2016 Misc Capital (FIs, Term Poles, Animal Protection, Grounding Replacments)</t>
  </si>
  <si>
    <t>Vermouth/Breckonridge</t>
  </si>
  <si>
    <t>Holburne - Section 1</t>
  </si>
  <si>
    <t>Meadow Wood/Country Club</t>
  </si>
  <si>
    <t>Hull/Studley</t>
  </si>
  <si>
    <t>Wharton Way/Berkel</t>
  </si>
  <si>
    <t>Credit Woodlands - Section 2</t>
  </si>
  <si>
    <t>Wood &amp; Concrete Pole Replacement Program</t>
  </si>
  <si>
    <t>C0562 - Subtransmission Renewal</t>
  </si>
  <si>
    <t>Bloor - Cawthra to Tomken</t>
  </si>
  <si>
    <t>Lakeshore - Seneca to Cawthra</t>
  </si>
  <si>
    <t>Park - Hurontario to Kane</t>
  </si>
  <si>
    <t>Queen - Briarwood to Seneca</t>
  </si>
  <si>
    <t>Goreway - Derry to City Limits</t>
  </si>
  <si>
    <t>Stavebank MS - Feeder Egress</t>
  </si>
  <si>
    <t>C0563 - U/G TX/Replace/Overhaul</t>
  </si>
  <si>
    <t>Underground Transformer and Equipment Renewal</t>
  </si>
  <si>
    <t>C0564 - O/H TX/Replace/Overhaul</t>
  </si>
  <si>
    <t>Overhead Transformer and Equipment Renewal</t>
  </si>
  <si>
    <t>C0565 - U/G Cable Replace</t>
  </si>
  <si>
    <t>Pad Mounted Switchgear Replacement</t>
  </si>
  <si>
    <t>Primary Distribution Equipment Replacement</t>
  </si>
  <si>
    <t>Underground Cable and Splice Replacement</t>
  </si>
  <si>
    <t>Secondary Cable Replacements</t>
  </si>
  <si>
    <t>C0567 - Emergency Replacements</t>
  </si>
  <si>
    <t>Emergency Replacements</t>
  </si>
  <si>
    <t>SYSTEM RENEWAL</t>
  </si>
  <si>
    <t>C0531 - Roads</t>
  </si>
  <si>
    <t>QEW - Hurontario to Mississauga Road</t>
  </si>
  <si>
    <t>MCLAUGHLIN ROAD WIDENING - EGLINTON TO PARKWOOD</t>
  </si>
  <si>
    <t>GOREWAY at CITY LIMITS (GRADE SEPARATION)</t>
  </si>
  <si>
    <t>TORBRAM ROAD - Grade Separation</t>
  </si>
  <si>
    <t>Various Intersections</t>
  </si>
  <si>
    <t>C0531C - CIAC - Roads</t>
  </si>
  <si>
    <t>Customer Contributions</t>
  </si>
  <si>
    <t>C0532 - LRT</t>
  </si>
  <si>
    <t>Design - Underground</t>
  </si>
  <si>
    <t>Design - Overhead</t>
  </si>
  <si>
    <t>C0541 - New Subdivisions(OfferConnect)</t>
  </si>
  <si>
    <t>New Subdivisions</t>
  </si>
  <si>
    <t>C0541C - CIAC - New Subdivisions (OTC)</t>
  </si>
  <si>
    <t>C0542 - Ind/Comm Services</t>
  </si>
  <si>
    <t>Industrial/Commercial Services</t>
  </si>
  <si>
    <t>C0542C - CIAC Ind/Comm Services</t>
  </si>
  <si>
    <t>C0544 - Residential Service Upgrades</t>
  </si>
  <si>
    <t>Residential Service Upgrades</t>
  </si>
  <si>
    <t>C0544C - CIAC Residential Service Upgrades</t>
  </si>
  <si>
    <t>C0594 - Smart Meters Large Users</t>
  </si>
  <si>
    <t>900 Large Commercial Interval Meter Replacement Project</t>
  </si>
  <si>
    <t>Collector (Gatekeeper) Replacement/Removal</t>
  </si>
  <si>
    <t>C0597 - Grid Supply Point Metering</t>
  </si>
  <si>
    <t>TCP/IP GSP Conversion &amp; Reseal</t>
  </si>
  <si>
    <t>Tomken Upgrade</t>
  </si>
  <si>
    <t>C0598 - Metering</t>
  </si>
  <si>
    <t>Maint and Replace Small Comm Non-Demand</t>
  </si>
  <si>
    <t>New Installations Small Comm Non-Demand</t>
  </si>
  <si>
    <t>New Installations Large Comm/Ind with Demand</t>
  </si>
  <si>
    <t>New Residential Installs - Customer Engineering</t>
  </si>
  <si>
    <t>Residential Maintenance</t>
  </si>
  <si>
    <t>PMU - Maintenance/Failure</t>
  </si>
  <si>
    <t>PMU - New Installs</t>
  </si>
  <si>
    <t>Installation of metering equipment</t>
  </si>
  <si>
    <t>C0899 - Smart Meters - New Condos</t>
  </si>
  <si>
    <t>New IMS</t>
  </si>
  <si>
    <t>Retrofit IMS</t>
  </si>
  <si>
    <t>C0900 - Green Energy - FIT/MicroFIT</t>
  </si>
  <si>
    <t>FIT &amp; MicroFIT Projects</t>
  </si>
  <si>
    <t>SYSTEM ACCESS</t>
  </si>
  <si>
    <t>C0581 - Engineering &amp;  Asset Systems</t>
  </si>
  <si>
    <t>Hardware Refresh</t>
  </si>
  <si>
    <t>InService Upgrade</t>
  </si>
  <si>
    <t>G/Technology Upgrade</t>
  </si>
  <si>
    <t>SmartPlant Foundation Upgrade</t>
  </si>
  <si>
    <t>Miscellaneous Engineering Software</t>
  </si>
  <si>
    <t>IOM Automated Switch Planning</t>
  </si>
  <si>
    <t>AM/FM/GIS Subtransmission Conversion</t>
  </si>
  <si>
    <t>IOM Mobile Deployment - Phase 2</t>
  </si>
  <si>
    <t>Transformer Load Analysis Integration to AM/FM</t>
  </si>
  <si>
    <t>Major Equipment Location Tracking</t>
  </si>
  <si>
    <t>Asset Inspection Enhancements</t>
  </si>
  <si>
    <t>IOM Defects</t>
  </si>
  <si>
    <t>IOM Related Investments</t>
  </si>
  <si>
    <t>C0584 - Rolling Stock</t>
  </si>
  <si>
    <t>Bucket Trucks</t>
  </si>
  <si>
    <t>Dump Trucks</t>
  </si>
  <si>
    <t>Pickup Trucks</t>
  </si>
  <si>
    <t>Trailers</t>
  </si>
  <si>
    <t>Vans</t>
  </si>
  <si>
    <t>Annual Fleet Renewal Program</t>
  </si>
  <si>
    <t>C0585 - Computer Equip</t>
  </si>
  <si>
    <t>Email Messaging System Upgrade</t>
  </si>
  <si>
    <t>Mobile Phone platform renewal/upgrade</t>
  </si>
  <si>
    <t>Printer Platform upgrade</t>
  </si>
  <si>
    <t>All-In-Ones Toshiba Printers/Copiers/scanners upgrade</t>
  </si>
  <si>
    <t>BladeCentre Chassis Mavis Datacentre upgrade</t>
  </si>
  <si>
    <t>Microsoft Licensing True up</t>
  </si>
  <si>
    <t>Virtual Hold for Customer Service</t>
  </si>
  <si>
    <t>IT Assets Inventory tool</t>
  </si>
  <si>
    <t>Additional hardware</t>
  </si>
  <si>
    <t>Various projects hardware/software and upgrade requirements</t>
  </si>
  <si>
    <t>C0588 - ERP System</t>
  </si>
  <si>
    <t>JDE Major Version Upgrade</t>
  </si>
  <si>
    <t>Flex Time Tracking Upgrade/Migration</t>
  </si>
  <si>
    <t xml:space="preserve">Additional software licenses/enhancements and hardware </t>
  </si>
  <si>
    <t>Microsoft Business Intelligence Phase 2</t>
  </si>
  <si>
    <t>Long Term Asset Planning Solution</t>
  </si>
  <si>
    <t>IBM Cognos - JDE Intergration - Operating vs Capital Tracking by Employee</t>
  </si>
  <si>
    <t>Customer Service Live Chat</t>
  </si>
  <si>
    <t>AP - Link - EFT</t>
  </si>
  <si>
    <t>Asset Maintenance Management - Substations</t>
  </si>
  <si>
    <t>Website Upgrade</t>
  </si>
  <si>
    <t>Budgeting and Planning software</t>
  </si>
  <si>
    <t>JDE – AM/FM Asset Management Application Integration, Phases 1, 2 and 3</t>
  </si>
  <si>
    <t>C0589 - Meter to Cash</t>
  </si>
  <si>
    <t>Oracle Web Self Service Module Phase 1</t>
  </si>
  <si>
    <t>Monthly billing</t>
  </si>
  <si>
    <t>Deposit review process</t>
  </si>
  <si>
    <t>IMS collections</t>
  </si>
  <si>
    <t>Cash Processing and scanning equipment</t>
  </si>
  <si>
    <t>Automate notice: Residential customers</t>
  </si>
  <si>
    <t>PrimeRead TOU billing replacement</t>
  </si>
  <si>
    <t>CC&amp;B Upgrade</t>
  </si>
  <si>
    <t>BizTalk Upgrade</t>
  </si>
  <si>
    <t>C0591 - Grounds &amp; Building</t>
  </si>
  <si>
    <t>Mavis Asphalt</t>
  </si>
  <si>
    <t>Infrastructure and Security upgrades (Electrical, fire and life safety)</t>
  </si>
  <si>
    <t>Energy conservation, waste reduction and Health &amp; Safety programs</t>
  </si>
  <si>
    <t>Mavis HVAC &amp; Mechanical Upgrades</t>
  </si>
  <si>
    <t>Building Automation System</t>
  </si>
  <si>
    <t>Mavis Building Envelope</t>
  </si>
  <si>
    <t>Derry HVAC Upgrades</t>
  </si>
  <si>
    <t>Mavis Building Reno to Middle Tower Main Floor</t>
  </si>
  <si>
    <t>Mavis Warehouse Wall, Walkway and Trades Training Centre</t>
  </si>
  <si>
    <t>Mavis Warehouse Offices and Washroom</t>
  </si>
  <si>
    <t>Computer Room Halon Conversion</t>
  </si>
  <si>
    <t>North Tower Hydraulic Lift</t>
  </si>
  <si>
    <t>Renovations to The Operations Centre</t>
  </si>
  <si>
    <t>C0595 - Major Tools Constr</t>
  </si>
  <si>
    <t>Major Tools</t>
  </si>
  <si>
    <t>GENERAL PLANT</t>
  </si>
  <si>
    <t>NET CAPITAL EXPENDITURES (EXCLUDING HYDRO ONE TS PAYMENTS)</t>
  </si>
  <si>
    <t>Hydro One TS Payments</t>
  </si>
  <si>
    <t>NET CAPITAL EXPENDITURES BEFORE ADJUSTMENTS</t>
  </si>
  <si>
    <t>Add: AFUDC - Allowance for Funds Used During Construction</t>
  </si>
  <si>
    <t>Less: Recovery through Variance Account 1557 - Smart Meters Large Users</t>
  </si>
  <si>
    <t>NET CAPITAL EXPENDITURES</t>
  </si>
  <si>
    <t>Less: Capex Materiality Threshold</t>
  </si>
  <si>
    <t>INCREMENTAL CAPITAL MODULE REQUEST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</si>
</sst>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;\-&quot;$&quot;#,##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??_);_(@_)"/>
    <numFmt numFmtId="165" formatCode="_(* #,##0.0_);_(* \(#,##0.0\);_(* &quot;-&quot;??_);_(@_)"/>
    <numFmt numFmtId="166" formatCode="#,##0.0"/>
    <numFmt numFmtId="167" formatCode="mm/dd/yyyy"/>
    <numFmt numFmtId="168" formatCode="0\-0"/>
    <numFmt numFmtId="169" formatCode="_(* #,##0.00_);_(* \(#,##0.00\);_(* &quot;-&quot;??_);_(@_)"/>
    <numFmt numFmtId="170" formatCode="&quot;$&quot;#,##0\ ;\(&quot;$&quot;#,##0\)"/>
    <numFmt numFmtId="171" formatCode="&quot;$&quot;#,##0.00"/>
    <numFmt numFmtId="172" formatCode="_(&quot;$&quot;* #,##0.00_);_(&quot;$&quot;* \(#,##0.00\);_(&quot;$&quot;* &quot;-&quot;??_);_(@_)"/>
    <numFmt numFmtId="173" formatCode="&quot;$&quot;#,##0.00_);[Red]\(&quot;$&quot;#,##0.00\)"/>
    <numFmt numFmtId="174" formatCode="0.000%"/>
    <numFmt numFmtId="175" formatCode="&quot;$&quot;#,##0_);\(&quot;$&quot;#,##0\)"/>
    <numFmt numFmtId="176" formatCode="_([$€-2]* #,##0.00_);_([$€-2]* \(#,##0.00\);_([$€-2]* &quot;-&quot;??_)"/>
    <numFmt numFmtId="177" formatCode="##\-#"/>
    <numFmt numFmtId="178" formatCode="_(* #,##0_);_(* \(#,##0\);_(* &quot;-&quot;??_);_(@_)"/>
    <numFmt numFmtId="179" formatCode="_-* #,##0\ _P_t_s_-;\-* #,##0\ _P_t_s_-;_-* &quot;-&quot;\ _P_t_s_-;_-@_-"/>
    <numFmt numFmtId="180" formatCode="0.00_)"/>
    <numFmt numFmtId="181" formatCode="&quot;£ &quot;#,##0.00;[Red]\-&quot;£ &quot;#,##0.00"/>
    <numFmt numFmtId="182" formatCode="[$-409]mmm\-yy;@"/>
    <numFmt numFmtId="183" formatCode="[$-409]d/mmm/yy;@"/>
  </numFmts>
  <fonts count="59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24"/>
      <name val="Courier New"/>
      <family val="3"/>
    </font>
    <font>
      <sz val="10"/>
      <name val="Tahoma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sz val="8"/>
      <name val="Arial"/>
      <family val="2"/>
    </font>
    <font>
      <b/>
      <sz val="16"/>
      <name val="Times New Roma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2"/>
      <color indexed="24"/>
      <name val="Times New Roman"/>
      <family val="1"/>
    </font>
    <font>
      <b/>
      <sz val="13"/>
      <color indexed="56"/>
      <name val="Arial"/>
      <family val="2"/>
    </font>
    <font>
      <sz val="10"/>
      <color indexed="24"/>
      <name val="Times New Roman"/>
      <family val="1"/>
    </font>
    <font>
      <b/>
      <sz val="11"/>
      <color indexed="56"/>
      <name val="Arial"/>
      <family val="2"/>
    </font>
    <font>
      <b/>
      <sz val="11"/>
      <color indexed="56"/>
      <name val="Tahoma"/>
      <family val="2"/>
    </font>
    <font>
      <b/>
      <sz val="24"/>
      <name val="Geneva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b/>
      <i/>
      <sz val="16"/>
      <name val="Helv"/>
    </font>
    <font>
      <b/>
      <sz val="10"/>
      <name val="Helv"/>
    </font>
    <font>
      <sz val="10"/>
      <color theme="1"/>
      <name val="Arial"/>
      <family val="2"/>
    </font>
    <font>
      <sz val="7"/>
      <name val="Arial"/>
      <family val="2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0"/>
      <name val="MS Sans Serif"/>
      <family val="2"/>
    </font>
    <font>
      <sz val="10"/>
      <name val="GMond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0"/>
      </top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3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165" fontId="3" fillId="0" borderId="0"/>
    <xf numFmtId="165" fontId="3" fillId="0" borderId="0"/>
    <xf numFmtId="165" fontId="3" fillId="0" borderId="0"/>
    <xf numFmtId="166" fontId="3" fillId="0" borderId="0"/>
    <xf numFmtId="166" fontId="3" fillId="0" borderId="0"/>
    <xf numFmtId="166" fontId="3" fillId="0" borderId="0"/>
    <xf numFmtId="165" fontId="3" fillId="0" borderId="0"/>
    <xf numFmtId="165" fontId="3" fillId="0" borderId="0"/>
    <xf numFmtId="165" fontId="3" fillId="0" borderId="0"/>
    <xf numFmtId="167" fontId="3" fillId="0" borderId="0"/>
    <xf numFmtId="167" fontId="3" fillId="0" borderId="0"/>
    <xf numFmtId="167" fontId="3" fillId="0" borderId="0"/>
    <xf numFmtId="168" fontId="3" fillId="0" borderId="0"/>
    <xf numFmtId="168" fontId="3" fillId="0" borderId="0"/>
    <xf numFmtId="168" fontId="3" fillId="0" borderId="0"/>
    <xf numFmtId="167" fontId="3" fillId="0" borderId="0"/>
    <xf numFmtId="0" fontId="12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23" borderId="0" applyNumberFormat="0" applyBorder="0" applyAlignment="0" applyProtection="0"/>
    <xf numFmtId="0" fontId="13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4" borderId="0" applyNumberFormat="0" applyBorder="0" applyAlignment="0" applyProtection="0"/>
    <xf numFmtId="0" fontId="13" fillId="2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5" borderId="0" applyNumberFormat="0" applyBorder="0" applyAlignment="0" applyProtection="0"/>
    <xf numFmtId="0" fontId="13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2" fillId="26" borderId="0" applyNumberFormat="0" applyBorder="0" applyAlignment="0" applyProtection="0"/>
    <xf numFmtId="0" fontId="13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7" borderId="0" applyNumberFormat="0" applyBorder="0" applyAlignment="0" applyProtection="0"/>
    <xf numFmtId="0" fontId="13" fillId="2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8" borderId="0" applyNumberFormat="0" applyBorder="0" applyAlignment="0" applyProtection="0"/>
    <xf numFmtId="0" fontId="13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9" borderId="0" applyNumberFormat="0" applyBorder="0" applyAlignment="0" applyProtection="0"/>
    <xf numFmtId="0" fontId="13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30" borderId="0" applyNumberFormat="0" applyBorder="0" applyAlignment="0" applyProtection="0"/>
    <xf numFmtId="0" fontId="13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5" borderId="0" applyNumberFormat="0" applyBorder="0" applyAlignment="0" applyProtection="0"/>
    <xf numFmtId="0" fontId="13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8" borderId="0" applyNumberFormat="0" applyBorder="0" applyAlignment="0" applyProtection="0"/>
    <xf numFmtId="0" fontId="13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2" fillId="31" borderId="0" applyNumberFormat="0" applyBorder="0" applyAlignment="0" applyProtection="0"/>
    <xf numFmtId="0" fontId="13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4" fillId="32" borderId="0" applyNumberFormat="0" applyBorder="0" applyAlignment="0" applyProtection="0"/>
    <xf numFmtId="0" fontId="15" fillId="32" borderId="0" applyNumberFormat="0" applyBorder="0" applyAlignment="0" applyProtection="0"/>
    <xf numFmtId="0" fontId="14" fillId="29" borderId="0" applyNumberFormat="0" applyBorder="0" applyAlignment="0" applyProtection="0"/>
    <xf numFmtId="0" fontId="15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33" borderId="0" applyNumberFormat="0" applyBorder="0" applyAlignment="0" applyProtection="0"/>
    <xf numFmtId="0" fontId="15" fillId="33" borderId="0" applyNumberFormat="0" applyBorder="0" applyAlignment="0" applyProtection="0"/>
    <xf numFmtId="0" fontId="14" fillId="34" borderId="0" applyNumberFormat="0" applyBorder="0" applyAlignment="0" applyProtection="0"/>
    <xf numFmtId="0" fontId="15" fillId="34" borderId="0" applyNumberFormat="0" applyBorder="0" applyAlignment="0" applyProtection="0"/>
    <xf numFmtId="0" fontId="14" fillId="35" borderId="0" applyNumberFormat="0" applyBorder="0" applyAlignment="0" applyProtection="0"/>
    <xf numFmtId="0" fontId="15" fillId="35" borderId="0" applyNumberFormat="0" applyBorder="0" applyAlignment="0" applyProtection="0"/>
    <xf numFmtId="0" fontId="14" fillId="36" borderId="0" applyNumberFormat="0" applyBorder="0" applyAlignment="0" applyProtection="0"/>
    <xf numFmtId="0" fontId="15" fillId="36" borderId="0" applyNumberFormat="0" applyBorder="0" applyAlignment="0" applyProtection="0"/>
    <xf numFmtId="0" fontId="14" fillId="37" borderId="0" applyNumberFormat="0" applyBorder="0" applyAlignment="0" applyProtection="0"/>
    <xf numFmtId="0" fontId="15" fillId="37" borderId="0" applyNumberFormat="0" applyBorder="0" applyAlignment="0" applyProtection="0"/>
    <xf numFmtId="0" fontId="14" fillId="38" borderId="0" applyNumberFormat="0" applyBorder="0" applyAlignment="0" applyProtection="0"/>
    <xf numFmtId="0" fontId="15" fillId="38" borderId="0" applyNumberFormat="0" applyBorder="0" applyAlignment="0" applyProtection="0"/>
    <xf numFmtId="0" fontId="14" fillId="33" borderId="0" applyNumberFormat="0" applyBorder="0" applyAlignment="0" applyProtection="0"/>
    <xf numFmtId="0" fontId="15" fillId="33" borderId="0" applyNumberFormat="0" applyBorder="0" applyAlignment="0" applyProtection="0"/>
    <xf numFmtId="0" fontId="14" fillId="34" borderId="0" applyNumberFormat="0" applyBorder="0" applyAlignment="0" applyProtection="0"/>
    <xf numFmtId="0" fontId="15" fillId="34" borderId="0" applyNumberFormat="0" applyBorder="0" applyAlignment="0" applyProtection="0"/>
    <xf numFmtId="0" fontId="14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8" fillId="40" borderId="15" applyNumberFormat="0" applyAlignment="0" applyProtection="0"/>
    <xf numFmtId="0" fontId="18" fillId="40" borderId="15" applyNumberFormat="0" applyAlignment="0" applyProtection="0"/>
    <xf numFmtId="0" fontId="18" fillId="40" borderId="15" applyNumberFormat="0" applyAlignment="0" applyProtection="0"/>
    <xf numFmtId="0" fontId="18" fillId="40" borderId="15" applyNumberFormat="0" applyAlignment="0" applyProtection="0"/>
    <xf numFmtId="0" fontId="19" fillId="40" borderId="15" applyNumberFormat="0" applyAlignment="0" applyProtection="0"/>
    <xf numFmtId="0" fontId="19" fillId="40" borderId="15" applyNumberFormat="0" applyAlignment="0" applyProtection="0"/>
    <xf numFmtId="0" fontId="19" fillId="40" borderId="15" applyNumberFormat="0" applyAlignment="0" applyProtection="0"/>
    <xf numFmtId="0" fontId="19" fillId="40" borderId="15" applyNumberFormat="0" applyAlignment="0" applyProtection="0"/>
    <xf numFmtId="0" fontId="20" fillId="41" borderId="16" applyNumberFormat="0" applyAlignment="0" applyProtection="0"/>
    <xf numFmtId="0" fontId="21" fillId="41" borderId="16" applyNumberFormat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0" fontId="23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2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5" fontId="2" fillId="0" borderId="0" applyFont="0" applyFill="0" applyBorder="0" applyAlignment="0" applyProtection="0"/>
    <xf numFmtId="3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0" fontId="24" fillId="0" borderId="0" applyFont="0" applyFill="0" applyBorder="0" applyAlignment="0" applyProtection="0"/>
    <xf numFmtId="4" fontId="25" fillId="0" borderId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8" fillId="24" borderId="0" applyNumberFormat="0" applyBorder="0" applyAlignment="0" applyProtection="0"/>
    <xf numFmtId="0" fontId="29" fillId="24" borderId="0" applyNumberFormat="0" applyBorder="0" applyAlignment="0" applyProtection="0"/>
    <xf numFmtId="38" fontId="30" fillId="42" borderId="0" applyNumberFormat="0" applyBorder="0" applyAlignment="0" applyProtection="0"/>
    <xf numFmtId="0" fontId="31" fillId="0" borderId="0"/>
    <xf numFmtId="0" fontId="32" fillId="0" borderId="17" applyNumberFormat="0" applyAlignment="0" applyProtection="0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2" fillId="0" borderId="4">
      <alignment horizontal="left" vertical="center"/>
    </xf>
    <xf numFmtId="0" fontId="33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1"/>
    <xf numFmtId="0" fontId="40" fillId="0" borderId="0" applyNumberFormat="0" applyFill="0" applyBorder="0" applyAlignment="0" applyProtection="0">
      <alignment vertical="top"/>
      <protection locked="0"/>
    </xf>
    <xf numFmtId="10" fontId="30" fillId="43" borderId="3" applyNumberFormat="0" applyBorder="0" applyAlignment="0" applyProtection="0"/>
    <xf numFmtId="10" fontId="30" fillId="43" borderId="3" applyNumberFormat="0" applyBorder="0" applyAlignment="0" applyProtection="0"/>
    <xf numFmtId="10" fontId="30" fillId="43" borderId="3" applyNumberFormat="0" applyBorder="0" applyAlignment="0" applyProtection="0"/>
    <xf numFmtId="10" fontId="30" fillId="43" borderId="3" applyNumberFormat="0" applyBorder="0" applyAlignment="0" applyProtection="0"/>
    <xf numFmtId="10" fontId="30" fillId="43" borderId="3" applyNumberFormat="0" applyBorder="0" applyAlignment="0" applyProtection="0"/>
    <xf numFmtId="0" fontId="41" fillId="27" borderId="15" applyNumberFormat="0" applyAlignment="0" applyProtection="0"/>
    <xf numFmtId="0" fontId="41" fillId="27" borderId="15" applyNumberFormat="0" applyAlignment="0" applyProtection="0"/>
    <xf numFmtId="0" fontId="41" fillId="27" borderId="15" applyNumberFormat="0" applyAlignment="0" applyProtection="0"/>
    <xf numFmtId="0" fontId="41" fillId="27" borderId="15" applyNumberFormat="0" applyAlignment="0" applyProtection="0"/>
    <xf numFmtId="0" fontId="42" fillId="27" borderId="15" applyNumberFormat="0" applyAlignment="0" applyProtection="0"/>
    <xf numFmtId="0" fontId="42" fillId="27" borderId="15" applyNumberFormat="0" applyAlignment="0" applyProtection="0"/>
    <xf numFmtId="0" fontId="42" fillId="27" borderId="15" applyNumberFormat="0" applyAlignment="0" applyProtection="0"/>
    <xf numFmtId="0" fontId="42" fillId="27" borderId="15" applyNumberFormat="0" applyAlignment="0" applyProtection="0"/>
    <xf numFmtId="0" fontId="43" fillId="0" borderId="22" applyNumberFormat="0" applyFill="0" applyAlignment="0" applyProtection="0"/>
    <xf numFmtId="0" fontId="44" fillId="0" borderId="22" applyNumberFormat="0" applyFill="0" applyAlignment="0" applyProtection="0"/>
    <xf numFmtId="177" fontId="3" fillId="0" borderId="0"/>
    <xf numFmtId="177" fontId="3" fillId="0" borderId="0"/>
    <xf numFmtId="177" fontId="3" fillId="0" borderId="0"/>
    <xf numFmtId="178" fontId="3" fillId="0" borderId="0"/>
    <xf numFmtId="178" fontId="3" fillId="0" borderId="0"/>
    <xf numFmtId="178" fontId="3" fillId="0" borderId="0"/>
    <xf numFmtId="177" fontId="3" fillId="0" borderId="0"/>
    <xf numFmtId="177" fontId="3" fillId="0" borderId="0"/>
    <xf numFmtId="177" fontId="3" fillId="0" borderId="0"/>
    <xf numFmtId="17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5" fillId="44" borderId="0" applyNumberFormat="0" applyBorder="0" applyAlignment="0" applyProtection="0"/>
    <xf numFmtId="0" fontId="46" fillId="44" borderId="0" applyNumberFormat="0" applyBorder="0" applyAlignment="0" applyProtection="0"/>
    <xf numFmtId="180" fontId="47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1" fontId="3" fillId="0" borderId="0"/>
    <xf numFmtId="0" fontId="3" fillId="0" borderId="0"/>
    <xf numFmtId="181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182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1" fillId="0" borderId="0"/>
    <xf numFmtId="0" fontId="3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" fillId="45" borderId="23" applyNumberFormat="0" applyFont="0" applyAlignment="0" applyProtection="0"/>
    <xf numFmtId="0" fontId="3" fillId="45" borderId="23" applyNumberFormat="0" applyFont="0" applyAlignment="0" applyProtection="0"/>
    <xf numFmtId="0" fontId="3" fillId="45" borderId="23" applyNumberFormat="0" applyFont="0" applyAlignment="0" applyProtection="0"/>
    <xf numFmtId="0" fontId="25" fillId="45" borderId="23" applyNumberFormat="0" applyFont="0" applyAlignment="0" applyProtection="0"/>
    <xf numFmtId="0" fontId="25" fillId="45" borderId="23" applyNumberFormat="0" applyFont="0" applyAlignment="0" applyProtection="0"/>
    <xf numFmtId="0" fontId="25" fillId="45" borderId="2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0" fontId="50" fillId="0" borderId="0" applyFill="0" applyBorder="0" applyAlignment="0" applyProtection="0"/>
    <xf numFmtId="0" fontId="51" fillId="40" borderId="24" applyNumberFormat="0" applyAlignment="0" applyProtection="0"/>
    <xf numFmtId="0" fontId="51" fillId="40" borderId="24" applyNumberFormat="0" applyAlignment="0" applyProtection="0"/>
    <xf numFmtId="0" fontId="51" fillId="40" borderId="24" applyNumberFormat="0" applyAlignment="0" applyProtection="0"/>
    <xf numFmtId="0" fontId="51" fillId="40" borderId="24" applyNumberFormat="0" applyAlignment="0" applyProtection="0"/>
    <xf numFmtId="0" fontId="52" fillId="40" borderId="24" applyNumberFormat="0" applyAlignment="0" applyProtection="0"/>
    <xf numFmtId="0" fontId="52" fillId="40" borderId="24" applyNumberFormat="0" applyAlignment="0" applyProtection="0"/>
    <xf numFmtId="0" fontId="52" fillId="40" borderId="24" applyNumberFormat="0" applyAlignment="0" applyProtection="0"/>
    <xf numFmtId="0" fontId="52" fillId="40" borderId="24" applyNumberFormat="0" applyAlignment="0" applyProtection="0"/>
    <xf numFmtId="0" fontId="20" fillId="46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53" fillId="0" borderId="25">
      <alignment horizontal="center"/>
    </xf>
    <xf numFmtId="3" fontId="23" fillId="0" borderId="0" applyFont="0" applyFill="0" applyBorder="0" applyAlignment="0" applyProtection="0"/>
    <xf numFmtId="0" fontId="23" fillId="47" borderId="0" applyNumberFormat="0" applyFont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56" fillId="0" borderId="26" applyNumberFormat="0" applyFill="0" applyAlignment="0" applyProtection="0"/>
    <xf numFmtId="0" fontId="24" fillId="0" borderId="12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1" applyAlignment="1">
      <alignment vertical="top"/>
    </xf>
    <xf numFmtId="3" fontId="2" fillId="0" borderId="0" xfId="1" applyNumberFormat="1" applyAlignment="1">
      <alignment vertical="top"/>
    </xf>
    <xf numFmtId="0" fontId="4" fillId="0" borderId="0" xfId="2" applyFont="1" applyFill="1" applyAlignment="1">
      <alignment vertical="top"/>
    </xf>
    <xf numFmtId="0" fontId="4" fillId="0" borderId="0" xfId="1" applyNumberFormat="1" applyFont="1" applyFill="1" applyBorder="1" applyAlignment="1" applyProtection="1">
      <alignment horizontal="left" vertical="top"/>
    </xf>
    <xf numFmtId="3" fontId="5" fillId="0" borderId="2" xfId="1" applyNumberFormat="1" applyFont="1" applyFill="1" applyBorder="1" applyAlignment="1">
      <alignment horizontal="center" vertical="top" wrapText="1"/>
    </xf>
    <xf numFmtId="0" fontId="2" fillId="15" borderId="3" xfId="1" applyFont="1" applyFill="1" applyBorder="1" applyAlignment="1">
      <alignment horizontal="center" vertical="top"/>
    </xf>
    <xf numFmtId="0" fontId="2" fillId="16" borderId="4" xfId="1" applyFont="1" applyFill="1" applyBorder="1" applyAlignment="1">
      <alignment horizontal="center" vertical="top"/>
    </xf>
    <xf numFmtId="0" fontId="2" fillId="17" borderId="5" xfId="1" applyFont="1" applyFill="1" applyBorder="1" applyAlignment="1">
      <alignment horizontal="center" vertical="top"/>
    </xf>
    <xf numFmtId="0" fontId="2" fillId="18" borderId="3" xfId="1" applyFont="1" applyFill="1" applyBorder="1" applyAlignment="1">
      <alignment horizontal="center" vertical="top"/>
    </xf>
    <xf numFmtId="3" fontId="2" fillId="19" borderId="3" xfId="1" applyNumberFormat="1" applyFont="1" applyFill="1" applyBorder="1" applyAlignment="1">
      <alignment horizontal="center" vertical="top"/>
    </xf>
    <xf numFmtId="0" fontId="6" fillId="0" borderId="0" xfId="1" applyFont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5" fillId="15" borderId="6" xfId="1" applyFont="1" applyFill="1" applyBorder="1" applyAlignment="1">
      <alignment horizontal="center" vertical="top" wrapText="1"/>
    </xf>
    <xf numFmtId="0" fontId="5" fillId="16" borderId="6" xfId="1" applyFont="1" applyFill="1" applyBorder="1" applyAlignment="1">
      <alignment horizontal="center" vertical="top" wrapText="1"/>
    </xf>
    <xf numFmtId="0" fontId="5" fillId="17" borderId="7" xfId="1" applyFont="1" applyFill="1" applyBorder="1" applyAlignment="1">
      <alignment horizontal="center" vertical="top" wrapText="1"/>
    </xf>
    <xf numFmtId="0" fontId="5" fillId="0" borderId="8" xfId="1" applyFont="1" applyFill="1" applyBorder="1" applyAlignment="1">
      <alignment horizontal="center" vertical="top" wrapText="1"/>
    </xf>
    <xf numFmtId="3" fontId="5" fillId="0" borderId="8" xfId="1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164" fontId="6" fillId="0" borderId="0" xfId="3" applyNumberFormat="1" applyFont="1" applyAlignment="1">
      <alignment vertical="top"/>
    </xf>
    <xf numFmtId="3" fontId="6" fillId="0" borderId="0" xfId="3" applyNumberFormat="1" applyFont="1" applyAlignment="1">
      <alignment vertical="top"/>
    </xf>
    <xf numFmtId="0" fontId="8" fillId="20" borderId="9" xfId="1" applyFont="1" applyFill="1" applyBorder="1" applyAlignment="1">
      <alignment vertical="top"/>
    </xf>
    <xf numFmtId="164" fontId="9" fillId="20" borderId="9" xfId="3" applyNumberFormat="1" applyFont="1" applyFill="1" applyBorder="1" applyAlignment="1">
      <alignment vertical="top"/>
    </xf>
    <xf numFmtId="3" fontId="9" fillId="20" borderId="9" xfId="3" applyNumberFormat="1" applyFont="1" applyFill="1" applyBorder="1" applyAlignment="1">
      <alignment vertical="top"/>
    </xf>
    <xf numFmtId="164" fontId="6" fillId="0" borderId="0" xfId="3" applyNumberFormat="1" applyFont="1" applyFill="1" applyAlignment="1">
      <alignment vertical="top"/>
    </xf>
    <xf numFmtId="0" fontId="8" fillId="20" borderId="10" xfId="1" applyFont="1" applyFill="1" applyBorder="1" applyAlignment="1">
      <alignment vertical="top"/>
    </xf>
    <xf numFmtId="164" fontId="9" fillId="20" borderId="10" xfId="3" applyNumberFormat="1" applyFont="1" applyFill="1" applyBorder="1" applyAlignment="1">
      <alignment vertical="top"/>
    </xf>
    <xf numFmtId="3" fontId="9" fillId="20" borderId="10" xfId="3" applyNumberFormat="1" applyFont="1" applyFill="1" applyBorder="1" applyAlignment="1">
      <alignment vertical="top"/>
    </xf>
    <xf numFmtId="0" fontId="10" fillId="21" borderId="11" xfId="1" applyFont="1" applyFill="1" applyBorder="1" applyAlignment="1">
      <alignment vertical="top"/>
    </xf>
    <xf numFmtId="164" fontId="5" fillId="21" borderId="11" xfId="3" applyNumberFormat="1" applyFont="1" applyFill="1" applyBorder="1" applyAlignment="1">
      <alignment vertical="top"/>
    </xf>
    <xf numFmtId="3" fontId="5" fillId="21" borderId="11" xfId="3" applyNumberFormat="1" applyFont="1" applyFill="1" applyBorder="1" applyAlignment="1">
      <alignment vertical="top"/>
    </xf>
    <xf numFmtId="0" fontId="8" fillId="15" borderId="9" xfId="1" applyFont="1" applyFill="1" applyBorder="1" applyAlignment="1">
      <alignment vertical="top"/>
    </xf>
    <xf numFmtId="164" fontId="9" fillId="15" borderId="9" xfId="3" applyNumberFormat="1" applyFont="1" applyFill="1" applyBorder="1" applyAlignment="1">
      <alignment vertical="top"/>
    </xf>
    <xf numFmtId="3" fontId="9" fillId="15" borderId="9" xfId="3" applyNumberFormat="1" applyFont="1" applyFill="1" applyBorder="1" applyAlignment="1">
      <alignment vertical="top"/>
    </xf>
    <xf numFmtId="0" fontId="11" fillId="0" borderId="0" xfId="1" applyFont="1" applyAlignment="1">
      <alignment vertical="top"/>
    </xf>
    <xf numFmtId="0" fontId="8" fillId="16" borderId="13" xfId="1" applyFont="1" applyFill="1" applyBorder="1" applyAlignment="1">
      <alignment vertical="top"/>
    </xf>
    <xf numFmtId="164" fontId="9" fillId="16" borderId="4" xfId="3" applyNumberFormat="1" applyFont="1" applyFill="1" applyBorder="1" applyAlignment="1">
      <alignment vertical="top"/>
    </xf>
    <xf numFmtId="164" fontId="9" fillId="16" borderId="14" xfId="3" applyNumberFormat="1" applyFont="1" applyFill="1" applyBorder="1" applyAlignment="1">
      <alignment vertical="top"/>
    </xf>
    <xf numFmtId="164" fontId="6" fillId="0" borderId="10" xfId="3" applyNumberFormat="1" applyFont="1" applyBorder="1" applyAlignment="1">
      <alignment horizontal="center" vertical="center"/>
    </xf>
    <xf numFmtId="164" fontId="6" fillId="0" borderId="0" xfId="3" applyNumberFormat="1" applyFont="1" applyAlignment="1">
      <alignment horizontal="center" vertical="center"/>
    </xf>
    <xf numFmtId="3" fontId="6" fillId="0" borderId="12" xfId="3" applyNumberFormat="1" applyFont="1" applyBorder="1" applyAlignment="1">
      <alignment horizontal="right" vertical="center"/>
    </xf>
    <xf numFmtId="3" fontId="6" fillId="0" borderId="0" xfId="3" applyNumberFormat="1" applyFont="1" applyAlignment="1">
      <alignment horizontal="right" vertical="center"/>
    </xf>
    <xf numFmtId="3" fontId="6" fillId="0" borderId="10" xfId="3" applyNumberFormat="1" applyFont="1" applyBorder="1" applyAlignment="1">
      <alignment horizontal="right" vertical="center"/>
    </xf>
  </cellXfs>
  <cellStyles count="463">
    <cellStyle name="$" xfId="4"/>
    <cellStyle name="$ 2" xfId="5"/>
    <cellStyle name="$ 3" xfId="6"/>
    <cellStyle name="$.00" xfId="7"/>
    <cellStyle name="$.00 2" xfId="8"/>
    <cellStyle name="$.00 3" xfId="9"/>
    <cellStyle name="$_CGAAP FA Budget Model v2 james" xfId="10"/>
    <cellStyle name="$_Oct 2010 SM PILs Recognition" xfId="11"/>
    <cellStyle name="$_Xl0000180" xfId="12"/>
    <cellStyle name="$M" xfId="13"/>
    <cellStyle name="$M 2" xfId="14"/>
    <cellStyle name="$M 3" xfId="15"/>
    <cellStyle name="$M.00" xfId="16"/>
    <cellStyle name="$M.00 2" xfId="17"/>
    <cellStyle name="$M.00 3" xfId="18"/>
    <cellStyle name="$M_CGAAP FA Budget Model v2 james" xfId="19"/>
    <cellStyle name="20% - Accent1 2" xfId="20"/>
    <cellStyle name="20% - Accent1 3" xfId="21"/>
    <cellStyle name="20% - Accent1 4" xfId="22"/>
    <cellStyle name="20% - Accent1 5" xfId="23"/>
    <cellStyle name="20% - Accent1 6" xfId="24"/>
    <cellStyle name="20% - Accent2 2" xfId="25"/>
    <cellStyle name="20% - Accent2 3" xfId="26"/>
    <cellStyle name="20% - Accent2 4" xfId="27"/>
    <cellStyle name="20% - Accent2 5" xfId="28"/>
    <cellStyle name="20% - Accent2 6" xfId="29"/>
    <cellStyle name="20% - Accent3 2" xfId="30"/>
    <cellStyle name="20% - Accent3 3" xfId="31"/>
    <cellStyle name="20% - Accent3 4" xfId="32"/>
    <cellStyle name="20% - Accent3 5" xfId="33"/>
    <cellStyle name="20% - Accent3 6" xfId="34"/>
    <cellStyle name="20% - Accent4 2" xfId="35"/>
    <cellStyle name="20% - Accent4 3" xfId="36"/>
    <cellStyle name="20% - Accent4 4" xfId="37"/>
    <cellStyle name="20% - Accent4 5" xfId="38"/>
    <cellStyle name="20% - Accent4 6" xfId="39"/>
    <cellStyle name="20% - Accent5 2" xfId="40"/>
    <cellStyle name="20% - Accent5 3" xfId="41"/>
    <cellStyle name="20% - Accent5 4" xfId="42"/>
    <cellStyle name="20% - Accent5 5" xfId="43"/>
    <cellStyle name="20% - Accent5 6" xfId="44"/>
    <cellStyle name="20% - Accent6 2" xfId="45"/>
    <cellStyle name="20% - Accent6 3" xfId="46"/>
    <cellStyle name="20% - Accent6 4" xfId="47"/>
    <cellStyle name="20% - Accent6 5" xfId="48"/>
    <cellStyle name="20% - Accent6 6" xfId="49"/>
    <cellStyle name="40% - Accent1 2" xfId="50"/>
    <cellStyle name="40% - Accent1 3" xfId="51"/>
    <cellStyle name="40% - Accent1 4" xfId="52"/>
    <cellStyle name="40% - Accent1 5" xfId="53"/>
    <cellStyle name="40% - Accent1 6" xfId="54"/>
    <cellStyle name="40% - Accent2 2" xfId="55"/>
    <cellStyle name="40% - Accent2 3" xfId="56"/>
    <cellStyle name="40% - Accent2 4" xfId="57"/>
    <cellStyle name="40% - Accent2 5" xfId="58"/>
    <cellStyle name="40% - Accent2 6" xfId="59"/>
    <cellStyle name="40% - Accent3 2" xfId="60"/>
    <cellStyle name="40% - Accent3 3" xfId="61"/>
    <cellStyle name="40% - Accent3 4" xfId="62"/>
    <cellStyle name="40% - Accent3 5" xfId="63"/>
    <cellStyle name="40% - Accent3 6" xfId="64"/>
    <cellStyle name="40% - Accent4 2" xfId="65"/>
    <cellStyle name="40% - Accent4 3" xfId="66"/>
    <cellStyle name="40% - Accent4 4" xfId="67"/>
    <cellStyle name="40% - Accent4 5" xfId="68"/>
    <cellStyle name="40% - Accent4 6" xfId="69"/>
    <cellStyle name="40% - Accent5 2" xfId="70"/>
    <cellStyle name="40% - Accent5 3" xfId="71"/>
    <cellStyle name="40% - Accent5 4" xfId="72"/>
    <cellStyle name="40% - Accent5 5" xfId="73"/>
    <cellStyle name="40% - Accent5 6" xfId="74"/>
    <cellStyle name="40% - Accent6 2" xfId="75"/>
    <cellStyle name="40% - Accent6 3" xfId="76"/>
    <cellStyle name="40% - Accent6 4" xfId="77"/>
    <cellStyle name="40% - Accent6 5" xfId="78"/>
    <cellStyle name="40% - Accent6 6" xfId="79"/>
    <cellStyle name="60% - Accent1 2" xfId="80"/>
    <cellStyle name="60% - Accent1 3" xfId="81"/>
    <cellStyle name="60% - Accent2 2" xfId="82"/>
    <cellStyle name="60% - Accent2 3" xfId="83"/>
    <cellStyle name="60% - Accent3 2" xfId="84"/>
    <cellStyle name="60% - Accent3 3" xfId="85"/>
    <cellStyle name="60% - Accent4 2" xfId="86"/>
    <cellStyle name="60% - Accent4 3" xfId="87"/>
    <cellStyle name="60% - Accent5 2" xfId="88"/>
    <cellStyle name="60% - Accent5 3" xfId="89"/>
    <cellStyle name="60% - Accent6 2" xfId="90"/>
    <cellStyle name="60% - Accent6 3" xfId="91"/>
    <cellStyle name="Accent1 2" xfId="92"/>
    <cellStyle name="Accent1 3" xfId="93"/>
    <cellStyle name="Accent2 2" xfId="94"/>
    <cellStyle name="Accent2 3" xfId="95"/>
    <cellStyle name="Accent3 2" xfId="96"/>
    <cellStyle name="Accent3 3" xfId="97"/>
    <cellStyle name="Accent4 2" xfId="98"/>
    <cellStyle name="Accent4 3" xfId="99"/>
    <cellStyle name="Accent5 2" xfId="100"/>
    <cellStyle name="Accent5 3" xfId="101"/>
    <cellStyle name="Accent6 2" xfId="102"/>
    <cellStyle name="Accent6 3" xfId="103"/>
    <cellStyle name="Bad 2" xfId="104"/>
    <cellStyle name="Bad 3" xfId="105"/>
    <cellStyle name="Calculation 2" xfId="106"/>
    <cellStyle name="Calculation 2 2" xfId="107"/>
    <cellStyle name="Calculation 2 2 2" xfId="108"/>
    <cellStyle name="Calculation 2 3" xfId="109"/>
    <cellStyle name="Calculation 3" xfId="110"/>
    <cellStyle name="Calculation 3 2" xfId="111"/>
    <cellStyle name="Calculation 4" xfId="112"/>
    <cellStyle name="Calculation 4 2" xfId="113"/>
    <cellStyle name="Check Cell 2" xfId="114"/>
    <cellStyle name="Check Cell 3" xfId="115"/>
    <cellStyle name="Comma [0] 2" xfId="116"/>
    <cellStyle name="Comma 10" xfId="117"/>
    <cellStyle name="Comma 10 2" xfId="118"/>
    <cellStyle name="Comma 11" xfId="119"/>
    <cellStyle name="Comma 11 2" xfId="120"/>
    <cellStyle name="Comma 12" xfId="121"/>
    <cellStyle name="Comma 13" xfId="122"/>
    <cellStyle name="Comma 14" xfId="123"/>
    <cellStyle name="Comma 15" xfId="124"/>
    <cellStyle name="Comma 16" xfId="125"/>
    <cellStyle name="Comma 16 2" xfId="126"/>
    <cellStyle name="Comma 17" xfId="127"/>
    <cellStyle name="Comma 17 2" xfId="128"/>
    <cellStyle name="Comma 18" xfId="3"/>
    <cellStyle name="Comma 18 2" xfId="129"/>
    <cellStyle name="Comma 19" xfId="130"/>
    <cellStyle name="Comma 2" xfId="131"/>
    <cellStyle name="Comma 2 10" xfId="132"/>
    <cellStyle name="Comma 2 11" xfId="133"/>
    <cellStyle name="Comma 2 12" xfId="134"/>
    <cellStyle name="Comma 2 13" xfId="135"/>
    <cellStyle name="Comma 2 2" xfId="136"/>
    <cellStyle name="Comma 2 2 2" xfId="137"/>
    <cellStyle name="Comma 2 3" xfId="138"/>
    <cellStyle name="Comma 2 4" xfId="139"/>
    <cellStyle name="Comma 2 5" xfId="140"/>
    <cellStyle name="Comma 2 6" xfId="141"/>
    <cellStyle name="Comma 2 7" xfId="142"/>
    <cellStyle name="Comma 2 8" xfId="143"/>
    <cellStyle name="Comma 2 9" xfId="144"/>
    <cellStyle name="Comma 20" xfId="145"/>
    <cellStyle name="Comma 21" xfId="146"/>
    <cellStyle name="Comma 22" xfId="147"/>
    <cellStyle name="Comma 22 2" xfId="148"/>
    <cellStyle name="Comma 3" xfId="149"/>
    <cellStyle name="Comma 3 2" xfId="150"/>
    <cellStyle name="Comma 3 2 2" xfId="151"/>
    <cellStyle name="Comma 3 3" xfId="152"/>
    <cellStyle name="Comma 3 4" xfId="153"/>
    <cellStyle name="Comma 3 5" xfId="154"/>
    <cellStyle name="Comma 3 6" xfId="155"/>
    <cellStyle name="Comma 3 7" xfId="156"/>
    <cellStyle name="Comma 3 8" xfId="157"/>
    <cellStyle name="Comma 4" xfId="158"/>
    <cellStyle name="Comma 4 2" xfId="159"/>
    <cellStyle name="Comma 4 2 2" xfId="160"/>
    <cellStyle name="Comma 4 2 3" xfId="161"/>
    <cellStyle name="Comma 4 3" xfId="162"/>
    <cellStyle name="Comma 4 4" xfId="163"/>
    <cellStyle name="Comma 4 5" xfId="164"/>
    <cellStyle name="Comma 5" xfId="165"/>
    <cellStyle name="Comma 5 2" xfId="166"/>
    <cellStyle name="Comma 5 2 2" xfId="167"/>
    <cellStyle name="Comma 5 2 3" xfId="168"/>
    <cellStyle name="Comma 5 3" xfId="169"/>
    <cellStyle name="Comma 6" xfId="170"/>
    <cellStyle name="Comma 6 2" xfId="171"/>
    <cellStyle name="Comma 6 3" xfId="172"/>
    <cellStyle name="Comma 6 3 2" xfId="173"/>
    <cellStyle name="Comma 7" xfId="174"/>
    <cellStyle name="Comma 7 2" xfId="175"/>
    <cellStyle name="Comma 8" xfId="176"/>
    <cellStyle name="Comma 8 2" xfId="177"/>
    <cellStyle name="Comma 9" xfId="178"/>
    <cellStyle name="Comma 9 2" xfId="179"/>
    <cellStyle name="Comma0" xfId="180"/>
    <cellStyle name="Comma0 2" xfId="181"/>
    <cellStyle name="Comma0 3" xfId="182"/>
    <cellStyle name="Currency 10" xfId="183"/>
    <cellStyle name="Currency 10 2" xfId="184"/>
    <cellStyle name="Currency 11" xfId="185"/>
    <cellStyle name="Currency 12" xfId="186"/>
    <cellStyle name="Currency 13" xfId="187"/>
    <cellStyle name="Currency 14" xfId="188"/>
    <cellStyle name="Currency 15" xfId="189"/>
    <cellStyle name="Currency 16" xfId="190"/>
    <cellStyle name="Currency 17" xfId="191"/>
    <cellStyle name="Currency 18" xfId="192"/>
    <cellStyle name="Currency 19" xfId="193"/>
    <cellStyle name="Currency 2" xfId="194"/>
    <cellStyle name="Currency 2 2" xfId="195"/>
    <cellStyle name="Currency 2 2 2" xfId="196"/>
    <cellStyle name="Currency 2 3" xfId="197"/>
    <cellStyle name="Currency 2 3 2" xfId="198"/>
    <cellStyle name="Currency 2 3 3" xfId="199"/>
    <cellStyle name="Currency 20" xfId="200"/>
    <cellStyle name="Currency 21" xfId="201"/>
    <cellStyle name="Currency 22" xfId="202"/>
    <cellStyle name="Currency 23" xfId="203"/>
    <cellStyle name="Currency 24" xfId="204"/>
    <cellStyle name="Currency 25" xfId="205"/>
    <cellStyle name="Currency 26" xfId="206"/>
    <cellStyle name="Currency 27" xfId="207"/>
    <cellStyle name="Currency 28" xfId="208"/>
    <cellStyle name="Currency 29" xfId="209"/>
    <cellStyle name="Currency 3" xfId="210"/>
    <cellStyle name="Currency 3 2" xfId="211"/>
    <cellStyle name="Currency 3 3" xfId="212"/>
    <cellStyle name="Currency 3 4" xfId="213"/>
    <cellStyle name="Currency 30" xfId="214"/>
    <cellStyle name="Currency 31" xfId="215"/>
    <cellStyle name="Currency 32" xfId="216"/>
    <cellStyle name="Currency 33" xfId="217"/>
    <cellStyle name="Currency 34" xfId="218"/>
    <cellStyle name="Currency 35" xfId="219"/>
    <cellStyle name="Currency 36" xfId="220"/>
    <cellStyle name="Currency 37" xfId="221"/>
    <cellStyle name="Currency 38" xfId="222"/>
    <cellStyle name="Currency 39" xfId="223"/>
    <cellStyle name="Currency 4" xfId="224"/>
    <cellStyle name="Currency 4 2" xfId="225"/>
    <cellStyle name="Currency 4 3" xfId="226"/>
    <cellStyle name="Currency 4 4" xfId="227"/>
    <cellStyle name="Currency 40" xfId="228"/>
    <cellStyle name="Currency 41" xfId="229"/>
    <cellStyle name="Currency 42" xfId="230"/>
    <cellStyle name="Currency 43" xfId="231"/>
    <cellStyle name="Currency 44" xfId="232"/>
    <cellStyle name="Currency 45" xfId="233"/>
    <cellStyle name="Currency 46" xfId="234"/>
    <cellStyle name="Currency 47" xfId="235"/>
    <cellStyle name="Currency 48" xfId="236"/>
    <cellStyle name="Currency 49" xfId="237"/>
    <cellStyle name="Currency 5" xfId="238"/>
    <cellStyle name="Currency 5 2" xfId="239"/>
    <cellStyle name="Currency 5 3" xfId="240"/>
    <cellStyle name="Currency 50" xfId="241"/>
    <cellStyle name="Currency 51" xfId="242"/>
    <cellStyle name="Currency 52" xfId="243"/>
    <cellStyle name="Currency 53" xfId="244"/>
    <cellStyle name="Currency 54" xfId="245"/>
    <cellStyle name="Currency 55" xfId="246"/>
    <cellStyle name="Currency 56" xfId="247"/>
    <cellStyle name="Currency 57" xfId="248"/>
    <cellStyle name="Currency 58" xfId="249"/>
    <cellStyle name="Currency 59" xfId="250"/>
    <cellStyle name="Currency 6" xfId="251"/>
    <cellStyle name="Currency 6 2" xfId="252"/>
    <cellStyle name="Currency 6 2 2" xfId="253"/>
    <cellStyle name="Currency 6 3" xfId="254"/>
    <cellStyle name="Currency 60" xfId="255"/>
    <cellStyle name="Currency 61" xfId="256"/>
    <cellStyle name="Currency 62" xfId="257"/>
    <cellStyle name="Currency 63" xfId="258"/>
    <cellStyle name="Currency 7" xfId="259"/>
    <cellStyle name="Currency 8" xfId="260"/>
    <cellStyle name="Currency 8 2" xfId="261"/>
    <cellStyle name="Currency 9" xfId="262"/>
    <cellStyle name="Currency0" xfId="263"/>
    <cellStyle name="Currency0 2" xfId="264"/>
    <cellStyle name="Currency0 3" xfId="265"/>
    <cellStyle name="custom" xfId="266"/>
    <cellStyle name="Date" xfId="267"/>
    <cellStyle name="Date 2" xfId="268"/>
    <cellStyle name="Date 3" xfId="269"/>
    <cellStyle name="Dezimal_Ger00pln991011" xfId="270"/>
    <cellStyle name="Euro" xfId="271"/>
    <cellStyle name="Euro 2" xfId="272"/>
    <cellStyle name="Explanatory Text 2" xfId="273"/>
    <cellStyle name="Explanatory Text 3" xfId="274"/>
    <cellStyle name="Fixed" xfId="275"/>
    <cellStyle name="Fixed 2" xfId="276"/>
    <cellStyle name="Fixed 3" xfId="277"/>
    <cellStyle name="Good 2" xfId="278"/>
    <cellStyle name="Good 3" xfId="279"/>
    <cellStyle name="Grey" xfId="280"/>
    <cellStyle name="header" xfId="281"/>
    <cellStyle name="Header1" xfId="282"/>
    <cellStyle name="Header2" xfId="283"/>
    <cellStyle name="Header2 2" xfId="284"/>
    <cellStyle name="Header2 2 2" xfId="285"/>
    <cellStyle name="Header2 2 2 2" xfId="286"/>
    <cellStyle name="Header2 2 3" xfId="287"/>
    <cellStyle name="Header2 3" xfId="288"/>
    <cellStyle name="Header2 3 2" xfId="289"/>
    <cellStyle name="Header2 3 2 2" xfId="290"/>
    <cellStyle name="Header2 3 3" xfId="291"/>
    <cellStyle name="Header2 4" xfId="292"/>
    <cellStyle name="Heading 1 2" xfId="293"/>
    <cellStyle name="Heading 1 3" xfId="294"/>
    <cellStyle name="Heading 2 2" xfId="295"/>
    <cellStyle name="Heading 2 3" xfId="296"/>
    <cellStyle name="Heading 3 2" xfId="297"/>
    <cellStyle name="Heading 3 3" xfId="298"/>
    <cellStyle name="Heading 4 2" xfId="299"/>
    <cellStyle name="Heading 4 3" xfId="300"/>
    <cellStyle name="Headline" xfId="301"/>
    <cellStyle name="Hyperlink 2" xfId="302"/>
    <cellStyle name="Input [yellow]" xfId="303"/>
    <cellStyle name="Input [yellow] 2" xfId="304"/>
    <cellStyle name="Input [yellow] 2 2" xfId="305"/>
    <cellStyle name="Input [yellow] 2 2 2" xfId="306"/>
    <cellStyle name="Input [yellow] 2 3" xfId="307"/>
    <cellStyle name="Input 2" xfId="308"/>
    <cellStyle name="Input 2 2" xfId="309"/>
    <cellStyle name="Input 2 2 2" xfId="310"/>
    <cellStyle name="Input 2 3" xfId="311"/>
    <cellStyle name="Input 3" xfId="312"/>
    <cellStyle name="Input 3 2" xfId="313"/>
    <cellStyle name="Input 4" xfId="314"/>
    <cellStyle name="Input 4 2" xfId="315"/>
    <cellStyle name="Linked Cell 2" xfId="316"/>
    <cellStyle name="Linked Cell 3" xfId="317"/>
    <cellStyle name="M" xfId="318"/>
    <cellStyle name="M 2" xfId="319"/>
    <cellStyle name="M 3" xfId="320"/>
    <cellStyle name="M.00" xfId="321"/>
    <cellStyle name="M.00 2" xfId="322"/>
    <cellStyle name="M.00 3" xfId="323"/>
    <cellStyle name="M_CGAAP FA Budget Model v2 james" xfId="324"/>
    <cellStyle name="M_Oct 2010 SM PILs Recognition" xfId="325"/>
    <cellStyle name="M_Xl0000180" xfId="326"/>
    <cellStyle name="Millares [0]_Bancuentas" xfId="327"/>
    <cellStyle name="Millares_Corrección de Explicaciones1_FINAL_FINAL" xfId="328"/>
    <cellStyle name="Moneda_REPORTE SEG MAYO 2002" xfId="329"/>
    <cellStyle name="Neutral 2" xfId="330"/>
    <cellStyle name="Neutral 3" xfId="331"/>
    <cellStyle name="Normal" xfId="0" builtinId="0"/>
    <cellStyle name="Normal - Style1" xfId="332"/>
    <cellStyle name="Normal - Style1 2" xfId="333"/>
    <cellStyle name="Normal - Style1 2 2" xfId="334"/>
    <cellStyle name="Normal - Style1 2 3" xfId="335"/>
    <cellStyle name="Normal - Style1 3" xfId="336"/>
    <cellStyle name="Normal - Style1 4" xfId="337"/>
    <cellStyle name="Normal - Style1 5" xfId="338"/>
    <cellStyle name="Normal - Style1_1595 FIT Support" xfId="339"/>
    <cellStyle name="Normal 10" xfId="340"/>
    <cellStyle name="Normal 10 2" xfId="341"/>
    <cellStyle name="Normal 11" xfId="342"/>
    <cellStyle name="Normal 12" xfId="343"/>
    <cellStyle name="Normal 13" xfId="344"/>
    <cellStyle name="Normal 14" xfId="345"/>
    <cellStyle name="Normal 15" xfId="346"/>
    <cellStyle name="Normal 16" xfId="347"/>
    <cellStyle name="Normal 17" xfId="348"/>
    <cellStyle name="Normal 18" xfId="349"/>
    <cellStyle name="Normal 19" xfId="350"/>
    <cellStyle name="Normal 2" xfId="351"/>
    <cellStyle name="Normal 2 2" xfId="352"/>
    <cellStyle name="Normal 2 2 2" xfId="2"/>
    <cellStyle name="Normal 2 2 3" xfId="353"/>
    <cellStyle name="Normal 2 2 4" xfId="354"/>
    <cellStyle name="Normal 2 2 5" xfId="355"/>
    <cellStyle name="Normal 2 3" xfId="356"/>
    <cellStyle name="Normal 20" xfId="357"/>
    <cellStyle name="Normal 20 2" xfId="358"/>
    <cellStyle name="Normal 21" xfId="359"/>
    <cellStyle name="Normal 21 2" xfId="360"/>
    <cellStyle name="Normal 22" xfId="361"/>
    <cellStyle name="Normal 23" xfId="362"/>
    <cellStyle name="Normal 24" xfId="363"/>
    <cellStyle name="Normal 25" xfId="364"/>
    <cellStyle name="Normal 26" xfId="365"/>
    <cellStyle name="Normal 27" xfId="366"/>
    <cellStyle name="Normal 28" xfId="367"/>
    <cellStyle name="Normal 29" xfId="368"/>
    <cellStyle name="Normal 29 2" xfId="369"/>
    <cellStyle name="Normal 3" xfId="1"/>
    <cellStyle name="Normal 3 2" xfId="370"/>
    <cellStyle name="Normal 3 2 2" xfId="371"/>
    <cellStyle name="Normal 3 2 3" xfId="372"/>
    <cellStyle name="Normal 3 2 4" xfId="373"/>
    <cellStyle name="Normal 3 2 5" xfId="374"/>
    <cellStyle name="Normal 3 3" xfId="375"/>
    <cellStyle name="Normal 3 4" xfId="376"/>
    <cellStyle name="Normal 3 5" xfId="377"/>
    <cellStyle name="Normal 3 6" xfId="378"/>
    <cellStyle name="Normal 3 7" xfId="379"/>
    <cellStyle name="Normal 30" xfId="380"/>
    <cellStyle name="Normal 31" xfId="381"/>
    <cellStyle name="Normal 32" xfId="382"/>
    <cellStyle name="Normal 33" xfId="383"/>
    <cellStyle name="Normal 34" xfId="384"/>
    <cellStyle name="Normal 4" xfId="385"/>
    <cellStyle name="Normal 4 2" xfId="386"/>
    <cellStyle name="Normal 4 2 2" xfId="387"/>
    <cellStyle name="Normal 4 3" xfId="388"/>
    <cellStyle name="Normal 4 4" xfId="389"/>
    <cellStyle name="Normal 4 4 2" xfId="390"/>
    <cellStyle name="Normal 4 5" xfId="391"/>
    <cellStyle name="Normal 4 6" xfId="392"/>
    <cellStyle name="Normal 4 7" xfId="393"/>
    <cellStyle name="Normal 5" xfId="394"/>
    <cellStyle name="Normal 5 2" xfId="395"/>
    <cellStyle name="Normal 5 3" xfId="396"/>
    <cellStyle name="Normal 5 4" xfId="397"/>
    <cellStyle name="Normal 5 5" xfId="398"/>
    <cellStyle name="Normal 5 6" xfId="399"/>
    <cellStyle name="Normal 5 7" xfId="400"/>
    <cellStyle name="Normal 5 7 2" xfId="401"/>
    <cellStyle name="Normal 6" xfId="402"/>
    <cellStyle name="Normal 7" xfId="403"/>
    <cellStyle name="Normal 7 2" xfId="404"/>
    <cellStyle name="Normal 8" xfId="405"/>
    <cellStyle name="Normal 8 2" xfId="406"/>
    <cellStyle name="Normal 9" xfId="407"/>
    <cellStyle name="Note 2" xfId="408"/>
    <cellStyle name="Note 2 2" xfId="409"/>
    <cellStyle name="Note 3" xfId="410"/>
    <cellStyle name="Note 3 2" xfId="411"/>
    <cellStyle name="Note 4" xfId="412"/>
    <cellStyle name="Note 4 2" xfId="413"/>
    <cellStyle name="Note 5" xfId="414"/>
    <cellStyle name="Note 6" xfId="415"/>
    <cellStyle name="Note 7" xfId="416"/>
    <cellStyle name="Note 8" xfId="417"/>
    <cellStyle name="NVision" xfId="418"/>
    <cellStyle name="Output 2" xfId="419"/>
    <cellStyle name="Output 2 2" xfId="420"/>
    <cellStyle name="Output 2 2 2" xfId="421"/>
    <cellStyle name="Output 2 3" xfId="422"/>
    <cellStyle name="Output 3" xfId="423"/>
    <cellStyle name="Output 3 2" xfId="424"/>
    <cellStyle name="Output 4" xfId="425"/>
    <cellStyle name="Output 4 2" xfId="426"/>
    <cellStyle name="Output Line Items" xfId="427"/>
    <cellStyle name="Percent [2]" xfId="428"/>
    <cellStyle name="Percent [2] 2" xfId="429"/>
    <cellStyle name="Percent [2] 3" xfId="430"/>
    <cellStyle name="Percent [2] 4" xfId="431"/>
    <cellStyle name="Percent 2" xfId="432"/>
    <cellStyle name="Percent 2 2" xfId="433"/>
    <cellStyle name="Percent 2 3" xfId="434"/>
    <cellStyle name="Percent 3" xfId="435"/>
    <cellStyle name="Percent 3 2" xfId="436"/>
    <cellStyle name="Percent 3 3" xfId="437"/>
    <cellStyle name="Percent 4" xfId="438"/>
    <cellStyle name="Percent 4 2" xfId="439"/>
    <cellStyle name="Percent 4 3" xfId="440"/>
    <cellStyle name="Percent 4 3 2" xfId="441"/>
    <cellStyle name="Percent 5" xfId="442"/>
    <cellStyle name="Percent 6" xfId="443"/>
    <cellStyle name="Percent 7" xfId="444"/>
    <cellStyle name="Percent 8" xfId="445"/>
    <cellStyle name="Percent 9" xfId="446"/>
    <cellStyle name="Percent 9 2" xfId="447"/>
    <cellStyle name="PSChar" xfId="448"/>
    <cellStyle name="PSDate" xfId="449"/>
    <cellStyle name="PSDec" xfId="450"/>
    <cellStyle name="PSHeading" xfId="451"/>
    <cellStyle name="PSInt" xfId="452"/>
    <cellStyle name="PSSpacer" xfId="453"/>
    <cellStyle name="Style 1" xfId="454"/>
    <cellStyle name="Title 2" xfId="455"/>
    <cellStyle name="Total 2" xfId="456"/>
    <cellStyle name="Total 2 2" xfId="457"/>
    <cellStyle name="Total 2 2 2" xfId="458"/>
    <cellStyle name="Total 2 3" xfId="459"/>
    <cellStyle name="Total 3" xfId="460"/>
    <cellStyle name="Warning Text 2" xfId="461"/>
    <cellStyle name="Warning Text 3" xfId="4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561975</xdr:colOff>
      <xdr:row>44</xdr:row>
      <xdr:rowOff>9525</xdr:rowOff>
    </xdr:from>
    <xdr:to>
      <xdr:col>9</xdr:col>
      <xdr:colOff>809625</xdr:colOff>
      <xdr:row>47</xdr:row>
      <xdr:rowOff>9525</xdr:rowOff>
    </xdr:to>
    <xdr:sp macro="" textlink="">
      <xdr:nvSpPr>
        <xdr:cNvPr id="2" name="Right Brace 1"/>
        <xdr:cNvSpPr/>
      </xdr:nvSpPr>
      <xdr:spPr>
        <a:xfrm>
          <a:off x="14232255" y="8703945"/>
          <a:ext cx="247650" cy="61722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9</xdr:col>
      <xdr:colOff>676275</xdr:colOff>
      <xdr:row>78</xdr:row>
      <xdr:rowOff>28575</xdr:rowOff>
    </xdr:from>
    <xdr:to>
      <xdr:col>9</xdr:col>
      <xdr:colOff>904875</xdr:colOff>
      <xdr:row>84</xdr:row>
      <xdr:rowOff>9525</xdr:rowOff>
    </xdr:to>
    <xdr:sp macro="" textlink="">
      <xdr:nvSpPr>
        <xdr:cNvPr id="3" name="Right Brace 2"/>
        <xdr:cNvSpPr/>
      </xdr:nvSpPr>
      <xdr:spPr>
        <a:xfrm>
          <a:off x="14346555" y="15497175"/>
          <a:ext cx="228600" cy="116967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223"/>
  <sheetViews>
    <sheetView showGridLines="0" zoomScale="80" zoomScaleNormal="80" workbookViewId="0">
      <pane xSplit="4" ySplit="6" topLeftCell="E213" activePane="bottomRight" state="frozen"/>
      <selection pane="topRight" activeCell="E1" sqref="E1"/>
      <selection pane="bottomLeft" activeCell="A7" sqref="A7"/>
      <selection pane="bottomRight" activeCell="G214" sqref="G214"/>
    </sheetView>
  </sheetViews>
  <sheetFormatPr defaultColWidth="8.85546875" defaultRowHeight="15" outlineLevelRow="2"/>
  <cols>
    <col min="1" max="1" width="2.7109375" style="1" customWidth="1"/>
    <col min="2" max="2" width="34.28515625" style="1" customWidth="1"/>
    <col min="3" max="3" width="1.7109375" style="1" customWidth="1"/>
    <col min="4" max="4" width="71.140625" style="1" customWidth="1"/>
    <col min="5" max="7" width="21.7109375" style="1" bestFit="1" customWidth="1"/>
    <col min="8" max="8" width="2.7109375" style="1" customWidth="1"/>
    <col min="9" max="9" width="21.7109375" style="1" customWidth="1"/>
    <col min="10" max="10" width="21.7109375" style="2" customWidth="1"/>
    <col min="11" max="11" width="2.7109375" style="1" customWidth="1"/>
    <col min="12" max="16384" width="8.85546875" style="1"/>
  </cols>
  <sheetData>
    <row r="1" spans="1:11" ht="15" customHeight="1"/>
    <row r="2" spans="1:11" ht="18.75" customHeight="1">
      <c r="B2" s="3" t="s">
        <v>0</v>
      </c>
    </row>
    <row r="3" spans="1:11" ht="18.75" customHeight="1">
      <c r="B3" s="4" t="s">
        <v>1</v>
      </c>
    </row>
    <row r="4" spans="1:11" ht="18.75" customHeight="1" thickBot="1">
      <c r="B4" s="4" t="s">
        <v>2</v>
      </c>
      <c r="J4" s="5" t="s">
        <v>3</v>
      </c>
    </row>
    <row r="5" spans="1:11" ht="15" customHeight="1" thickTop="1">
      <c r="E5" s="6" t="s">
        <v>4</v>
      </c>
      <c r="F5" s="7"/>
      <c r="G5" s="8"/>
      <c r="I5" s="9" t="s">
        <v>5</v>
      </c>
      <c r="J5" s="10" t="s">
        <v>5</v>
      </c>
    </row>
    <row r="6" spans="1:11" ht="16.5" thickBot="1">
      <c r="A6" s="11"/>
      <c r="B6" s="12" t="s">
        <v>6</v>
      </c>
      <c r="C6" s="12"/>
      <c r="D6" s="12" t="s">
        <v>7</v>
      </c>
      <c r="E6" s="13" t="s">
        <v>8</v>
      </c>
      <c r="F6" s="14" t="s">
        <v>9</v>
      </c>
      <c r="G6" s="15" t="s">
        <v>10</v>
      </c>
      <c r="H6" s="11"/>
      <c r="I6" s="16" t="s">
        <v>11</v>
      </c>
      <c r="J6" s="17" t="s">
        <v>12</v>
      </c>
      <c r="K6" s="11"/>
    </row>
    <row r="7" spans="1:11" ht="16.5" outlineLevel="2" thickTop="1">
      <c r="A7" s="1">
        <v>1</v>
      </c>
      <c r="B7" s="18" t="s">
        <v>13</v>
      </c>
      <c r="C7" s="19"/>
      <c r="D7" s="19" t="s">
        <v>14</v>
      </c>
      <c r="E7" s="19">
        <v>2850000</v>
      </c>
      <c r="F7" s="19">
        <v>4995385.29</v>
      </c>
      <c r="G7" s="19">
        <v>4995385.29</v>
      </c>
      <c r="I7" s="19"/>
      <c r="J7" s="20">
        <v>100000</v>
      </c>
    </row>
    <row r="8" spans="1:11" ht="15.75" outlineLevel="2">
      <c r="A8" s="1">
        <v>2</v>
      </c>
      <c r="B8" s="18" t="s">
        <v>13</v>
      </c>
      <c r="C8" s="19"/>
      <c r="D8" s="19" t="s">
        <v>15</v>
      </c>
      <c r="E8" s="19">
        <v>1500000</v>
      </c>
      <c r="F8" s="19">
        <v>1500000</v>
      </c>
      <c r="G8" s="19"/>
      <c r="I8" s="19"/>
      <c r="J8" s="20"/>
    </row>
    <row r="9" spans="1:11" ht="15.75" outlineLevel="2">
      <c r="A9" s="1">
        <v>3</v>
      </c>
      <c r="B9" s="18" t="s">
        <v>13</v>
      </c>
      <c r="C9" s="19"/>
      <c r="D9" s="19" t="s">
        <v>16</v>
      </c>
      <c r="E9" s="19">
        <v>2350000</v>
      </c>
      <c r="F9" s="19">
        <v>2714241</v>
      </c>
      <c r="G9" s="19"/>
      <c r="I9" s="19"/>
      <c r="J9" s="20"/>
    </row>
    <row r="10" spans="1:11" ht="15.75" outlineLevel="2">
      <c r="A10" s="1">
        <v>4</v>
      </c>
      <c r="B10" s="18" t="s">
        <v>13</v>
      </c>
      <c r="C10" s="19"/>
      <c r="D10" s="19" t="s">
        <v>17</v>
      </c>
      <c r="E10" s="19">
        <v>800000</v>
      </c>
      <c r="F10" s="19">
        <v>800000</v>
      </c>
      <c r="G10" s="19"/>
      <c r="I10" s="19"/>
      <c r="J10" s="20"/>
    </row>
    <row r="11" spans="1:11" ht="15.75" outlineLevel="2">
      <c r="A11" s="1">
        <v>5</v>
      </c>
      <c r="B11" s="18" t="s">
        <v>13</v>
      </c>
      <c r="C11" s="19"/>
      <c r="D11" s="19" t="s">
        <v>18</v>
      </c>
      <c r="E11" s="19">
        <v>2800000</v>
      </c>
      <c r="F11" s="19">
        <v>500000</v>
      </c>
      <c r="G11" s="19">
        <v>500000</v>
      </c>
      <c r="I11" s="19"/>
      <c r="J11" s="20">
        <v>100000</v>
      </c>
    </row>
    <row r="12" spans="1:11" ht="15.75" outlineLevel="2">
      <c r="A12" s="1">
        <v>6</v>
      </c>
      <c r="B12" s="18" t="s">
        <v>13</v>
      </c>
      <c r="C12" s="19"/>
      <c r="D12" s="19" t="s">
        <v>19</v>
      </c>
      <c r="E12" s="19">
        <v>500000</v>
      </c>
      <c r="F12" s="19">
        <v>500000</v>
      </c>
      <c r="G12" s="19">
        <v>500000</v>
      </c>
      <c r="I12" s="19"/>
      <c r="J12" s="20">
        <v>100000</v>
      </c>
    </row>
    <row r="13" spans="1:11" ht="15.75" outlineLevel="2">
      <c r="A13" s="1">
        <v>7</v>
      </c>
      <c r="B13" s="18" t="s">
        <v>13</v>
      </c>
      <c r="C13" s="19"/>
      <c r="D13" s="19" t="s">
        <v>20</v>
      </c>
      <c r="E13" s="19">
        <v>500000</v>
      </c>
      <c r="F13" s="19">
        <v>500000</v>
      </c>
      <c r="G13" s="19">
        <v>500000</v>
      </c>
      <c r="I13" s="19"/>
      <c r="J13" s="20">
        <v>100000</v>
      </c>
    </row>
    <row r="14" spans="1:11" ht="15.75" outlineLevel="2">
      <c r="A14" s="1">
        <v>8</v>
      </c>
      <c r="B14" s="18" t="s">
        <v>13</v>
      </c>
      <c r="C14" s="19"/>
      <c r="D14" s="19" t="s">
        <v>21</v>
      </c>
      <c r="E14" s="19">
        <v>300000</v>
      </c>
      <c r="F14" s="19">
        <v>300000</v>
      </c>
      <c r="G14" s="19"/>
      <c r="I14" s="19"/>
      <c r="J14" s="20"/>
    </row>
    <row r="15" spans="1:11" ht="15.75" outlineLevel="2">
      <c r="A15" s="1">
        <v>9</v>
      </c>
      <c r="B15" s="18" t="s">
        <v>13</v>
      </c>
      <c r="C15" s="19"/>
      <c r="D15" s="19" t="s">
        <v>22</v>
      </c>
      <c r="E15" s="19">
        <v>0</v>
      </c>
      <c r="F15" s="19">
        <v>205881</v>
      </c>
      <c r="G15" s="19"/>
      <c r="I15" s="19"/>
      <c r="J15" s="20"/>
    </row>
    <row r="16" spans="1:11" ht="15.75" outlineLevel="2">
      <c r="A16" s="1">
        <v>10</v>
      </c>
      <c r="B16" s="18" t="s">
        <v>13</v>
      </c>
      <c r="C16" s="19"/>
      <c r="D16" s="19" t="s">
        <v>23</v>
      </c>
      <c r="E16" s="19">
        <v>0</v>
      </c>
      <c r="F16" s="19">
        <v>0</v>
      </c>
      <c r="G16" s="19"/>
      <c r="I16" s="19">
        <v>1156895.10832603</v>
      </c>
      <c r="J16" s="20"/>
    </row>
    <row r="17" spans="1:10" ht="15.75" outlineLevel="2">
      <c r="A17" s="1">
        <v>11</v>
      </c>
      <c r="B17" s="18" t="s">
        <v>13</v>
      </c>
      <c r="C17" s="19"/>
      <c r="D17" s="19" t="s">
        <v>24</v>
      </c>
      <c r="E17" s="19">
        <v>0</v>
      </c>
      <c r="F17" s="19">
        <v>0</v>
      </c>
      <c r="G17" s="19"/>
      <c r="I17" s="19">
        <v>964079.25693835702</v>
      </c>
      <c r="J17" s="20"/>
    </row>
    <row r="18" spans="1:10" ht="15.75" outlineLevel="2">
      <c r="A18" s="1">
        <v>12</v>
      </c>
      <c r="B18" s="18" t="s">
        <v>13</v>
      </c>
      <c r="C18" s="19"/>
      <c r="D18" s="19" t="s">
        <v>25</v>
      </c>
      <c r="E18" s="19">
        <v>0</v>
      </c>
      <c r="F18" s="19">
        <v>0</v>
      </c>
      <c r="G18" s="19"/>
      <c r="I18" s="19">
        <v>1156895.10832603</v>
      </c>
      <c r="J18" s="20"/>
    </row>
    <row r="19" spans="1:10" ht="15.75" outlineLevel="2">
      <c r="A19" s="1">
        <v>13</v>
      </c>
      <c r="B19" s="18" t="s">
        <v>13</v>
      </c>
      <c r="C19" s="19"/>
      <c r="D19" s="19" t="s">
        <v>26</v>
      </c>
      <c r="E19" s="19">
        <v>0</v>
      </c>
      <c r="F19" s="19">
        <v>0</v>
      </c>
      <c r="G19" s="19"/>
      <c r="I19" s="19">
        <v>2024566.4395705471</v>
      </c>
      <c r="J19" s="20"/>
    </row>
    <row r="20" spans="1:10" ht="15.75" outlineLevel="1">
      <c r="B20" s="21" t="s">
        <v>13</v>
      </c>
      <c r="C20" s="22"/>
      <c r="D20" s="22"/>
      <c r="E20" s="22">
        <f t="shared" ref="E20:J20" si="0">SUM(E7:E19)</f>
        <v>11600000</v>
      </c>
      <c r="F20" s="22">
        <f t="shared" si="0"/>
        <v>12015507.289999999</v>
      </c>
      <c r="G20" s="22">
        <f t="shared" si="0"/>
        <v>6495385.29</v>
      </c>
      <c r="I20" s="22">
        <f t="shared" si="0"/>
        <v>5302435.9131609639</v>
      </c>
      <c r="J20" s="23">
        <f t="shared" si="0"/>
        <v>400000</v>
      </c>
    </row>
    <row r="21" spans="1:10" ht="15.75" outlineLevel="2">
      <c r="A21" s="1">
        <v>1</v>
      </c>
      <c r="B21" s="18" t="s">
        <v>27</v>
      </c>
      <c r="C21" s="19"/>
      <c r="D21" s="19" t="s">
        <v>28</v>
      </c>
      <c r="E21" s="24">
        <v>450000</v>
      </c>
      <c r="F21" s="19">
        <v>563060</v>
      </c>
      <c r="G21" s="19"/>
      <c r="I21" s="19"/>
      <c r="J21" s="20"/>
    </row>
    <row r="22" spans="1:10" ht="15.75" outlineLevel="2">
      <c r="A22" s="1">
        <v>2</v>
      </c>
      <c r="B22" s="18" t="s">
        <v>27</v>
      </c>
      <c r="C22" s="19"/>
      <c r="D22" s="19" t="s">
        <v>29</v>
      </c>
      <c r="E22" s="24">
        <v>300000</v>
      </c>
      <c r="F22" s="19">
        <v>300000</v>
      </c>
      <c r="G22" s="19"/>
      <c r="I22" s="19"/>
      <c r="J22" s="20"/>
    </row>
    <row r="23" spans="1:10" ht="15.75" outlineLevel="2">
      <c r="A23" s="1">
        <v>3</v>
      </c>
      <c r="B23" s="18" t="s">
        <v>27</v>
      </c>
      <c r="C23" s="19"/>
      <c r="D23" s="19" t="s">
        <v>30</v>
      </c>
      <c r="E23" s="24">
        <v>900000</v>
      </c>
      <c r="F23" s="19">
        <v>900000</v>
      </c>
      <c r="G23" s="19"/>
      <c r="I23" s="19"/>
      <c r="J23" s="20"/>
    </row>
    <row r="24" spans="1:10" ht="15.75" outlineLevel="2">
      <c r="A24" s="1">
        <v>4</v>
      </c>
      <c r="B24" s="18" t="s">
        <v>27</v>
      </c>
      <c r="C24" s="19"/>
      <c r="D24" s="19" t="s">
        <v>31</v>
      </c>
      <c r="E24" s="24">
        <v>750000</v>
      </c>
      <c r="F24" s="19">
        <v>0</v>
      </c>
      <c r="G24" s="19"/>
      <c r="I24" s="19"/>
      <c r="J24" s="20"/>
    </row>
    <row r="25" spans="1:10" ht="15.75" outlineLevel="2">
      <c r="A25" s="1">
        <v>5</v>
      </c>
      <c r="B25" s="18" t="s">
        <v>27</v>
      </c>
      <c r="C25" s="19"/>
      <c r="D25" s="19" t="s">
        <v>32</v>
      </c>
      <c r="E25" s="24">
        <v>0</v>
      </c>
      <c r="F25" s="19">
        <v>1012504</v>
      </c>
      <c r="G25" s="19"/>
      <c r="I25" s="19"/>
      <c r="J25" s="20"/>
    </row>
    <row r="26" spans="1:10" ht="15.75" outlineLevel="2">
      <c r="A26" s="1">
        <v>6</v>
      </c>
      <c r="B26" s="18" t="s">
        <v>27</v>
      </c>
      <c r="C26" s="19"/>
      <c r="D26" s="19" t="s">
        <v>33</v>
      </c>
      <c r="E26" s="24">
        <v>0</v>
      </c>
      <c r="F26" s="19">
        <v>811689</v>
      </c>
      <c r="G26" s="19"/>
      <c r="I26" s="19"/>
      <c r="J26" s="20"/>
    </row>
    <row r="27" spans="1:10" ht="15.75" outlineLevel="2">
      <c r="A27" s="1">
        <v>7</v>
      </c>
      <c r="B27" s="18" t="s">
        <v>27</v>
      </c>
      <c r="C27" s="19"/>
      <c r="D27" s="19" t="s">
        <v>34</v>
      </c>
      <c r="E27" s="24">
        <v>0</v>
      </c>
      <c r="F27" s="19">
        <v>0</v>
      </c>
      <c r="G27" s="19"/>
      <c r="I27" s="19">
        <v>815204.78483510204</v>
      </c>
      <c r="J27" s="20"/>
    </row>
    <row r="28" spans="1:10" ht="15.75" outlineLevel="2">
      <c r="A28" s="1">
        <v>8</v>
      </c>
      <c r="B28" s="18" t="s">
        <v>27</v>
      </c>
      <c r="C28" s="19"/>
      <c r="D28" s="19" t="s">
        <v>35</v>
      </c>
      <c r="E28" s="19">
        <v>0</v>
      </c>
      <c r="F28" s="19">
        <v>0</v>
      </c>
      <c r="G28" s="19"/>
      <c r="I28" s="19">
        <v>2891099.8611839367</v>
      </c>
      <c r="J28" s="20"/>
    </row>
    <row r="29" spans="1:10" ht="15.75" outlineLevel="2">
      <c r="A29" s="1">
        <v>9</v>
      </c>
      <c r="B29" s="18" t="s">
        <v>27</v>
      </c>
      <c r="C29" s="19"/>
      <c r="D29" s="19" t="s">
        <v>36</v>
      </c>
      <c r="E29" s="19">
        <v>0</v>
      </c>
      <c r="F29" s="19">
        <v>0</v>
      </c>
      <c r="G29" s="19"/>
      <c r="I29" s="19">
        <v>566000</v>
      </c>
      <c r="J29" s="20"/>
    </row>
    <row r="30" spans="1:10" ht="15.75" outlineLevel="2">
      <c r="A30" s="1">
        <v>10</v>
      </c>
      <c r="B30" s="18" t="s">
        <v>27</v>
      </c>
      <c r="C30" s="19"/>
      <c r="D30" s="19" t="s">
        <v>37</v>
      </c>
      <c r="E30" s="19">
        <v>0</v>
      </c>
      <c r="F30" s="19">
        <v>0</v>
      </c>
      <c r="G30" s="19"/>
      <c r="I30" s="19">
        <v>891099.86118393671</v>
      </c>
      <c r="J30" s="20"/>
    </row>
    <row r="31" spans="1:10" ht="15.75" outlineLevel="2">
      <c r="A31" s="1">
        <v>11</v>
      </c>
      <c r="B31" s="18" t="s">
        <v>27</v>
      </c>
      <c r="C31" s="19"/>
      <c r="D31" s="19" t="s">
        <v>38</v>
      </c>
      <c r="E31" s="19">
        <v>0</v>
      </c>
      <c r="F31" s="19">
        <v>0</v>
      </c>
      <c r="G31" s="19"/>
      <c r="I31" s="19">
        <v>668324.89588795253</v>
      </c>
      <c r="J31" s="20"/>
    </row>
    <row r="32" spans="1:10" ht="15.75" outlineLevel="1">
      <c r="B32" s="21" t="s">
        <v>27</v>
      </c>
      <c r="C32" s="22"/>
      <c r="D32" s="22"/>
      <c r="E32" s="22">
        <f t="shared" ref="E32:J32" si="1">SUM(E21:E31)</f>
        <v>2400000</v>
      </c>
      <c r="F32" s="22">
        <f t="shared" si="1"/>
        <v>3587253</v>
      </c>
      <c r="G32" s="22">
        <f t="shared" si="1"/>
        <v>0</v>
      </c>
      <c r="I32" s="22">
        <f t="shared" si="1"/>
        <v>5831729.4030909277</v>
      </c>
      <c r="J32" s="23">
        <f t="shared" si="1"/>
        <v>0</v>
      </c>
    </row>
    <row r="33" spans="1:10" ht="15.6" customHeight="1" outlineLevel="2">
      <c r="A33" s="1">
        <v>1</v>
      </c>
      <c r="B33" s="18" t="s">
        <v>39</v>
      </c>
      <c r="C33" s="19"/>
      <c r="D33" s="19" t="s">
        <v>40</v>
      </c>
      <c r="E33" s="19">
        <v>700000</v>
      </c>
      <c r="F33" s="19">
        <v>700000</v>
      </c>
      <c r="G33" s="19"/>
      <c r="I33" s="38">
        <v>1013330.8834299473</v>
      </c>
      <c r="J33" s="20"/>
    </row>
    <row r="34" spans="1:10" ht="15.6" customHeight="1" outlineLevel="2">
      <c r="A34" s="1">
        <v>2</v>
      </c>
      <c r="B34" s="18" t="s">
        <v>39</v>
      </c>
      <c r="C34" s="19"/>
      <c r="D34" s="19" t="s">
        <v>41</v>
      </c>
      <c r="E34" s="19">
        <v>780000</v>
      </c>
      <c r="F34" s="19">
        <v>780000</v>
      </c>
      <c r="G34" s="19"/>
      <c r="I34" s="39"/>
      <c r="J34" s="20"/>
    </row>
    <row r="35" spans="1:10" ht="15.75" outlineLevel="2">
      <c r="A35" s="1">
        <v>3</v>
      </c>
      <c r="B35" s="18" t="s">
        <v>39</v>
      </c>
      <c r="C35" s="19"/>
      <c r="D35" s="19" t="s">
        <v>42</v>
      </c>
      <c r="E35" s="19">
        <f>820000+125000</f>
        <v>945000</v>
      </c>
      <c r="F35" s="19">
        <v>945000</v>
      </c>
      <c r="G35" s="19"/>
      <c r="I35" s="19">
        <v>736967.91522177984</v>
      </c>
      <c r="J35" s="20"/>
    </row>
    <row r="36" spans="1:10" ht="15.75" outlineLevel="2">
      <c r="A36" s="1">
        <v>4</v>
      </c>
      <c r="B36" s="18" t="s">
        <v>39</v>
      </c>
      <c r="C36" s="19"/>
      <c r="D36" s="19" t="s">
        <v>43</v>
      </c>
      <c r="E36" s="19">
        <v>405000</v>
      </c>
      <c r="F36" s="19">
        <v>405000</v>
      </c>
      <c r="G36" s="19"/>
      <c r="I36" s="19"/>
      <c r="J36" s="20"/>
    </row>
    <row r="37" spans="1:10" ht="15.75" outlineLevel="2">
      <c r="A37" s="1">
        <v>5</v>
      </c>
      <c r="B37" s="18" t="s">
        <v>39</v>
      </c>
      <c r="C37" s="19"/>
      <c r="D37" s="19" t="s">
        <v>44</v>
      </c>
      <c r="E37" s="19">
        <v>150000</v>
      </c>
      <c r="F37" s="19">
        <v>150000</v>
      </c>
      <c r="G37" s="19"/>
      <c r="I37" s="19"/>
      <c r="J37" s="20"/>
    </row>
    <row r="38" spans="1:10" ht="15.75" outlineLevel="2">
      <c r="A38" s="1">
        <v>6</v>
      </c>
      <c r="B38" s="18" t="s">
        <v>39</v>
      </c>
      <c r="C38" s="19"/>
      <c r="D38" s="19" t="s">
        <v>45</v>
      </c>
      <c r="E38" s="19">
        <v>220000</v>
      </c>
      <c r="F38" s="19">
        <v>220000</v>
      </c>
      <c r="G38" s="19"/>
      <c r="I38" s="19"/>
      <c r="J38" s="20"/>
    </row>
    <row r="39" spans="1:10" ht="15.75" outlineLevel="2">
      <c r="A39" s="1">
        <v>7</v>
      </c>
      <c r="B39" s="18" t="s">
        <v>39</v>
      </c>
      <c r="C39" s="19"/>
      <c r="D39" s="19" t="s">
        <v>46</v>
      </c>
      <c r="E39" s="19">
        <v>0</v>
      </c>
      <c r="F39" s="19">
        <v>276801</v>
      </c>
      <c r="G39" s="19"/>
      <c r="I39" s="19"/>
      <c r="J39" s="20"/>
    </row>
    <row r="40" spans="1:10" ht="15.75" outlineLevel="2">
      <c r="A40" s="1">
        <v>8</v>
      </c>
      <c r="B40" s="18" t="s">
        <v>39</v>
      </c>
      <c r="C40" s="19"/>
      <c r="D40" s="19" t="s">
        <v>47</v>
      </c>
      <c r="E40" s="19">
        <v>0</v>
      </c>
      <c r="F40" s="19">
        <v>70170</v>
      </c>
      <c r="G40" s="19"/>
      <c r="I40" s="19"/>
      <c r="J40" s="20"/>
    </row>
    <row r="41" spans="1:10" ht="15.75" outlineLevel="2">
      <c r="A41" s="1">
        <v>9</v>
      </c>
      <c r="B41" s="18" t="s">
        <v>39</v>
      </c>
      <c r="C41" s="19"/>
      <c r="D41" s="19" t="s">
        <v>48</v>
      </c>
      <c r="E41" s="19">
        <v>0</v>
      </c>
      <c r="F41" s="19">
        <v>75881</v>
      </c>
      <c r="G41" s="19"/>
      <c r="I41" s="19"/>
      <c r="J41" s="20"/>
    </row>
    <row r="42" spans="1:10" ht="1.9" customHeight="1" outlineLevel="2">
      <c r="B42" s="18"/>
      <c r="C42" s="19"/>
      <c r="D42" s="19"/>
      <c r="E42" s="19"/>
      <c r="F42" s="19"/>
      <c r="G42" s="19"/>
      <c r="I42" s="19"/>
      <c r="J42" s="20"/>
    </row>
    <row r="43" spans="1:10" ht="15.75" outlineLevel="1">
      <c r="B43" s="25" t="s">
        <v>39</v>
      </c>
      <c r="C43" s="26"/>
      <c r="D43" s="26"/>
      <c r="E43" s="26">
        <f t="shared" ref="E43:J43" si="2">SUM(E33:E42)</f>
        <v>3200000</v>
      </c>
      <c r="F43" s="26">
        <f t="shared" si="2"/>
        <v>3622852</v>
      </c>
      <c r="G43" s="26">
        <f t="shared" si="2"/>
        <v>0</v>
      </c>
      <c r="I43" s="26">
        <f t="shared" si="2"/>
        <v>1750298.7986517271</v>
      </c>
      <c r="J43" s="27">
        <f t="shared" si="2"/>
        <v>0</v>
      </c>
    </row>
    <row r="44" spans="1:10" ht="16.5" thickBot="1">
      <c r="B44" s="28" t="s">
        <v>49</v>
      </c>
      <c r="C44" s="29"/>
      <c r="D44" s="29"/>
      <c r="E44" s="29">
        <f t="shared" ref="E44:J44" si="3">E43+E32+E20</f>
        <v>17200000</v>
      </c>
      <c r="F44" s="29">
        <f t="shared" si="3"/>
        <v>19225612.289999999</v>
      </c>
      <c r="G44" s="29">
        <f t="shared" si="3"/>
        <v>6495385.29</v>
      </c>
      <c r="I44" s="29">
        <f t="shared" si="3"/>
        <v>12884464.114903618</v>
      </c>
      <c r="J44" s="30">
        <f t="shared" si="3"/>
        <v>400000</v>
      </c>
    </row>
    <row r="45" spans="1:10" ht="16.149999999999999" customHeight="1" outlineLevel="2" thickTop="1">
      <c r="A45" s="1">
        <v>1</v>
      </c>
      <c r="B45" s="18" t="s">
        <v>50</v>
      </c>
      <c r="C45" s="19"/>
      <c r="D45" s="19" t="s">
        <v>51</v>
      </c>
      <c r="E45" s="19">
        <v>2000000</v>
      </c>
      <c r="F45" s="19">
        <v>2000000</v>
      </c>
      <c r="G45" s="19">
        <v>2000000</v>
      </c>
      <c r="I45" s="19"/>
      <c r="J45" s="40">
        <v>100000</v>
      </c>
    </row>
    <row r="46" spans="1:10" ht="16.149999999999999" customHeight="1" outlineLevel="2">
      <c r="A46" s="1">
        <v>2</v>
      </c>
      <c r="B46" s="18" t="s">
        <v>50</v>
      </c>
      <c r="C46" s="19"/>
      <c r="D46" s="19" t="s">
        <v>52</v>
      </c>
      <c r="E46" s="19">
        <v>1500000</v>
      </c>
      <c r="F46" s="19">
        <v>1500000</v>
      </c>
      <c r="G46" s="19">
        <v>1500000</v>
      </c>
      <c r="I46" s="19"/>
      <c r="J46" s="41"/>
    </row>
    <row r="47" spans="1:10" ht="16.149999999999999" customHeight="1" outlineLevel="2">
      <c r="A47" s="1">
        <v>3</v>
      </c>
      <c r="B47" s="18" t="s">
        <v>50</v>
      </c>
      <c r="C47" s="19"/>
      <c r="D47" s="19" t="s">
        <v>53</v>
      </c>
      <c r="E47" s="19">
        <v>1750000</v>
      </c>
      <c r="F47" s="19">
        <v>1750000</v>
      </c>
      <c r="G47" s="19">
        <v>1750000</v>
      </c>
      <c r="I47" s="19"/>
      <c r="J47" s="41"/>
    </row>
    <row r="48" spans="1:10" ht="15.75" outlineLevel="2">
      <c r="A48" s="1">
        <v>4</v>
      </c>
      <c r="B48" s="18" t="s">
        <v>50</v>
      </c>
      <c r="C48" s="19"/>
      <c r="D48" s="19" t="s">
        <v>54</v>
      </c>
      <c r="E48" s="19">
        <v>1000000</v>
      </c>
      <c r="F48" s="19">
        <v>1000000</v>
      </c>
      <c r="G48" s="19"/>
      <c r="I48" s="19"/>
      <c r="J48" s="20"/>
    </row>
    <row r="49" spans="1:10" ht="15.75" outlineLevel="2">
      <c r="A49" s="1">
        <v>5</v>
      </c>
      <c r="B49" s="18" t="s">
        <v>50</v>
      </c>
      <c r="C49" s="19"/>
      <c r="D49" s="19" t="s">
        <v>55</v>
      </c>
      <c r="E49" s="19">
        <v>1500000</v>
      </c>
      <c r="F49" s="19">
        <v>1500000</v>
      </c>
      <c r="G49" s="19"/>
      <c r="I49" s="19"/>
      <c r="J49" s="20"/>
    </row>
    <row r="50" spans="1:10" ht="15.75" outlineLevel="2">
      <c r="A50" s="1">
        <v>6</v>
      </c>
      <c r="B50" s="18" t="s">
        <v>50</v>
      </c>
      <c r="C50" s="19"/>
      <c r="D50" s="19" t="s">
        <v>56</v>
      </c>
      <c r="E50" s="19">
        <v>1500000</v>
      </c>
      <c r="F50" s="19">
        <v>1500000</v>
      </c>
      <c r="G50" s="19"/>
      <c r="I50" s="19"/>
      <c r="J50" s="20"/>
    </row>
    <row r="51" spans="1:10" ht="15.75" outlineLevel="2">
      <c r="A51" s="1">
        <v>7</v>
      </c>
      <c r="B51" s="18" t="s">
        <v>50</v>
      </c>
      <c r="C51" s="19"/>
      <c r="D51" s="19" t="s">
        <v>57</v>
      </c>
      <c r="E51" s="19">
        <v>1500000</v>
      </c>
      <c r="F51" s="19">
        <v>1500000</v>
      </c>
      <c r="G51" s="19"/>
      <c r="I51" s="19"/>
      <c r="J51" s="20"/>
    </row>
    <row r="52" spans="1:10" ht="15.75" outlineLevel="2">
      <c r="A52" s="1">
        <v>8</v>
      </c>
      <c r="B52" s="18" t="s">
        <v>50</v>
      </c>
      <c r="C52" s="19"/>
      <c r="D52" s="19" t="s">
        <v>58</v>
      </c>
      <c r="E52" s="19">
        <v>1500000</v>
      </c>
      <c r="F52" s="19">
        <v>1500000</v>
      </c>
      <c r="G52" s="19"/>
      <c r="I52" s="19"/>
      <c r="J52" s="20"/>
    </row>
    <row r="53" spans="1:10" ht="15.75" outlineLevel="2">
      <c r="A53" s="1">
        <v>9</v>
      </c>
      <c r="B53" s="18" t="s">
        <v>50</v>
      </c>
      <c r="C53" s="19"/>
      <c r="D53" s="19" t="s">
        <v>59</v>
      </c>
      <c r="E53" s="19">
        <v>1000000</v>
      </c>
      <c r="F53" s="19">
        <v>1000000</v>
      </c>
      <c r="G53" s="19"/>
      <c r="I53" s="19"/>
      <c r="J53" s="20"/>
    </row>
    <row r="54" spans="1:10" ht="15.75" outlineLevel="2">
      <c r="A54" s="1">
        <v>10</v>
      </c>
      <c r="B54" s="18" t="s">
        <v>50</v>
      </c>
      <c r="C54" s="19"/>
      <c r="D54" s="19" t="s">
        <v>60</v>
      </c>
      <c r="E54" s="19">
        <v>0</v>
      </c>
      <c r="F54" s="19">
        <v>151296</v>
      </c>
      <c r="G54" s="19"/>
      <c r="I54" s="19"/>
      <c r="J54" s="20"/>
    </row>
    <row r="55" spans="1:10" ht="15.75" outlineLevel="2">
      <c r="A55" s="1">
        <v>11</v>
      </c>
      <c r="B55" s="18" t="s">
        <v>50</v>
      </c>
      <c r="C55" s="19"/>
      <c r="D55" s="19" t="s">
        <v>34</v>
      </c>
      <c r="E55" s="19">
        <v>0</v>
      </c>
      <c r="F55" s="19">
        <v>0</v>
      </c>
      <c r="G55" s="19"/>
      <c r="I55" s="19">
        <v>791796.96408395935</v>
      </c>
      <c r="J55" s="20"/>
    </row>
    <row r="56" spans="1:10" ht="15.75" outlineLevel="2">
      <c r="A56" s="1">
        <v>12</v>
      </c>
      <c r="B56" s="18" t="s">
        <v>50</v>
      </c>
      <c r="C56" s="19"/>
      <c r="D56" s="19" t="s">
        <v>61</v>
      </c>
      <c r="E56" s="19">
        <v>0</v>
      </c>
      <c r="F56" s="19">
        <v>0</v>
      </c>
      <c r="G56" s="19"/>
      <c r="I56" s="19">
        <v>800000</v>
      </c>
      <c r="J56" s="20"/>
    </row>
    <row r="57" spans="1:10" ht="15.75" outlineLevel="2">
      <c r="A57" s="1">
        <v>13</v>
      </c>
      <c r="B57" s="18" t="s">
        <v>50</v>
      </c>
      <c r="C57" s="19"/>
      <c r="D57" s="19" t="s">
        <v>62</v>
      </c>
      <c r="E57" s="19">
        <v>0</v>
      </c>
      <c r="F57" s="19">
        <v>0</v>
      </c>
      <c r="G57" s="19"/>
      <c r="I57" s="19">
        <v>1079000</v>
      </c>
      <c r="J57" s="20"/>
    </row>
    <row r="58" spans="1:10" ht="15.75" outlineLevel="2">
      <c r="A58" s="1">
        <v>14</v>
      </c>
      <c r="B58" s="18" t="s">
        <v>50</v>
      </c>
      <c r="C58" s="19"/>
      <c r="D58" s="19" t="s">
        <v>63</v>
      </c>
      <c r="E58" s="19">
        <v>0</v>
      </c>
      <c r="F58" s="19">
        <v>0</v>
      </c>
      <c r="G58" s="19"/>
      <c r="I58" s="19">
        <v>1176000</v>
      </c>
      <c r="J58" s="20"/>
    </row>
    <row r="59" spans="1:10" ht="15.75" outlineLevel="2">
      <c r="A59" s="1">
        <v>15</v>
      </c>
      <c r="B59" s="18" t="s">
        <v>50</v>
      </c>
      <c r="C59" s="19"/>
      <c r="D59" s="19" t="s">
        <v>64</v>
      </c>
      <c r="E59" s="19">
        <v>0</v>
      </c>
      <c r="F59" s="19">
        <v>0</v>
      </c>
      <c r="G59" s="19"/>
      <c r="I59" s="19">
        <v>1000000</v>
      </c>
      <c r="J59" s="20"/>
    </row>
    <row r="60" spans="1:10" ht="15.75" outlineLevel="2">
      <c r="A60" s="1">
        <v>16</v>
      </c>
      <c r="B60" s="18" t="s">
        <v>50</v>
      </c>
      <c r="C60" s="19"/>
      <c r="D60" s="19" t="s">
        <v>65</v>
      </c>
      <c r="E60" s="19">
        <v>0</v>
      </c>
      <c r="F60" s="19">
        <v>0</v>
      </c>
      <c r="G60" s="19"/>
      <c r="I60" s="19">
        <v>1000000</v>
      </c>
      <c r="J60" s="20"/>
    </row>
    <row r="61" spans="1:10" ht="15.75" outlineLevel="2">
      <c r="A61" s="1">
        <v>17</v>
      </c>
      <c r="B61" s="18" t="s">
        <v>50</v>
      </c>
      <c r="C61" s="19"/>
      <c r="D61" s="19" t="s">
        <v>66</v>
      </c>
      <c r="E61" s="19">
        <v>0</v>
      </c>
      <c r="F61" s="19">
        <v>0</v>
      </c>
      <c r="G61" s="19"/>
      <c r="I61" s="19">
        <v>1000000</v>
      </c>
      <c r="J61" s="20"/>
    </row>
    <row r="62" spans="1:10" ht="15.75" outlineLevel="2">
      <c r="A62" s="1">
        <v>18</v>
      </c>
      <c r="B62" s="18" t="s">
        <v>50</v>
      </c>
      <c r="C62" s="19"/>
      <c r="D62" s="19" t="s">
        <v>67</v>
      </c>
      <c r="E62" s="19">
        <v>0</v>
      </c>
      <c r="F62" s="19">
        <v>0</v>
      </c>
      <c r="G62" s="19"/>
      <c r="I62" s="19">
        <v>1000000</v>
      </c>
      <c r="J62" s="20"/>
    </row>
    <row r="63" spans="1:10" ht="15.75" outlineLevel="1">
      <c r="B63" s="21" t="s">
        <v>50</v>
      </c>
      <c r="C63" s="22"/>
      <c r="D63" s="22"/>
      <c r="E63" s="22">
        <f t="shared" ref="E63:J63" si="4">SUM(E45:E62)</f>
        <v>13250000</v>
      </c>
      <c r="F63" s="22">
        <f t="shared" si="4"/>
        <v>13401296</v>
      </c>
      <c r="G63" s="22">
        <f t="shared" si="4"/>
        <v>5250000</v>
      </c>
      <c r="I63" s="22">
        <f t="shared" si="4"/>
        <v>7846796.9640839593</v>
      </c>
      <c r="J63" s="23">
        <f t="shared" si="4"/>
        <v>100000</v>
      </c>
    </row>
    <row r="64" spans="1:10" ht="15.75" outlineLevel="2">
      <c r="A64" s="1">
        <v>1</v>
      </c>
      <c r="B64" s="18" t="s">
        <v>68</v>
      </c>
      <c r="C64" s="19"/>
      <c r="D64" s="19" t="s">
        <v>69</v>
      </c>
      <c r="E64" s="19">
        <v>300000</v>
      </c>
      <c r="F64" s="19">
        <v>300000</v>
      </c>
      <c r="G64" s="19"/>
      <c r="I64" s="19">
        <v>359898.24774454802</v>
      </c>
      <c r="J64" s="20"/>
    </row>
    <row r="65" spans="1:10" ht="15.75" outlineLevel="2">
      <c r="A65" s="1">
        <v>2</v>
      </c>
      <c r="B65" s="18" t="s">
        <v>68</v>
      </c>
      <c r="C65" s="19"/>
      <c r="D65" s="19" t="s">
        <v>70</v>
      </c>
      <c r="E65" s="19">
        <v>300000</v>
      </c>
      <c r="F65" s="19">
        <v>300000</v>
      </c>
      <c r="G65" s="19"/>
      <c r="I65" s="19"/>
      <c r="J65" s="20"/>
    </row>
    <row r="66" spans="1:10" ht="15.75" outlineLevel="2">
      <c r="A66" s="1">
        <v>3</v>
      </c>
      <c r="B66" s="18" t="s">
        <v>68</v>
      </c>
      <c r="C66" s="19"/>
      <c r="D66" s="19" t="s">
        <v>71</v>
      </c>
      <c r="E66" s="19">
        <v>400000</v>
      </c>
      <c r="F66" s="19">
        <v>400000</v>
      </c>
      <c r="G66" s="19"/>
      <c r="I66" s="19"/>
      <c r="J66" s="20"/>
    </row>
    <row r="67" spans="1:10" ht="15.75" outlineLevel="2">
      <c r="A67" s="1">
        <v>4</v>
      </c>
      <c r="B67" s="18" t="s">
        <v>68</v>
      </c>
      <c r="C67" s="19"/>
      <c r="D67" s="19" t="s">
        <v>72</v>
      </c>
      <c r="E67" s="19">
        <v>400000</v>
      </c>
      <c r="F67" s="19">
        <v>400000</v>
      </c>
      <c r="G67" s="19"/>
      <c r="I67" s="19"/>
      <c r="J67" s="20"/>
    </row>
    <row r="68" spans="1:10" ht="15.75" outlineLevel="2">
      <c r="A68" s="1">
        <v>5</v>
      </c>
      <c r="B68" s="18" t="s">
        <v>68</v>
      </c>
      <c r="C68" s="19"/>
      <c r="D68" s="19" t="s">
        <v>73</v>
      </c>
      <c r="E68" s="19">
        <v>800000</v>
      </c>
      <c r="F68" s="19">
        <v>800000</v>
      </c>
      <c r="G68" s="19"/>
      <c r="I68" s="19"/>
      <c r="J68" s="20"/>
    </row>
    <row r="69" spans="1:10" ht="15.75" outlineLevel="2">
      <c r="A69" s="1">
        <v>6</v>
      </c>
      <c r="B69" s="18" t="s">
        <v>68</v>
      </c>
      <c r="C69" s="19"/>
      <c r="D69" s="19" t="s">
        <v>74</v>
      </c>
      <c r="E69" s="19">
        <v>200000</v>
      </c>
      <c r="F69" s="19">
        <v>200000</v>
      </c>
      <c r="G69" s="19"/>
      <c r="I69" s="19"/>
      <c r="J69" s="20"/>
    </row>
    <row r="70" spans="1:10" ht="15.75" outlineLevel="2">
      <c r="A70" s="1">
        <v>7</v>
      </c>
      <c r="B70" s="18" t="s">
        <v>68</v>
      </c>
      <c r="C70" s="19"/>
      <c r="D70" s="19" t="s">
        <v>75</v>
      </c>
      <c r="E70" s="19">
        <v>360000</v>
      </c>
      <c r="F70" s="19">
        <v>360000</v>
      </c>
      <c r="G70" s="19">
        <v>360000</v>
      </c>
      <c r="I70" s="19"/>
      <c r="J70" s="20"/>
    </row>
    <row r="71" spans="1:10" ht="15.75" outlineLevel="2">
      <c r="A71" s="1">
        <v>8</v>
      </c>
      <c r="B71" s="18" t="s">
        <v>68</v>
      </c>
      <c r="C71" s="19"/>
      <c r="D71" s="19" t="s">
        <v>76</v>
      </c>
      <c r="E71" s="19">
        <v>360000</v>
      </c>
      <c r="F71" s="19">
        <v>360000</v>
      </c>
      <c r="G71" s="19">
        <v>360000</v>
      </c>
      <c r="I71" s="19"/>
      <c r="J71" s="20"/>
    </row>
    <row r="72" spans="1:10" ht="15.75" outlineLevel="2">
      <c r="A72" s="1">
        <v>9</v>
      </c>
      <c r="B72" s="18" t="s">
        <v>68</v>
      </c>
      <c r="C72" s="19"/>
      <c r="D72" s="19" t="s">
        <v>77</v>
      </c>
      <c r="E72" s="19">
        <v>1170000</v>
      </c>
      <c r="F72" s="19">
        <v>1170000</v>
      </c>
      <c r="G72" s="19">
        <v>1170000</v>
      </c>
      <c r="I72" s="19"/>
      <c r="J72" s="20"/>
    </row>
    <row r="73" spans="1:10" ht="15.75" outlineLevel="2">
      <c r="A73" s="1">
        <v>10</v>
      </c>
      <c r="B73" s="18" t="s">
        <v>68</v>
      </c>
      <c r="C73" s="19"/>
      <c r="D73" s="19" t="s">
        <v>78</v>
      </c>
      <c r="E73" s="19">
        <v>720000</v>
      </c>
      <c r="F73" s="19">
        <v>742453</v>
      </c>
      <c r="G73" s="19"/>
      <c r="I73" s="19"/>
      <c r="J73" s="20"/>
    </row>
    <row r="74" spans="1:10" ht="15.75" outlineLevel="2">
      <c r="A74" s="1">
        <v>11</v>
      </c>
      <c r="B74" s="18" t="s">
        <v>68</v>
      </c>
      <c r="C74" s="19"/>
      <c r="D74" s="19" t="s">
        <v>79</v>
      </c>
      <c r="E74" s="19">
        <v>360000</v>
      </c>
      <c r="F74" s="19">
        <v>390147</v>
      </c>
      <c r="G74" s="19"/>
      <c r="I74" s="19"/>
      <c r="J74" s="20"/>
    </row>
    <row r="75" spans="1:10" ht="15.75" outlineLevel="2">
      <c r="A75" s="1">
        <v>12</v>
      </c>
      <c r="B75" s="18" t="s">
        <v>68</v>
      </c>
      <c r="C75" s="19"/>
      <c r="D75" s="19" t="s">
        <v>80</v>
      </c>
      <c r="E75" s="19">
        <v>720000</v>
      </c>
      <c r="F75" s="19">
        <v>741745</v>
      </c>
      <c r="G75" s="19"/>
      <c r="I75" s="19"/>
      <c r="J75" s="20"/>
    </row>
    <row r="76" spans="1:10" ht="15.75" outlineLevel="2">
      <c r="A76" s="1">
        <v>13</v>
      </c>
      <c r="B76" s="18" t="s">
        <v>68</v>
      </c>
      <c r="C76" s="19"/>
      <c r="D76" s="19" t="s">
        <v>34</v>
      </c>
      <c r="E76" s="19">
        <v>0</v>
      </c>
      <c r="F76" s="19">
        <v>0</v>
      </c>
      <c r="G76" s="19"/>
      <c r="I76" s="19">
        <v>1529567.5529143291</v>
      </c>
      <c r="J76" s="20"/>
    </row>
    <row r="77" spans="1:10" ht="15.75" outlineLevel="2">
      <c r="A77" s="1">
        <v>14</v>
      </c>
      <c r="B77" s="18" t="s">
        <v>68</v>
      </c>
      <c r="C77" s="19"/>
      <c r="D77" s="19" t="s">
        <v>81</v>
      </c>
      <c r="E77" s="19">
        <v>0</v>
      </c>
      <c r="F77" s="19">
        <v>0</v>
      </c>
      <c r="G77" s="19"/>
      <c r="I77" s="19">
        <v>837663.17162543559</v>
      </c>
      <c r="J77" s="20"/>
    </row>
    <row r="78" spans="1:10" ht="15.75" outlineLevel="1">
      <c r="B78" s="21" t="s">
        <v>68</v>
      </c>
      <c r="C78" s="22"/>
      <c r="D78" s="22"/>
      <c r="E78" s="22">
        <f t="shared" ref="E78:J78" si="5">SUM(E64:E77)</f>
        <v>6090000</v>
      </c>
      <c r="F78" s="22">
        <f t="shared" si="5"/>
        <v>6164345</v>
      </c>
      <c r="G78" s="22">
        <f t="shared" si="5"/>
        <v>1890000</v>
      </c>
      <c r="I78" s="22">
        <f t="shared" si="5"/>
        <v>2727128.9722843124</v>
      </c>
      <c r="J78" s="23">
        <f t="shared" si="5"/>
        <v>0</v>
      </c>
    </row>
    <row r="79" spans="1:10" ht="15.6" customHeight="1" outlineLevel="2">
      <c r="A79" s="1">
        <v>1</v>
      </c>
      <c r="B79" s="18" t="s">
        <v>82</v>
      </c>
      <c r="C79" s="19"/>
      <c r="D79" s="19" t="s">
        <v>83</v>
      </c>
      <c r="E79" s="19">
        <v>600000</v>
      </c>
      <c r="F79" s="19">
        <v>600000</v>
      </c>
      <c r="G79" s="19">
        <v>600000</v>
      </c>
      <c r="I79" s="19"/>
      <c r="J79" s="42">
        <v>100000</v>
      </c>
    </row>
    <row r="80" spans="1:10" ht="15.6" customHeight="1" outlineLevel="2">
      <c r="A80" s="1">
        <v>2</v>
      </c>
      <c r="B80" s="18" t="s">
        <v>82</v>
      </c>
      <c r="C80" s="19"/>
      <c r="D80" s="19" t="s">
        <v>84</v>
      </c>
      <c r="E80" s="19">
        <v>690000</v>
      </c>
      <c r="F80" s="19">
        <v>690000</v>
      </c>
      <c r="G80" s="19">
        <v>690000</v>
      </c>
      <c r="I80" s="19"/>
      <c r="J80" s="41"/>
    </row>
    <row r="81" spans="1:10" ht="15.6" customHeight="1" outlineLevel="2">
      <c r="A81" s="1">
        <v>3</v>
      </c>
      <c r="B81" s="18" t="s">
        <v>82</v>
      </c>
      <c r="C81" s="19"/>
      <c r="D81" s="19" t="s">
        <v>85</v>
      </c>
      <c r="E81" s="19">
        <v>960000</v>
      </c>
      <c r="F81" s="19">
        <v>960000</v>
      </c>
      <c r="G81" s="19">
        <v>960000</v>
      </c>
      <c r="I81" s="19"/>
      <c r="J81" s="41"/>
    </row>
    <row r="82" spans="1:10" ht="15.6" customHeight="1" outlineLevel="2">
      <c r="A82" s="1">
        <v>4</v>
      </c>
      <c r="B82" s="18" t="s">
        <v>82</v>
      </c>
      <c r="C82" s="19"/>
      <c r="D82" s="19" t="s">
        <v>86</v>
      </c>
      <c r="E82" s="19">
        <v>600000</v>
      </c>
      <c r="F82" s="19">
        <v>600000</v>
      </c>
      <c r="G82" s="19">
        <v>600000</v>
      </c>
      <c r="I82" s="19"/>
      <c r="J82" s="41"/>
    </row>
    <row r="83" spans="1:10" ht="15.6" customHeight="1" outlineLevel="2">
      <c r="A83" s="1">
        <v>5</v>
      </c>
      <c r="B83" s="18" t="s">
        <v>82</v>
      </c>
      <c r="C83" s="19"/>
      <c r="D83" s="19" t="s">
        <v>87</v>
      </c>
      <c r="E83" s="19">
        <v>1200000</v>
      </c>
      <c r="F83" s="19">
        <v>1200000</v>
      </c>
      <c r="G83" s="19">
        <v>1200000</v>
      </c>
      <c r="I83" s="19"/>
      <c r="J83" s="41"/>
    </row>
    <row r="84" spans="1:10" ht="15.6" customHeight="1" outlineLevel="2">
      <c r="A84" s="1">
        <v>6</v>
      </c>
      <c r="B84" s="18" t="s">
        <v>82</v>
      </c>
      <c r="C84" s="19"/>
      <c r="D84" s="19" t="s">
        <v>88</v>
      </c>
      <c r="E84" s="19">
        <v>150000</v>
      </c>
      <c r="F84" s="19">
        <v>150000</v>
      </c>
      <c r="G84" s="19">
        <v>150000</v>
      </c>
      <c r="I84" s="19"/>
      <c r="J84" s="41"/>
    </row>
    <row r="85" spans="1:10" ht="1.1499999999999999" customHeight="1" outlineLevel="2">
      <c r="B85" s="18"/>
      <c r="C85" s="19"/>
      <c r="D85" s="19"/>
      <c r="E85" s="19"/>
      <c r="F85" s="19"/>
      <c r="G85" s="19"/>
      <c r="I85" s="19"/>
      <c r="J85" s="20"/>
    </row>
    <row r="86" spans="1:10" ht="15.75" outlineLevel="1">
      <c r="B86" s="21" t="s">
        <v>82</v>
      </c>
      <c r="C86" s="22"/>
      <c r="D86" s="22"/>
      <c r="E86" s="22">
        <f t="shared" ref="E86:J86" si="6">SUM(E79:E85)</f>
        <v>4200000</v>
      </c>
      <c r="F86" s="22">
        <f t="shared" si="6"/>
        <v>4200000</v>
      </c>
      <c r="G86" s="22">
        <f t="shared" si="6"/>
        <v>4200000</v>
      </c>
      <c r="I86" s="22">
        <f t="shared" si="6"/>
        <v>0</v>
      </c>
      <c r="J86" s="23">
        <f t="shared" si="6"/>
        <v>100000</v>
      </c>
    </row>
    <row r="87" spans="1:10" ht="15.75" outlineLevel="2">
      <c r="A87" s="1">
        <v>1</v>
      </c>
      <c r="B87" s="18" t="s">
        <v>89</v>
      </c>
      <c r="C87" s="19"/>
      <c r="D87" s="19" t="s">
        <v>90</v>
      </c>
      <c r="E87" s="19">
        <v>4125000</v>
      </c>
      <c r="F87" s="19">
        <v>4125000</v>
      </c>
      <c r="G87" s="19">
        <v>4125000</v>
      </c>
      <c r="I87" s="19">
        <v>639075.71001588425</v>
      </c>
      <c r="J87" s="20">
        <v>30000</v>
      </c>
    </row>
    <row r="88" spans="1:10" ht="15.75" outlineLevel="1">
      <c r="B88" s="21" t="s">
        <v>89</v>
      </c>
      <c r="C88" s="22"/>
      <c r="D88" s="22"/>
      <c r="E88" s="22">
        <f t="shared" ref="E88:J88" si="7">SUM(E87:E87)</f>
        <v>4125000</v>
      </c>
      <c r="F88" s="22">
        <f t="shared" si="7"/>
        <v>4125000</v>
      </c>
      <c r="G88" s="22">
        <f t="shared" si="7"/>
        <v>4125000</v>
      </c>
      <c r="I88" s="22">
        <f t="shared" si="7"/>
        <v>639075.71001588425</v>
      </c>
      <c r="J88" s="23">
        <f t="shared" si="7"/>
        <v>30000</v>
      </c>
    </row>
    <row r="89" spans="1:10" ht="15.75" outlineLevel="2">
      <c r="A89" s="1">
        <v>1</v>
      </c>
      <c r="B89" s="18" t="s">
        <v>91</v>
      </c>
      <c r="C89" s="19"/>
      <c r="D89" s="19" t="s">
        <v>92</v>
      </c>
      <c r="E89" s="19">
        <v>3000000</v>
      </c>
      <c r="F89" s="19">
        <v>3000000</v>
      </c>
      <c r="G89" s="19">
        <v>3000000</v>
      </c>
      <c r="I89" s="19">
        <v>365186.12000907672</v>
      </c>
      <c r="J89" s="20">
        <v>30000</v>
      </c>
    </row>
    <row r="90" spans="1:10" ht="15.75" outlineLevel="1">
      <c r="B90" s="21" t="s">
        <v>91</v>
      </c>
      <c r="C90" s="22"/>
      <c r="D90" s="22"/>
      <c r="E90" s="22">
        <f t="shared" ref="E90:J90" si="8">SUM(E89)</f>
        <v>3000000</v>
      </c>
      <c r="F90" s="22">
        <f t="shared" si="8"/>
        <v>3000000</v>
      </c>
      <c r="G90" s="22">
        <f t="shared" si="8"/>
        <v>3000000</v>
      </c>
      <c r="I90" s="22">
        <f t="shared" si="8"/>
        <v>365186.12000907672</v>
      </c>
      <c r="J90" s="23">
        <f t="shared" si="8"/>
        <v>30000</v>
      </c>
    </row>
    <row r="91" spans="1:10" ht="15.75" outlineLevel="2">
      <c r="A91" s="1">
        <v>1</v>
      </c>
      <c r="B91" s="18" t="s">
        <v>93</v>
      </c>
      <c r="C91" s="19"/>
      <c r="D91" s="19" t="s">
        <v>94</v>
      </c>
      <c r="E91" s="19">
        <v>1780000</v>
      </c>
      <c r="F91" s="19">
        <v>1780000</v>
      </c>
      <c r="G91" s="19"/>
      <c r="I91" s="19">
        <v>1199141.1770104417</v>
      </c>
      <c r="J91" s="20"/>
    </row>
    <row r="92" spans="1:10" ht="15.75" outlineLevel="2">
      <c r="A92" s="1">
        <v>2</v>
      </c>
      <c r="B92" s="18" t="s">
        <v>93</v>
      </c>
      <c r="C92" s="19"/>
      <c r="D92" s="19" t="s">
        <v>95</v>
      </c>
      <c r="E92" s="19">
        <v>475000</v>
      </c>
      <c r="F92" s="19">
        <v>475000</v>
      </c>
      <c r="G92" s="19"/>
      <c r="I92" s="19">
        <v>461208.14500401606</v>
      </c>
      <c r="J92" s="20"/>
    </row>
    <row r="93" spans="1:10" ht="15.75" outlineLevel="2">
      <c r="A93" s="1">
        <v>3</v>
      </c>
      <c r="B93" s="18" t="s">
        <v>93</v>
      </c>
      <c r="C93" s="19"/>
      <c r="D93" s="19" t="s">
        <v>96</v>
      </c>
      <c r="E93" s="19">
        <v>1400000</v>
      </c>
      <c r="F93" s="19">
        <v>1400000</v>
      </c>
      <c r="G93" s="19"/>
      <c r="I93" s="19">
        <v>1245261.9915108432</v>
      </c>
      <c r="J93" s="20"/>
    </row>
    <row r="94" spans="1:10" ht="15.75" outlineLevel="2">
      <c r="A94" s="1">
        <v>4</v>
      </c>
      <c r="B94" s="18" t="s">
        <v>93</v>
      </c>
      <c r="C94" s="19"/>
      <c r="D94" s="19" t="s">
        <v>97</v>
      </c>
      <c r="E94" s="19">
        <v>95000</v>
      </c>
      <c r="F94" s="19">
        <v>95000</v>
      </c>
      <c r="G94" s="19"/>
      <c r="I94" s="19">
        <v>92241.629000803194</v>
      </c>
      <c r="J94" s="20"/>
    </row>
    <row r="95" spans="1:10" ht="1.9" customHeight="1" outlineLevel="2">
      <c r="B95" s="18"/>
      <c r="C95" s="19"/>
      <c r="D95" s="19"/>
      <c r="E95" s="19"/>
      <c r="F95" s="19"/>
      <c r="G95" s="19"/>
      <c r="I95" s="19"/>
      <c r="J95" s="20"/>
    </row>
    <row r="96" spans="1:10" ht="15.75" outlineLevel="1">
      <c r="B96" s="21" t="s">
        <v>93</v>
      </c>
      <c r="C96" s="22"/>
      <c r="D96" s="22"/>
      <c r="E96" s="22">
        <f t="shared" ref="E96:J96" si="9">SUM(E91:E95)</f>
        <v>3750000</v>
      </c>
      <c r="F96" s="22">
        <f t="shared" si="9"/>
        <v>3750000</v>
      </c>
      <c r="G96" s="22">
        <f t="shared" si="9"/>
        <v>0</v>
      </c>
      <c r="I96" s="22">
        <f t="shared" si="9"/>
        <v>2997852.9425261039</v>
      </c>
      <c r="J96" s="23">
        <f t="shared" si="9"/>
        <v>0</v>
      </c>
    </row>
    <row r="97" spans="1:10" ht="15.75" outlineLevel="2">
      <c r="A97" s="1">
        <v>1</v>
      </c>
      <c r="B97" s="18" t="s">
        <v>98</v>
      </c>
      <c r="C97" s="19"/>
      <c r="D97" s="19" t="s">
        <v>99</v>
      </c>
      <c r="E97" s="19">
        <v>320000</v>
      </c>
      <c r="F97" s="19">
        <v>320000</v>
      </c>
      <c r="G97" s="19"/>
      <c r="I97" s="19"/>
      <c r="J97" s="20"/>
    </row>
    <row r="98" spans="1:10" ht="15.75" outlineLevel="1">
      <c r="B98" s="21" t="s">
        <v>98</v>
      </c>
      <c r="C98" s="22"/>
      <c r="D98" s="22"/>
      <c r="E98" s="22">
        <f t="shared" ref="E98:J98" si="10">SUM(E97)</f>
        <v>320000</v>
      </c>
      <c r="F98" s="22">
        <f t="shared" si="10"/>
        <v>320000</v>
      </c>
      <c r="G98" s="22">
        <f t="shared" si="10"/>
        <v>0</v>
      </c>
      <c r="I98" s="22">
        <f t="shared" si="10"/>
        <v>0</v>
      </c>
      <c r="J98" s="23">
        <f t="shared" si="10"/>
        <v>0</v>
      </c>
    </row>
    <row r="99" spans="1:10" ht="16.5" thickBot="1">
      <c r="B99" s="28" t="s">
        <v>100</v>
      </c>
      <c r="C99" s="29"/>
      <c r="D99" s="29"/>
      <c r="E99" s="29">
        <f t="shared" ref="E99:J99" si="11">E98+E96+E90+E88+E86+E78+E63</f>
        <v>34735000</v>
      </c>
      <c r="F99" s="29">
        <f t="shared" si="11"/>
        <v>34960641</v>
      </c>
      <c r="G99" s="29">
        <f t="shared" si="11"/>
        <v>18465000</v>
      </c>
      <c r="I99" s="29">
        <f t="shared" si="11"/>
        <v>14576040.708919335</v>
      </c>
      <c r="J99" s="30">
        <f t="shared" si="11"/>
        <v>260000</v>
      </c>
    </row>
    <row r="100" spans="1:10" ht="16.5" outlineLevel="2" thickTop="1">
      <c r="A100" s="1">
        <v>1</v>
      </c>
      <c r="B100" s="18" t="s">
        <v>101</v>
      </c>
      <c r="C100" s="19"/>
      <c r="D100" s="19" t="s">
        <v>102</v>
      </c>
      <c r="E100" s="19">
        <v>1500000</v>
      </c>
      <c r="F100" s="19">
        <v>0</v>
      </c>
      <c r="G100" s="19"/>
      <c r="I100" s="19"/>
      <c r="J100" s="20"/>
    </row>
    <row r="101" spans="1:10" ht="15.75" outlineLevel="2">
      <c r="A101" s="1">
        <v>2</v>
      </c>
      <c r="B101" s="18" t="s">
        <v>101</v>
      </c>
      <c r="C101" s="19"/>
      <c r="D101" s="19" t="s">
        <v>103</v>
      </c>
      <c r="E101" s="19">
        <v>600000</v>
      </c>
      <c r="F101" s="19">
        <v>604778</v>
      </c>
      <c r="G101" s="19"/>
      <c r="I101" s="19"/>
      <c r="J101" s="20"/>
    </row>
    <row r="102" spans="1:10" ht="15.75" outlineLevel="2">
      <c r="A102" s="1">
        <v>3</v>
      </c>
      <c r="B102" s="18" t="s">
        <v>101</v>
      </c>
      <c r="C102" s="19"/>
      <c r="D102" s="19" t="s">
        <v>104</v>
      </c>
      <c r="E102" s="19">
        <v>300000</v>
      </c>
      <c r="F102" s="19">
        <v>324700</v>
      </c>
      <c r="G102" s="19"/>
      <c r="I102" s="19"/>
      <c r="J102" s="20"/>
    </row>
    <row r="103" spans="1:10" ht="15.75" outlineLevel="2">
      <c r="A103" s="1">
        <v>4</v>
      </c>
      <c r="B103" s="18" t="s">
        <v>101</v>
      </c>
      <c r="C103" s="19"/>
      <c r="D103" s="19" t="s">
        <v>105</v>
      </c>
      <c r="E103" s="19">
        <v>300000</v>
      </c>
      <c r="F103" s="19">
        <v>304049</v>
      </c>
      <c r="G103" s="19"/>
      <c r="I103" s="19"/>
      <c r="J103" s="20"/>
    </row>
    <row r="104" spans="1:10" ht="15.75" outlineLevel="2">
      <c r="A104" s="1">
        <v>5</v>
      </c>
      <c r="B104" s="18" t="s">
        <v>101</v>
      </c>
      <c r="C104" s="19"/>
      <c r="D104" s="19" t="s">
        <v>106</v>
      </c>
      <c r="E104" s="19">
        <v>300000</v>
      </c>
      <c r="F104" s="19">
        <v>300000</v>
      </c>
      <c r="G104" s="19"/>
      <c r="I104" s="19">
        <f>1087333.99+600000</f>
        <v>1687333.99</v>
      </c>
      <c r="J104" s="20"/>
    </row>
    <row r="105" spans="1:10" ht="15.75" outlineLevel="2">
      <c r="A105" s="1">
        <v>6</v>
      </c>
      <c r="B105" s="18" t="s">
        <v>107</v>
      </c>
      <c r="C105" s="19"/>
      <c r="D105" s="19" t="s">
        <v>108</v>
      </c>
      <c r="E105" s="19">
        <v>-600000</v>
      </c>
      <c r="F105" s="19">
        <v>-600000</v>
      </c>
      <c r="G105" s="19"/>
      <c r="I105" s="19">
        <v>-600000</v>
      </c>
      <c r="J105" s="20"/>
    </row>
    <row r="106" spans="1:10" ht="15.75" outlineLevel="1">
      <c r="B106" s="21" t="s">
        <v>101</v>
      </c>
      <c r="C106" s="22"/>
      <c r="D106" s="22"/>
      <c r="E106" s="22">
        <f t="shared" ref="E106:J106" si="12">SUM(E100:E105)</f>
        <v>2400000</v>
      </c>
      <c r="F106" s="22">
        <f t="shared" si="12"/>
        <v>933527</v>
      </c>
      <c r="G106" s="22">
        <f t="shared" si="12"/>
        <v>0</v>
      </c>
      <c r="I106" s="22">
        <f t="shared" si="12"/>
        <v>1087333.99</v>
      </c>
      <c r="J106" s="23">
        <f t="shared" si="12"/>
        <v>0</v>
      </c>
    </row>
    <row r="107" spans="1:10" ht="15.75" outlineLevel="2">
      <c r="A107" s="1">
        <v>1</v>
      </c>
      <c r="B107" s="18" t="s">
        <v>109</v>
      </c>
      <c r="C107" s="19"/>
      <c r="D107" s="19" t="s">
        <v>110</v>
      </c>
      <c r="E107" s="19">
        <v>200000</v>
      </c>
      <c r="F107" s="19">
        <v>0</v>
      </c>
      <c r="G107" s="19"/>
      <c r="I107" s="19"/>
      <c r="J107" s="20"/>
    </row>
    <row r="108" spans="1:10" ht="15.75" outlineLevel="2">
      <c r="A108" s="1">
        <v>2</v>
      </c>
      <c r="B108" s="18" t="s">
        <v>109</v>
      </c>
      <c r="C108" s="19"/>
      <c r="D108" s="19" t="s">
        <v>111</v>
      </c>
      <c r="E108" s="19">
        <v>200000</v>
      </c>
      <c r="F108" s="19">
        <v>0</v>
      </c>
      <c r="G108" s="19"/>
      <c r="I108" s="19"/>
      <c r="J108" s="20"/>
    </row>
    <row r="109" spans="1:10" ht="15.75" outlineLevel="1">
      <c r="B109" s="21" t="s">
        <v>109</v>
      </c>
      <c r="C109" s="22"/>
      <c r="D109" s="22"/>
      <c r="E109" s="22">
        <f t="shared" ref="E109:J109" si="13">SUM(E107:E108)</f>
        <v>400000</v>
      </c>
      <c r="F109" s="22">
        <f t="shared" si="13"/>
        <v>0</v>
      </c>
      <c r="G109" s="22">
        <f t="shared" si="13"/>
        <v>0</v>
      </c>
      <c r="I109" s="22">
        <f t="shared" si="13"/>
        <v>0</v>
      </c>
      <c r="J109" s="23">
        <f t="shared" si="13"/>
        <v>0</v>
      </c>
    </row>
    <row r="110" spans="1:10" ht="15.75" outlineLevel="2">
      <c r="A110" s="1">
        <v>1</v>
      </c>
      <c r="B110" s="18" t="s">
        <v>112</v>
      </c>
      <c r="C110" s="19"/>
      <c r="D110" s="19" t="s">
        <v>113</v>
      </c>
      <c r="E110" s="19">
        <v>800000</v>
      </c>
      <c r="F110" s="19">
        <v>800000</v>
      </c>
      <c r="G110" s="19"/>
      <c r="I110" s="19">
        <f>1647208.36+600000</f>
        <v>2247208.3600000003</v>
      </c>
      <c r="J110" s="20"/>
    </row>
    <row r="111" spans="1:10" ht="15.75" outlineLevel="2">
      <c r="A111" s="1">
        <v>2</v>
      </c>
      <c r="B111" s="18" t="s">
        <v>114</v>
      </c>
      <c r="C111" s="19"/>
      <c r="D111" s="19" t="s">
        <v>108</v>
      </c>
      <c r="E111" s="19">
        <v>-500000</v>
      </c>
      <c r="F111" s="19">
        <v>-500000</v>
      </c>
      <c r="G111" s="19"/>
      <c r="I111" s="19">
        <v>-600000</v>
      </c>
      <c r="J111" s="20"/>
    </row>
    <row r="112" spans="1:10" ht="15.75" outlineLevel="1">
      <c r="B112" s="21" t="s">
        <v>112</v>
      </c>
      <c r="C112" s="22"/>
      <c r="D112" s="22"/>
      <c r="E112" s="22">
        <f t="shared" ref="E112:J112" si="14">SUM(E110:E111)</f>
        <v>300000</v>
      </c>
      <c r="F112" s="22">
        <f t="shared" si="14"/>
        <v>300000</v>
      </c>
      <c r="G112" s="22">
        <f t="shared" si="14"/>
        <v>0</v>
      </c>
      <c r="I112" s="22">
        <f t="shared" si="14"/>
        <v>1647208.3600000003</v>
      </c>
      <c r="J112" s="23">
        <f t="shared" si="14"/>
        <v>0</v>
      </c>
    </row>
    <row r="113" spans="1:10" ht="15.75" outlineLevel="2">
      <c r="A113" s="1">
        <v>1</v>
      </c>
      <c r="B113" s="18" t="s">
        <v>115</v>
      </c>
      <c r="C113" s="19"/>
      <c r="D113" s="19" t="s">
        <v>116</v>
      </c>
      <c r="E113" s="19">
        <v>2600000</v>
      </c>
      <c r="F113" s="19">
        <v>4001884</v>
      </c>
      <c r="G113" s="19"/>
      <c r="I113" s="19">
        <f>960411.9+1600000</f>
        <v>2560411.9</v>
      </c>
      <c r="J113" s="20"/>
    </row>
    <row r="114" spans="1:10" ht="15.75" outlineLevel="2">
      <c r="A114" s="1">
        <v>2</v>
      </c>
      <c r="B114" s="18" t="s">
        <v>117</v>
      </c>
      <c r="C114" s="19"/>
      <c r="D114" s="19" t="s">
        <v>108</v>
      </c>
      <c r="E114" s="19">
        <v>-1000000</v>
      </c>
      <c r="F114" s="19">
        <v>-1700942</v>
      </c>
      <c r="G114" s="19"/>
      <c r="I114" s="19">
        <v>-1600000</v>
      </c>
      <c r="J114" s="20"/>
    </row>
    <row r="115" spans="1:10" ht="15.75" outlineLevel="1">
      <c r="B115" s="21" t="s">
        <v>115</v>
      </c>
      <c r="C115" s="22"/>
      <c r="D115" s="22"/>
      <c r="E115" s="22">
        <f t="shared" ref="E115:J115" si="15">SUM(E113:E114)</f>
        <v>1600000</v>
      </c>
      <c r="F115" s="22">
        <f t="shared" si="15"/>
        <v>2300942</v>
      </c>
      <c r="G115" s="22">
        <f t="shared" si="15"/>
        <v>0</v>
      </c>
      <c r="I115" s="22">
        <f t="shared" si="15"/>
        <v>960411.89999999991</v>
      </c>
      <c r="J115" s="23">
        <f t="shared" si="15"/>
        <v>0</v>
      </c>
    </row>
    <row r="116" spans="1:10" ht="15.75" outlineLevel="2">
      <c r="A116" s="1">
        <v>1</v>
      </c>
      <c r="B116" s="18" t="s">
        <v>118</v>
      </c>
      <c r="C116" s="19"/>
      <c r="D116" s="19" t="s">
        <v>119</v>
      </c>
      <c r="E116" s="19">
        <v>125000</v>
      </c>
      <c r="F116" s="19">
        <v>125000</v>
      </c>
      <c r="G116" s="19"/>
      <c r="I116" s="19"/>
      <c r="J116" s="20"/>
    </row>
    <row r="117" spans="1:10" ht="15.75" outlineLevel="2">
      <c r="A117" s="1">
        <v>2</v>
      </c>
      <c r="B117" s="18" t="s">
        <v>120</v>
      </c>
      <c r="C117" s="19"/>
      <c r="D117" s="19" t="s">
        <v>108</v>
      </c>
      <c r="E117" s="19">
        <v>-31250</v>
      </c>
      <c r="F117" s="19">
        <v>-31250</v>
      </c>
      <c r="G117" s="19"/>
      <c r="I117" s="19"/>
      <c r="J117" s="20"/>
    </row>
    <row r="118" spans="1:10" ht="15.75" outlineLevel="1">
      <c r="B118" s="21" t="s">
        <v>118</v>
      </c>
      <c r="C118" s="22"/>
      <c r="D118" s="22"/>
      <c r="E118" s="22">
        <f t="shared" ref="E118:J118" si="16">SUM(E116:E117)</f>
        <v>93750</v>
      </c>
      <c r="F118" s="22">
        <f t="shared" si="16"/>
        <v>93750</v>
      </c>
      <c r="G118" s="22">
        <f t="shared" si="16"/>
        <v>0</v>
      </c>
      <c r="I118" s="22">
        <f t="shared" si="16"/>
        <v>0</v>
      </c>
      <c r="J118" s="23">
        <f t="shared" si="16"/>
        <v>0</v>
      </c>
    </row>
    <row r="119" spans="1:10" ht="15.75" outlineLevel="2">
      <c r="A119" s="1">
        <v>1</v>
      </c>
      <c r="B119" s="18" t="s">
        <v>121</v>
      </c>
      <c r="C119" s="19"/>
      <c r="D119" s="19" t="s">
        <v>122</v>
      </c>
      <c r="E119" s="19">
        <v>936947</v>
      </c>
      <c r="F119" s="19">
        <v>0</v>
      </c>
      <c r="G119" s="19"/>
      <c r="I119" s="19"/>
      <c r="J119" s="20"/>
    </row>
    <row r="120" spans="1:10" ht="15.75" outlineLevel="2">
      <c r="A120" s="1">
        <v>2</v>
      </c>
      <c r="B120" s="18" t="s">
        <v>121</v>
      </c>
      <c r="C120" s="19"/>
      <c r="D120" s="19" t="s">
        <v>123</v>
      </c>
      <c r="E120" s="19">
        <v>568564</v>
      </c>
      <c r="F120" s="19">
        <v>0</v>
      </c>
      <c r="G120" s="19"/>
      <c r="I120" s="19"/>
      <c r="J120" s="20"/>
    </row>
    <row r="121" spans="1:10" ht="15.75" outlineLevel="1">
      <c r="B121" s="21" t="s">
        <v>121</v>
      </c>
      <c r="C121" s="22"/>
      <c r="D121" s="22"/>
      <c r="E121" s="22">
        <f t="shared" ref="E121:J121" si="17">SUM(E119:E120)</f>
        <v>1505511</v>
      </c>
      <c r="F121" s="22">
        <f t="shared" si="17"/>
        <v>0</v>
      </c>
      <c r="G121" s="22">
        <f t="shared" si="17"/>
        <v>0</v>
      </c>
      <c r="I121" s="22">
        <f t="shared" si="17"/>
        <v>0</v>
      </c>
      <c r="J121" s="23">
        <f t="shared" si="17"/>
        <v>0</v>
      </c>
    </row>
    <row r="122" spans="1:10" ht="15.75" outlineLevel="2">
      <c r="A122" s="1">
        <v>1</v>
      </c>
      <c r="B122" s="18" t="s">
        <v>124</v>
      </c>
      <c r="C122" s="19"/>
      <c r="D122" s="19" t="s">
        <v>125</v>
      </c>
      <c r="E122" s="19">
        <v>163320</v>
      </c>
      <c r="F122" s="19">
        <v>163320</v>
      </c>
      <c r="G122" s="19">
        <v>163320</v>
      </c>
      <c r="I122" s="19"/>
      <c r="J122" s="20"/>
    </row>
    <row r="123" spans="1:10" ht="15.75" outlineLevel="2">
      <c r="A123" s="1">
        <v>2</v>
      </c>
      <c r="B123" s="18" t="s">
        <v>124</v>
      </c>
      <c r="C123" s="19"/>
      <c r="D123" s="19" t="s">
        <v>126</v>
      </c>
      <c r="E123" s="19">
        <v>1100000</v>
      </c>
      <c r="F123" s="19">
        <v>1100000</v>
      </c>
      <c r="G123" s="19">
        <v>1100000</v>
      </c>
      <c r="I123" s="19"/>
      <c r="J123" s="20"/>
    </row>
    <row r="124" spans="1:10" ht="15.75" outlineLevel="1">
      <c r="B124" s="21" t="s">
        <v>124</v>
      </c>
      <c r="C124" s="22"/>
      <c r="D124" s="22"/>
      <c r="E124" s="22">
        <f t="shared" ref="E124:J124" si="18">SUM(E122:E123)</f>
        <v>1263320</v>
      </c>
      <c r="F124" s="22">
        <f t="shared" si="18"/>
        <v>1263320</v>
      </c>
      <c r="G124" s="22">
        <f t="shared" si="18"/>
        <v>1263320</v>
      </c>
      <c r="I124" s="22">
        <f t="shared" si="18"/>
        <v>0</v>
      </c>
      <c r="J124" s="23">
        <f t="shared" si="18"/>
        <v>0</v>
      </c>
    </row>
    <row r="125" spans="1:10" ht="15.75" outlineLevel="2">
      <c r="A125" s="1">
        <v>1</v>
      </c>
      <c r="B125" s="18" t="s">
        <v>127</v>
      </c>
      <c r="C125" s="19"/>
      <c r="D125" s="19" t="s">
        <v>128</v>
      </c>
      <c r="E125" s="19">
        <f>192000+20000</f>
        <v>212000</v>
      </c>
      <c r="F125" s="19">
        <v>212000</v>
      </c>
      <c r="G125" s="19"/>
      <c r="I125" s="19"/>
      <c r="J125" s="20"/>
    </row>
    <row r="126" spans="1:10" ht="15.75" outlineLevel="2">
      <c r="A126" s="1">
        <v>2</v>
      </c>
      <c r="B126" s="18" t="s">
        <v>127</v>
      </c>
      <c r="C126" s="19"/>
      <c r="D126" s="19" t="s">
        <v>129</v>
      </c>
      <c r="E126" s="19">
        <v>200000</v>
      </c>
      <c r="F126" s="19">
        <v>200000</v>
      </c>
      <c r="G126" s="19"/>
      <c r="I126" s="19"/>
      <c r="J126" s="20"/>
    </row>
    <row r="127" spans="1:10" ht="15.75" outlineLevel="2">
      <c r="A127" s="1">
        <v>3</v>
      </c>
      <c r="B127" s="18" t="s">
        <v>127</v>
      </c>
      <c r="C127" s="19"/>
      <c r="D127" s="19" t="s">
        <v>130</v>
      </c>
      <c r="E127" s="19">
        <v>175000</v>
      </c>
      <c r="F127" s="19">
        <v>175000</v>
      </c>
      <c r="G127" s="19"/>
      <c r="I127" s="19"/>
      <c r="J127" s="20"/>
    </row>
    <row r="128" spans="1:10" ht="15.75" outlineLevel="2">
      <c r="A128" s="1">
        <v>4</v>
      </c>
      <c r="B128" s="18" t="s">
        <v>127</v>
      </c>
      <c r="C128" s="19"/>
      <c r="D128" s="19" t="s">
        <v>131</v>
      </c>
      <c r="E128" s="19">
        <v>170000</v>
      </c>
      <c r="F128" s="19">
        <v>170000</v>
      </c>
      <c r="G128" s="19"/>
      <c r="I128" s="19"/>
      <c r="J128" s="20"/>
    </row>
    <row r="129" spans="1:10" ht="15.75" outlineLevel="2">
      <c r="A129" s="1">
        <v>5</v>
      </c>
      <c r="B129" s="18" t="s">
        <v>127</v>
      </c>
      <c r="C129" s="19"/>
      <c r="D129" s="19" t="s">
        <v>132</v>
      </c>
      <c r="E129" s="19">
        <f>155000+10000</f>
        <v>165000</v>
      </c>
      <c r="F129" s="19">
        <v>165000</v>
      </c>
      <c r="G129" s="19"/>
      <c r="I129" s="19"/>
      <c r="J129" s="20"/>
    </row>
    <row r="130" spans="1:10" ht="15.75" outlineLevel="2">
      <c r="A130" s="1">
        <v>6</v>
      </c>
      <c r="B130" s="18" t="s">
        <v>127</v>
      </c>
      <c r="C130" s="19"/>
      <c r="D130" s="19" t="s">
        <v>133</v>
      </c>
      <c r="E130" s="19">
        <v>150000</v>
      </c>
      <c r="F130" s="19">
        <v>150000</v>
      </c>
      <c r="G130" s="19"/>
      <c r="I130" s="19"/>
      <c r="J130" s="20"/>
    </row>
    <row r="131" spans="1:10" ht="15.75" outlineLevel="2">
      <c r="A131" s="1">
        <v>7</v>
      </c>
      <c r="B131" s="18" t="s">
        <v>127</v>
      </c>
      <c r="C131" s="19"/>
      <c r="D131" s="19" t="s">
        <v>134</v>
      </c>
      <c r="E131" s="19">
        <v>100000</v>
      </c>
      <c r="F131" s="19">
        <v>100000</v>
      </c>
      <c r="G131" s="19"/>
      <c r="I131" s="19"/>
      <c r="J131" s="20"/>
    </row>
    <row r="132" spans="1:10" ht="15.75" outlineLevel="2">
      <c r="A132" s="1">
        <v>8</v>
      </c>
      <c r="B132" s="18" t="s">
        <v>127</v>
      </c>
      <c r="C132" s="19"/>
      <c r="D132" s="19" t="s">
        <v>135</v>
      </c>
      <c r="E132" s="19">
        <v>0</v>
      </c>
      <c r="F132" s="19">
        <v>0</v>
      </c>
      <c r="G132" s="19"/>
      <c r="I132" s="19">
        <v>694929.08442512411</v>
      </c>
      <c r="J132" s="20"/>
    </row>
    <row r="133" spans="1:10" ht="15.75" outlineLevel="1">
      <c r="B133" s="21" t="s">
        <v>127</v>
      </c>
      <c r="C133" s="22"/>
      <c r="D133" s="22"/>
      <c r="E133" s="22">
        <f t="shared" ref="E133:J133" si="19">SUM(E125:E132)</f>
        <v>1172000</v>
      </c>
      <c r="F133" s="22">
        <f t="shared" si="19"/>
        <v>1172000</v>
      </c>
      <c r="G133" s="22">
        <f t="shared" si="19"/>
        <v>0</v>
      </c>
      <c r="I133" s="22">
        <f t="shared" si="19"/>
        <v>694929.08442512411</v>
      </c>
      <c r="J133" s="23">
        <f t="shared" si="19"/>
        <v>0</v>
      </c>
    </row>
    <row r="134" spans="1:10" ht="15.75" outlineLevel="2">
      <c r="A134" s="1">
        <v>1</v>
      </c>
      <c r="B134" s="18" t="s">
        <v>136</v>
      </c>
      <c r="C134" s="19"/>
      <c r="D134" s="19" t="s">
        <v>137</v>
      </c>
      <c r="E134" s="19">
        <v>1023000</v>
      </c>
      <c r="F134" s="19">
        <v>1023000</v>
      </c>
      <c r="G134" s="19"/>
      <c r="I134" s="19">
        <v>951875.19750561821</v>
      </c>
      <c r="J134" s="20"/>
    </row>
    <row r="135" spans="1:10" ht="15.75" outlineLevel="2">
      <c r="A135" s="1">
        <v>2</v>
      </c>
      <c r="B135" s="18" t="s">
        <v>136</v>
      </c>
      <c r="C135" s="19"/>
      <c r="D135" s="19" t="s">
        <v>138</v>
      </c>
      <c r="E135" s="19">
        <v>364000</v>
      </c>
      <c r="F135" s="19">
        <v>364000</v>
      </c>
      <c r="G135" s="19"/>
      <c r="I135" s="19"/>
      <c r="J135" s="20"/>
    </row>
    <row r="136" spans="1:10" ht="15.75" outlineLevel="1">
      <c r="B136" s="21" t="s">
        <v>136</v>
      </c>
      <c r="C136" s="22"/>
      <c r="D136" s="22"/>
      <c r="E136" s="22">
        <f t="shared" ref="E136:J136" si="20">SUM(E134:E135)</f>
        <v>1387000</v>
      </c>
      <c r="F136" s="22">
        <f t="shared" si="20"/>
        <v>1387000</v>
      </c>
      <c r="G136" s="22">
        <f t="shared" si="20"/>
        <v>0</v>
      </c>
      <c r="I136" s="22">
        <f t="shared" si="20"/>
        <v>951875.19750561821</v>
      </c>
      <c r="J136" s="23">
        <f t="shared" si="20"/>
        <v>0</v>
      </c>
    </row>
    <row r="137" spans="1:10" ht="15.75" outlineLevel="2">
      <c r="A137" s="1">
        <v>1</v>
      </c>
      <c r="B137" s="18" t="s">
        <v>139</v>
      </c>
      <c r="C137" s="19"/>
      <c r="D137" s="19" t="s">
        <v>140</v>
      </c>
      <c r="E137" s="19">
        <v>155000</v>
      </c>
      <c r="F137" s="19">
        <v>0</v>
      </c>
      <c r="G137" s="19"/>
      <c r="I137" s="19">
        <v>182815.78885350737</v>
      </c>
      <c r="J137" s="20"/>
    </row>
    <row r="138" spans="1:10" ht="15.75" outlineLevel="1">
      <c r="B138" s="21" t="s">
        <v>139</v>
      </c>
      <c r="C138" s="22"/>
      <c r="D138" s="22"/>
      <c r="E138" s="22">
        <f t="shared" ref="E138:J138" si="21">SUM(E137)</f>
        <v>155000</v>
      </c>
      <c r="F138" s="22">
        <f t="shared" si="21"/>
        <v>0</v>
      </c>
      <c r="G138" s="22">
        <f t="shared" si="21"/>
        <v>0</v>
      </c>
      <c r="I138" s="22">
        <f t="shared" si="21"/>
        <v>182815.78885350737</v>
      </c>
      <c r="J138" s="23">
        <f t="shared" si="21"/>
        <v>0</v>
      </c>
    </row>
    <row r="139" spans="1:10" ht="16.5" thickBot="1">
      <c r="B139" s="28" t="s">
        <v>141</v>
      </c>
      <c r="C139" s="29"/>
      <c r="D139" s="29"/>
      <c r="E139" s="29">
        <f t="shared" ref="E139:J139" si="22">E138+E136+E133+E124+E121+E118+E115+E112+E109+E106</f>
        <v>10276581</v>
      </c>
      <c r="F139" s="29">
        <f t="shared" si="22"/>
        <v>7450539</v>
      </c>
      <c r="G139" s="29">
        <f t="shared" si="22"/>
        <v>1263320</v>
      </c>
      <c r="I139" s="29">
        <f t="shared" si="22"/>
        <v>5524574.3207842503</v>
      </c>
      <c r="J139" s="30">
        <f t="shared" si="22"/>
        <v>0</v>
      </c>
    </row>
    <row r="140" spans="1:10" ht="16.5" outlineLevel="2" thickTop="1">
      <c r="A140" s="1">
        <v>1</v>
      </c>
      <c r="B140" s="18" t="s">
        <v>142</v>
      </c>
      <c r="C140" s="19"/>
      <c r="D140" s="19" t="s">
        <v>143</v>
      </c>
      <c r="E140" s="19">
        <v>280000</v>
      </c>
      <c r="F140" s="19">
        <v>280000</v>
      </c>
      <c r="G140" s="19"/>
      <c r="I140" s="19"/>
      <c r="J140" s="20"/>
    </row>
    <row r="141" spans="1:10" ht="15.75" outlineLevel="2">
      <c r="A141" s="1">
        <v>2</v>
      </c>
      <c r="B141" s="18" t="s">
        <v>142</v>
      </c>
      <c r="C141" s="19"/>
      <c r="D141" s="19" t="s">
        <v>144</v>
      </c>
      <c r="E141" s="19">
        <v>125000</v>
      </c>
      <c r="F141" s="19">
        <v>125000</v>
      </c>
      <c r="G141" s="19">
        <v>125000</v>
      </c>
      <c r="I141" s="19"/>
      <c r="J141" s="20">
        <v>100000</v>
      </c>
    </row>
    <row r="142" spans="1:10" ht="15.75" outlineLevel="2">
      <c r="A142" s="1">
        <v>3</v>
      </c>
      <c r="B142" s="18" t="s">
        <v>142</v>
      </c>
      <c r="C142" s="19"/>
      <c r="D142" s="19" t="s">
        <v>145</v>
      </c>
      <c r="E142" s="19">
        <v>70000</v>
      </c>
      <c r="F142" s="19">
        <v>70000</v>
      </c>
      <c r="G142" s="19">
        <v>70000</v>
      </c>
      <c r="I142" s="19"/>
      <c r="J142" s="20">
        <v>30000</v>
      </c>
    </row>
    <row r="143" spans="1:10" ht="15.75" outlineLevel="2">
      <c r="A143" s="1">
        <v>4</v>
      </c>
      <c r="B143" s="18" t="s">
        <v>142</v>
      </c>
      <c r="C143" s="19"/>
      <c r="D143" s="19" t="s">
        <v>146</v>
      </c>
      <c r="E143" s="19">
        <v>320000</v>
      </c>
      <c r="F143" s="19">
        <v>362092</v>
      </c>
      <c r="G143" s="19">
        <v>362092</v>
      </c>
      <c r="I143" s="19"/>
      <c r="J143" s="20">
        <v>30000</v>
      </c>
    </row>
    <row r="144" spans="1:10" ht="15.75" outlineLevel="2">
      <c r="A144" s="1">
        <v>5</v>
      </c>
      <c r="B144" s="18" t="s">
        <v>142</v>
      </c>
      <c r="C144" s="19"/>
      <c r="D144" s="19" t="s">
        <v>147</v>
      </c>
      <c r="E144" s="19">
        <v>30000</v>
      </c>
      <c r="F144" s="19">
        <v>30000</v>
      </c>
      <c r="G144" s="19"/>
      <c r="I144" s="19"/>
      <c r="J144" s="20"/>
    </row>
    <row r="145" spans="1:10" ht="15.75" outlineLevel="2">
      <c r="A145" s="1">
        <v>6</v>
      </c>
      <c r="B145" s="18" t="s">
        <v>142</v>
      </c>
      <c r="C145" s="19"/>
      <c r="D145" s="19" t="s">
        <v>148</v>
      </c>
      <c r="E145" s="19">
        <v>60000</v>
      </c>
      <c r="F145" s="19">
        <v>60000</v>
      </c>
      <c r="G145" s="19"/>
      <c r="I145" s="19"/>
      <c r="J145" s="20"/>
    </row>
    <row r="146" spans="1:10" ht="15.75" outlineLevel="2">
      <c r="A146" s="1">
        <v>7</v>
      </c>
      <c r="B146" s="18" t="s">
        <v>142</v>
      </c>
      <c r="C146" s="19"/>
      <c r="D146" s="19" t="s">
        <v>149</v>
      </c>
      <c r="E146" s="19">
        <v>70000</v>
      </c>
      <c r="F146" s="19">
        <v>70000</v>
      </c>
      <c r="G146" s="19"/>
      <c r="I146" s="19"/>
      <c r="J146" s="20"/>
    </row>
    <row r="147" spans="1:10" ht="15.75" outlineLevel="2">
      <c r="A147" s="1">
        <v>8</v>
      </c>
      <c r="B147" s="18" t="s">
        <v>142</v>
      </c>
      <c r="C147" s="19"/>
      <c r="D147" s="19" t="s">
        <v>150</v>
      </c>
      <c r="E147" s="19">
        <v>75000</v>
      </c>
      <c r="F147" s="19">
        <v>75000</v>
      </c>
      <c r="G147" s="19"/>
      <c r="I147" s="19"/>
      <c r="J147" s="20"/>
    </row>
    <row r="148" spans="1:10" ht="15.75" outlineLevel="2">
      <c r="A148" s="1">
        <v>9</v>
      </c>
      <c r="B148" s="18" t="s">
        <v>142</v>
      </c>
      <c r="C148" s="19"/>
      <c r="D148" s="19" t="s">
        <v>151</v>
      </c>
      <c r="E148" s="19">
        <v>20000</v>
      </c>
      <c r="F148" s="19">
        <v>20000</v>
      </c>
      <c r="G148" s="19"/>
      <c r="I148" s="19"/>
      <c r="J148" s="20"/>
    </row>
    <row r="149" spans="1:10" ht="15.75" outlineLevel="2">
      <c r="A149" s="1">
        <v>10</v>
      </c>
      <c r="B149" s="18" t="s">
        <v>142</v>
      </c>
      <c r="C149" s="19"/>
      <c r="D149" s="19" t="s">
        <v>152</v>
      </c>
      <c r="E149" s="19">
        <v>95000</v>
      </c>
      <c r="F149" s="19">
        <v>95000</v>
      </c>
      <c r="G149" s="19"/>
      <c r="I149" s="19"/>
      <c r="J149" s="20"/>
    </row>
    <row r="150" spans="1:10" ht="15.75" outlineLevel="2">
      <c r="A150" s="1">
        <v>11</v>
      </c>
      <c r="B150" s="18" t="s">
        <v>142</v>
      </c>
      <c r="C150" s="19"/>
      <c r="D150" s="19" t="s">
        <v>153</v>
      </c>
      <c r="E150" s="19">
        <v>65000</v>
      </c>
      <c r="F150" s="19">
        <v>65000</v>
      </c>
      <c r="G150" s="19"/>
      <c r="I150" s="19"/>
      <c r="J150" s="20"/>
    </row>
    <row r="151" spans="1:10" ht="15.75" outlineLevel="2">
      <c r="A151" s="1">
        <v>12</v>
      </c>
      <c r="B151" s="18" t="s">
        <v>142</v>
      </c>
      <c r="C151" s="19"/>
      <c r="D151" s="19" t="s">
        <v>154</v>
      </c>
      <c r="E151" s="19">
        <v>300000</v>
      </c>
      <c r="F151" s="19">
        <v>300000</v>
      </c>
      <c r="G151" s="19"/>
      <c r="I151" s="19"/>
      <c r="J151" s="20"/>
    </row>
    <row r="152" spans="1:10" ht="15.75" outlineLevel="2">
      <c r="A152" s="1">
        <v>13</v>
      </c>
      <c r="B152" s="18" t="s">
        <v>142</v>
      </c>
      <c r="C152" s="19"/>
      <c r="D152" s="19" t="s">
        <v>34</v>
      </c>
      <c r="E152" s="19">
        <v>0</v>
      </c>
      <c r="F152" s="19">
        <v>0</v>
      </c>
      <c r="G152" s="19"/>
      <c r="I152" s="19">
        <v>663017.18266681849</v>
      </c>
      <c r="J152" s="20"/>
    </row>
    <row r="153" spans="1:10" ht="15.75" outlineLevel="2">
      <c r="A153" s="1">
        <v>14</v>
      </c>
      <c r="B153" s="18" t="s">
        <v>142</v>
      </c>
      <c r="C153" s="19"/>
      <c r="D153" s="19" t="s">
        <v>155</v>
      </c>
      <c r="E153" s="19">
        <v>0</v>
      </c>
      <c r="F153" s="19">
        <v>0</v>
      </c>
      <c r="G153" s="19"/>
      <c r="I153" s="19">
        <v>257575.02060437552</v>
      </c>
      <c r="J153" s="20"/>
    </row>
    <row r="154" spans="1:10" ht="15.75" outlineLevel="1">
      <c r="B154" s="21" t="s">
        <v>142</v>
      </c>
      <c r="C154" s="22"/>
      <c r="D154" s="22"/>
      <c r="E154" s="22">
        <f t="shared" ref="E154:J154" si="23">SUM(E140:E153)</f>
        <v>1510000</v>
      </c>
      <c r="F154" s="22">
        <f t="shared" si="23"/>
        <v>1552092</v>
      </c>
      <c r="G154" s="22">
        <f t="shared" si="23"/>
        <v>557092</v>
      </c>
      <c r="I154" s="22">
        <f t="shared" si="23"/>
        <v>920592.20327119401</v>
      </c>
      <c r="J154" s="23">
        <f t="shared" si="23"/>
        <v>160000</v>
      </c>
    </row>
    <row r="155" spans="1:10" ht="15.75" outlineLevel="2">
      <c r="A155" s="1">
        <v>1</v>
      </c>
      <c r="B155" s="18" t="s">
        <v>156</v>
      </c>
      <c r="C155" s="19"/>
      <c r="D155" s="19" t="s">
        <v>157</v>
      </c>
      <c r="E155" s="19">
        <v>1190000</v>
      </c>
      <c r="F155" s="19">
        <v>1294344</v>
      </c>
      <c r="G155" s="19"/>
      <c r="I155" s="19"/>
      <c r="J155" s="20"/>
    </row>
    <row r="156" spans="1:10" ht="15.75" outlineLevel="2">
      <c r="A156" s="1">
        <v>2</v>
      </c>
      <c r="B156" s="18" t="s">
        <v>156</v>
      </c>
      <c r="C156" s="19"/>
      <c r="D156" s="19" t="s">
        <v>158</v>
      </c>
      <c r="E156" s="19">
        <v>535000</v>
      </c>
      <c r="F156" s="19">
        <v>535000</v>
      </c>
      <c r="G156" s="19"/>
      <c r="I156" s="19"/>
      <c r="J156" s="20"/>
    </row>
    <row r="157" spans="1:10" ht="15.75" outlineLevel="2">
      <c r="A157" s="1">
        <v>3</v>
      </c>
      <c r="B157" s="18" t="s">
        <v>156</v>
      </c>
      <c r="C157" s="19"/>
      <c r="D157" s="19" t="s">
        <v>159</v>
      </c>
      <c r="E157" s="19">
        <v>645000</v>
      </c>
      <c r="F157" s="19">
        <v>645000</v>
      </c>
      <c r="G157" s="19"/>
      <c r="I157" s="19"/>
      <c r="J157" s="20"/>
    </row>
    <row r="158" spans="1:10" ht="15.75" outlineLevel="2">
      <c r="A158" s="1">
        <v>4</v>
      </c>
      <c r="B158" s="18" t="s">
        <v>156</v>
      </c>
      <c r="C158" s="19"/>
      <c r="D158" s="19" t="s">
        <v>160</v>
      </c>
      <c r="E158" s="19">
        <v>120000</v>
      </c>
      <c r="F158" s="19">
        <v>120000</v>
      </c>
      <c r="G158" s="19"/>
      <c r="I158" s="19"/>
      <c r="J158" s="20"/>
    </row>
    <row r="159" spans="1:10" ht="15.75" outlineLevel="2">
      <c r="A159" s="1">
        <v>5</v>
      </c>
      <c r="B159" s="18" t="s">
        <v>156</v>
      </c>
      <c r="C159" s="19"/>
      <c r="D159" s="19" t="s">
        <v>161</v>
      </c>
      <c r="E159" s="19">
        <v>285000</v>
      </c>
      <c r="F159" s="19">
        <v>285000</v>
      </c>
      <c r="G159" s="19"/>
      <c r="I159" s="19"/>
      <c r="J159" s="20"/>
    </row>
    <row r="160" spans="1:10" ht="15.75" outlineLevel="2">
      <c r="A160" s="1">
        <v>6</v>
      </c>
      <c r="B160" s="18" t="s">
        <v>156</v>
      </c>
      <c r="C160" s="19"/>
      <c r="D160" s="19" t="s">
        <v>162</v>
      </c>
      <c r="E160" s="19">
        <v>0</v>
      </c>
      <c r="F160" s="19">
        <v>0</v>
      </c>
      <c r="G160" s="19"/>
      <c r="I160" s="19">
        <v>1975000</v>
      </c>
      <c r="J160" s="20"/>
    </row>
    <row r="161" spans="1:10" ht="15.75" outlineLevel="1">
      <c r="B161" s="21" t="s">
        <v>156</v>
      </c>
      <c r="C161" s="22"/>
      <c r="D161" s="22"/>
      <c r="E161" s="22">
        <f t="shared" ref="E161:J161" si="24">SUM(E155:E160)</f>
        <v>2775000</v>
      </c>
      <c r="F161" s="22">
        <f t="shared" si="24"/>
        <v>2879344</v>
      </c>
      <c r="G161" s="22">
        <f t="shared" si="24"/>
        <v>0</v>
      </c>
      <c r="I161" s="22">
        <f t="shared" si="24"/>
        <v>1975000</v>
      </c>
      <c r="J161" s="23">
        <f t="shared" si="24"/>
        <v>0</v>
      </c>
    </row>
    <row r="162" spans="1:10" ht="15.75" outlineLevel="2">
      <c r="A162" s="1">
        <v>1</v>
      </c>
      <c r="B162" s="18" t="s">
        <v>163</v>
      </c>
      <c r="C162" s="19"/>
      <c r="D162" s="19" t="s">
        <v>164</v>
      </c>
      <c r="E162" s="19">
        <v>65000</v>
      </c>
      <c r="F162" s="19">
        <v>65000</v>
      </c>
      <c r="G162" s="19"/>
      <c r="I162" s="19"/>
      <c r="J162" s="20"/>
    </row>
    <row r="163" spans="1:10" ht="15.75" outlineLevel="2">
      <c r="A163" s="1">
        <v>2</v>
      </c>
      <c r="B163" s="18" t="s">
        <v>163</v>
      </c>
      <c r="C163" s="19"/>
      <c r="D163" s="19" t="s">
        <v>165</v>
      </c>
      <c r="E163" s="19">
        <v>52000</v>
      </c>
      <c r="F163" s="19">
        <v>52000</v>
      </c>
      <c r="G163" s="19"/>
      <c r="I163" s="19"/>
      <c r="J163" s="20"/>
    </row>
    <row r="164" spans="1:10" ht="15.75" outlineLevel="2">
      <c r="A164" s="1">
        <v>3</v>
      </c>
      <c r="B164" s="18" t="s">
        <v>163</v>
      </c>
      <c r="C164" s="19"/>
      <c r="D164" s="19" t="s">
        <v>166</v>
      </c>
      <c r="E164" s="19">
        <v>44000</v>
      </c>
      <c r="F164" s="19">
        <v>44000</v>
      </c>
      <c r="G164" s="19"/>
      <c r="I164" s="19"/>
      <c r="J164" s="20"/>
    </row>
    <row r="165" spans="1:10" ht="15.75" outlineLevel="2">
      <c r="A165" s="1">
        <v>4</v>
      </c>
      <c r="B165" s="18" t="s">
        <v>163</v>
      </c>
      <c r="C165" s="19"/>
      <c r="D165" s="19" t="s">
        <v>167</v>
      </c>
      <c r="E165" s="19">
        <v>145000</v>
      </c>
      <c r="F165" s="19">
        <v>145000</v>
      </c>
      <c r="G165" s="19"/>
      <c r="I165" s="19"/>
      <c r="J165" s="20"/>
    </row>
    <row r="166" spans="1:10" ht="15.75" outlineLevel="2">
      <c r="A166" s="1">
        <v>5</v>
      </c>
      <c r="B166" s="18" t="s">
        <v>163</v>
      </c>
      <c r="C166" s="19"/>
      <c r="D166" s="19" t="s">
        <v>168</v>
      </c>
      <c r="E166" s="19">
        <v>45000</v>
      </c>
      <c r="F166" s="19">
        <v>45000</v>
      </c>
      <c r="G166" s="19"/>
      <c r="I166" s="19"/>
      <c r="J166" s="20"/>
    </row>
    <row r="167" spans="1:10" ht="15.75" outlineLevel="2">
      <c r="A167" s="1">
        <v>6</v>
      </c>
      <c r="B167" s="18" t="s">
        <v>163</v>
      </c>
      <c r="C167" s="19"/>
      <c r="D167" s="19" t="s">
        <v>169</v>
      </c>
      <c r="E167" s="19">
        <v>50000</v>
      </c>
      <c r="F167" s="19">
        <v>50000</v>
      </c>
      <c r="G167" s="19"/>
      <c r="I167" s="19"/>
      <c r="J167" s="20"/>
    </row>
    <row r="168" spans="1:10" ht="15.75" outlineLevel="2">
      <c r="A168" s="1">
        <v>7</v>
      </c>
      <c r="B168" s="18" t="s">
        <v>163</v>
      </c>
      <c r="C168" s="19"/>
      <c r="D168" s="19" t="s">
        <v>170</v>
      </c>
      <c r="E168" s="19">
        <v>140000</v>
      </c>
      <c r="F168" s="19">
        <v>140000</v>
      </c>
      <c r="G168" s="19"/>
      <c r="I168" s="19"/>
      <c r="J168" s="20"/>
    </row>
    <row r="169" spans="1:10" ht="15.75" outlineLevel="2">
      <c r="A169" s="1">
        <v>8</v>
      </c>
      <c r="B169" s="18" t="s">
        <v>163</v>
      </c>
      <c r="C169" s="19"/>
      <c r="D169" s="19" t="s">
        <v>171</v>
      </c>
      <c r="E169" s="19">
        <v>80000</v>
      </c>
      <c r="F169" s="19">
        <v>80000</v>
      </c>
      <c r="G169" s="19"/>
      <c r="I169" s="19"/>
      <c r="J169" s="20"/>
    </row>
    <row r="170" spans="1:10" ht="15.75" outlineLevel="2">
      <c r="A170" s="1">
        <v>9</v>
      </c>
      <c r="B170" s="18" t="s">
        <v>163</v>
      </c>
      <c r="C170" s="19"/>
      <c r="D170" s="19" t="s">
        <v>172</v>
      </c>
      <c r="E170" s="19">
        <v>50000</v>
      </c>
      <c r="F170" s="19">
        <v>50000</v>
      </c>
      <c r="G170" s="19"/>
      <c r="I170" s="19"/>
      <c r="J170" s="20"/>
    </row>
    <row r="171" spans="1:10" ht="15.75" outlineLevel="2">
      <c r="A171" s="1">
        <v>10</v>
      </c>
      <c r="B171" s="18" t="s">
        <v>163</v>
      </c>
      <c r="C171" s="19"/>
      <c r="D171" s="19" t="s">
        <v>173</v>
      </c>
      <c r="E171" s="19">
        <v>0</v>
      </c>
      <c r="F171" s="19">
        <v>0</v>
      </c>
      <c r="G171" s="19"/>
      <c r="I171" s="19">
        <v>885801.25783748238</v>
      </c>
      <c r="J171" s="20"/>
    </row>
    <row r="172" spans="1:10" ht="15.75" outlineLevel="1">
      <c r="B172" s="21" t="s">
        <v>163</v>
      </c>
      <c r="C172" s="22"/>
      <c r="D172" s="22"/>
      <c r="E172" s="22">
        <f t="shared" ref="E172:J172" si="25">SUM(E162:E171)</f>
        <v>671000</v>
      </c>
      <c r="F172" s="22">
        <f t="shared" si="25"/>
        <v>671000</v>
      </c>
      <c r="G172" s="22">
        <f t="shared" si="25"/>
        <v>0</v>
      </c>
      <c r="I172" s="22">
        <f t="shared" si="25"/>
        <v>885801.25783748238</v>
      </c>
      <c r="J172" s="23">
        <f t="shared" si="25"/>
        <v>0</v>
      </c>
    </row>
    <row r="173" spans="1:10" ht="15.75" outlineLevel="2">
      <c r="A173" s="1">
        <v>1</v>
      </c>
      <c r="B173" s="18" t="s">
        <v>174</v>
      </c>
      <c r="C173" s="19"/>
      <c r="D173" s="19" t="s">
        <v>175</v>
      </c>
      <c r="E173" s="19">
        <v>600000</v>
      </c>
      <c r="F173" s="19">
        <v>0</v>
      </c>
      <c r="G173" s="19"/>
      <c r="I173" s="19"/>
      <c r="J173" s="20"/>
    </row>
    <row r="174" spans="1:10" ht="15.75" outlineLevel="2">
      <c r="A174" s="1">
        <v>2</v>
      </c>
      <c r="B174" s="18" t="s">
        <v>174</v>
      </c>
      <c r="C174" s="19"/>
      <c r="D174" s="19" t="s">
        <v>176</v>
      </c>
      <c r="E174" s="19">
        <v>100000</v>
      </c>
      <c r="F174" s="19">
        <v>100000</v>
      </c>
      <c r="G174" s="19"/>
      <c r="I174" s="19"/>
      <c r="J174" s="20"/>
    </row>
    <row r="175" spans="1:10" ht="15.75" outlineLevel="2">
      <c r="A175" s="1">
        <v>3</v>
      </c>
      <c r="B175" s="18" t="s">
        <v>174</v>
      </c>
      <c r="C175" s="19"/>
      <c r="D175" s="19" t="s">
        <v>177</v>
      </c>
      <c r="E175" s="19">
        <v>75000</v>
      </c>
      <c r="F175" s="19">
        <v>75000</v>
      </c>
      <c r="G175" s="19"/>
      <c r="I175" s="19"/>
      <c r="J175" s="20"/>
    </row>
    <row r="176" spans="1:10" ht="15.75" outlineLevel="2">
      <c r="A176" s="1">
        <v>4</v>
      </c>
      <c r="B176" s="18" t="s">
        <v>174</v>
      </c>
      <c r="C176" s="19"/>
      <c r="D176" s="19" t="s">
        <v>178</v>
      </c>
      <c r="E176" s="19">
        <v>200000</v>
      </c>
      <c r="F176" s="19">
        <v>200000</v>
      </c>
      <c r="G176" s="19"/>
      <c r="I176" s="19"/>
      <c r="J176" s="20"/>
    </row>
    <row r="177" spans="1:10" ht="15.75" outlineLevel="2">
      <c r="A177" s="1">
        <v>5</v>
      </c>
      <c r="B177" s="18" t="s">
        <v>174</v>
      </c>
      <c r="C177" s="19"/>
      <c r="D177" s="19" t="s">
        <v>179</v>
      </c>
      <c r="E177" s="19">
        <v>750000</v>
      </c>
      <c r="F177" s="19">
        <v>750000</v>
      </c>
      <c r="G177" s="19"/>
      <c r="I177" s="19"/>
      <c r="J177" s="20"/>
    </row>
    <row r="178" spans="1:10" ht="15.75" outlineLevel="2">
      <c r="A178" s="1">
        <v>6</v>
      </c>
      <c r="B178" s="18" t="s">
        <v>174</v>
      </c>
      <c r="C178" s="19"/>
      <c r="D178" s="19" t="s">
        <v>180</v>
      </c>
      <c r="E178" s="19">
        <v>80000</v>
      </c>
      <c r="F178" s="19">
        <v>80000</v>
      </c>
      <c r="G178" s="19"/>
      <c r="I178" s="19"/>
      <c r="J178" s="20"/>
    </row>
    <row r="179" spans="1:10" ht="15.75" outlineLevel="2">
      <c r="A179" s="1">
        <v>7</v>
      </c>
      <c r="B179" s="18" t="s">
        <v>174</v>
      </c>
      <c r="C179" s="19"/>
      <c r="D179" s="19" t="s">
        <v>181</v>
      </c>
      <c r="E179" s="19">
        <v>30000</v>
      </c>
      <c r="F179" s="19">
        <v>30000</v>
      </c>
      <c r="G179" s="19"/>
      <c r="I179" s="19"/>
      <c r="J179" s="20"/>
    </row>
    <row r="180" spans="1:10" ht="15.75" outlineLevel="2">
      <c r="A180" s="1">
        <v>8</v>
      </c>
      <c r="B180" s="18" t="s">
        <v>174</v>
      </c>
      <c r="C180" s="19"/>
      <c r="D180" s="19" t="s">
        <v>182</v>
      </c>
      <c r="E180" s="19">
        <v>50000</v>
      </c>
      <c r="F180" s="19">
        <v>50000</v>
      </c>
      <c r="G180" s="19"/>
      <c r="I180" s="19"/>
      <c r="J180" s="20"/>
    </row>
    <row r="181" spans="1:10" ht="15.75" outlineLevel="2">
      <c r="A181" s="1">
        <v>9</v>
      </c>
      <c r="B181" s="18" t="s">
        <v>174</v>
      </c>
      <c r="C181" s="19"/>
      <c r="D181" s="19" t="s">
        <v>183</v>
      </c>
      <c r="E181" s="19">
        <v>300000</v>
      </c>
      <c r="F181" s="19">
        <v>300000</v>
      </c>
      <c r="G181" s="19"/>
      <c r="I181" s="19"/>
      <c r="J181" s="20"/>
    </row>
    <row r="182" spans="1:10" ht="15.75" outlineLevel="2">
      <c r="A182" s="1">
        <v>10</v>
      </c>
      <c r="B182" s="18" t="s">
        <v>174</v>
      </c>
      <c r="C182" s="19"/>
      <c r="D182" s="19" t="s">
        <v>184</v>
      </c>
      <c r="E182" s="19">
        <v>0</v>
      </c>
      <c r="F182" s="19">
        <v>40193</v>
      </c>
      <c r="G182" s="19"/>
      <c r="I182" s="19"/>
      <c r="J182" s="20"/>
    </row>
    <row r="183" spans="1:10" ht="15.75" outlineLevel="2">
      <c r="A183" s="1">
        <v>11</v>
      </c>
      <c r="B183" s="18" t="s">
        <v>174</v>
      </c>
      <c r="C183" s="19"/>
      <c r="D183" s="19" t="s">
        <v>185</v>
      </c>
      <c r="E183" s="19">
        <v>0</v>
      </c>
      <c r="F183" s="19">
        <v>0</v>
      </c>
      <c r="G183" s="19"/>
      <c r="I183" s="19">
        <v>421810.12277975352</v>
      </c>
      <c r="J183" s="20"/>
    </row>
    <row r="184" spans="1:10" ht="15.75" outlineLevel="2">
      <c r="A184" s="1">
        <v>12</v>
      </c>
      <c r="B184" s="18" t="s">
        <v>174</v>
      </c>
      <c r="C184" s="19"/>
      <c r="D184" s="19" t="s">
        <v>186</v>
      </c>
      <c r="E184" s="19">
        <v>0</v>
      </c>
      <c r="F184" s="19">
        <v>0</v>
      </c>
      <c r="G184" s="19"/>
      <c r="I184" s="19">
        <v>749884.66271956183</v>
      </c>
      <c r="J184" s="20"/>
    </row>
    <row r="185" spans="1:10" ht="15.75" outlineLevel="2">
      <c r="A185" s="1">
        <v>13</v>
      </c>
      <c r="B185" s="18" t="s">
        <v>174</v>
      </c>
      <c r="C185" s="19"/>
      <c r="D185" s="19" t="s">
        <v>26</v>
      </c>
      <c r="E185" s="19">
        <v>0</v>
      </c>
      <c r="F185" s="19">
        <v>0</v>
      </c>
      <c r="G185" s="19"/>
      <c r="I185" s="19">
        <v>374942.33135978074</v>
      </c>
      <c r="J185" s="20"/>
    </row>
    <row r="186" spans="1:10" ht="15.75" outlineLevel="1">
      <c r="B186" s="21" t="s">
        <v>174</v>
      </c>
      <c r="C186" s="22"/>
      <c r="D186" s="22"/>
      <c r="E186" s="22">
        <f t="shared" ref="E186:J186" si="26">SUM(E173:E185)</f>
        <v>2185000</v>
      </c>
      <c r="F186" s="22">
        <f t="shared" si="26"/>
        <v>1625193</v>
      </c>
      <c r="G186" s="22">
        <f t="shared" si="26"/>
        <v>0</v>
      </c>
      <c r="I186" s="22">
        <f t="shared" si="26"/>
        <v>1546637.1168590961</v>
      </c>
      <c r="J186" s="23">
        <f t="shared" si="26"/>
        <v>0</v>
      </c>
    </row>
    <row r="187" spans="1:10" ht="15.75" outlineLevel="2">
      <c r="A187" s="1">
        <v>1</v>
      </c>
      <c r="B187" s="18" t="s">
        <v>187</v>
      </c>
      <c r="C187" s="19"/>
      <c r="D187" s="19" t="s">
        <v>188</v>
      </c>
      <c r="E187" s="19">
        <v>400000</v>
      </c>
      <c r="F187" s="19">
        <v>400000</v>
      </c>
      <c r="G187" s="19"/>
      <c r="I187" s="19"/>
      <c r="J187" s="20"/>
    </row>
    <row r="188" spans="1:10" ht="15.75" outlineLevel="2">
      <c r="A188" s="1">
        <v>2</v>
      </c>
      <c r="B188" s="18" t="s">
        <v>187</v>
      </c>
      <c r="C188" s="19"/>
      <c r="D188" s="19" t="s">
        <v>189</v>
      </c>
      <c r="E188" s="19">
        <v>725000</v>
      </c>
      <c r="F188" s="19">
        <v>725000</v>
      </c>
      <c r="G188" s="19">
        <v>725000</v>
      </c>
      <c r="I188" s="19"/>
      <c r="J188" s="20"/>
    </row>
    <row r="189" spans="1:10" ht="15.75" outlineLevel="2">
      <c r="A189" s="1">
        <v>3</v>
      </c>
      <c r="B189" s="18" t="s">
        <v>187</v>
      </c>
      <c r="C189" s="19"/>
      <c r="D189" s="19" t="s">
        <v>190</v>
      </c>
      <c r="E189" s="19">
        <v>50000</v>
      </c>
      <c r="F189" s="19">
        <v>50000</v>
      </c>
      <c r="G189" s="19"/>
      <c r="I189" s="19"/>
      <c r="J189" s="20"/>
    </row>
    <row r="190" spans="1:10" ht="15.75" outlineLevel="2">
      <c r="A190" s="1">
        <v>4</v>
      </c>
      <c r="B190" s="18" t="s">
        <v>187</v>
      </c>
      <c r="C190" s="19"/>
      <c r="D190" s="19" t="s">
        <v>191</v>
      </c>
      <c r="E190" s="19">
        <v>40000</v>
      </c>
      <c r="F190" s="19">
        <v>40000</v>
      </c>
      <c r="G190" s="19"/>
      <c r="I190" s="19"/>
      <c r="J190" s="20"/>
    </row>
    <row r="191" spans="1:10" ht="15.75" outlineLevel="2">
      <c r="A191" s="1">
        <v>5</v>
      </c>
      <c r="B191" s="18" t="s">
        <v>187</v>
      </c>
      <c r="C191" s="19"/>
      <c r="D191" s="19" t="s">
        <v>192</v>
      </c>
      <c r="E191" s="19">
        <v>75000</v>
      </c>
      <c r="F191" s="19">
        <v>75000</v>
      </c>
      <c r="G191" s="19"/>
      <c r="I191" s="19"/>
      <c r="J191" s="20"/>
    </row>
    <row r="192" spans="1:10" ht="15.75" outlineLevel="2">
      <c r="A192" s="1">
        <v>6</v>
      </c>
      <c r="B192" s="18" t="s">
        <v>187</v>
      </c>
      <c r="C192" s="19"/>
      <c r="D192" s="19" t="s">
        <v>193</v>
      </c>
      <c r="E192" s="19">
        <v>30000</v>
      </c>
      <c r="F192" s="19">
        <v>30000</v>
      </c>
      <c r="G192" s="19"/>
      <c r="I192" s="19"/>
      <c r="J192" s="20"/>
    </row>
    <row r="193" spans="1:10" ht="15.75" outlineLevel="2">
      <c r="A193" s="1">
        <v>7</v>
      </c>
      <c r="B193" s="18" t="s">
        <v>187</v>
      </c>
      <c r="C193" s="19"/>
      <c r="D193" s="19" t="s">
        <v>194</v>
      </c>
      <c r="E193" s="19">
        <v>200000</v>
      </c>
      <c r="F193" s="19">
        <v>200000</v>
      </c>
      <c r="G193" s="19"/>
      <c r="I193" s="19"/>
      <c r="J193" s="20"/>
    </row>
    <row r="194" spans="1:10" ht="15.75" outlineLevel="2">
      <c r="A194" s="1">
        <v>8</v>
      </c>
      <c r="B194" s="18" t="s">
        <v>187</v>
      </c>
      <c r="C194" s="19"/>
      <c r="D194" s="19" t="s">
        <v>195</v>
      </c>
      <c r="E194" s="19">
        <v>950000</v>
      </c>
      <c r="F194" s="19">
        <v>950000</v>
      </c>
      <c r="G194" s="19"/>
      <c r="I194" s="19"/>
      <c r="J194" s="20"/>
    </row>
    <row r="195" spans="1:10" ht="15.75" outlineLevel="2">
      <c r="A195" s="1">
        <v>9</v>
      </c>
      <c r="B195" s="18" t="s">
        <v>187</v>
      </c>
      <c r="C195" s="19"/>
      <c r="D195" s="19" t="s">
        <v>196</v>
      </c>
      <c r="E195" s="19">
        <v>0</v>
      </c>
      <c r="F195" s="19">
        <v>373118</v>
      </c>
      <c r="G195" s="19">
        <v>373118</v>
      </c>
      <c r="I195" s="19"/>
      <c r="J195" s="20"/>
    </row>
    <row r="196" spans="1:10" ht="15.75" outlineLevel="2">
      <c r="A196" s="1">
        <v>10</v>
      </c>
      <c r="B196" s="18" t="s">
        <v>187</v>
      </c>
      <c r="C196" s="19"/>
      <c r="D196" s="19" t="s">
        <v>34</v>
      </c>
      <c r="E196" s="19">
        <v>0</v>
      </c>
      <c r="F196" s="19">
        <v>0</v>
      </c>
      <c r="G196" s="19"/>
      <c r="I196" s="19">
        <v>726450.7670095755</v>
      </c>
      <c r="J196" s="20"/>
    </row>
    <row r="197" spans="1:10" ht="15.75" outlineLevel="1">
      <c r="B197" s="21" t="s">
        <v>187</v>
      </c>
      <c r="C197" s="22"/>
      <c r="D197" s="22"/>
      <c r="E197" s="22">
        <f t="shared" ref="E197:J197" si="27">SUM(E187:E196)</f>
        <v>2470000</v>
      </c>
      <c r="F197" s="22">
        <f t="shared" si="27"/>
        <v>2843118</v>
      </c>
      <c r="G197" s="22">
        <f t="shared" si="27"/>
        <v>1098118</v>
      </c>
      <c r="I197" s="22">
        <f t="shared" si="27"/>
        <v>726450.7670095755</v>
      </c>
      <c r="J197" s="23">
        <f t="shared" si="27"/>
        <v>0</v>
      </c>
    </row>
    <row r="198" spans="1:10" ht="15.75" outlineLevel="2">
      <c r="A198" s="1">
        <v>1</v>
      </c>
      <c r="B198" s="18" t="s">
        <v>197</v>
      </c>
      <c r="C198" s="19"/>
      <c r="D198" s="19" t="s">
        <v>198</v>
      </c>
      <c r="E198" s="19">
        <v>225000</v>
      </c>
      <c r="F198" s="19">
        <v>225000</v>
      </c>
      <c r="G198" s="19"/>
      <c r="I198" s="19"/>
      <c r="J198" s="20"/>
    </row>
    <row r="199" spans="1:10" ht="15.75" outlineLevel="2">
      <c r="A199" s="1">
        <v>2</v>
      </c>
      <c r="B199" s="18" t="s">
        <v>197</v>
      </c>
      <c r="C199" s="19"/>
      <c r="D199" s="19" t="s">
        <v>199</v>
      </c>
      <c r="E199" s="19">
        <v>200000</v>
      </c>
      <c r="F199" s="19">
        <v>200000</v>
      </c>
      <c r="G199" s="19"/>
      <c r="I199" s="19"/>
      <c r="J199" s="20"/>
    </row>
    <row r="200" spans="1:10" ht="15.75" outlineLevel="2">
      <c r="A200" s="1">
        <v>3</v>
      </c>
      <c r="B200" s="18" t="s">
        <v>197</v>
      </c>
      <c r="C200" s="19"/>
      <c r="D200" s="19" t="s">
        <v>200</v>
      </c>
      <c r="E200" s="19">
        <v>150000</v>
      </c>
      <c r="F200" s="19">
        <v>150000</v>
      </c>
      <c r="G200" s="19"/>
      <c r="I200" s="19"/>
      <c r="J200" s="20"/>
    </row>
    <row r="201" spans="1:10" ht="15.75" outlineLevel="2">
      <c r="A201" s="1">
        <v>4</v>
      </c>
      <c r="B201" s="18" t="s">
        <v>197</v>
      </c>
      <c r="C201" s="19"/>
      <c r="D201" s="19" t="s">
        <v>201</v>
      </c>
      <c r="E201" s="19">
        <v>100000</v>
      </c>
      <c r="F201" s="19">
        <v>100000</v>
      </c>
      <c r="G201" s="19"/>
      <c r="I201" s="19"/>
      <c r="J201" s="20"/>
    </row>
    <row r="202" spans="1:10" ht="15.75" outlineLevel="2">
      <c r="A202" s="1">
        <v>5</v>
      </c>
      <c r="B202" s="18" t="s">
        <v>197</v>
      </c>
      <c r="C202" s="19"/>
      <c r="D202" s="19" t="s">
        <v>202</v>
      </c>
      <c r="E202" s="19">
        <v>200000</v>
      </c>
      <c r="F202" s="19">
        <v>200000</v>
      </c>
      <c r="G202" s="19"/>
      <c r="I202" s="19"/>
      <c r="J202" s="20"/>
    </row>
    <row r="203" spans="1:10" ht="15.75" outlineLevel="2">
      <c r="A203" s="1">
        <v>6</v>
      </c>
      <c r="B203" s="18" t="s">
        <v>197</v>
      </c>
      <c r="C203" s="19"/>
      <c r="D203" s="19" t="s">
        <v>203</v>
      </c>
      <c r="E203" s="19">
        <v>500000</v>
      </c>
      <c r="F203" s="19">
        <v>500000</v>
      </c>
      <c r="G203" s="19"/>
      <c r="I203" s="19"/>
      <c r="J203" s="20"/>
    </row>
    <row r="204" spans="1:10" ht="15.75" outlineLevel="2">
      <c r="A204" s="1">
        <v>7</v>
      </c>
      <c r="B204" s="18" t="s">
        <v>197</v>
      </c>
      <c r="C204" s="19"/>
      <c r="D204" s="19" t="s">
        <v>204</v>
      </c>
      <c r="E204" s="19">
        <v>500000</v>
      </c>
      <c r="F204" s="19">
        <v>500000</v>
      </c>
      <c r="G204" s="19"/>
      <c r="I204" s="19"/>
      <c r="J204" s="20"/>
    </row>
    <row r="205" spans="1:10" ht="15.75" outlineLevel="2">
      <c r="A205" s="1">
        <v>8</v>
      </c>
      <c r="B205" s="18" t="s">
        <v>197</v>
      </c>
      <c r="C205" s="19"/>
      <c r="D205" s="19" t="s">
        <v>205</v>
      </c>
      <c r="E205" s="19">
        <v>225000</v>
      </c>
      <c r="F205" s="19">
        <v>225000</v>
      </c>
      <c r="G205" s="19"/>
      <c r="I205" s="19"/>
      <c r="J205" s="20"/>
    </row>
    <row r="206" spans="1:10" ht="15.75" outlineLevel="2">
      <c r="A206" s="1">
        <v>9</v>
      </c>
      <c r="B206" s="18" t="s">
        <v>197</v>
      </c>
      <c r="C206" s="19"/>
      <c r="D206" s="19" t="s">
        <v>206</v>
      </c>
      <c r="E206" s="19">
        <v>300000</v>
      </c>
      <c r="F206" s="19">
        <v>300000</v>
      </c>
      <c r="G206" s="19"/>
      <c r="I206" s="19"/>
      <c r="J206" s="20"/>
    </row>
    <row r="207" spans="1:10" ht="15.75" outlineLevel="2">
      <c r="A207" s="1">
        <v>10</v>
      </c>
      <c r="B207" s="18" t="s">
        <v>197</v>
      </c>
      <c r="C207" s="19"/>
      <c r="D207" s="19" t="s">
        <v>207</v>
      </c>
      <c r="E207" s="19">
        <v>300000</v>
      </c>
      <c r="F207" s="19">
        <v>300000</v>
      </c>
      <c r="G207" s="19"/>
      <c r="I207" s="19"/>
      <c r="J207" s="20"/>
    </row>
    <row r="208" spans="1:10" ht="15.75" outlineLevel="2">
      <c r="A208" s="1">
        <v>11</v>
      </c>
      <c r="B208" s="18" t="s">
        <v>197</v>
      </c>
      <c r="C208" s="19"/>
      <c r="D208" s="19" t="s">
        <v>208</v>
      </c>
      <c r="E208" s="19">
        <v>285000</v>
      </c>
      <c r="F208" s="19">
        <v>285000</v>
      </c>
      <c r="G208" s="19"/>
      <c r="I208" s="19"/>
      <c r="J208" s="20"/>
    </row>
    <row r="209" spans="1:10" ht="15.75" outlineLevel="2">
      <c r="A209" s="1">
        <v>12</v>
      </c>
      <c r="B209" s="18" t="s">
        <v>197</v>
      </c>
      <c r="C209" s="19"/>
      <c r="D209" s="19" t="s">
        <v>209</v>
      </c>
      <c r="E209" s="19">
        <v>0</v>
      </c>
      <c r="F209" s="19">
        <v>179348</v>
      </c>
      <c r="G209" s="19"/>
      <c r="I209" s="19"/>
      <c r="J209" s="20"/>
    </row>
    <row r="210" spans="1:10" ht="15.75" outlineLevel="2">
      <c r="A210" s="1">
        <v>13</v>
      </c>
      <c r="B210" s="18" t="s">
        <v>197</v>
      </c>
      <c r="C210" s="19"/>
      <c r="D210" s="19" t="s">
        <v>34</v>
      </c>
      <c r="E210" s="19">
        <v>0</v>
      </c>
      <c r="F210" s="19">
        <v>0</v>
      </c>
      <c r="G210" s="19"/>
      <c r="I210" s="19">
        <v>2971275.9078303189</v>
      </c>
      <c r="J210" s="20"/>
    </row>
    <row r="211" spans="1:10" ht="15.75" outlineLevel="2">
      <c r="A211" s="1">
        <v>14</v>
      </c>
      <c r="B211" s="18" t="s">
        <v>197</v>
      </c>
      <c r="C211" s="19"/>
      <c r="D211" s="19" t="s">
        <v>210</v>
      </c>
      <c r="E211" s="19">
        <v>0</v>
      </c>
      <c r="F211" s="19">
        <v>0</v>
      </c>
      <c r="G211" s="19"/>
      <c r="I211" s="19">
        <v>3961701.2104404257</v>
      </c>
      <c r="J211" s="20"/>
    </row>
    <row r="212" spans="1:10" ht="15.75" outlineLevel="1">
      <c r="B212" s="21" t="s">
        <v>197</v>
      </c>
      <c r="C212" s="22"/>
      <c r="D212" s="22"/>
      <c r="E212" s="22">
        <f t="shared" ref="E212:J212" si="28">SUM(E198:E211)</f>
        <v>2985000</v>
      </c>
      <c r="F212" s="22">
        <f t="shared" si="28"/>
        <v>3164348</v>
      </c>
      <c r="G212" s="22">
        <f t="shared" si="28"/>
        <v>0</v>
      </c>
      <c r="I212" s="22">
        <f t="shared" si="28"/>
        <v>6932977.1182707446</v>
      </c>
      <c r="J212" s="23">
        <f t="shared" si="28"/>
        <v>0</v>
      </c>
    </row>
    <row r="213" spans="1:10" ht="15.75" outlineLevel="2">
      <c r="A213" s="1">
        <v>1</v>
      </c>
      <c r="B213" s="18" t="s">
        <v>211</v>
      </c>
      <c r="C213" s="19"/>
      <c r="D213" s="19" t="s">
        <v>212</v>
      </c>
      <c r="E213" s="19">
        <v>200000</v>
      </c>
      <c r="F213" s="19">
        <v>200000</v>
      </c>
      <c r="G213" s="19"/>
      <c r="I213" s="19">
        <v>200000</v>
      </c>
      <c r="J213" s="20"/>
    </row>
    <row r="214" spans="1:10" ht="15.75" outlineLevel="1">
      <c r="B214" s="21" t="s">
        <v>211</v>
      </c>
      <c r="C214" s="22"/>
      <c r="D214" s="22"/>
      <c r="E214" s="22">
        <f t="shared" ref="E214:J214" si="29">SUM(E213)</f>
        <v>200000</v>
      </c>
      <c r="F214" s="22">
        <f t="shared" si="29"/>
        <v>200000</v>
      </c>
      <c r="G214" s="22">
        <f t="shared" si="29"/>
        <v>0</v>
      </c>
      <c r="I214" s="22">
        <f t="shared" si="29"/>
        <v>200000</v>
      </c>
      <c r="J214" s="23">
        <f t="shared" si="29"/>
        <v>0</v>
      </c>
    </row>
    <row r="215" spans="1:10" ht="16.5" thickBot="1">
      <c r="B215" s="28" t="s">
        <v>213</v>
      </c>
      <c r="C215" s="29"/>
      <c r="D215" s="29"/>
      <c r="E215" s="29">
        <f t="shared" ref="E215:J215" si="30">E214+E212+E197+E186+E172+E161+E154</f>
        <v>12796000</v>
      </c>
      <c r="F215" s="29">
        <f t="shared" si="30"/>
        <v>12935095</v>
      </c>
      <c r="G215" s="29">
        <f t="shared" si="30"/>
        <v>1655210</v>
      </c>
      <c r="I215" s="29">
        <f t="shared" si="30"/>
        <v>13187458.463248091</v>
      </c>
      <c r="J215" s="30">
        <f t="shared" si="30"/>
        <v>160000</v>
      </c>
    </row>
    <row r="216" spans="1:10" ht="16.5" thickTop="1">
      <c r="B216" s="31" t="s">
        <v>214</v>
      </c>
      <c r="C216" s="32"/>
      <c r="D216" s="32"/>
      <c r="E216" s="32">
        <f t="shared" ref="E216:J216" si="31">SUM(E215,E139,E99,E44)</f>
        <v>75007581</v>
      </c>
      <c r="F216" s="32">
        <f t="shared" si="31"/>
        <v>74571887.289999992</v>
      </c>
      <c r="G216" s="32">
        <f t="shared" si="31"/>
        <v>27878915.289999999</v>
      </c>
      <c r="I216" s="32">
        <f t="shared" si="31"/>
        <v>46172537.60785529</v>
      </c>
      <c r="J216" s="33">
        <f t="shared" si="31"/>
        <v>820000</v>
      </c>
    </row>
    <row r="217" spans="1:10" ht="15.75">
      <c r="B217" s="18" t="s">
        <v>215</v>
      </c>
      <c r="C217" s="19"/>
      <c r="D217" s="19"/>
      <c r="E217" s="19">
        <v>41656000</v>
      </c>
      <c r="F217" s="19">
        <v>40478700</v>
      </c>
      <c r="G217" s="19">
        <v>40478700</v>
      </c>
      <c r="I217" s="19"/>
      <c r="J217" s="20"/>
    </row>
    <row r="218" spans="1:10" ht="15.75">
      <c r="A218" s="34"/>
      <c r="B218" s="31" t="s">
        <v>216</v>
      </c>
      <c r="C218" s="32"/>
      <c r="D218" s="32"/>
      <c r="E218" s="32">
        <f t="shared" ref="E218:J218" si="32">SUM(E216,E217)</f>
        <v>116663581</v>
      </c>
      <c r="F218" s="32">
        <f t="shared" si="32"/>
        <v>115050587.28999999</v>
      </c>
      <c r="G218" s="32">
        <f t="shared" si="32"/>
        <v>68357615.289999992</v>
      </c>
      <c r="I218" s="32">
        <f t="shared" si="32"/>
        <v>46172537.60785529</v>
      </c>
      <c r="J218" s="33">
        <f t="shared" si="32"/>
        <v>820000</v>
      </c>
    </row>
    <row r="219" spans="1:10" ht="15.75">
      <c r="B219" s="18" t="s">
        <v>217</v>
      </c>
      <c r="C219" s="19"/>
      <c r="D219" s="19"/>
      <c r="E219" s="19">
        <v>483000</v>
      </c>
      <c r="F219" s="19">
        <v>483000</v>
      </c>
      <c r="G219" s="19"/>
      <c r="I219" s="19"/>
      <c r="J219" s="20"/>
    </row>
    <row r="220" spans="1:10" ht="15.75">
      <c r="B220" s="18" t="s">
        <v>218</v>
      </c>
      <c r="C220" s="19"/>
      <c r="D220" s="19"/>
      <c r="E220" s="19">
        <f>-E121</f>
        <v>-1505511</v>
      </c>
      <c r="F220" s="19">
        <v>0</v>
      </c>
      <c r="G220" s="19"/>
      <c r="I220" s="19"/>
      <c r="J220" s="20"/>
    </row>
    <row r="221" spans="1:10" ht="15.75">
      <c r="B221" s="31" t="s">
        <v>219</v>
      </c>
      <c r="C221" s="32"/>
      <c r="D221" s="32"/>
      <c r="E221" s="32">
        <f t="shared" ref="E221:J221" si="33">SUM(E218:E220)</f>
        <v>115641070</v>
      </c>
      <c r="F221" s="32">
        <f t="shared" si="33"/>
        <v>115533587.28999999</v>
      </c>
      <c r="G221" s="32">
        <f t="shared" si="33"/>
        <v>68357615.289999992</v>
      </c>
      <c r="I221" s="32">
        <f t="shared" si="33"/>
        <v>46172537.60785529</v>
      </c>
      <c r="J221" s="33">
        <f t="shared" si="33"/>
        <v>820000</v>
      </c>
    </row>
    <row r="222" spans="1:10" ht="15.75">
      <c r="B222" s="18" t="s">
        <v>220</v>
      </c>
      <c r="C222" s="19"/>
      <c r="D222" s="19"/>
      <c r="E222" s="19">
        <v>-44104679</v>
      </c>
      <c r="F222" s="19">
        <v>-47160842</v>
      </c>
      <c r="G222" s="19"/>
      <c r="I222" s="19"/>
      <c r="J222" s="19"/>
    </row>
    <row r="223" spans="1:10" ht="15.75">
      <c r="B223" s="35" t="s">
        <v>221</v>
      </c>
      <c r="C223" s="36"/>
      <c r="D223" s="36"/>
      <c r="E223" s="36">
        <f t="shared" ref="E223:G223" si="34">SUM(E221,E222)</f>
        <v>71536391</v>
      </c>
      <c r="F223" s="36">
        <f t="shared" si="34"/>
        <v>68372745.289999992</v>
      </c>
      <c r="G223" s="37">
        <f t="shared" si="34"/>
        <v>68357615.289999992</v>
      </c>
      <c r="I223" s="19"/>
      <c r="J223" s="19"/>
    </row>
  </sheetData>
  <autoFilter ref="B6:J216"/>
  <mergeCells count="3">
    <mergeCell ref="I33:I34"/>
    <mergeCell ref="J45:J47"/>
    <mergeCell ref="J79:J84"/>
  </mergeCells>
  <pageMargins left="0.19685039370078741" right="0.19685039370078741" top="0.39370078740157483" bottom="0.39370078740157483" header="0.19685039370078741" footer="0.19685039370078741"/>
  <pageSetup scale="61" fitToHeight="20" orientation="landscape" r:id="rId1"/>
  <headerFooter>
    <oddFooter>&amp;L&amp;8&amp;Z&amp;F&amp;R&amp;8&amp;D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48"/>
  <sheetViews>
    <sheetView showGridLines="0" tabSelected="1" zoomScale="80" zoomScaleNormal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ColWidth="8.85546875" defaultRowHeight="15" outlineLevelRow="2"/>
  <cols>
    <col min="1" max="1" width="2.7109375" style="1" customWidth="1"/>
    <col min="2" max="2" width="34.28515625" style="1" customWidth="1"/>
    <col min="3" max="3" width="1.7109375" style="1" customWidth="1"/>
    <col min="4" max="4" width="71.140625" style="1" customWidth="1"/>
    <col min="5" max="5" width="21.7109375" style="1" bestFit="1" customWidth="1"/>
    <col min="6" max="6" width="2.7109375" style="1" customWidth="1"/>
    <col min="7" max="16384" width="8.85546875" style="1"/>
  </cols>
  <sheetData>
    <row r="1" spans="1:6" ht="15" customHeight="1"/>
    <row r="2" spans="1:6" ht="18.75" customHeight="1">
      <c r="B2" s="3" t="s">
        <v>0</v>
      </c>
    </row>
    <row r="3" spans="1:6" ht="18.75" customHeight="1">
      <c r="B3" s="4" t="s">
        <v>1</v>
      </c>
    </row>
    <row r="4" spans="1:6" ht="18.75" customHeight="1">
      <c r="B4" s="4" t="s">
        <v>2</v>
      </c>
    </row>
    <row r="5" spans="1:6" ht="15" customHeight="1">
      <c r="E5" s="8"/>
    </row>
    <row r="6" spans="1:6" ht="16.5" thickBot="1">
      <c r="A6" s="11"/>
      <c r="B6" s="12" t="s">
        <v>6</v>
      </c>
      <c r="C6" s="12"/>
      <c r="D6" s="12" t="s">
        <v>7</v>
      </c>
      <c r="E6" s="15" t="s">
        <v>10</v>
      </c>
      <c r="F6" s="11"/>
    </row>
    <row r="7" spans="1:6" ht="16.5" outlineLevel="2" thickTop="1">
      <c r="A7" s="1">
        <v>1</v>
      </c>
      <c r="B7" s="18" t="s">
        <v>13</v>
      </c>
      <c r="C7" s="19"/>
      <c r="D7" s="19" t="s">
        <v>14</v>
      </c>
      <c r="E7" s="19">
        <v>4995385.29</v>
      </c>
    </row>
    <row r="8" spans="1:6" ht="15.75" outlineLevel="2">
      <c r="A8" s="1">
        <v>5</v>
      </c>
      <c r="B8" s="18" t="s">
        <v>13</v>
      </c>
      <c r="C8" s="19"/>
      <c r="D8" s="19" t="s">
        <v>18</v>
      </c>
      <c r="E8" s="19">
        <v>500000</v>
      </c>
    </row>
    <row r="9" spans="1:6" ht="15.75" outlineLevel="2">
      <c r="A9" s="1">
        <v>6</v>
      </c>
      <c r="B9" s="18" t="s">
        <v>13</v>
      </c>
      <c r="C9" s="19"/>
      <c r="D9" s="19" t="s">
        <v>19</v>
      </c>
      <c r="E9" s="19">
        <v>500000</v>
      </c>
    </row>
    <row r="10" spans="1:6" ht="15.75" outlineLevel="2">
      <c r="A10" s="1">
        <v>7</v>
      </c>
      <c r="B10" s="18" t="s">
        <v>13</v>
      </c>
      <c r="C10" s="19"/>
      <c r="D10" s="19" t="s">
        <v>20</v>
      </c>
      <c r="E10" s="19">
        <v>500000</v>
      </c>
    </row>
    <row r="11" spans="1:6" ht="15.75" outlineLevel="1">
      <c r="B11" s="21" t="s">
        <v>13</v>
      </c>
      <c r="C11" s="22"/>
      <c r="D11" s="22"/>
      <c r="E11" s="22">
        <f>SUM(E7:E10)</f>
        <v>6495385.29</v>
      </c>
    </row>
    <row r="12" spans="1:6" ht="16.5" thickBot="1">
      <c r="B12" s="28" t="s">
        <v>49</v>
      </c>
      <c r="C12" s="29"/>
      <c r="D12" s="29"/>
      <c r="E12" s="29">
        <f>E11</f>
        <v>6495385.29</v>
      </c>
    </row>
    <row r="13" spans="1:6" ht="16.149999999999999" customHeight="1" outlineLevel="2" thickTop="1">
      <c r="A13" s="1">
        <v>1</v>
      </c>
      <c r="B13" s="18" t="s">
        <v>50</v>
      </c>
      <c r="C13" s="19"/>
      <c r="D13" s="19" t="s">
        <v>51</v>
      </c>
      <c r="E13" s="19">
        <v>2000000</v>
      </c>
    </row>
    <row r="14" spans="1:6" ht="16.149999999999999" customHeight="1" outlineLevel="2">
      <c r="A14" s="1">
        <v>2</v>
      </c>
      <c r="B14" s="18" t="s">
        <v>50</v>
      </c>
      <c r="C14" s="19"/>
      <c r="D14" s="19" t="s">
        <v>52</v>
      </c>
      <c r="E14" s="19">
        <v>1500000</v>
      </c>
    </row>
    <row r="15" spans="1:6" ht="16.149999999999999" customHeight="1" outlineLevel="2">
      <c r="A15" s="1">
        <v>3</v>
      </c>
      <c r="B15" s="18" t="s">
        <v>50</v>
      </c>
      <c r="C15" s="19"/>
      <c r="D15" s="19" t="s">
        <v>53</v>
      </c>
      <c r="E15" s="19">
        <v>1750000</v>
      </c>
    </row>
    <row r="16" spans="1:6" ht="15.75" outlineLevel="1">
      <c r="B16" s="21" t="s">
        <v>50</v>
      </c>
      <c r="C16" s="22"/>
      <c r="D16" s="22"/>
      <c r="E16" s="22">
        <f>SUM(E13:E15)</f>
        <v>5250000</v>
      </c>
    </row>
    <row r="17" spans="1:5" ht="15.75" outlineLevel="2">
      <c r="A17" s="1">
        <v>7</v>
      </c>
      <c r="B17" s="18" t="s">
        <v>68</v>
      </c>
      <c r="C17" s="19"/>
      <c r="D17" s="19" t="s">
        <v>75</v>
      </c>
      <c r="E17" s="19">
        <v>360000</v>
      </c>
    </row>
    <row r="18" spans="1:5" ht="15.75" outlineLevel="2">
      <c r="A18" s="1">
        <v>8</v>
      </c>
      <c r="B18" s="18" t="s">
        <v>68</v>
      </c>
      <c r="C18" s="19"/>
      <c r="D18" s="19" t="s">
        <v>76</v>
      </c>
      <c r="E18" s="19">
        <v>360000</v>
      </c>
    </row>
    <row r="19" spans="1:5" ht="15.75" outlineLevel="2">
      <c r="A19" s="1">
        <v>9</v>
      </c>
      <c r="B19" s="18" t="s">
        <v>68</v>
      </c>
      <c r="C19" s="19"/>
      <c r="D19" s="19" t="s">
        <v>77</v>
      </c>
      <c r="E19" s="19">
        <v>1170000</v>
      </c>
    </row>
    <row r="20" spans="1:5" ht="15.75" outlineLevel="1">
      <c r="B20" s="21" t="s">
        <v>68</v>
      </c>
      <c r="C20" s="22"/>
      <c r="D20" s="22"/>
      <c r="E20" s="22">
        <f>SUM(E17:E19)</f>
        <v>1890000</v>
      </c>
    </row>
    <row r="21" spans="1:5" ht="15.6" customHeight="1" outlineLevel="2">
      <c r="A21" s="1">
        <v>1</v>
      </c>
      <c r="B21" s="18" t="s">
        <v>82</v>
      </c>
      <c r="C21" s="19"/>
      <c r="D21" s="19" t="s">
        <v>83</v>
      </c>
      <c r="E21" s="19">
        <v>600000</v>
      </c>
    </row>
    <row r="22" spans="1:5" ht="15.6" customHeight="1" outlineLevel="2">
      <c r="A22" s="1">
        <v>2</v>
      </c>
      <c r="B22" s="18" t="s">
        <v>82</v>
      </c>
      <c r="C22" s="19"/>
      <c r="D22" s="19" t="s">
        <v>84</v>
      </c>
      <c r="E22" s="19">
        <v>690000</v>
      </c>
    </row>
    <row r="23" spans="1:5" ht="15.6" customHeight="1" outlineLevel="2">
      <c r="A23" s="1">
        <v>3</v>
      </c>
      <c r="B23" s="18" t="s">
        <v>82</v>
      </c>
      <c r="C23" s="19"/>
      <c r="D23" s="19" t="s">
        <v>85</v>
      </c>
      <c r="E23" s="19">
        <v>960000</v>
      </c>
    </row>
    <row r="24" spans="1:5" ht="15.6" customHeight="1" outlineLevel="2">
      <c r="A24" s="1">
        <v>4</v>
      </c>
      <c r="B24" s="18" t="s">
        <v>82</v>
      </c>
      <c r="C24" s="19"/>
      <c r="D24" s="19" t="s">
        <v>86</v>
      </c>
      <c r="E24" s="19">
        <v>600000</v>
      </c>
    </row>
    <row r="25" spans="1:5" ht="15.6" customHeight="1" outlineLevel="2">
      <c r="A25" s="1">
        <v>5</v>
      </c>
      <c r="B25" s="18" t="s">
        <v>82</v>
      </c>
      <c r="C25" s="19"/>
      <c r="D25" s="19" t="s">
        <v>87</v>
      </c>
      <c r="E25" s="19">
        <v>1200000</v>
      </c>
    </row>
    <row r="26" spans="1:5" ht="15.6" customHeight="1" outlineLevel="2">
      <c r="A26" s="1">
        <v>6</v>
      </c>
      <c r="B26" s="18" t="s">
        <v>82</v>
      </c>
      <c r="C26" s="19"/>
      <c r="D26" s="19" t="s">
        <v>88</v>
      </c>
      <c r="E26" s="19">
        <v>150000</v>
      </c>
    </row>
    <row r="27" spans="1:5" ht="1.1499999999999999" customHeight="1" outlineLevel="2">
      <c r="B27" s="18"/>
      <c r="C27" s="19"/>
      <c r="D27" s="19"/>
      <c r="E27" s="19"/>
    </row>
    <row r="28" spans="1:5" ht="15.75" outlineLevel="1">
      <c r="B28" s="21" t="s">
        <v>82</v>
      </c>
      <c r="C28" s="22"/>
      <c r="D28" s="22"/>
      <c r="E28" s="22">
        <f t="shared" ref="E28" si="0">SUM(E21:E27)</f>
        <v>4200000</v>
      </c>
    </row>
    <row r="29" spans="1:5" ht="15.75" outlineLevel="2">
      <c r="A29" s="1">
        <v>1</v>
      </c>
      <c r="B29" s="18" t="s">
        <v>89</v>
      </c>
      <c r="C29" s="19"/>
      <c r="D29" s="19" t="s">
        <v>90</v>
      </c>
      <c r="E29" s="19">
        <v>4125000</v>
      </c>
    </row>
    <row r="30" spans="1:5" ht="15.75" outlineLevel="1">
      <c r="B30" s="21" t="s">
        <v>89</v>
      </c>
      <c r="C30" s="22"/>
      <c r="D30" s="22"/>
      <c r="E30" s="22">
        <f t="shared" ref="E30" si="1">SUM(E29:E29)</f>
        <v>4125000</v>
      </c>
    </row>
    <row r="31" spans="1:5" ht="15.75" outlineLevel="2">
      <c r="A31" s="1">
        <v>1</v>
      </c>
      <c r="B31" s="18" t="s">
        <v>91</v>
      </c>
      <c r="C31" s="19"/>
      <c r="D31" s="19" t="s">
        <v>92</v>
      </c>
      <c r="E31" s="19">
        <v>3000000</v>
      </c>
    </row>
    <row r="32" spans="1:5" ht="15.75" outlineLevel="1">
      <c r="B32" s="21" t="s">
        <v>91</v>
      </c>
      <c r="C32" s="22"/>
      <c r="D32" s="22"/>
      <c r="E32" s="22">
        <f t="shared" ref="E32" si="2">SUM(E31)</f>
        <v>3000000</v>
      </c>
    </row>
    <row r="33" spans="1:5" ht="16.5" thickBot="1">
      <c r="B33" s="28" t="s">
        <v>100</v>
      </c>
      <c r="C33" s="29"/>
      <c r="D33" s="29"/>
      <c r="E33" s="29">
        <f>E32+E30+E28+E20+E16</f>
        <v>18465000</v>
      </c>
    </row>
    <row r="34" spans="1:5" ht="16.5" outlineLevel="2" thickTop="1">
      <c r="A34" s="1">
        <v>1</v>
      </c>
      <c r="B34" s="18" t="s">
        <v>124</v>
      </c>
      <c r="C34" s="19"/>
      <c r="D34" s="19" t="s">
        <v>125</v>
      </c>
      <c r="E34" s="19">
        <v>163320</v>
      </c>
    </row>
    <row r="35" spans="1:5" ht="15.75" outlineLevel="2">
      <c r="A35" s="1">
        <v>2</v>
      </c>
      <c r="B35" s="18" t="s">
        <v>124</v>
      </c>
      <c r="C35" s="19"/>
      <c r="D35" s="19" t="s">
        <v>126</v>
      </c>
      <c r="E35" s="19">
        <v>1100000</v>
      </c>
    </row>
    <row r="36" spans="1:5" ht="15.75" outlineLevel="1">
      <c r="B36" s="21" t="s">
        <v>124</v>
      </c>
      <c r="C36" s="22"/>
      <c r="D36" s="22"/>
      <c r="E36" s="22">
        <f t="shared" ref="E36" si="3">SUM(E34:E35)</f>
        <v>1263320</v>
      </c>
    </row>
    <row r="37" spans="1:5" ht="16.5" thickBot="1">
      <c r="B37" s="28" t="s">
        <v>141</v>
      </c>
      <c r="C37" s="29"/>
      <c r="D37" s="29"/>
      <c r="E37" s="29">
        <f>E36</f>
        <v>1263320</v>
      </c>
    </row>
    <row r="38" spans="1:5" ht="16.5" outlineLevel="2" thickTop="1">
      <c r="A38" s="1">
        <v>2</v>
      </c>
      <c r="B38" s="18" t="s">
        <v>142</v>
      </c>
      <c r="C38" s="19"/>
      <c r="D38" s="19" t="s">
        <v>144</v>
      </c>
      <c r="E38" s="19">
        <v>125000</v>
      </c>
    </row>
    <row r="39" spans="1:5" ht="15.75" outlineLevel="2">
      <c r="A39" s="1">
        <v>3</v>
      </c>
      <c r="B39" s="18" t="s">
        <v>142</v>
      </c>
      <c r="C39" s="19"/>
      <c r="D39" s="19" t="s">
        <v>145</v>
      </c>
      <c r="E39" s="19">
        <v>70000</v>
      </c>
    </row>
    <row r="40" spans="1:5" ht="15.75" outlineLevel="2">
      <c r="A40" s="1">
        <v>4</v>
      </c>
      <c r="B40" s="18" t="s">
        <v>142</v>
      </c>
      <c r="C40" s="19"/>
      <c r="D40" s="19" t="s">
        <v>146</v>
      </c>
      <c r="E40" s="19">
        <v>362092</v>
      </c>
    </row>
    <row r="41" spans="1:5" ht="15.75" outlineLevel="1">
      <c r="B41" s="21" t="s">
        <v>142</v>
      </c>
      <c r="C41" s="22"/>
      <c r="D41" s="22"/>
      <c r="E41" s="22">
        <f>SUM(E38:E40)</f>
        <v>557092</v>
      </c>
    </row>
    <row r="42" spans="1:5" ht="15.75" outlineLevel="2">
      <c r="A42" s="1">
        <v>2</v>
      </c>
      <c r="B42" s="18" t="s">
        <v>187</v>
      </c>
      <c r="C42" s="19"/>
      <c r="D42" s="19" t="s">
        <v>189</v>
      </c>
      <c r="E42" s="19">
        <v>725000</v>
      </c>
    </row>
    <row r="43" spans="1:5" ht="15.75" outlineLevel="2">
      <c r="A43" s="1">
        <v>9</v>
      </c>
      <c r="B43" s="18" t="s">
        <v>187</v>
      </c>
      <c r="C43" s="19"/>
      <c r="D43" s="19" t="s">
        <v>196</v>
      </c>
      <c r="E43" s="19">
        <v>373118</v>
      </c>
    </row>
    <row r="44" spans="1:5" ht="15.75" outlineLevel="1">
      <c r="B44" s="21" t="s">
        <v>187</v>
      </c>
      <c r="C44" s="22"/>
      <c r="D44" s="22"/>
      <c r="E44" s="22">
        <f>SUM(E42:E43)</f>
        <v>1098118</v>
      </c>
    </row>
    <row r="45" spans="1:5" ht="16.5" thickBot="1">
      <c r="B45" s="28" t="s">
        <v>213</v>
      </c>
      <c r="C45" s="29"/>
      <c r="D45" s="29"/>
      <c r="E45" s="29">
        <f>E44+E41</f>
        <v>1655210</v>
      </c>
    </row>
    <row r="46" spans="1:5" ht="16.5" thickTop="1">
      <c r="B46" s="31" t="s">
        <v>214</v>
      </c>
      <c r="C46" s="32"/>
      <c r="D46" s="32"/>
      <c r="E46" s="32">
        <f>SUM(E45,E37,E33,E12)</f>
        <v>27878915.289999999</v>
      </c>
    </row>
    <row r="47" spans="1:5" ht="15.75">
      <c r="B47" s="18" t="s">
        <v>215</v>
      </c>
      <c r="C47" s="19"/>
      <c r="D47" s="19"/>
      <c r="E47" s="19">
        <v>40478700</v>
      </c>
    </row>
    <row r="48" spans="1:5" ht="15.75">
      <c r="B48" s="35" t="s">
        <v>221</v>
      </c>
      <c r="C48" s="36"/>
      <c r="D48" s="36"/>
      <c r="E48" s="37">
        <f>SUM(E46:E47)</f>
        <v>68357615.289999992</v>
      </c>
    </row>
  </sheetData>
  <autoFilter ref="B6:E46"/>
  <pageMargins left="0.19685039370078741" right="0.19685039370078741" top="0.39370078740157483" bottom="0.39370078740157483" header="0.19685039370078741" footer="0.19685039370078741"/>
  <pageSetup scale="61" fitToHeight="20" orientation="landscape" r:id="rId1"/>
  <headerFooter>
    <oddFooter>&amp;L&amp;8&amp;Z&amp;F&amp;R&amp;8&amp;D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6930AC81FE74A97DB69A7F7AEBEEA" ma:contentTypeVersion="0" ma:contentTypeDescription="Create a new document." ma:contentTypeScope="" ma:versionID="3827822f73c73d9cc1399aa38756262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22916f55ab85163ee9a5069dec31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873E40-3F8A-4D4C-85DF-DEB49B57BD16}"/>
</file>

<file path=customXml/itemProps2.xml><?xml version="1.0" encoding="utf-8"?>
<ds:datastoreItem xmlns:ds="http://schemas.openxmlformats.org/officeDocument/2006/customXml" ds:itemID="{EE763F25-0F47-42DF-9E2C-9839ECBAB5E1}"/>
</file>

<file path=customXml/itemProps3.xml><?xml version="1.0" encoding="utf-8"?>
<ds:datastoreItem xmlns:ds="http://schemas.openxmlformats.org/officeDocument/2006/customXml" ds:itemID="{F216FADF-6BA3-47B6-8601-6F54005E44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JT1.2, 1.2 Add'l (Submission)</vt:lpstr>
      <vt:lpstr>JT1.2 ICM Projects Only</vt:lpstr>
      <vt:lpstr>'JT1.2 ICM Projects Only'!Print_Area</vt:lpstr>
      <vt:lpstr>'JT1.2, 1.2 Add''l (Submission)'!Print_Area</vt:lpstr>
      <vt:lpstr>'JT1.2 ICM Projects Only'!Print_Titles</vt:lpstr>
      <vt:lpstr>'JT1.2, 1.2 Add''l (Submission)'!Print_Titles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Masters</dc:creator>
  <cp:lastModifiedBy>Sharon du Quesnay</cp:lastModifiedBy>
  <dcterms:created xsi:type="dcterms:W3CDTF">2016-01-15T20:25:46Z</dcterms:created>
  <dcterms:modified xsi:type="dcterms:W3CDTF">2016-01-15T21:14:31Z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0x010100C526930AC81FE74A97DB69A7F7AEBEEA</vt:lpwstr>
  </property>
</Properties>
</file>