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0376" windowHeight="9000"/>
  </bookViews>
  <sheets>
    <sheet name="JT1.8 &amp; 1.14 Add'l - SEC Table" sheetId="1" r:id="rId1"/>
  </sheets>
  <definedNames>
    <definedName name="_xlnm.Print_Titles" localSheetId="0">'JT1.8 &amp; 1.14 Add''l - SEC Table'!$1:$5</definedName>
  </definedNames>
  <calcPr calcId="145621"/>
</workbook>
</file>

<file path=xl/calcChain.xml><?xml version="1.0" encoding="utf-8"?>
<calcChain xmlns="http://schemas.openxmlformats.org/spreadsheetml/2006/main">
  <c r="E40" i="1" l="1"/>
  <c r="G37" i="1"/>
  <c r="B37" i="1"/>
  <c r="E36" i="1"/>
  <c r="E35" i="1"/>
  <c r="D34" i="1"/>
  <c r="E34" i="1" s="1"/>
  <c r="E33" i="1"/>
  <c r="E32" i="1"/>
  <c r="D32" i="1"/>
  <c r="D37" i="1" s="1"/>
  <c r="D39" i="1" s="1"/>
  <c r="D41" i="1" s="1"/>
  <c r="E31" i="1"/>
  <c r="C37" i="1"/>
  <c r="H37" i="1"/>
  <c r="E29" i="1"/>
  <c r="D28" i="1"/>
  <c r="B28" i="1"/>
  <c r="G27" i="1"/>
  <c r="E27" i="1"/>
  <c r="E26" i="1"/>
  <c r="E25" i="1"/>
  <c r="E24" i="1"/>
  <c r="E23" i="1"/>
  <c r="E22" i="1"/>
  <c r="E21" i="1"/>
  <c r="G20" i="1"/>
  <c r="E20" i="1"/>
  <c r="G19" i="1"/>
  <c r="E19" i="1"/>
  <c r="E18" i="1"/>
  <c r="H28" i="1"/>
  <c r="G17" i="1"/>
  <c r="G28" i="1" s="1"/>
  <c r="E17" i="1"/>
  <c r="D16" i="1"/>
  <c r="B16" i="1"/>
  <c r="B39" i="1" s="1"/>
  <c r="B41" i="1" s="1"/>
  <c r="E15" i="1"/>
  <c r="E14" i="1"/>
  <c r="G13" i="1"/>
  <c r="G16" i="1" s="1"/>
  <c r="E13" i="1"/>
  <c r="E12" i="1"/>
  <c r="E11" i="1"/>
  <c r="H16" i="1"/>
  <c r="C16" i="1"/>
  <c r="G9" i="1"/>
  <c r="D9" i="1"/>
  <c r="B9" i="1"/>
  <c r="E8" i="1"/>
  <c r="E7" i="1"/>
  <c r="H9" i="1"/>
  <c r="C9" i="1"/>
  <c r="E28" i="1" l="1"/>
  <c r="H39" i="1"/>
  <c r="H41" i="1" s="1"/>
  <c r="G39" i="1"/>
  <c r="G41" i="1" s="1"/>
  <c r="C28" i="1"/>
  <c r="C39" i="1" s="1"/>
  <c r="C41" i="1" s="1"/>
  <c r="E10" i="1"/>
  <c r="E16" i="1" s="1"/>
  <c r="E6" i="1"/>
  <c r="E9" i="1" s="1"/>
  <c r="E30" i="1"/>
  <c r="E37" i="1" s="1"/>
  <c r="E39" i="1" l="1"/>
  <c r="E41" i="1" s="1"/>
</calcChain>
</file>

<file path=xl/sharedStrings.xml><?xml version="1.0" encoding="utf-8"?>
<sst xmlns="http://schemas.openxmlformats.org/spreadsheetml/2006/main" count="47" uniqueCount="47">
  <si>
    <t>Detailed Capital Budget Comparison</t>
  </si>
  <si>
    <t>Category</t>
  </si>
  <si>
    <t>2014 Actual</t>
  </si>
  <si>
    <t>2016 Forecast</t>
  </si>
  <si>
    <t>2012 Asset Management Plan</t>
  </si>
  <si>
    <t>2016 Rate Application</t>
  </si>
  <si>
    <t>Difference</t>
  </si>
  <si>
    <t>2013 COS</t>
  </si>
  <si>
    <t>2015 Actuals (Unaudited)</t>
  </si>
  <si>
    <t>Municipal Substation Construction and Upgrades</t>
  </si>
  <si>
    <t>Subtransmission Expansion</t>
  </si>
  <si>
    <t>Automation/SCADA Replacement and Enhancement Program</t>
  </si>
  <si>
    <t>Subtotal - System Service</t>
  </si>
  <si>
    <t>Subdivision Renewal Program</t>
  </si>
  <si>
    <t>Overhead Distribution Renewal and Sustainment</t>
  </si>
  <si>
    <t>Subtransmission Renewal</t>
  </si>
  <si>
    <t>Transformer Replacement</t>
  </si>
  <si>
    <t>Underground Distribution Renewal and Sustainment</t>
  </si>
  <si>
    <t>Emergency Replacement Program</t>
  </si>
  <si>
    <t>Subtotal - System Renewal</t>
  </si>
  <si>
    <t>Road Projects</t>
  </si>
  <si>
    <t>Light Rail Transit</t>
  </si>
  <si>
    <t>New Subdivisions</t>
  </si>
  <si>
    <t>Industrial and Commercial Services</t>
  </si>
  <si>
    <t>Residential Service Upgrades</t>
  </si>
  <si>
    <t>Smart Metering Large Commercial</t>
  </si>
  <si>
    <t>Wholesale Metering</t>
  </si>
  <si>
    <t>Metering Equipment</t>
  </si>
  <si>
    <t xml:space="preserve">Smart Metering  </t>
  </si>
  <si>
    <t>Smart Metering in New Condos</t>
  </si>
  <si>
    <t>Green Energy - FIT/MicroFIT</t>
  </si>
  <si>
    <t>Subtotal - System Access</t>
  </si>
  <si>
    <t>Engineering and Asset Systems</t>
  </si>
  <si>
    <t>Rolling Stock</t>
  </si>
  <si>
    <t>Information Technology</t>
  </si>
  <si>
    <t>JDE/ERP System</t>
  </si>
  <si>
    <t>Meter to Cash</t>
  </si>
  <si>
    <t>Grounds and Buildings</t>
  </si>
  <si>
    <t>Acquisition of Administrative Building</t>
  </si>
  <si>
    <t>Major Tools</t>
  </si>
  <si>
    <t>Subtotal - General Plant</t>
  </si>
  <si>
    <t>Gross Capital Program</t>
  </si>
  <si>
    <t>CIAC</t>
  </si>
  <si>
    <t>Net Capital Program</t>
  </si>
  <si>
    <t>NOTE:</t>
  </si>
  <si>
    <t>• JDE/ERP and Grounds &amp; Buildings were both $600K different than our submission; the errors net to zero. The correct amounts have been included above.</t>
  </si>
  <si>
    <t>• Business Unit amounts are shown as gross, with total CIAC shown at the bottom of the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</si>
</sst>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top" wrapText="1"/>
    </xf>
    <xf numFmtId="164" fontId="0" fillId="2" borderId="8" xfId="0" applyNumberFormat="1" applyFill="1" applyBorder="1" applyAlignment="1">
      <alignment vertical="top"/>
    </xf>
    <xf numFmtId="164" fontId="0" fillId="2" borderId="9" xfId="0" applyNumberFormat="1" applyFill="1" applyBorder="1" applyAlignment="1">
      <alignment vertical="top"/>
    </xf>
    <xf numFmtId="6" fontId="0" fillId="2" borderId="9" xfId="0" applyNumberFormat="1" applyFill="1" applyBorder="1" applyAlignment="1">
      <alignment vertical="top"/>
    </xf>
    <xf numFmtId="0" fontId="0" fillId="2" borderId="10" xfId="0" applyFill="1" applyBorder="1" applyAlignment="1">
      <alignment vertical="top" wrapText="1"/>
    </xf>
    <xf numFmtId="164" fontId="0" fillId="2" borderId="11" xfId="0" applyNumberFormat="1" applyFill="1" applyBorder="1" applyAlignment="1">
      <alignment vertical="top"/>
    </xf>
    <xf numFmtId="164" fontId="0" fillId="2" borderId="12" xfId="0" applyNumberFormat="1" applyFill="1" applyBorder="1" applyAlignment="1">
      <alignment vertical="top"/>
    </xf>
    <xf numFmtId="0" fontId="0" fillId="2" borderId="13" xfId="0" applyFill="1" applyBorder="1" applyAlignment="1">
      <alignment vertical="top" wrapText="1"/>
    </xf>
    <xf numFmtId="164" fontId="0" fillId="2" borderId="14" xfId="0" applyNumberFormat="1" applyFill="1" applyBorder="1" applyAlignment="1">
      <alignment vertical="top"/>
    </xf>
    <xf numFmtId="164" fontId="0" fillId="2" borderId="15" xfId="0" applyNumberFormat="1" applyFill="1" applyBorder="1" applyAlignment="1">
      <alignment vertical="top"/>
    </xf>
    <xf numFmtId="0" fontId="3" fillId="2" borderId="16" xfId="0" applyFont="1" applyFill="1" applyBorder="1" applyAlignment="1">
      <alignment vertical="top" wrapText="1"/>
    </xf>
    <xf numFmtId="164" fontId="0" fillId="2" borderId="5" xfId="0" applyNumberFormat="1" applyFill="1" applyBorder="1" applyAlignment="1">
      <alignment vertical="top"/>
    </xf>
    <xf numFmtId="164" fontId="0" fillId="2" borderId="6" xfId="0" applyNumberFormat="1" applyFill="1" applyBorder="1" applyAlignment="1">
      <alignment vertical="top"/>
    </xf>
    <xf numFmtId="6" fontId="0" fillId="2" borderId="6" xfId="0" applyNumberFormat="1" applyFill="1" applyBorder="1" applyAlignment="1">
      <alignment vertical="top"/>
    </xf>
    <xf numFmtId="6" fontId="0" fillId="2" borderId="5" xfId="0" applyNumberFormat="1" applyFill="1" applyBorder="1" applyAlignment="1">
      <alignment vertical="top"/>
    </xf>
    <xf numFmtId="6" fontId="0" fillId="2" borderId="12" xfId="0" applyNumberFormat="1" applyFill="1" applyBorder="1" applyAlignment="1">
      <alignment vertical="top"/>
    </xf>
    <xf numFmtId="6" fontId="0" fillId="2" borderId="15" xfId="0" applyNumberFormat="1" applyFill="1" applyBorder="1" applyAlignment="1">
      <alignment vertical="top"/>
    </xf>
    <xf numFmtId="0" fontId="2" fillId="2" borderId="16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5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2" sqref="H32"/>
    </sheetView>
  </sheetViews>
  <sheetFormatPr defaultRowHeight="14.4" x14ac:dyDescent="0.3"/>
  <cols>
    <col min="1" max="1" width="29.109375" style="28" customWidth="1"/>
    <col min="2" max="2" width="13.109375" style="3" customWidth="1"/>
    <col min="3" max="3" width="13.109375" style="27" customWidth="1"/>
    <col min="4" max="5" width="13.21875" style="3" customWidth="1"/>
    <col min="6" max="6" width="2.6640625" style="3" customWidth="1"/>
    <col min="7" max="8" width="13.21875" style="3" customWidth="1"/>
    <col min="9" max="16384" width="8.88671875" style="3"/>
  </cols>
  <sheetData>
    <row r="1" spans="1:8" x14ac:dyDescent="0.3">
      <c r="A1" s="1"/>
      <c r="B1" s="2"/>
      <c r="C1" s="2"/>
      <c r="D1" s="2"/>
      <c r="E1" s="2"/>
      <c r="F1" s="2"/>
      <c r="G1" s="2"/>
      <c r="H1" s="2"/>
    </row>
    <row r="2" spans="1:8" ht="18" x14ac:dyDescent="0.3">
      <c r="A2" s="4" t="s">
        <v>0</v>
      </c>
      <c r="B2" s="4"/>
      <c r="C2" s="4"/>
      <c r="D2" s="4"/>
      <c r="E2" s="4"/>
      <c r="F2" s="2"/>
      <c r="G2" s="2"/>
      <c r="H2" s="2"/>
    </row>
    <row r="3" spans="1:8" ht="15" thickBot="1" x14ac:dyDescent="0.35">
      <c r="A3" s="1"/>
      <c r="B3" s="2"/>
      <c r="C3" s="2"/>
      <c r="D3" s="2"/>
      <c r="E3" s="2"/>
      <c r="F3" s="2"/>
      <c r="G3" s="2"/>
      <c r="H3" s="2"/>
    </row>
    <row r="4" spans="1:8" s="6" customFormat="1" ht="15" thickBot="1" x14ac:dyDescent="0.35">
      <c r="A4" s="29" t="s">
        <v>1</v>
      </c>
      <c r="B4" s="29" t="s">
        <v>2</v>
      </c>
      <c r="C4" s="32" t="s">
        <v>3</v>
      </c>
      <c r="D4" s="32"/>
      <c r="E4" s="33"/>
      <c r="F4" s="5"/>
      <c r="G4" s="5"/>
      <c r="H4" s="5"/>
    </row>
    <row r="5" spans="1:8" s="6" customFormat="1" ht="43.8" thickBot="1" x14ac:dyDescent="0.35">
      <c r="A5" s="30"/>
      <c r="B5" s="31"/>
      <c r="C5" s="7" t="s">
        <v>4</v>
      </c>
      <c r="D5" s="8" t="s">
        <v>5</v>
      </c>
      <c r="E5" s="8" t="s">
        <v>6</v>
      </c>
      <c r="F5" s="5"/>
      <c r="G5" s="7" t="s">
        <v>7</v>
      </c>
      <c r="H5" s="8" t="s">
        <v>8</v>
      </c>
    </row>
    <row r="6" spans="1:8" ht="28.8" x14ac:dyDescent="0.3">
      <c r="A6" s="9" t="s">
        <v>9</v>
      </c>
      <c r="B6" s="10">
        <v>5850</v>
      </c>
      <c r="C6" s="10">
        <v>5784.4755416301423</v>
      </c>
      <c r="D6" s="11">
        <v>11600</v>
      </c>
      <c r="E6" s="12">
        <f>D6-C6</f>
        <v>5815.5244583698577</v>
      </c>
      <c r="F6" s="2"/>
      <c r="G6" s="10">
        <v>5302.4359131609635</v>
      </c>
      <c r="H6" s="11">
        <v>9192.9596500000061</v>
      </c>
    </row>
    <row r="7" spans="1:8" x14ac:dyDescent="0.3">
      <c r="A7" s="13" t="s">
        <v>10</v>
      </c>
      <c r="B7" s="14">
        <v>3514</v>
      </c>
      <c r="C7" s="14">
        <v>4901.0492365116515</v>
      </c>
      <c r="D7" s="15">
        <v>2400</v>
      </c>
      <c r="E7" s="12">
        <f>D7-C7</f>
        <v>-2501.0492365116515</v>
      </c>
      <c r="F7" s="2"/>
      <c r="G7" s="14">
        <v>5831.7294030909279</v>
      </c>
      <c r="H7" s="15">
        <v>3738.7293699999996</v>
      </c>
    </row>
    <row r="8" spans="1:8" ht="29.4" thickBot="1" x14ac:dyDescent="0.35">
      <c r="A8" s="16" t="s">
        <v>11</v>
      </c>
      <c r="B8" s="17">
        <v>1863</v>
      </c>
      <c r="C8" s="17">
        <v>2671.5086926789522</v>
      </c>
      <c r="D8" s="18">
        <v>3200</v>
      </c>
      <c r="E8" s="12">
        <f>D8-C8</f>
        <v>528.49130732104777</v>
      </c>
      <c r="F8" s="2"/>
      <c r="G8" s="17">
        <v>1750.2987986517271</v>
      </c>
      <c r="H8" s="18">
        <v>3147.7588300000002</v>
      </c>
    </row>
    <row r="9" spans="1:8" ht="15" thickBot="1" x14ac:dyDescent="0.35">
      <c r="A9" s="19" t="s">
        <v>12</v>
      </c>
      <c r="B9" s="20">
        <f>SUM(B6:B8)</f>
        <v>11227</v>
      </c>
      <c r="C9" s="20">
        <f t="shared" ref="C9:E9" si="0">SUM(C6:C8)</f>
        <v>13357.033470820745</v>
      </c>
      <c r="D9" s="21">
        <f t="shared" si="0"/>
        <v>17200</v>
      </c>
      <c r="E9" s="22">
        <f t="shared" si="0"/>
        <v>3842.9665291792539</v>
      </c>
      <c r="F9" s="2"/>
      <c r="G9" s="20">
        <f t="shared" ref="G9:H9" si="1">SUM(G6:G8)</f>
        <v>12884.46411490362</v>
      </c>
      <c r="H9" s="21">
        <f t="shared" si="1"/>
        <v>16079.447850000006</v>
      </c>
    </row>
    <row r="10" spans="1:8" x14ac:dyDescent="0.3">
      <c r="A10" s="9" t="s">
        <v>13</v>
      </c>
      <c r="B10" s="10">
        <v>9307</v>
      </c>
      <c r="C10" s="10">
        <v>10789.345825615444</v>
      </c>
      <c r="D10" s="11">
        <v>13250</v>
      </c>
      <c r="E10" s="12">
        <f t="shared" ref="E10:E15" si="2">D10-C10</f>
        <v>2460.6541743845555</v>
      </c>
      <c r="F10" s="2"/>
      <c r="G10" s="10">
        <v>7846.7969640839592</v>
      </c>
      <c r="H10" s="11">
        <v>13625.819079999999</v>
      </c>
    </row>
    <row r="11" spans="1:8" ht="28.8" x14ac:dyDescent="0.3">
      <c r="A11" s="13" t="s">
        <v>14</v>
      </c>
      <c r="B11" s="14">
        <v>5051</v>
      </c>
      <c r="C11" s="14">
        <v>2789.2114200202473</v>
      </c>
      <c r="D11" s="15">
        <v>6090</v>
      </c>
      <c r="E11" s="12">
        <f t="shared" si="2"/>
        <v>3300.7885799797527</v>
      </c>
      <c r="F11" s="2"/>
      <c r="G11" s="14">
        <v>2727.1289722843126</v>
      </c>
      <c r="H11" s="15">
        <v>8094.7649599999986</v>
      </c>
    </row>
    <row r="12" spans="1:8" x14ac:dyDescent="0.3">
      <c r="A12" s="13" t="s">
        <v>15</v>
      </c>
      <c r="B12" s="14">
        <v>0</v>
      </c>
      <c r="C12" s="14">
        <v>0</v>
      </c>
      <c r="D12" s="15">
        <v>4200</v>
      </c>
      <c r="E12" s="12">
        <f t="shared" si="2"/>
        <v>4200</v>
      </c>
      <c r="F12" s="2"/>
      <c r="G12" s="14">
        <v>0</v>
      </c>
      <c r="H12" s="15">
        <v>1.42584</v>
      </c>
    </row>
    <row r="13" spans="1:8" x14ac:dyDescent="0.3">
      <c r="A13" s="13" t="s">
        <v>16</v>
      </c>
      <c r="B13" s="14">
        <v>12635</v>
      </c>
      <c r="C13" s="14">
        <v>1460.7444800363069</v>
      </c>
      <c r="D13" s="15">
        <v>7125</v>
      </c>
      <c r="E13" s="12">
        <f t="shared" si="2"/>
        <v>5664.2555199636936</v>
      </c>
      <c r="F13" s="2"/>
      <c r="G13" s="14">
        <f>(639075.710015884+365186)/1000</f>
        <v>1004.261710015884</v>
      </c>
      <c r="H13" s="15">
        <v>12070.745209999999</v>
      </c>
    </row>
    <row r="14" spans="1:8" ht="28.8" x14ac:dyDescent="0.3">
      <c r="A14" s="13" t="s">
        <v>17</v>
      </c>
      <c r="B14" s="14">
        <v>3848</v>
      </c>
      <c r="C14" s="14">
        <v>3228.457015028112</v>
      </c>
      <c r="D14" s="15">
        <v>3750</v>
      </c>
      <c r="E14" s="12">
        <f t="shared" si="2"/>
        <v>521.54298497188802</v>
      </c>
      <c r="F14" s="2"/>
      <c r="G14" s="14">
        <v>2997.852942526104</v>
      </c>
      <c r="H14" s="15">
        <v>3258.1401599999999</v>
      </c>
    </row>
    <row r="15" spans="1:8" ht="15" thickBot="1" x14ac:dyDescent="0.35">
      <c r="A15" s="13" t="s">
        <v>18</v>
      </c>
      <c r="B15" s="14">
        <v>416</v>
      </c>
      <c r="C15" s="14">
        <v>0</v>
      </c>
      <c r="D15" s="15">
        <v>320</v>
      </c>
      <c r="E15" s="12">
        <f t="shared" si="2"/>
        <v>320</v>
      </c>
      <c r="F15" s="2"/>
      <c r="G15" s="14">
        <v>0</v>
      </c>
      <c r="H15" s="15">
        <v>325.14897999999999</v>
      </c>
    </row>
    <row r="16" spans="1:8" ht="15" thickBot="1" x14ac:dyDescent="0.35">
      <c r="A16" s="19" t="s">
        <v>19</v>
      </c>
      <c r="B16" s="20">
        <f>SUM(B10:B15)</f>
        <v>31257</v>
      </c>
      <c r="C16" s="20">
        <f t="shared" ref="C16:E16" si="3">SUM(C10:C15)</f>
        <v>18267.758740700108</v>
      </c>
      <c r="D16" s="20">
        <f t="shared" si="3"/>
        <v>34735</v>
      </c>
      <c r="E16" s="23">
        <f t="shared" si="3"/>
        <v>16467.241259299888</v>
      </c>
      <c r="F16" s="2"/>
      <c r="G16" s="20">
        <f t="shared" ref="G16:H16" si="4">SUM(G10:G15)</f>
        <v>14576.04058891026</v>
      </c>
      <c r="H16" s="20">
        <f t="shared" si="4"/>
        <v>37376.04423</v>
      </c>
    </row>
    <row r="17" spans="1:8" x14ac:dyDescent="0.3">
      <c r="A17" s="13" t="s">
        <v>20</v>
      </c>
      <c r="B17" s="14">
        <v>580</v>
      </c>
      <c r="C17" s="14">
        <v>1332.1057788402509</v>
      </c>
      <c r="D17" s="15">
        <v>3000</v>
      </c>
      <c r="E17" s="24">
        <f t="shared" ref="E17:E26" si="5">D17-C17</f>
        <v>1667.8942211597491</v>
      </c>
      <c r="F17" s="2"/>
      <c r="G17" s="14">
        <f>1087.334+600</f>
        <v>1687.3340000000001</v>
      </c>
      <c r="H17" s="15">
        <v>1386.4005100000002</v>
      </c>
    </row>
    <row r="18" spans="1:8" x14ac:dyDescent="0.3">
      <c r="A18" s="13" t="s">
        <v>21</v>
      </c>
      <c r="B18" s="14">
        <v>0</v>
      </c>
      <c r="C18" s="14">
        <v>0</v>
      </c>
      <c r="D18" s="15">
        <v>400</v>
      </c>
      <c r="E18" s="24">
        <f t="shared" si="5"/>
        <v>400</v>
      </c>
      <c r="F18" s="2"/>
      <c r="G18" s="14">
        <v>0</v>
      </c>
      <c r="H18" s="15">
        <v>0</v>
      </c>
    </row>
    <row r="19" spans="1:8" x14ac:dyDescent="0.3">
      <c r="A19" s="13" t="s">
        <v>22</v>
      </c>
      <c r="B19" s="14">
        <v>1205</v>
      </c>
      <c r="C19" s="14">
        <v>1954.0942297257964</v>
      </c>
      <c r="D19" s="15">
        <v>800</v>
      </c>
      <c r="E19" s="24">
        <f t="shared" si="5"/>
        <v>-1154.0942297257964</v>
      </c>
      <c r="F19" s="2"/>
      <c r="G19" s="14">
        <f>1647.208+600</f>
        <v>2247.2080000000001</v>
      </c>
      <c r="H19" s="15">
        <v>6312.0684599999986</v>
      </c>
    </row>
    <row r="20" spans="1:8" ht="28.8" x14ac:dyDescent="0.3">
      <c r="A20" s="13" t="s">
        <v>23</v>
      </c>
      <c r="B20" s="14">
        <v>4774</v>
      </c>
      <c r="C20" s="14">
        <v>2743.2984663316561</v>
      </c>
      <c r="D20" s="15">
        <v>2600</v>
      </c>
      <c r="E20" s="24">
        <f t="shared" si="5"/>
        <v>-143.29846633165607</v>
      </c>
      <c r="F20" s="2"/>
      <c r="G20" s="14">
        <f>960.412+1600</f>
        <v>2560.4120000000003</v>
      </c>
      <c r="H20" s="15">
        <v>6072.0964200000008</v>
      </c>
    </row>
    <row r="21" spans="1:8" x14ac:dyDescent="0.3">
      <c r="A21" s="13" t="s">
        <v>24</v>
      </c>
      <c r="B21" s="14">
        <v>0</v>
      </c>
      <c r="C21" s="14">
        <v>0</v>
      </c>
      <c r="D21" s="15">
        <v>125</v>
      </c>
      <c r="E21" s="24">
        <f t="shared" si="5"/>
        <v>125</v>
      </c>
      <c r="F21" s="2"/>
      <c r="G21" s="14">
        <v>0</v>
      </c>
      <c r="H21" s="15">
        <v>490.66770999999994</v>
      </c>
    </row>
    <row r="22" spans="1:8" x14ac:dyDescent="0.3">
      <c r="A22" s="13" t="s">
        <v>25</v>
      </c>
      <c r="B22" s="14">
        <v>414</v>
      </c>
      <c r="C22" s="14">
        <v>0</v>
      </c>
      <c r="D22" s="15">
        <v>1506</v>
      </c>
      <c r="E22" s="24">
        <f t="shared" si="5"/>
        <v>1506</v>
      </c>
      <c r="F22" s="2"/>
      <c r="G22" s="14">
        <v>0</v>
      </c>
      <c r="H22" s="15">
        <v>881.20557999999994</v>
      </c>
    </row>
    <row r="23" spans="1:8" x14ac:dyDescent="0.3">
      <c r="A23" s="13" t="s">
        <v>26</v>
      </c>
      <c r="B23" s="14">
        <v>52</v>
      </c>
      <c r="C23" s="14">
        <v>0</v>
      </c>
      <c r="D23" s="15">
        <v>1263</v>
      </c>
      <c r="E23" s="24">
        <f t="shared" si="5"/>
        <v>1263</v>
      </c>
      <c r="F23" s="2"/>
      <c r="G23" s="14">
        <v>0</v>
      </c>
      <c r="H23" s="15">
        <v>209.56826000000001</v>
      </c>
    </row>
    <row r="24" spans="1:8" x14ac:dyDescent="0.3">
      <c r="A24" s="13" t="s">
        <v>27</v>
      </c>
      <c r="B24" s="14">
        <v>1411</v>
      </c>
      <c r="C24" s="14">
        <v>858.66096520813176</v>
      </c>
      <c r="D24" s="15">
        <v>1172</v>
      </c>
      <c r="E24" s="24">
        <f t="shared" si="5"/>
        <v>313.33903479186824</v>
      </c>
      <c r="F24" s="2"/>
      <c r="G24" s="14">
        <v>694.92899999999997</v>
      </c>
      <c r="H24" s="15">
        <v>1395.0966100000001</v>
      </c>
    </row>
    <row r="25" spans="1:8" x14ac:dyDescent="0.3">
      <c r="A25" s="13" t="s">
        <v>28</v>
      </c>
      <c r="B25" s="14">
        <v>0</v>
      </c>
      <c r="C25" s="14">
        <v>0</v>
      </c>
      <c r="D25" s="15">
        <v>0</v>
      </c>
      <c r="E25" s="24">
        <f t="shared" si="5"/>
        <v>0</v>
      </c>
      <c r="F25" s="2"/>
      <c r="G25" s="14">
        <v>0</v>
      </c>
      <c r="H25" s="15">
        <v>0</v>
      </c>
    </row>
    <row r="26" spans="1:8" x14ac:dyDescent="0.3">
      <c r="A26" s="13" t="s">
        <v>29</v>
      </c>
      <c r="B26" s="14">
        <v>719</v>
      </c>
      <c r="C26" s="14">
        <v>886.51955712804499</v>
      </c>
      <c r="D26" s="15">
        <v>1387</v>
      </c>
      <c r="E26" s="24">
        <f t="shared" si="5"/>
        <v>500.48044287195501</v>
      </c>
      <c r="F26" s="2"/>
      <c r="G26" s="14">
        <v>951.875</v>
      </c>
      <c r="H26" s="15">
        <v>1686.7261899999999</v>
      </c>
    </row>
    <row r="27" spans="1:8" ht="15" thickBot="1" x14ac:dyDescent="0.35">
      <c r="A27" s="13" t="s">
        <v>30</v>
      </c>
      <c r="B27" s="14">
        <v>319</v>
      </c>
      <c r="C27" s="14">
        <v>505.90526216561176</v>
      </c>
      <c r="D27" s="15">
        <v>155</v>
      </c>
      <c r="E27" s="24">
        <f>+D27-C27</f>
        <v>-350.90526216561176</v>
      </c>
      <c r="F27" s="2"/>
      <c r="G27" s="14">
        <f>182.816+133</f>
        <v>315.81600000000003</v>
      </c>
      <c r="H27" s="15">
        <v>196.79685000000001</v>
      </c>
    </row>
    <row r="28" spans="1:8" ht="15" thickBot="1" x14ac:dyDescent="0.35">
      <c r="A28" s="19" t="s">
        <v>31</v>
      </c>
      <c r="B28" s="20">
        <f>SUM(B17:B27)</f>
        <v>9474</v>
      </c>
      <c r="C28" s="20">
        <f t="shared" ref="C28:E28" si="6">SUM(C17:C27)</f>
        <v>8280.5842593994912</v>
      </c>
      <c r="D28" s="20">
        <f t="shared" si="6"/>
        <v>12408</v>
      </c>
      <c r="E28" s="20">
        <f t="shared" si="6"/>
        <v>4127.4157406005088</v>
      </c>
      <c r="F28" s="2"/>
      <c r="G28" s="20">
        <f t="shared" ref="G28:H28" si="7">SUM(G17:G27)</f>
        <v>8457.5740000000005</v>
      </c>
      <c r="H28" s="20">
        <f t="shared" si="7"/>
        <v>18630.62659</v>
      </c>
    </row>
    <row r="29" spans="1:8" x14ac:dyDescent="0.3">
      <c r="A29" s="13" t="s">
        <v>32</v>
      </c>
      <c r="B29" s="14">
        <v>659</v>
      </c>
      <c r="C29" s="14">
        <v>591.46856583226975</v>
      </c>
      <c r="D29" s="15">
        <v>1510</v>
      </c>
      <c r="E29" s="24">
        <f t="shared" ref="E29:E36" si="8">D29-C29</f>
        <v>918.53143416773025</v>
      </c>
      <c r="F29" s="2"/>
      <c r="G29" s="14">
        <v>920.59220327119397</v>
      </c>
      <c r="H29" s="15">
        <v>801.77481</v>
      </c>
    </row>
    <row r="30" spans="1:8" x14ac:dyDescent="0.3">
      <c r="A30" s="13" t="s">
        <v>33</v>
      </c>
      <c r="B30" s="14">
        <v>926</v>
      </c>
      <c r="C30" s="14">
        <v>2300</v>
      </c>
      <c r="D30" s="15">
        <v>2775</v>
      </c>
      <c r="E30" s="24">
        <f t="shared" si="8"/>
        <v>475</v>
      </c>
      <c r="F30" s="2"/>
      <c r="G30" s="14">
        <v>1975</v>
      </c>
      <c r="H30" s="15">
        <v>2488.84456</v>
      </c>
    </row>
    <row r="31" spans="1:8" x14ac:dyDescent="0.3">
      <c r="A31" s="13" t="s">
        <v>34</v>
      </c>
      <c r="B31" s="14">
        <v>493</v>
      </c>
      <c r="C31" s="14">
        <v>749.88466271956167</v>
      </c>
      <c r="D31" s="15">
        <v>671</v>
      </c>
      <c r="E31" s="24">
        <f t="shared" si="8"/>
        <v>-78.884662719561675</v>
      </c>
      <c r="F31" s="2"/>
      <c r="G31" s="14">
        <v>885.80125783748235</v>
      </c>
      <c r="H31" s="15">
        <v>1026.08356</v>
      </c>
    </row>
    <row r="32" spans="1:8" x14ac:dyDescent="0.3">
      <c r="A32" s="13" t="s">
        <v>35</v>
      </c>
      <c r="B32" s="14">
        <v>883</v>
      </c>
      <c r="C32" s="14">
        <v>1312.2981597592329</v>
      </c>
      <c r="D32" s="15">
        <f>2785-600</f>
        <v>2185</v>
      </c>
      <c r="E32" s="24">
        <f t="shared" si="8"/>
        <v>872.70184024076707</v>
      </c>
      <c r="F32" s="2"/>
      <c r="G32" s="14">
        <v>1546.6371168590961</v>
      </c>
      <c r="H32" s="15">
        <v>1594.0987600000001</v>
      </c>
    </row>
    <row r="33" spans="1:8" x14ac:dyDescent="0.3">
      <c r="A33" s="13" t="s">
        <v>36</v>
      </c>
      <c r="B33" s="14">
        <v>686</v>
      </c>
      <c r="C33" s="14">
        <v>984.22361981942481</v>
      </c>
      <c r="D33" s="15">
        <v>2470</v>
      </c>
      <c r="E33" s="24">
        <f t="shared" si="8"/>
        <v>1485.7763801805752</v>
      </c>
      <c r="F33" s="2"/>
      <c r="G33" s="14">
        <v>726.45076700957554</v>
      </c>
      <c r="H33" s="15">
        <v>1435.3132499999999</v>
      </c>
    </row>
    <row r="34" spans="1:8" x14ac:dyDescent="0.3">
      <c r="A34" s="13" t="s">
        <v>37</v>
      </c>
      <c r="B34" s="14">
        <v>2417</v>
      </c>
      <c r="C34" s="14">
        <v>3169.36096835234</v>
      </c>
      <c r="D34" s="15">
        <f>2385+600</f>
        <v>2985</v>
      </c>
      <c r="E34" s="24">
        <f t="shared" si="8"/>
        <v>-184.36096835234002</v>
      </c>
      <c r="F34" s="2"/>
      <c r="G34" s="14">
        <v>6932.9771182707445</v>
      </c>
      <c r="H34" s="15">
        <v>1910.36204</v>
      </c>
    </row>
    <row r="35" spans="1:8" ht="28.8" x14ac:dyDescent="0.3">
      <c r="A35" s="13" t="s">
        <v>38</v>
      </c>
      <c r="B35" s="14">
        <v>0</v>
      </c>
      <c r="C35" s="14">
        <v>0</v>
      </c>
      <c r="D35" s="15">
        <v>0</v>
      </c>
      <c r="E35" s="24">
        <f t="shared" si="8"/>
        <v>0</v>
      </c>
      <c r="F35" s="2"/>
      <c r="G35" s="14">
        <v>0</v>
      </c>
      <c r="H35" s="15">
        <v>0</v>
      </c>
    </row>
    <row r="36" spans="1:8" ht="15" thickBot="1" x14ac:dyDescent="0.35">
      <c r="A36" s="13" t="s">
        <v>39</v>
      </c>
      <c r="B36" s="14">
        <v>167</v>
      </c>
      <c r="C36" s="14">
        <v>210</v>
      </c>
      <c r="D36" s="15">
        <v>200</v>
      </c>
      <c r="E36" s="24">
        <f t="shared" si="8"/>
        <v>-10</v>
      </c>
      <c r="F36" s="2"/>
      <c r="G36" s="14">
        <v>200</v>
      </c>
      <c r="H36" s="15">
        <v>251.63954999999999</v>
      </c>
    </row>
    <row r="37" spans="1:8" ht="15" thickBot="1" x14ac:dyDescent="0.35">
      <c r="A37" s="19" t="s">
        <v>40</v>
      </c>
      <c r="B37" s="20">
        <f>SUM(B29:B36)</f>
        <v>6231</v>
      </c>
      <c r="C37" s="20">
        <f t="shared" ref="C37:E37" si="9">SUM(C29:C36)</f>
        <v>9317.2359764828288</v>
      </c>
      <c r="D37" s="20">
        <f t="shared" si="9"/>
        <v>12796</v>
      </c>
      <c r="E37" s="20">
        <f t="shared" si="9"/>
        <v>3478.7640235171712</v>
      </c>
      <c r="F37" s="2"/>
      <c r="G37" s="20">
        <f t="shared" ref="G37:H37" si="10">SUM(G29:G36)</f>
        <v>13187.458463248093</v>
      </c>
      <c r="H37" s="20">
        <f t="shared" si="10"/>
        <v>9508.1165299999993</v>
      </c>
    </row>
    <row r="38" spans="1:8" ht="15" thickBot="1" x14ac:dyDescent="0.35">
      <c r="A38" s="16"/>
      <c r="B38" s="17"/>
      <c r="C38" s="17"/>
      <c r="D38" s="18"/>
      <c r="E38" s="25"/>
      <c r="F38" s="2"/>
      <c r="G38" s="17"/>
      <c r="H38" s="18"/>
    </row>
    <row r="39" spans="1:8" ht="15" thickBot="1" x14ac:dyDescent="0.35">
      <c r="A39" s="26" t="s">
        <v>41</v>
      </c>
      <c r="B39" s="20">
        <f>+B37+B28+B16+B9</f>
        <v>58189</v>
      </c>
      <c r="C39" s="20">
        <f t="shared" ref="C39:E39" si="11">+C37+C28+C16+C9</f>
        <v>49222.612447403175</v>
      </c>
      <c r="D39" s="20">
        <f t="shared" si="11"/>
        <v>77139</v>
      </c>
      <c r="E39" s="20">
        <f t="shared" si="11"/>
        <v>27916.387552596825</v>
      </c>
      <c r="F39" s="2"/>
      <c r="G39" s="20">
        <f t="shared" ref="G39:H39" si="12">+G37+G28+G16+G9</f>
        <v>49105.537167061972</v>
      </c>
      <c r="H39" s="20">
        <f t="shared" si="12"/>
        <v>81594.23520000001</v>
      </c>
    </row>
    <row r="40" spans="1:8" ht="15" thickBot="1" x14ac:dyDescent="0.35">
      <c r="A40" s="13" t="s">
        <v>42</v>
      </c>
      <c r="B40" s="14">
        <v>-4138.2129999999997</v>
      </c>
      <c r="C40" s="14">
        <v>-3015</v>
      </c>
      <c r="D40" s="15">
        <v>-2131.25</v>
      </c>
      <c r="E40" s="24">
        <f>D40-C40</f>
        <v>883.75</v>
      </c>
      <c r="F40" s="2"/>
      <c r="G40" s="14">
        <v>-2933</v>
      </c>
      <c r="H40" s="15">
        <v>-6357.7858100000003</v>
      </c>
    </row>
    <row r="41" spans="1:8" ht="15" thickBot="1" x14ac:dyDescent="0.35">
      <c r="A41" s="26" t="s">
        <v>43</v>
      </c>
      <c r="B41" s="20">
        <f>SUM(B39:B40)</f>
        <v>54050.786999999997</v>
      </c>
      <c r="C41" s="20">
        <f t="shared" ref="C41:E41" si="13">SUM(C39:C40)</f>
        <v>46207.612447403175</v>
      </c>
      <c r="D41" s="20">
        <f t="shared" si="13"/>
        <v>75007.75</v>
      </c>
      <c r="E41" s="20">
        <f t="shared" si="13"/>
        <v>28800.137552596825</v>
      </c>
      <c r="F41" s="2"/>
      <c r="G41" s="20">
        <f t="shared" ref="G41:H41" si="14">SUM(G39:G40)</f>
        <v>46172.537167061972</v>
      </c>
      <c r="H41" s="20">
        <f t="shared" si="14"/>
        <v>75236.449390000009</v>
      </c>
    </row>
    <row r="43" spans="1:8" x14ac:dyDescent="0.3">
      <c r="A43" s="3" t="s">
        <v>44</v>
      </c>
    </row>
    <row r="44" spans="1:8" x14ac:dyDescent="0.3">
      <c r="A44" s="3" t="s">
        <v>45</v>
      </c>
    </row>
    <row r="45" spans="1:8" x14ac:dyDescent="0.3">
      <c r="A45" s="3" t="s">
        <v>46</v>
      </c>
    </row>
  </sheetData>
  <mergeCells count="3">
    <mergeCell ref="A4:A5"/>
    <mergeCell ref="B4:B5"/>
    <mergeCell ref="C4:E4"/>
  </mergeCells>
  <pageMargins left="0.11811023622047245" right="0.11811023622047245" top="0.15748031496062992" bottom="0.35433070866141736" header="0.11811023622047245" footer="0.11811023622047245"/>
  <pageSetup scale="65" fitToHeight="4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6930AC81FE74A97DB69A7F7AEBEEA" ma:contentTypeVersion="0" ma:contentTypeDescription="Create a new document." ma:contentTypeScope="" ma:versionID="3827822f73c73d9cc1399aa3875626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43B77B-2B6D-4315-B60B-6660CBAC990B}"/>
</file>

<file path=customXml/itemProps2.xml><?xml version="1.0" encoding="utf-8"?>
<ds:datastoreItem xmlns:ds="http://schemas.openxmlformats.org/officeDocument/2006/customXml" ds:itemID="{89818144-7E77-462E-858C-3BF7E691C512}"/>
</file>

<file path=customXml/itemProps3.xml><?xml version="1.0" encoding="utf-8"?>
<ds:datastoreItem xmlns:ds="http://schemas.openxmlformats.org/officeDocument/2006/customXml" ds:itemID="{52943DC0-28FA-46A1-994C-A326B072C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JT1.8 &amp; 1.14 Add'l - SEC Table</vt:lpstr>
      <vt:lpstr>'JT1.8 &amp; 1.14 Add''l - SEC Table'!Print_Titles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Enersource_Undertaking_JT1.14 Additional_20160118</dc:title>
  <dc:creator>Chris Masters</dc:creator>
  <cp:lastModifiedBy>Judy Wasney</cp:lastModifiedBy>
  <dcterms:created xsi:type="dcterms:W3CDTF">2016-01-15T22:22:05Z</dcterms:created>
  <dcterms:modified xsi:type="dcterms:W3CDTF">2016-01-18T16:53:04Z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0x010100C526930AC81FE74A97DB69A7F7AEBEEA</vt:lpwstr>
  </property>
</Properties>
</file>