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ory\2016 Cost Of Service EB-2015-0061\13_Settlement\01_Submission\03_Final\"/>
    </mc:Choice>
  </mc:AlternateContent>
  <bookViews>
    <workbookView xWindow="0" yWindow="0" windowWidth="20460" windowHeight="7080" tabRatio="860" firstSheet="3" activeTab="4"/>
  </bookViews>
  <sheets>
    <sheet name="General Input" sheetId="3" r:id="rId1"/>
    <sheet name="2015 Approved" sheetId="4" r:id="rId2"/>
    <sheet name="2016 Proposed" sheetId="1" r:id="rId3"/>
    <sheet name="Notice" sheetId="24" r:id="rId4"/>
    <sheet name="Summary" sheetId="19" r:id="rId5"/>
    <sheet name="Residential Summary" sheetId="21" r:id="rId6"/>
    <sheet name="Residential Detail" sheetId="10" r:id="rId7"/>
    <sheet name="GS&lt;50 Summary" sheetId="22" r:id="rId8"/>
    <sheet name="GS&lt;50 Detail" sheetId="11" r:id="rId9"/>
    <sheet name="GS&gt;50" sheetId="12" r:id="rId10"/>
    <sheet name="Large Use" sheetId="20" r:id="rId11"/>
    <sheet name="USL" sheetId="13" r:id="rId12"/>
    <sheet name="Sentinel" sheetId="14" r:id="rId13"/>
    <sheet name="Street" sheetId="15" r:id="rId14"/>
    <sheet name="Embedded" sheetId="16" r:id="rId15"/>
    <sheet name="DU GS&lt;50 to GS&gt;50" sheetId="17" r:id="rId16"/>
    <sheet name="CK Inter to GS&gt;50" sheetId="18" r:id="rId17"/>
  </sheets>
  <externalReferences>
    <externalReference r:id="rId18"/>
  </externalReference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Input'!$B$24</definedName>
    <definedName name="NEW_LOSS">'General Input'!$E$6</definedName>
    <definedName name="_xlnm.Print_Area" localSheetId="16">'CK Inter to GS&gt;50'!$A$1:$G$65</definedName>
    <definedName name="_xlnm.Print_Area" localSheetId="14">Embedded!$A$1:$G$65</definedName>
    <definedName name="_xlnm.Print_Area" localSheetId="8">'GS&lt;50 Detail'!$A$1:$V$313</definedName>
    <definedName name="_xlnm.Print_Area" localSheetId="7">'GS&lt;50 Summary'!$A$1:$S$16</definedName>
    <definedName name="_xlnm.Print_Area" localSheetId="9">'GS&gt;50'!$A$1:$V$251</definedName>
    <definedName name="_xlnm.Print_Area" localSheetId="10">'Large Use'!$A$1:$L$66</definedName>
    <definedName name="_xlnm.Print_Area" localSheetId="6">'Residential Detail'!$A$1:$V$499</definedName>
    <definedName name="_xlnm.Print_Area" localSheetId="5">'Residential Summary'!$A$1:$S$22</definedName>
    <definedName name="_xlnm.Print_Area" localSheetId="12">Sentinel!$A$1:$V$65</definedName>
    <definedName name="_xlnm.Print_Area" localSheetId="13">Street!$A$1:$V$65</definedName>
    <definedName name="_xlnm.Print_Area" localSheetId="4">Summary!$A$1:$I$34</definedName>
    <definedName name="_xlnm.Print_Area" localSheetId="11">USL!$A$1:$V$65</definedName>
    <definedName name="_xlnm.Print_Titles" localSheetId="8">'GS&lt;50 Detail'!$1:$4</definedName>
    <definedName name="_xlnm.Print_Titles" localSheetId="9">'GS&gt;50'!$1:$4</definedName>
    <definedName name="_xlnm.Print_Titles" localSheetId="6">'Residential Detail'!$1:$4</definedName>
    <definedName name="RRRP">'General Input'!$B$16</definedName>
    <definedName name="SMP_LOSS">'General Input'!$D$6</definedName>
    <definedName name="SMP_LOSS2">'General Input'!$D$7</definedName>
    <definedName name="SSS">'General Input'!$B$17</definedName>
    <definedName name="TOU_MID">'General Input'!$B$28</definedName>
    <definedName name="TOU_OFF">'General Input'!$B$27</definedName>
    <definedName name="TOU_ON">'General Input'!$B$29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0" l="1"/>
  <c r="I48" i="20"/>
  <c r="D48" i="20"/>
  <c r="U44" i="15"/>
  <c r="S44" i="15"/>
  <c r="P44" i="15"/>
  <c r="N44" i="15"/>
  <c r="K44" i="15"/>
  <c r="I44" i="15"/>
  <c r="P44" i="14"/>
  <c r="N44" i="14"/>
  <c r="K44" i="14"/>
  <c r="I44" i="14"/>
  <c r="K44" i="13"/>
  <c r="I44" i="13"/>
  <c r="K45" i="20"/>
  <c r="K44" i="20"/>
  <c r="K43" i="20"/>
  <c r="I45" i="20"/>
  <c r="I44" i="20"/>
  <c r="I43" i="20"/>
  <c r="F45" i="20"/>
  <c r="F44" i="20"/>
  <c r="F43" i="20"/>
  <c r="D45" i="20"/>
  <c r="D43" i="20"/>
  <c r="J44" i="20"/>
  <c r="H44" i="20"/>
  <c r="J43" i="20"/>
  <c r="H43" i="20"/>
  <c r="E44" i="20"/>
  <c r="C44" i="20"/>
  <c r="D44" i="20" s="1"/>
  <c r="E43" i="20"/>
  <c r="C43" i="20"/>
  <c r="U230" i="12"/>
  <c r="S230" i="12"/>
  <c r="K230" i="12"/>
  <c r="I230" i="12"/>
  <c r="F230" i="12"/>
  <c r="D230" i="12"/>
  <c r="A230" i="12"/>
  <c r="U168" i="12"/>
  <c r="S168" i="12"/>
  <c r="K168" i="12"/>
  <c r="I168" i="12"/>
  <c r="F168" i="12"/>
  <c r="D168" i="12"/>
  <c r="A168" i="12"/>
  <c r="U106" i="12"/>
  <c r="S106" i="12"/>
  <c r="K106" i="12"/>
  <c r="I106" i="12"/>
  <c r="F106" i="12"/>
  <c r="D106" i="12"/>
  <c r="A106" i="12"/>
  <c r="U44" i="12"/>
  <c r="S44" i="12"/>
  <c r="K44" i="12"/>
  <c r="I44" i="12"/>
  <c r="T292" i="11"/>
  <c r="U292" i="11" s="1"/>
  <c r="S292" i="11"/>
  <c r="P292" i="11"/>
  <c r="O292" i="11"/>
  <c r="N292" i="11"/>
  <c r="J292" i="11"/>
  <c r="K292" i="11" s="1"/>
  <c r="I292" i="11"/>
  <c r="F292" i="11"/>
  <c r="E292" i="11"/>
  <c r="D292" i="11"/>
  <c r="T230" i="11"/>
  <c r="U230" i="11" s="1"/>
  <c r="S230" i="11"/>
  <c r="O230" i="11"/>
  <c r="P230" i="11" s="1"/>
  <c r="N230" i="11"/>
  <c r="J230" i="11"/>
  <c r="K230" i="11" s="1"/>
  <c r="I230" i="11"/>
  <c r="F230" i="11"/>
  <c r="E230" i="11"/>
  <c r="D230" i="11"/>
  <c r="T168" i="11"/>
  <c r="U168" i="11" s="1"/>
  <c r="S168" i="11"/>
  <c r="P168" i="11"/>
  <c r="O168" i="11"/>
  <c r="N168" i="11"/>
  <c r="J168" i="11"/>
  <c r="K168" i="11" s="1"/>
  <c r="I168" i="11"/>
  <c r="F168" i="11"/>
  <c r="E168" i="11"/>
  <c r="D168" i="11"/>
  <c r="T106" i="11"/>
  <c r="U106" i="11" s="1"/>
  <c r="S106" i="11"/>
  <c r="O106" i="11"/>
  <c r="P106" i="11" s="1"/>
  <c r="N106" i="11"/>
  <c r="J106" i="11"/>
  <c r="K106" i="11" s="1"/>
  <c r="I106" i="11"/>
  <c r="F106" i="11"/>
  <c r="E106" i="11"/>
  <c r="D106" i="11"/>
  <c r="T44" i="11"/>
  <c r="U44" i="11" s="1"/>
  <c r="S44" i="11"/>
  <c r="O44" i="11"/>
  <c r="P44" i="11" s="1"/>
  <c r="N44" i="11"/>
  <c r="J44" i="11"/>
  <c r="K44" i="11" s="1"/>
  <c r="I44" i="11"/>
  <c r="E44" i="11"/>
  <c r="F44" i="18"/>
  <c r="D44" i="18"/>
  <c r="E43" i="18"/>
  <c r="F43" i="18" s="1"/>
  <c r="C43" i="18"/>
  <c r="D43" i="18" s="1"/>
  <c r="E42" i="18"/>
  <c r="F42" i="18" s="1"/>
  <c r="F45" i="18" s="1"/>
  <c r="D42" i="18"/>
  <c r="D45" i="18" s="1"/>
  <c r="D47" i="18" s="1"/>
  <c r="C42" i="18"/>
  <c r="A42" i="18"/>
  <c r="A43" i="18" s="1"/>
  <c r="A44" i="18" s="1"/>
  <c r="A45" i="18" s="1"/>
  <c r="A46" i="18" s="1"/>
  <c r="A47" i="18" s="1"/>
  <c r="A48" i="18" s="1"/>
  <c r="A49" i="18" s="1"/>
  <c r="A50" i="18" s="1"/>
  <c r="A51" i="18" s="1"/>
  <c r="F44" i="17"/>
  <c r="D44" i="17"/>
  <c r="E43" i="17"/>
  <c r="F43" i="17" s="1"/>
  <c r="C43" i="17"/>
  <c r="D43" i="17" s="1"/>
  <c r="E42" i="17"/>
  <c r="F42" i="17" s="1"/>
  <c r="D42" i="17"/>
  <c r="D45" i="17" s="1"/>
  <c r="D47" i="17" s="1"/>
  <c r="C42" i="17"/>
  <c r="A42" i="17"/>
  <c r="A43" i="17" s="1"/>
  <c r="A44" i="17" s="1"/>
  <c r="A45" i="17" s="1"/>
  <c r="A46" i="17" s="1"/>
  <c r="A47" i="17" s="1"/>
  <c r="A48" i="17" s="1"/>
  <c r="A49" i="17" s="1"/>
  <c r="A50" i="17" s="1"/>
  <c r="A51" i="17" s="1"/>
  <c r="F43" i="16"/>
  <c r="E43" i="16"/>
  <c r="D43" i="16"/>
  <c r="C43" i="16"/>
  <c r="A43" i="16"/>
  <c r="A44" i="16" s="1"/>
  <c r="A45" i="16" s="1"/>
  <c r="A46" i="16" s="1"/>
  <c r="A47" i="16" s="1"/>
  <c r="A48" i="16" s="1"/>
  <c r="A49" i="16" s="1"/>
  <c r="A50" i="16" s="1"/>
  <c r="A51" i="16" s="1"/>
  <c r="A52" i="16" s="1"/>
  <c r="E42" i="16"/>
  <c r="C42" i="16"/>
  <c r="A42" i="16"/>
  <c r="F44" i="15"/>
  <c r="D44" i="15"/>
  <c r="T43" i="15"/>
  <c r="U43" i="15" s="1"/>
  <c r="R43" i="15"/>
  <c r="S43" i="15" s="1"/>
  <c r="O43" i="15"/>
  <c r="P43" i="15" s="1"/>
  <c r="M43" i="15"/>
  <c r="N43" i="15" s="1"/>
  <c r="J43" i="15"/>
  <c r="K43" i="15" s="1"/>
  <c r="H43" i="15"/>
  <c r="I43" i="15" s="1"/>
  <c r="E43" i="15"/>
  <c r="F43" i="15" s="1"/>
  <c r="C43" i="15"/>
  <c r="D43" i="15" s="1"/>
  <c r="D45" i="15" s="1"/>
  <c r="D47" i="15" s="1"/>
  <c r="U42" i="15"/>
  <c r="U45" i="15" s="1"/>
  <c r="T42" i="15"/>
  <c r="S42" i="15"/>
  <c r="R42" i="15"/>
  <c r="P42" i="15"/>
  <c r="P45" i="15" s="1"/>
  <c r="O42" i="15"/>
  <c r="N42" i="15"/>
  <c r="M42" i="15"/>
  <c r="K42" i="15"/>
  <c r="K45" i="15" s="1"/>
  <c r="J42" i="15"/>
  <c r="I42" i="15"/>
  <c r="H42" i="15"/>
  <c r="F42" i="15"/>
  <c r="E42" i="15"/>
  <c r="D42" i="15"/>
  <c r="C42" i="15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F44" i="14"/>
  <c r="D44" i="14"/>
  <c r="O43" i="14"/>
  <c r="P43" i="14" s="1"/>
  <c r="M43" i="14"/>
  <c r="N43" i="14" s="1"/>
  <c r="J43" i="14"/>
  <c r="K43" i="14" s="1"/>
  <c r="H43" i="14"/>
  <c r="I43" i="14" s="1"/>
  <c r="E43" i="14"/>
  <c r="F43" i="14" s="1"/>
  <c r="C43" i="14"/>
  <c r="D43" i="14" s="1"/>
  <c r="O42" i="14"/>
  <c r="P42" i="14" s="1"/>
  <c r="P45" i="14" s="1"/>
  <c r="N42" i="14"/>
  <c r="N45" i="14" s="1"/>
  <c r="N47" i="14" s="1"/>
  <c r="M42" i="14"/>
  <c r="J42" i="14"/>
  <c r="K42" i="14" s="1"/>
  <c r="I42" i="14"/>
  <c r="H42" i="14"/>
  <c r="E42" i="14"/>
  <c r="F42" i="14" s="1"/>
  <c r="F45" i="14" s="1"/>
  <c r="D42" i="14"/>
  <c r="D45" i="14" s="1"/>
  <c r="D47" i="14" s="1"/>
  <c r="C42" i="14"/>
  <c r="A42" i="14"/>
  <c r="A43" i="14" s="1"/>
  <c r="A44" i="14" s="1"/>
  <c r="A45" i="14" s="1"/>
  <c r="A46" i="14" s="1"/>
  <c r="A47" i="14" s="1"/>
  <c r="A48" i="14" s="1"/>
  <c r="A49" i="14" s="1"/>
  <c r="A50" i="14" s="1"/>
  <c r="A51" i="14" s="1"/>
  <c r="F44" i="13"/>
  <c r="D44" i="13"/>
  <c r="J43" i="13"/>
  <c r="K43" i="13" s="1"/>
  <c r="H43" i="13"/>
  <c r="I43" i="13" s="1"/>
  <c r="E43" i="13"/>
  <c r="F43" i="13" s="1"/>
  <c r="C43" i="13"/>
  <c r="D43" i="13" s="1"/>
  <c r="U45" i="13"/>
  <c r="P45" i="13"/>
  <c r="N45" i="13"/>
  <c r="N47" i="13" s="1"/>
  <c r="K42" i="13"/>
  <c r="J42" i="13"/>
  <c r="H42" i="13"/>
  <c r="I42" i="13" s="1"/>
  <c r="F42" i="13"/>
  <c r="F45" i="13" s="1"/>
  <c r="E42" i="13"/>
  <c r="C42" i="13"/>
  <c r="D42" i="13" s="1"/>
  <c r="A42" i="13"/>
  <c r="A43" i="13" s="1"/>
  <c r="A44" i="13" s="1"/>
  <c r="A45" i="13" s="1"/>
  <c r="A46" i="13" s="1"/>
  <c r="A47" i="13" s="1"/>
  <c r="A48" i="13" s="1"/>
  <c r="A49" i="13" s="1"/>
  <c r="A50" i="13" s="1"/>
  <c r="A51" i="13" s="1"/>
  <c r="A43" i="20"/>
  <c r="A44" i="20" s="1"/>
  <c r="A45" i="20" s="1"/>
  <c r="A46" i="20" s="1"/>
  <c r="A47" i="20" s="1"/>
  <c r="A48" i="20" s="1"/>
  <c r="A49" i="20" s="1"/>
  <c r="A50" i="20" s="1"/>
  <c r="A51" i="20" s="1"/>
  <c r="A52" i="20" s="1"/>
  <c r="P231" i="12"/>
  <c r="N231" i="12"/>
  <c r="N233" i="12" s="1"/>
  <c r="T229" i="12"/>
  <c r="U229" i="12" s="1"/>
  <c r="R229" i="12"/>
  <c r="S229" i="12" s="1"/>
  <c r="J229" i="12"/>
  <c r="K229" i="12" s="1"/>
  <c r="H229" i="12"/>
  <c r="I229" i="12" s="1"/>
  <c r="E229" i="12"/>
  <c r="F229" i="12" s="1"/>
  <c r="C229" i="12"/>
  <c r="D229" i="12" s="1"/>
  <c r="U228" i="12"/>
  <c r="T228" i="12"/>
  <c r="R228" i="12"/>
  <c r="S228" i="12" s="1"/>
  <c r="K228" i="12"/>
  <c r="J228" i="12"/>
  <c r="H228" i="12"/>
  <c r="I228" i="12" s="1"/>
  <c r="I231" i="12" s="1"/>
  <c r="I233" i="12" s="1"/>
  <c r="F228" i="12"/>
  <c r="F231" i="12" s="1"/>
  <c r="E228" i="12"/>
  <c r="C228" i="12"/>
  <c r="D228" i="12" s="1"/>
  <c r="A228" i="12"/>
  <c r="A229" i="12" s="1"/>
  <c r="A231" i="12" s="1"/>
  <c r="A232" i="12" s="1"/>
  <c r="A233" i="12" s="1"/>
  <c r="A234" i="12" s="1"/>
  <c r="A235" i="12" s="1"/>
  <c r="A236" i="12" s="1"/>
  <c r="A237" i="12" s="1"/>
  <c r="P169" i="12"/>
  <c r="N169" i="12"/>
  <c r="T167" i="12"/>
  <c r="U167" i="12" s="1"/>
  <c r="R167" i="12"/>
  <c r="S167" i="12" s="1"/>
  <c r="J167" i="12"/>
  <c r="K167" i="12" s="1"/>
  <c r="H167" i="12"/>
  <c r="I167" i="12" s="1"/>
  <c r="E167" i="12"/>
  <c r="F167" i="12" s="1"/>
  <c r="C167" i="12"/>
  <c r="D167" i="12" s="1"/>
  <c r="T166" i="12"/>
  <c r="R166" i="12"/>
  <c r="J166" i="12"/>
  <c r="H166" i="12"/>
  <c r="E166" i="12"/>
  <c r="C166" i="12"/>
  <c r="P107" i="12"/>
  <c r="N107" i="12"/>
  <c r="T105" i="12"/>
  <c r="U105" i="12" s="1"/>
  <c r="R105" i="12"/>
  <c r="S105" i="12" s="1"/>
  <c r="J105" i="12"/>
  <c r="K105" i="12" s="1"/>
  <c r="H105" i="12"/>
  <c r="I105" i="12" s="1"/>
  <c r="E105" i="12"/>
  <c r="F105" i="12" s="1"/>
  <c r="C105" i="12"/>
  <c r="D105" i="12" s="1"/>
  <c r="T104" i="12"/>
  <c r="R104" i="12"/>
  <c r="J104" i="12"/>
  <c r="H104" i="12"/>
  <c r="E104" i="12"/>
  <c r="C104" i="12"/>
  <c r="T43" i="12"/>
  <c r="U43" i="12" s="1"/>
  <c r="R43" i="12"/>
  <c r="S43" i="12" s="1"/>
  <c r="T42" i="12"/>
  <c r="R42" i="12"/>
  <c r="J43" i="12"/>
  <c r="K43" i="12" s="1"/>
  <c r="H43" i="12"/>
  <c r="I43" i="12" s="1"/>
  <c r="J42" i="12"/>
  <c r="H42" i="12"/>
  <c r="D44" i="12"/>
  <c r="E43" i="12"/>
  <c r="F43" i="12" s="1"/>
  <c r="C43" i="12"/>
  <c r="D43" i="12" s="1"/>
  <c r="E42" i="12"/>
  <c r="C42" i="12"/>
  <c r="T291" i="11"/>
  <c r="U291" i="11" s="1"/>
  <c r="R291" i="11"/>
  <c r="S291" i="11" s="1"/>
  <c r="T290" i="11"/>
  <c r="U290" i="11" s="1"/>
  <c r="R290" i="11"/>
  <c r="S290" i="11" s="1"/>
  <c r="O291" i="11"/>
  <c r="P291" i="11" s="1"/>
  <c r="M291" i="11"/>
  <c r="N291" i="11" s="1"/>
  <c r="O290" i="11"/>
  <c r="P290" i="11" s="1"/>
  <c r="M290" i="11"/>
  <c r="N290" i="11" s="1"/>
  <c r="N293" i="11" s="1"/>
  <c r="N295" i="11" s="1"/>
  <c r="N296" i="11" s="1"/>
  <c r="J291" i="11"/>
  <c r="K291" i="11" s="1"/>
  <c r="H291" i="11"/>
  <c r="I291" i="11" s="1"/>
  <c r="J290" i="11"/>
  <c r="K290" i="11" s="1"/>
  <c r="H290" i="11"/>
  <c r="I290" i="11" s="1"/>
  <c r="I293" i="11" s="1"/>
  <c r="I295" i="11" s="1"/>
  <c r="I296" i="11" s="1"/>
  <c r="E291" i="11"/>
  <c r="F291" i="11" s="1"/>
  <c r="C291" i="11"/>
  <c r="D291" i="11" s="1"/>
  <c r="E290" i="11"/>
  <c r="F290" i="11" s="1"/>
  <c r="C290" i="11"/>
  <c r="D290" i="11" s="1"/>
  <c r="A293" i="11"/>
  <c r="T229" i="11"/>
  <c r="U229" i="11" s="1"/>
  <c r="R229" i="11"/>
  <c r="S229" i="11" s="1"/>
  <c r="T228" i="11"/>
  <c r="R228" i="11"/>
  <c r="O229" i="11"/>
  <c r="P229" i="11" s="1"/>
  <c r="M229" i="11"/>
  <c r="N229" i="11" s="1"/>
  <c r="O228" i="11"/>
  <c r="M228" i="11"/>
  <c r="J229" i="11"/>
  <c r="K229" i="11" s="1"/>
  <c r="H229" i="11"/>
  <c r="I229" i="11" s="1"/>
  <c r="J228" i="11"/>
  <c r="H228" i="11"/>
  <c r="E229" i="11"/>
  <c r="F229" i="11" s="1"/>
  <c r="C229" i="11"/>
  <c r="D229" i="11" s="1"/>
  <c r="E228" i="11"/>
  <c r="C228" i="11"/>
  <c r="T167" i="11"/>
  <c r="U167" i="11" s="1"/>
  <c r="R167" i="11"/>
  <c r="S167" i="11" s="1"/>
  <c r="T166" i="11"/>
  <c r="R166" i="11"/>
  <c r="O167" i="11"/>
  <c r="P167" i="11" s="1"/>
  <c r="M167" i="11"/>
  <c r="N167" i="11" s="1"/>
  <c r="O166" i="11"/>
  <c r="M166" i="11"/>
  <c r="J167" i="11"/>
  <c r="K167" i="11" s="1"/>
  <c r="H167" i="11"/>
  <c r="I167" i="11" s="1"/>
  <c r="J166" i="11"/>
  <c r="H166" i="11"/>
  <c r="E167" i="11"/>
  <c r="F167" i="11" s="1"/>
  <c r="C167" i="11"/>
  <c r="D167" i="11" s="1"/>
  <c r="E166" i="11"/>
  <c r="C166" i="11"/>
  <c r="T105" i="11"/>
  <c r="U105" i="11" s="1"/>
  <c r="R105" i="11"/>
  <c r="S105" i="11" s="1"/>
  <c r="T104" i="11"/>
  <c r="R104" i="11"/>
  <c r="O105" i="11"/>
  <c r="P105" i="11" s="1"/>
  <c r="M105" i="11"/>
  <c r="N105" i="11" s="1"/>
  <c r="O104" i="11"/>
  <c r="M104" i="11"/>
  <c r="J105" i="11"/>
  <c r="K105" i="11" s="1"/>
  <c r="H105" i="11"/>
  <c r="I105" i="11" s="1"/>
  <c r="J104" i="11"/>
  <c r="H104" i="11"/>
  <c r="E105" i="11"/>
  <c r="F105" i="11" s="1"/>
  <c r="C105" i="11"/>
  <c r="D105" i="11" s="1"/>
  <c r="E104" i="11"/>
  <c r="C104" i="11"/>
  <c r="T43" i="11"/>
  <c r="U43" i="11" s="1"/>
  <c r="R43" i="11"/>
  <c r="S43" i="11" s="1"/>
  <c r="T42" i="11"/>
  <c r="R42" i="11"/>
  <c r="O43" i="11"/>
  <c r="P43" i="11" s="1"/>
  <c r="M43" i="11"/>
  <c r="N43" i="11" s="1"/>
  <c r="O42" i="11"/>
  <c r="M42" i="11"/>
  <c r="J43" i="11"/>
  <c r="K43" i="11" s="1"/>
  <c r="H43" i="11"/>
  <c r="I43" i="11" s="1"/>
  <c r="J42" i="11"/>
  <c r="H42" i="11"/>
  <c r="D44" i="11"/>
  <c r="E43" i="11"/>
  <c r="F43" i="11" s="1"/>
  <c r="C43" i="11"/>
  <c r="D43" i="11" s="1"/>
  <c r="E42" i="11"/>
  <c r="C42" i="11"/>
  <c r="U478" i="10"/>
  <c r="S478" i="10"/>
  <c r="T477" i="10"/>
  <c r="U477" i="10" s="1"/>
  <c r="R477" i="10"/>
  <c r="S477" i="10" s="1"/>
  <c r="T476" i="10"/>
  <c r="U476" i="10" s="1"/>
  <c r="R476" i="10"/>
  <c r="S476" i="10" s="1"/>
  <c r="P478" i="10"/>
  <c r="N478" i="10"/>
  <c r="O477" i="10"/>
  <c r="P477" i="10" s="1"/>
  <c r="M477" i="10"/>
  <c r="N477" i="10" s="1"/>
  <c r="O476" i="10"/>
  <c r="P476" i="10" s="1"/>
  <c r="P479" i="10" s="1"/>
  <c r="M476" i="10"/>
  <c r="N476" i="10" s="1"/>
  <c r="N479" i="10" s="1"/>
  <c r="N481" i="10" s="1"/>
  <c r="N482" i="10" s="1"/>
  <c r="K478" i="10"/>
  <c r="I478" i="10"/>
  <c r="J477" i="10"/>
  <c r="K477" i="10" s="1"/>
  <c r="H477" i="10"/>
  <c r="I477" i="10" s="1"/>
  <c r="J476" i="10"/>
  <c r="K476" i="10" s="1"/>
  <c r="K479" i="10" s="1"/>
  <c r="H476" i="10"/>
  <c r="I476" i="10" s="1"/>
  <c r="I479" i="10" s="1"/>
  <c r="I481" i="10" s="1"/>
  <c r="I482" i="10" s="1"/>
  <c r="F478" i="10"/>
  <c r="D478" i="10"/>
  <c r="E477" i="10"/>
  <c r="F477" i="10" s="1"/>
  <c r="C477" i="10"/>
  <c r="D477" i="10" s="1"/>
  <c r="E476" i="10"/>
  <c r="F476" i="10" s="1"/>
  <c r="F479" i="10" s="1"/>
  <c r="C476" i="10"/>
  <c r="D476" i="10" s="1"/>
  <c r="D479" i="10" s="1"/>
  <c r="D481" i="10" s="1"/>
  <c r="D482" i="10" s="1"/>
  <c r="A479" i="10"/>
  <c r="T415" i="10"/>
  <c r="U415" i="10" s="1"/>
  <c r="R415" i="10"/>
  <c r="S415" i="10" s="1"/>
  <c r="T414" i="10"/>
  <c r="R414" i="10"/>
  <c r="O415" i="10"/>
  <c r="P415" i="10" s="1"/>
  <c r="M415" i="10"/>
  <c r="N415" i="10" s="1"/>
  <c r="O414" i="10"/>
  <c r="M414" i="10"/>
  <c r="J415" i="10"/>
  <c r="K415" i="10" s="1"/>
  <c r="H415" i="10"/>
  <c r="I415" i="10" s="1"/>
  <c r="J414" i="10"/>
  <c r="H414" i="10"/>
  <c r="D416" i="10"/>
  <c r="E415" i="10"/>
  <c r="F415" i="10" s="1"/>
  <c r="C415" i="10"/>
  <c r="D415" i="10" s="1"/>
  <c r="E414" i="10"/>
  <c r="C414" i="10"/>
  <c r="T353" i="10"/>
  <c r="U353" i="10" s="1"/>
  <c r="R353" i="10"/>
  <c r="S353" i="10" s="1"/>
  <c r="T352" i="10"/>
  <c r="R352" i="10"/>
  <c r="O353" i="10"/>
  <c r="P353" i="10" s="1"/>
  <c r="M353" i="10"/>
  <c r="N353" i="10" s="1"/>
  <c r="O352" i="10"/>
  <c r="M352" i="10"/>
  <c r="J353" i="10"/>
  <c r="K353" i="10" s="1"/>
  <c r="H353" i="10"/>
  <c r="I353" i="10" s="1"/>
  <c r="J352" i="10"/>
  <c r="H352" i="10"/>
  <c r="D354" i="10"/>
  <c r="E353" i="10"/>
  <c r="F353" i="10" s="1"/>
  <c r="C353" i="10"/>
  <c r="D353" i="10" s="1"/>
  <c r="E352" i="10"/>
  <c r="C352" i="10"/>
  <c r="T291" i="10"/>
  <c r="U291" i="10" s="1"/>
  <c r="R291" i="10"/>
  <c r="S291" i="10" s="1"/>
  <c r="T290" i="10"/>
  <c r="R290" i="10"/>
  <c r="O291" i="10"/>
  <c r="P291" i="10" s="1"/>
  <c r="M291" i="10"/>
  <c r="N291" i="10" s="1"/>
  <c r="O290" i="10"/>
  <c r="M290" i="10"/>
  <c r="J291" i="10"/>
  <c r="K291" i="10" s="1"/>
  <c r="H291" i="10"/>
  <c r="I291" i="10" s="1"/>
  <c r="J290" i="10"/>
  <c r="H290" i="10"/>
  <c r="D292" i="10"/>
  <c r="E291" i="10"/>
  <c r="F291" i="10" s="1"/>
  <c r="C291" i="10"/>
  <c r="D291" i="10" s="1"/>
  <c r="E290" i="10"/>
  <c r="C290" i="10"/>
  <c r="T229" i="10"/>
  <c r="U229" i="10" s="1"/>
  <c r="R229" i="10"/>
  <c r="S229" i="10" s="1"/>
  <c r="T228" i="10"/>
  <c r="R228" i="10"/>
  <c r="O229" i="10"/>
  <c r="P229" i="10" s="1"/>
  <c r="M229" i="10"/>
  <c r="N229" i="10" s="1"/>
  <c r="O228" i="10"/>
  <c r="M228" i="10"/>
  <c r="J229" i="10"/>
  <c r="K229" i="10" s="1"/>
  <c r="H229" i="10"/>
  <c r="I229" i="10" s="1"/>
  <c r="J228" i="10"/>
  <c r="H228" i="10"/>
  <c r="D230" i="10"/>
  <c r="E229" i="10"/>
  <c r="F229" i="10" s="1"/>
  <c r="C229" i="10"/>
  <c r="D229" i="10" s="1"/>
  <c r="E228" i="10"/>
  <c r="C228" i="10"/>
  <c r="T167" i="10"/>
  <c r="U167" i="10" s="1"/>
  <c r="R167" i="10"/>
  <c r="S167" i="10" s="1"/>
  <c r="T166" i="10"/>
  <c r="R166" i="10"/>
  <c r="O167" i="10"/>
  <c r="P167" i="10" s="1"/>
  <c r="M167" i="10"/>
  <c r="N167" i="10" s="1"/>
  <c r="O166" i="10"/>
  <c r="M166" i="10"/>
  <c r="J167" i="10"/>
  <c r="K167" i="10" s="1"/>
  <c r="H167" i="10"/>
  <c r="I167" i="10" s="1"/>
  <c r="J166" i="10"/>
  <c r="H166" i="10"/>
  <c r="D168" i="10"/>
  <c r="E167" i="10"/>
  <c r="F167" i="10" s="1"/>
  <c r="C167" i="10"/>
  <c r="D167" i="10" s="1"/>
  <c r="E166" i="10"/>
  <c r="C166" i="10"/>
  <c r="T105" i="10"/>
  <c r="U105" i="10" s="1"/>
  <c r="R105" i="10"/>
  <c r="S105" i="10" s="1"/>
  <c r="T104" i="10"/>
  <c r="R104" i="10"/>
  <c r="O105" i="10"/>
  <c r="P105" i="10" s="1"/>
  <c r="M105" i="10"/>
  <c r="N105" i="10" s="1"/>
  <c r="O104" i="10"/>
  <c r="M104" i="10"/>
  <c r="J105" i="10"/>
  <c r="K105" i="10" s="1"/>
  <c r="H105" i="10"/>
  <c r="I105" i="10" s="1"/>
  <c r="J104" i="10"/>
  <c r="H104" i="10"/>
  <c r="D106" i="10"/>
  <c r="E105" i="10"/>
  <c r="F105" i="10" s="1"/>
  <c r="C105" i="10"/>
  <c r="D105" i="10" s="1"/>
  <c r="E104" i="10"/>
  <c r="C104" i="10"/>
  <c r="T43" i="10"/>
  <c r="U43" i="10" s="1"/>
  <c r="R43" i="10"/>
  <c r="S43" i="10" s="1"/>
  <c r="T42" i="10"/>
  <c r="R42" i="10"/>
  <c r="O43" i="10"/>
  <c r="P43" i="10" s="1"/>
  <c r="M43" i="10"/>
  <c r="N43" i="10" s="1"/>
  <c r="O42" i="10"/>
  <c r="M42" i="10"/>
  <c r="J43" i="10"/>
  <c r="K43" i="10" s="1"/>
  <c r="H43" i="10"/>
  <c r="I43" i="10" s="1"/>
  <c r="J42" i="10"/>
  <c r="H42" i="10"/>
  <c r="C42" i="10"/>
  <c r="E42" i="10"/>
  <c r="N45" i="15" l="1"/>
  <c r="N47" i="15" s="1"/>
  <c r="F45" i="15"/>
  <c r="D45" i="13"/>
  <c r="D47" i="13" s="1"/>
  <c r="K46" i="20"/>
  <c r="I46" i="20"/>
  <c r="D46" i="20"/>
  <c r="F46" i="20"/>
  <c r="D231" i="12"/>
  <c r="D233" i="12" s="1"/>
  <c r="D234" i="12" s="1"/>
  <c r="D236" i="12" s="1"/>
  <c r="U231" i="12"/>
  <c r="Q231" i="12"/>
  <c r="Q232" i="12" s="1"/>
  <c r="K293" i="11"/>
  <c r="P293" i="11"/>
  <c r="D48" i="18"/>
  <c r="D50" i="18" s="1"/>
  <c r="G45" i="18"/>
  <c r="G46" i="18" s="1"/>
  <c r="F45" i="17"/>
  <c r="D48" i="17"/>
  <c r="D50" i="17" s="1"/>
  <c r="D48" i="15"/>
  <c r="D50" i="15" s="1"/>
  <c r="I45" i="15"/>
  <c r="I47" i="15" s="1"/>
  <c r="N48" i="15"/>
  <c r="N50" i="15" s="1"/>
  <c r="S45" i="15"/>
  <c r="S47" i="15" s="1"/>
  <c r="G45" i="15"/>
  <c r="G46" i="15" s="1"/>
  <c r="L45" i="15"/>
  <c r="L46" i="15" s="1"/>
  <c r="Q45" i="15"/>
  <c r="Q46" i="15" s="1"/>
  <c r="V45" i="15"/>
  <c r="V46" i="15" s="1"/>
  <c r="N48" i="14"/>
  <c r="N50" i="14" s="1"/>
  <c r="I45" i="14"/>
  <c r="I47" i="14" s="1"/>
  <c r="Q45" i="14"/>
  <c r="Q46" i="14" s="1"/>
  <c r="D50" i="14"/>
  <c r="D48" i="14"/>
  <c r="K45" i="14"/>
  <c r="G45" i="14"/>
  <c r="G46" i="14" s="1"/>
  <c r="D48" i="13"/>
  <c r="D50" i="13"/>
  <c r="P47" i="13"/>
  <c r="Q45" i="13"/>
  <c r="Q46" i="13" s="1"/>
  <c r="N50" i="13"/>
  <c r="I45" i="13"/>
  <c r="I47" i="13" s="1"/>
  <c r="U47" i="13"/>
  <c r="K45" i="13"/>
  <c r="S45" i="13"/>
  <c r="S47" i="13" s="1"/>
  <c r="K231" i="12"/>
  <c r="N235" i="12"/>
  <c r="N236" i="12" s="1"/>
  <c r="N234" i="12"/>
  <c r="G231" i="12"/>
  <c r="G232" i="12" s="1"/>
  <c r="S231" i="12"/>
  <c r="S233" i="12" s="1"/>
  <c r="I234" i="12"/>
  <c r="I236" i="12"/>
  <c r="P233" i="12"/>
  <c r="Q169" i="12"/>
  <c r="Q170" i="12" s="1"/>
  <c r="Q107" i="12"/>
  <c r="Q108" i="12" s="1"/>
  <c r="S293" i="11"/>
  <c r="S295" i="11" s="1"/>
  <c r="S296" i="11" s="1"/>
  <c r="U293" i="11"/>
  <c r="Q293" i="11"/>
  <c r="Q294" i="11" s="1"/>
  <c r="L293" i="11"/>
  <c r="L294" i="11" s="1"/>
  <c r="D293" i="11"/>
  <c r="D295" i="11" s="1"/>
  <c r="D296" i="11" s="1"/>
  <c r="F293" i="11"/>
  <c r="S479" i="10"/>
  <c r="S481" i="10" s="1"/>
  <c r="S482" i="10" s="1"/>
  <c r="U479" i="10"/>
  <c r="Q479" i="10"/>
  <c r="Q480" i="10" s="1"/>
  <c r="L479" i="10"/>
  <c r="L480" i="10" s="1"/>
  <c r="G479" i="10"/>
  <c r="G480" i="10" s="1"/>
  <c r="G45" i="13" l="1"/>
  <c r="G46" i="13" s="1"/>
  <c r="L46" i="20"/>
  <c r="L47" i="20" s="1"/>
  <c r="G46" i="20"/>
  <c r="G47" i="20" s="1"/>
  <c r="G45" i="17"/>
  <c r="G46" i="17" s="1"/>
  <c r="I48" i="15"/>
  <c r="I50" i="15"/>
  <c r="S48" i="15"/>
  <c r="S50" i="15"/>
  <c r="L45" i="14"/>
  <c r="L46" i="14" s="1"/>
  <c r="I48" i="14"/>
  <c r="I50" i="14" s="1"/>
  <c r="V45" i="13"/>
  <c r="V46" i="13" s="1"/>
  <c r="P50" i="13"/>
  <c r="Q50" i="13" s="1"/>
  <c r="Q51" i="13" s="1"/>
  <c r="S50" i="13"/>
  <c r="I48" i="13"/>
  <c r="I50" i="13"/>
  <c r="L45" i="13"/>
  <c r="L46" i="13" s="1"/>
  <c r="U50" i="13"/>
  <c r="V50" i="13" s="1"/>
  <c r="V51" i="13" s="1"/>
  <c r="I49" i="20"/>
  <c r="I51" i="20"/>
  <c r="D49" i="20"/>
  <c r="D51" i="20" s="1"/>
  <c r="S234" i="12"/>
  <c r="S236" i="12"/>
  <c r="P234" i="12"/>
  <c r="P235" i="12" s="1"/>
  <c r="P236" i="12" s="1"/>
  <c r="Q236" i="12" s="1"/>
  <c r="Q237" i="12" s="1"/>
  <c r="L231" i="12"/>
  <c r="L232" i="12" s="1"/>
  <c r="V231" i="12"/>
  <c r="V232" i="12" s="1"/>
  <c r="V293" i="11"/>
  <c r="V294" i="11" s="1"/>
  <c r="G293" i="11"/>
  <c r="G294" i="11" s="1"/>
  <c r="V479" i="10"/>
  <c r="V480" i="10" s="1"/>
  <c r="D7" i="16"/>
  <c r="D44" i="16" s="1"/>
  <c r="I29" i="1"/>
  <c r="H29" i="1"/>
  <c r="G29" i="1"/>
  <c r="F29" i="1"/>
  <c r="E29" i="1"/>
  <c r="D29" i="1"/>
  <c r="C29" i="1"/>
  <c r="B29" i="1"/>
  <c r="I28" i="1"/>
  <c r="H28" i="1"/>
  <c r="G28" i="1"/>
  <c r="F28" i="1"/>
  <c r="E28" i="1"/>
  <c r="D28" i="1"/>
  <c r="C28" i="1"/>
  <c r="B28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J24" i="20" s="1"/>
  <c r="D11" i="1"/>
  <c r="C11" i="1"/>
  <c r="B11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J18" i="20" s="1"/>
  <c r="D3" i="1"/>
  <c r="C3" i="1"/>
  <c r="B3" i="1"/>
  <c r="A20" i="24" l="1"/>
  <c r="A21" i="24" s="1"/>
  <c r="A22" i="24" s="1"/>
  <c r="A23" i="24" s="1"/>
  <c r="A24" i="24" s="1"/>
  <c r="A25" i="24" s="1"/>
  <c r="A26" i="24" s="1"/>
  <c r="A27" i="24" s="1"/>
  <c r="A8" i="24" l="1"/>
  <c r="A9" i="24" s="1"/>
  <c r="A10" i="24" s="1"/>
  <c r="A11" i="24" s="1"/>
  <c r="A12" i="24" s="1"/>
  <c r="A13" i="24" s="1"/>
  <c r="A14" i="24" s="1"/>
  <c r="A15" i="24" s="1"/>
  <c r="D218" i="12" l="1"/>
  <c r="T208" i="12"/>
  <c r="U208" i="12" s="1"/>
  <c r="R208" i="12"/>
  <c r="S208" i="12" s="1"/>
  <c r="J208" i="12"/>
  <c r="H208" i="12"/>
  <c r="I208" i="12" s="1"/>
  <c r="E208" i="12"/>
  <c r="C208" i="12"/>
  <c r="D208" i="12" s="1"/>
  <c r="J207" i="12"/>
  <c r="K207" i="12" s="1"/>
  <c r="T207" i="12"/>
  <c r="U207" i="12" s="1"/>
  <c r="R207" i="12"/>
  <c r="S207" i="12" s="1"/>
  <c r="H207" i="12"/>
  <c r="I207" i="12" s="1"/>
  <c r="E207" i="12"/>
  <c r="F207" i="12" s="1"/>
  <c r="C207" i="12"/>
  <c r="D207" i="12" s="1"/>
  <c r="T146" i="12"/>
  <c r="U146" i="12" s="1"/>
  <c r="R146" i="12"/>
  <c r="S146" i="12" s="1"/>
  <c r="J146" i="12"/>
  <c r="K146" i="12" s="1"/>
  <c r="H146" i="12"/>
  <c r="I146" i="12" s="1"/>
  <c r="E146" i="12"/>
  <c r="F146" i="12" s="1"/>
  <c r="C146" i="12"/>
  <c r="J145" i="12"/>
  <c r="T145" i="12"/>
  <c r="U145" i="12" s="1"/>
  <c r="R145" i="12"/>
  <c r="S145" i="12" s="1"/>
  <c r="H145" i="12"/>
  <c r="I145" i="12" s="1"/>
  <c r="E145" i="12"/>
  <c r="C145" i="12"/>
  <c r="D145" i="12" s="1"/>
  <c r="S92" i="12"/>
  <c r="T84" i="12"/>
  <c r="U84" i="12" s="1"/>
  <c r="R84" i="12"/>
  <c r="S84" i="12" s="1"/>
  <c r="J84" i="12"/>
  <c r="K84" i="12" s="1"/>
  <c r="H84" i="12"/>
  <c r="I84" i="12" s="1"/>
  <c r="E84" i="12"/>
  <c r="F84" i="12" s="1"/>
  <c r="C84" i="12"/>
  <c r="D84" i="12" s="1"/>
  <c r="J83" i="12"/>
  <c r="K83" i="12" s="1"/>
  <c r="T83" i="12"/>
  <c r="U83" i="12" s="1"/>
  <c r="R83" i="12"/>
  <c r="S83" i="12" s="1"/>
  <c r="H83" i="12"/>
  <c r="I83" i="12" s="1"/>
  <c r="E83" i="12"/>
  <c r="F83" i="12" s="1"/>
  <c r="C83" i="12"/>
  <c r="D83" i="12" s="1"/>
  <c r="I8" i="20"/>
  <c r="P250" i="12"/>
  <c r="N250" i="12"/>
  <c r="P248" i="12"/>
  <c r="N248" i="12"/>
  <c r="P244" i="12"/>
  <c r="N244" i="12"/>
  <c r="R240" i="12"/>
  <c r="S240" i="12" s="1"/>
  <c r="H240" i="12"/>
  <c r="I240" i="12" s="1"/>
  <c r="C240" i="12"/>
  <c r="D240" i="12" s="1"/>
  <c r="R239" i="12"/>
  <c r="T239" i="12" s="1"/>
  <c r="H239" i="12"/>
  <c r="I239" i="12" s="1"/>
  <c r="C239" i="12"/>
  <c r="D239" i="12" s="1"/>
  <c r="P225" i="12"/>
  <c r="N225" i="12"/>
  <c r="R224" i="12"/>
  <c r="S224" i="12" s="1"/>
  <c r="H224" i="12"/>
  <c r="I224" i="12" s="1"/>
  <c r="C224" i="12"/>
  <c r="D224" i="12" s="1"/>
  <c r="R223" i="12"/>
  <c r="S223" i="12" s="1"/>
  <c r="H223" i="12"/>
  <c r="I223" i="12" s="1"/>
  <c r="C223" i="12"/>
  <c r="D223" i="12" s="1"/>
  <c r="P220" i="12"/>
  <c r="N220" i="12"/>
  <c r="R219" i="12"/>
  <c r="S219" i="12" s="1"/>
  <c r="H219" i="12"/>
  <c r="I219" i="12" s="1"/>
  <c r="C219" i="12"/>
  <c r="D219" i="12" s="1"/>
  <c r="R218" i="12"/>
  <c r="S218" i="12" s="1"/>
  <c r="H218" i="12"/>
  <c r="I218" i="12" s="1"/>
  <c r="C218" i="12"/>
  <c r="R217" i="12"/>
  <c r="S217" i="12" s="1"/>
  <c r="H217" i="12"/>
  <c r="I217" i="12" s="1"/>
  <c r="C217" i="12"/>
  <c r="D217" i="12" s="1"/>
  <c r="R216" i="12"/>
  <c r="S216" i="12" s="1"/>
  <c r="H216" i="12"/>
  <c r="I216" i="12" s="1"/>
  <c r="C216" i="12"/>
  <c r="D216" i="12" s="1"/>
  <c r="R215" i="12"/>
  <c r="S215" i="12" s="1"/>
  <c r="H215" i="12"/>
  <c r="I215" i="12" s="1"/>
  <c r="C215" i="12"/>
  <c r="D215" i="12" s="1"/>
  <c r="R214" i="12"/>
  <c r="S214" i="12" s="1"/>
  <c r="H214" i="12"/>
  <c r="I214" i="12" s="1"/>
  <c r="C214" i="12"/>
  <c r="D214" i="12" s="1"/>
  <c r="R213" i="12"/>
  <c r="S213" i="12" s="1"/>
  <c r="H213" i="12"/>
  <c r="I213" i="12" s="1"/>
  <c r="C213" i="12"/>
  <c r="D213" i="12" s="1"/>
  <c r="R212" i="12"/>
  <c r="S212" i="12" s="1"/>
  <c r="H212" i="12"/>
  <c r="I212" i="12" s="1"/>
  <c r="C212" i="12"/>
  <c r="D212" i="12" s="1"/>
  <c r="R211" i="12"/>
  <c r="S211" i="12" s="1"/>
  <c r="H211" i="12"/>
  <c r="I211" i="12" s="1"/>
  <c r="C211" i="12"/>
  <c r="D211" i="12" s="1"/>
  <c r="R210" i="12"/>
  <c r="S210" i="12" s="1"/>
  <c r="H210" i="12"/>
  <c r="I210" i="12" s="1"/>
  <c r="C210" i="12"/>
  <c r="D210" i="12" s="1"/>
  <c r="K208" i="12"/>
  <c r="F208" i="12"/>
  <c r="R206" i="12"/>
  <c r="S206" i="12" s="1"/>
  <c r="H206" i="12"/>
  <c r="I206" i="12" s="1"/>
  <c r="C206" i="12"/>
  <c r="D206" i="12" s="1"/>
  <c r="R205" i="12"/>
  <c r="S205" i="12" s="1"/>
  <c r="H205" i="12"/>
  <c r="I205" i="12" s="1"/>
  <c r="C205" i="12"/>
  <c r="D205" i="12" s="1"/>
  <c r="R204" i="12"/>
  <c r="S204" i="12" s="1"/>
  <c r="H204" i="12"/>
  <c r="I204" i="12" s="1"/>
  <c r="C204" i="12"/>
  <c r="D204" i="12" s="1"/>
  <c r="P201" i="12"/>
  <c r="N201" i="12"/>
  <c r="T200" i="12"/>
  <c r="R200" i="12"/>
  <c r="J200" i="12"/>
  <c r="H200" i="12"/>
  <c r="E200" i="12"/>
  <c r="C200" i="12"/>
  <c r="T199" i="12"/>
  <c r="R199" i="12"/>
  <c r="J199" i="12"/>
  <c r="H199" i="12"/>
  <c r="E199" i="12"/>
  <c r="C199" i="12"/>
  <c r="T198" i="12"/>
  <c r="R198" i="12"/>
  <c r="J198" i="12"/>
  <c r="H198" i="12"/>
  <c r="E198" i="12"/>
  <c r="C198" i="12"/>
  <c r="I196" i="12"/>
  <c r="U195" i="12"/>
  <c r="S195" i="12"/>
  <c r="S196" i="12" s="1"/>
  <c r="P195" i="12"/>
  <c r="N195" i="12"/>
  <c r="N196" i="12" s="1"/>
  <c r="K195" i="12"/>
  <c r="I195" i="12"/>
  <c r="F195" i="12"/>
  <c r="D195" i="12"/>
  <c r="D196" i="12" s="1"/>
  <c r="U194" i="12"/>
  <c r="P194" i="12"/>
  <c r="K194" i="12"/>
  <c r="F194" i="12"/>
  <c r="A194" i="12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38" i="12" s="1"/>
  <c r="A239" i="12" s="1"/>
  <c r="A240" i="12" s="1"/>
  <c r="A241" i="12" s="1"/>
  <c r="A242" i="12" s="1"/>
  <c r="A243" i="12" s="1"/>
  <c r="A244" i="12" s="1"/>
  <c r="A245" i="12" s="1"/>
  <c r="A247" i="12" s="1"/>
  <c r="A248" i="12" s="1"/>
  <c r="A249" i="12" s="1"/>
  <c r="A250" i="12" s="1"/>
  <c r="A251" i="12" s="1"/>
  <c r="U193" i="12"/>
  <c r="P193" i="12"/>
  <c r="K193" i="12"/>
  <c r="F193" i="12"/>
  <c r="P188" i="12"/>
  <c r="N188" i="12"/>
  <c r="P186" i="12"/>
  <c r="N186" i="12"/>
  <c r="P182" i="12"/>
  <c r="N182" i="12"/>
  <c r="R178" i="12"/>
  <c r="S178" i="12" s="1"/>
  <c r="H178" i="12"/>
  <c r="I178" i="12" s="1"/>
  <c r="C178" i="12"/>
  <c r="D178" i="12" s="1"/>
  <c r="R177" i="12"/>
  <c r="T177" i="12" s="1"/>
  <c r="H177" i="12"/>
  <c r="C177" i="12"/>
  <c r="D177" i="12" s="1"/>
  <c r="P163" i="12"/>
  <c r="N163" i="12"/>
  <c r="R162" i="12"/>
  <c r="S162" i="12" s="1"/>
  <c r="H162" i="12"/>
  <c r="I162" i="12" s="1"/>
  <c r="C162" i="12"/>
  <c r="D162" i="12" s="1"/>
  <c r="R161" i="12"/>
  <c r="S161" i="12" s="1"/>
  <c r="H161" i="12"/>
  <c r="I161" i="12" s="1"/>
  <c r="C161" i="12"/>
  <c r="D161" i="12" s="1"/>
  <c r="P158" i="12"/>
  <c r="N158" i="12"/>
  <c r="R157" i="12"/>
  <c r="S157" i="12" s="1"/>
  <c r="H157" i="12"/>
  <c r="I157" i="12" s="1"/>
  <c r="C157" i="12"/>
  <c r="D157" i="12" s="1"/>
  <c r="R156" i="12"/>
  <c r="S156" i="12" s="1"/>
  <c r="H156" i="12"/>
  <c r="I156" i="12" s="1"/>
  <c r="C156" i="12"/>
  <c r="D156" i="12" s="1"/>
  <c r="R155" i="12"/>
  <c r="S155" i="12" s="1"/>
  <c r="H155" i="12"/>
  <c r="I155" i="12" s="1"/>
  <c r="C155" i="12"/>
  <c r="D155" i="12" s="1"/>
  <c r="R154" i="12"/>
  <c r="S154" i="12" s="1"/>
  <c r="H154" i="12"/>
  <c r="I154" i="12" s="1"/>
  <c r="C154" i="12"/>
  <c r="D154" i="12" s="1"/>
  <c r="R153" i="12"/>
  <c r="H153" i="12"/>
  <c r="I153" i="12" s="1"/>
  <c r="C153" i="12"/>
  <c r="D153" i="12" s="1"/>
  <c r="R152" i="12"/>
  <c r="S152" i="12" s="1"/>
  <c r="H152" i="12"/>
  <c r="I152" i="12" s="1"/>
  <c r="C152" i="12"/>
  <c r="D152" i="12" s="1"/>
  <c r="R151" i="12"/>
  <c r="S151" i="12" s="1"/>
  <c r="H151" i="12"/>
  <c r="I151" i="12" s="1"/>
  <c r="C151" i="12"/>
  <c r="D151" i="12" s="1"/>
  <c r="R150" i="12"/>
  <c r="S150" i="12" s="1"/>
  <c r="H150" i="12"/>
  <c r="I150" i="12" s="1"/>
  <c r="C150" i="12"/>
  <c r="D150" i="12" s="1"/>
  <c r="R149" i="12"/>
  <c r="S149" i="12" s="1"/>
  <c r="H149" i="12"/>
  <c r="I149" i="12" s="1"/>
  <c r="C149" i="12"/>
  <c r="D149" i="12" s="1"/>
  <c r="R148" i="12"/>
  <c r="S148" i="12" s="1"/>
  <c r="H148" i="12"/>
  <c r="I148" i="12" s="1"/>
  <c r="C148" i="12"/>
  <c r="D148" i="12" s="1"/>
  <c r="D146" i="12"/>
  <c r="K145" i="12"/>
  <c r="F145" i="12"/>
  <c r="R144" i="12"/>
  <c r="S144" i="12" s="1"/>
  <c r="H144" i="12"/>
  <c r="I144" i="12" s="1"/>
  <c r="C144" i="12"/>
  <c r="D144" i="12" s="1"/>
  <c r="R143" i="12"/>
  <c r="S143" i="12" s="1"/>
  <c r="H143" i="12"/>
  <c r="I143" i="12" s="1"/>
  <c r="C143" i="12"/>
  <c r="D143" i="12" s="1"/>
  <c r="R142" i="12"/>
  <c r="S142" i="12" s="1"/>
  <c r="H142" i="12"/>
  <c r="I142" i="12" s="1"/>
  <c r="C142" i="12"/>
  <c r="D142" i="12" s="1"/>
  <c r="P139" i="12"/>
  <c r="P171" i="12" s="1"/>
  <c r="N139" i="12"/>
  <c r="N171" i="12" s="1"/>
  <c r="T138" i="12"/>
  <c r="R138" i="12"/>
  <c r="J138" i="12"/>
  <c r="H138" i="12"/>
  <c r="E138" i="12"/>
  <c r="C138" i="12"/>
  <c r="T137" i="12"/>
  <c r="R137" i="12"/>
  <c r="J137" i="12"/>
  <c r="H137" i="12"/>
  <c r="E137" i="12"/>
  <c r="C137" i="12"/>
  <c r="T136" i="12"/>
  <c r="R136" i="12"/>
  <c r="J136" i="12"/>
  <c r="H136" i="12"/>
  <c r="E136" i="12"/>
  <c r="C136" i="12"/>
  <c r="U133" i="12"/>
  <c r="S133" i="12"/>
  <c r="S134" i="12" s="1"/>
  <c r="S166" i="12" s="1"/>
  <c r="S169" i="12" s="1"/>
  <c r="P133" i="12"/>
  <c r="N133" i="12"/>
  <c r="N134" i="12" s="1"/>
  <c r="K133" i="12"/>
  <c r="I133" i="12"/>
  <c r="I134" i="12" s="1"/>
  <c r="I166" i="12" s="1"/>
  <c r="I169" i="12" s="1"/>
  <c r="F133" i="12"/>
  <c r="D133" i="12"/>
  <c r="D134" i="12" s="1"/>
  <c r="D166" i="12" s="1"/>
  <c r="D169" i="12" s="1"/>
  <c r="U132" i="12"/>
  <c r="P132" i="12"/>
  <c r="K132" i="12"/>
  <c r="F132" i="12"/>
  <c r="A132" i="12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U131" i="12"/>
  <c r="P131" i="12"/>
  <c r="P134" i="12" s="1"/>
  <c r="K131" i="12"/>
  <c r="F131" i="12"/>
  <c r="P126" i="12"/>
  <c r="N126" i="12"/>
  <c r="Q126" i="12" s="1"/>
  <c r="P124" i="12"/>
  <c r="N124" i="12"/>
  <c r="P120" i="12"/>
  <c r="N120" i="12"/>
  <c r="R116" i="12"/>
  <c r="S116" i="12" s="1"/>
  <c r="H116" i="12"/>
  <c r="I116" i="12" s="1"/>
  <c r="C116" i="12"/>
  <c r="D116" i="12" s="1"/>
  <c r="R115" i="12"/>
  <c r="S115" i="12" s="1"/>
  <c r="H115" i="12"/>
  <c r="J115" i="12" s="1"/>
  <c r="C115" i="12"/>
  <c r="D115" i="12" s="1"/>
  <c r="P101" i="12"/>
  <c r="N101" i="12"/>
  <c r="R100" i="12"/>
  <c r="S100" i="12" s="1"/>
  <c r="H100" i="12"/>
  <c r="I100" i="12" s="1"/>
  <c r="C100" i="12"/>
  <c r="D100" i="12" s="1"/>
  <c r="R99" i="12"/>
  <c r="S99" i="12" s="1"/>
  <c r="H99" i="12"/>
  <c r="I99" i="12" s="1"/>
  <c r="C99" i="12"/>
  <c r="D99" i="12" s="1"/>
  <c r="P96" i="12"/>
  <c r="N96" i="12"/>
  <c r="R95" i="12"/>
  <c r="S95" i="12" s="1"/>
  <c r="H95" i="12"/>
  <c r="I95" i="12" s="1"/>
  <c r="C95" i="12"/>
  <c r="D95" i="12" s="1"/>
  <c r="R94" i="12"/>
  <c r="S94" i="12" s="1"/>
  <c r="H94" i="12"/>
  <c r="I94" i="12" s="1"/>
  <c r="C94" i="12"/>
  <c r="D94" i="12" s="1"/>
  <c r="R93" i="12"/>
  <c r="S93" i="12" s="1"/>
  <c r="H93" i="12"/>
  <c r="I93" i="12" s="1"/>
  <c r="C93" i="12"/>
  <c r="D93" i="12" s="1"/>
  <c r="R92" i="12"/>
  <c r="H92" i="12"/>
  <c r="I92" i="12" s="1"/>
  <c r="C92" i="12"/>
  <c r="D92" i="12" s="1"/>
  <c r="R91" i="12"/>
  <c r="T91" i="12" s="1"/>
  <c r="H91" i="12"/>
  <c r="I91" i="12" s="1"/>
  <c r="C91" i="12"/>
  <c r="D91" i="12" s="1"/>
  <c r="R90" i="12"/>
  <c r="S90" i="12" s="1"/>
  <c r="H90" i="12"/>
  <c r="I90" i="12" s="1"/>
  <c r="C90" i="12"/>
  <c r="D90" i="12" s="1"/>
  <c r="R89" i="12"/>
  <c r="S89" i="12" s="1"/>
  <c r="H89" i="12"/>
  <c r="I89" i="12" s="1"/>
  <c r="C89" i="12"/>
  <c r="D89" i="12" s="1"/>
  <c r="R88" i="12"/>
  <c r="S88" i="12" s="1"/>
  <c r="H88" i="12"/>
  <c r="I88" i="12" s="1"/>
  <c r="C88" i="12"/>
  <c r="D88" i="12" s="1"/>
  <c r="R87" i="12"/>
  <c r="S87" i="12" s="1"/>
  <c r="H87" i="12"/>
  <c r="I87" i="12" s="1"/>
  <c r="C87" i="12"/>
  <c r="D87" i="12" s="1"/>
  <c r="R86" i="12"/>
  <c r="S86" i="12" s="1"/>
  <c r="H86" i="12"/>
  <c r="I86" i="12" s="1"/>
  <c r="C86" i="12"/>
  <c r="D86" i="12" s="1"/>
  <c r="R82" i="12"/>
  <c r="S82" i="12" s="1"/>
  <c r="H82" i="12"/>
  <c r="I82" i="12" s="1"/>
  <c r="C82" i="12"/>
  <c r="D82" i="12" s="1"/>
  <c r="R81" i="12"/>
  <c r="S81" i="12" s="1"/>
  <c r="H81" i="12"/>
  <c r="I81" i="12" s="1"/>
  <c r="C81" i="12"/>
  <c r="D81" i="12" s="1"/>
  <c r="R80" i="12"/>
  <c r="S80" i="12" s="1"/>
  <c r="H80" i="12"/>
  <c r="I80" i="12" s="1"/>
  <c r="C80" i="12"/>
  <c r="D80" i="12" s="1"/>
  <c r="P77" i="12"/>
  <c r="P109" i="12" s="1"/>
  <c r="N77" i="12"/>
  <c r="T76" i="12"/>
  <c r="R76" i="12"/>
  <c r="J76" i="12"/>
  <c r="H76" i="12"/>
  <c r="E76" i="12"/>
  <c r="C76" i="12"/>
  <c r="T75" i="12"/>
  <c r="R75" i="12"/>
  <c r="J75" i="12"/>
  <c r="H75" i="12"/>
  <c r="E75" i="12"/>
  <c r="C75" i="12"/>
  <c r="T74" i="12"/>
  <c r="R74" i="12"/>
  <c r="J74" i="12"/>
  <c r="H74" i="12"/>
  <c r="E74" i="12"/>
  <c r="C74" i="12"/>
  <c r="U71" i="12"/>
  <c r="S71" i="12"/>
  <c r="S72" i="12" s="1"/>
  <c r="S104" i="12" s="1"/>
  <c r="S107" i="12" s="1"/>
  <c r="P71" i="12"/>
  <c r="N71" i="12"/>
  <c r="N72" i="12" s="1"/>
  <c r="K71" i="12"/>
  <c r="I71" i="12"/>
  <c r="I72" i="12" s="1"/>
  <c r="I104" i="12" s="1"/>
  <c r="I107" i="12" s="1"/>
  <c r="F71" i="12"/>
  <c r="D71" i="12"/>
  <c r="D72" i="12" s="1"/>
  <c r="D104" i="12" s="1"/>
  <c r="D107" i="12" s="1"/>
  <c r="U70" i="12"/>
  <c r="P70" i="12"/>
  <c r="K70" i="12"/>
  <c r="F70" i="12"/>
  <c r="A70" i="12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U69" i="12"/>
  <c r="P69" i="12"/>
  <c r="P72" i="12" s="1"/>
  <c r="K69" i="12"/>
  <c r="F69" i="12"/>
  <c r="A7" i="22"/>
  <c r="T269" i="11"/>
  <c r="U269" i="11" s="1"/>
  <c r="R269" i="11"/>
  <c r="S269" i="11" s="1"/>
  <c r="O269" i="11"/>
  <c r="P269" i="11" s="1"/>
  <c r="M269" i="11"/>
  <c r="N269" i="11" s="1"/>
  <c r="J269" i="11"/>
  <c r="K269" i="11" s="1"/>
  <c r="H269" i="11"/>
  <c r="I269" i="11" s="1"/>
  <c r="E269" i="11"/>
  <c r="F269" i="11" s="1"/>
  <c r="C269" i="11"/>
  <c r="D269" i="11" s="1"/>
  <c r="T207" i="11"/>
  <c r="U207" i="11" s="1"/>
  <c r="R207" i="11"/>
  <c r="S207" i="11" s="1"/>
  <c r="O207" i="11"/>
  <c r="P207" i="11" s="1"/>
  <c r="M207" i="11"/>
  <c r="N207" i="11" s="1"/>
  <c r="J207" i="11"/>
  <c r="K207" i="11" s="1"/>
  <c r="H207" i="11"/>
  <c r="E207" i="11"/>
  <c r="F207" i="11" s="1"/>
  <c r="C207" i="11"/>
  <c r="D207" i="11" s="1"/>
  <c r="T145" i="11"/>
  <c r="U145" i="11" s="1"/>
  <c r="R145" i="11"/>
  <c r="S145" i="11" s="1"/>
  <c r="O145" i="11"/>
  <c r="P145" i="11" s="1"/>
  <c r="M145" i="11"/>
  <c r="N145" i="11" s="1"/>
  <c r="J145" i="11"/>
  <c r="K145" i="11" s="1"/>
  <c r="H145" i="11"/>
  <c r="I145" i="11" s="1"/>
  <c r="E145" i="11"/>
  <c r="F145" i="11" s="1"/>
  <c r="C145" i="11"/>
  <c r="D145" i="11" s="1"/>
  <c r="T83" i="11"/>
  <c r="U83" i="11" s="1"/>
  <c r="R83" i="11"/>
  <c r="S83" i="11" s="1"/>
  <c r="O83" i="11"/>
  <c r="P83" i="11" s="1"/>
  <c r="M83" i="11"/>
  <c r="N83" i="11" s="1"/>
  <c r="J83" i="11"/>
  <c r="K83" i="11" s="1"/>
  <c r="H83" i="11"/>
  <c r="I83" i="11" s="1"/>
  <c r="E83" i="11"/>
  <c r="F83" i="11" s="1"/>
  <c r="C83" i="11"/>
  <c r="D83" i="11" s="1"/>
  <c r="R302" i="11"/>
  <c r="M302" i="11"/>
  <c r="H302" i="11"/>
  <c r="C302" i="11"/>
  <c r="D302" i="11" s="1"/>
  <c r="R301" i="11"/>
  <c r="M301" i="11"/>
  <c r="H301" i="11"/>
  <c r="C301" i="11"/>
  <c r="R286" i="11"/>
  <c r="M286" i="11"/>
  <c r="H286" i="11"/>
  <c r="C286" i="11"/>
  <c r="R285" i="11"/>
  <c r="M285" i="11"/>
  <c r="H285" i="11"/>
  <c r="C285" i="11"/>
  <c r="R281" i="11"/>
  <c r="M281" i="11"/>
  <c r="H281" i="11"/>
  <c r="C281" i="11"/>
  <c r="D281" i="11" s="1"/>
  <c r="R280" i="11"/>
  <c r="M280" i="11"/>
  <c r="H280" i="11"/>
  <c r="C280" i="11"/>
  <c r="D280" i="11" s="1"/>
  <c r="R279" i="11"/>
  <c r="M279" i="11"/>
  <c r="H279" i="11"/>
  <c r="C279" i="11"/>
  <c r="D279" i="11" s="1"/>
  <c r="R278" i="11"/>
  <c r="M278" i="11"/>
  <c r="H278" i="11"/>
  <c r="C278" i="11"/>
  <c r="D278" i="11" s="1"/>
  <c r="R277" i="11"/>
  <c r="M277" i="11"/>
  <c r="O277" i="11" s="1"/>
  <c r="H277" i="11"/>
  <c r="C277" i="11"/>
  <c r="D277" i="11" s="1"/>
  <c r="R276" i="11"/>
  <c r="M276" i="11"/>
  <c r="H276" i="11"/>
  <c r="C276" i="11"/>
  <c r="D276" i="11" s="1"/>
  <c r="R275" i="11"/>
  <c r="M275" i="11"/>
  <c r="H275" i="11"/>
  <c r="C275" i="11"/>
  <c r="D275" i="11" s="1"/>
  <c r="R274" i="11"/>
  <c r="M274" i="11"/>
  <c r="H274" i="11"/>
  <c r="C274" i="11"/>
  <c r="D274" i="11" s="1"/>
  <c r="R273" i="11"/>
  <c r="M273" i="11"/>
  <c r="H273" i="11"/>
  <c r="C273" i="11"/>
  <c r="D273" i="11" s="1"/>
  <c r="R272" i="11"/>
  <c r="M272" i="11"/>
  <c r="H272" i="11"/>
  <c r="C272" i="11"/>
  <c r="D272" i="11" s="1"/>
  <c r="R270" i="11"/>
  <c r="S270" i="11" s="1"/>
  <c r="M270" i="11"/>
  <c r="N270" i="11" s="1"/>
  <c r="H270" i="11"/>
  <c r="I270" i="11" s="1"/>
  <c r="C270" i="11"/>
  <c r="D270" i="11" s="1"/>
  <c r="R268" i="11"/>
  <c r="S268" i="11" s="1"/>
  <c r="M268" i="11"/>
  <c r="N268" i="11" s="1"/>
  <c r="H268" i="11"/>
  <c r="I268" i="11" s="1"/>
  <c r="C268" i="11"/>
  <c r="D268" i="11" s="1"/>
  <c r="R267" i="11"/>
  <c r="S267" i="11" s="1"/>
  <c r="M267" i="11"/>
  <c r="N267" i="11" s="1"/>
  <c r="H267" i="11"/>
  <c r="I267" i="11" s="1"/>
  <c r="C267" i="11"/>
  <c r="D267" i="11" s="1"/>
  <c r="R266" i="11"/>
  <c r="S266" i="11" s="1"/>
  <c r="M266" i="11"/>
  <c r="N266" i="11" s="1"/>
  <c r="H266" i="11"/>
  <c r="I266" i="11" s="1"/>
  <c r="C266" i="11"/>
  <c r="D266" i="11" s="1"/>
  <c r="T262" i="11"/>
  <c r="R262" i="11"/>
  <c r="O262" i="11"/>
  <c r="M262" i="11"/>
  <c r="J262" i="11"/>
  <c r="H262" i="11"/>
  <c r="E262" i="11"/>
  <c r="C262" i="11"/>
  <c r="T261" i="11"/>
  <c r="R261" i="11"/>
  <c r="O261" i="11"/>
  <c r="M261" i="11"/>
  <c r="J261" i="11"/>
  <c r="H261" i="11"/>
  <c r="E261" i="11"/>
  <c r="C261" i="11"/>
  <c r="T260" i="11"/>
  <c r="R260" i="11"/>
  <c r="O260" i="11"/>
  <c r="M260" i="11"/>
  <c r="J260" i="11"/>
  <c r="H260" i="11"/>
  <c r="E260" i="11"/>
  <c r="C260" i="11"/>
  <c r="U257" i="11"/>
  <c r="S257" i="11"/>
  <c r="P257" i="11"/>
  <c r="N257" i="11"/>
  <c r="K257" i="11"/>
  <c r="I257" i="11"/>
  <c r="F257" i="11"/>
  <c r="D257" i="11"/>
  <c r="D258" i="11" s="1"/>
  <c r="U256" i="11"/>
  <c r="P256" i="11"/>
  <c r="K256" i="11"/>
  <c r="F256" i="11"/>
  <c r="A256" i="1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9" i="11" s="1"/>
  <c r="A310" i="11" s="1"/>
  <c r="A311" i="11" s="1"/>
  <c r="A312" i="11" s="1"/>
  <c r="A313" i="11" s="1"/>
  <c r="S255" i="11"/>
  <c r="U255" i="11" s="1"/>
  <c r="N255" i="11"/>
  <c r="I255" i="11"/>
  <c r="F255" i="11"/>
  <c r="R240" i="11"/>
  <c r="M240" i="11"/>
  <c r="H240" i="11"/>
  <c r="C240" i="11"/>
  <c r="D240" i="11" s="1"/>
  <c r="R239" i="11"/>
  <c r="T239" i="11" s="1"/>
  <c r="M239" i="11"/>
  <c r="O239" i="11" s="1"/>
  <c r="H239" i="11"/>
  <c r="J239" i="11" s="1"/>
  <c r="C239" i="11"/>
  <c r="D239" i="11" s="1"/>
  <c r="R224" i="11"/>
  <c r="M224" i="11"/>
  <c r="H224" i="11"/>
  <c r="C224" i="11"/>
  <c r="R223" i="11"/>
  <c r="M223" i="11"/>
  <c r="H223" i="11"/>
  <c r="C223" i="11"/>
  <c r="R219" i="11"/>
  <c r="M219" i="11"/>
  <c r="H219" i="11"/>
  <c r="C219" i="11"/>
  <c r="D219" i="11" s="1"/>
  <c r="R218" i="11"/>
  <c r="M218" i="11"/>
  <c r="H218" i="11"/>
  <c r="C218" i="11"/>
  <c r="D218" i="11" s="1"/>
  <c r="R217" i="11"/>
  <c r="M217" i="11"/>
  <c r="H217" i="11"/>
  <c r="C217" i="11"/>
  <c r="D217" i="11" s="1"/>
  <c r="R216" i="11"/>
  <c r="M216" i="11"/>
  <c r="H216" i="11"/>
  <c r="C216" i="11"/>
  <c r="D216" i="11" s="1"/>
  <c r="R215" i="11"/>
  <c r="M215" i="11"/>
  <c r="H215" i="11"/>
  <c r="C215" i="11"/>
  <c r="D215" i="11" s="1"/>
  <c r="R214" i="11"/>
  <c r="M214" i="11"/>
  <c r="H214" i="11"/>
  <c r="C214" i="11"/>
  <c r="D214" i="11" s="1"/>
  <c r="R213" i="11"/>
  <c r="M213" i="11"/>
  <c r="H213" i="11"/>
  <c r="C213" i="11"/>
  <c r="D213" i="11" s="1"/>
  <c r="R212" i="11"/>
  <c r="M212" i="11"/>
  <c r="H212" i="11"/>
  <c r="C212" i="11"/>
  <c r="D212" i="11" s="1"/>
  <c r="R211" i="11"/>
  <c r="M211" i="11"/>
  <c r="H211" i="11"/>
  <c r="C211" i="11"/>
  <c r="D211" i="11" s="1"/>
  <c r="R210" i="11"/>
  <c r="M210" i="11"/>
  <c r="H210" i="11"/>
  <c r="C210" i="11"/>
  <c r="D210" i="11" s="1"/>
  <c r="R208" i="11"/>
  <c r="S208" i="11" s="1"/>
  <c r="M208" i="11"/>
  <c r="N208" i="11" s="1"/>
  <c r="H208" i="11"/>
  <c r="I208" i="11" s="1"/>
  <c r="C208" i="11"/>
  <c r="D208" i="11" s="1"/>
  <c r="I207" i="11"/>
  <c r="R206" i="11"/>
  <c r="S206" i="11" s="1"/>
  <c r="M206" i="11"/>
  <c r="N206" i="11" s="1"/>
  <c r="H206" i="11"/>
  <c r="I206" i="11" s="1"/>
  <c r="C206" i="11"/>
  <c r="D206" i="11" s="1"/>
  <c r="R205" i="11"/>
  <c r="S205" i="11" s="1"/>
  <c r="M205" i="11"/>
  <c r="N205" i="11" s="1"/>
  <c r="H205" i="11"/>
  <c r="I205" i="11" s="1"/>
  <c r="C205" i="11"/>
  <c r="D205" i="11" s="1"/>
  <c r="R204" i="11"/>
  <c r="S204" i="11" s="1"/>
  <c r="M204" i="11"/>
  <c r="N204" i="11" s="1"/>
  <c r="H204" i="11"/>
  <c r="I204" i="11" s="1"/>
  <c r="C204" i="11"/>
  <c r="D204" i="11" s="1"/>
  <c r="T200" i="11"/>
  <c r="R200" i="11"/>
  <c r="O200" i="11"/>
  <c r="M200" i="11"/>
  <c r="J200" i="11"/>
  <c r="H200" i="11"/>
  <c r="E200" i="11"/>
  <c r="C200" i="11"/>
  <c r="T199" i="11"/>
  <c r="R199" i="11"/>
  <c r="O199" i="11"/>
  <c r="M199" i="11"/>
  <c r="J199" i="11"/>
  <c r="H199" i="11"/>
  <c r="E199" i="11"/>
  <c r="C199" i="11"/>
  <c r="T198" i="11"/>
  <c r="R198" i="11"/>
  <c r="O198" i="11"/>
  <c r="M198" i="11"/>
  <c r="J198" i="11"/>
  <c r="H198" i="11"/>
  <c r="E198" i="11"/>
  <c r="C198" i="11"/>
  <c r="U195" i="11"/>
  <c r="S195" i="11"/>
  <c r="P195" i="11"/>
  <c r="N195" i="11"/>
  <c r="K195" i="11"/>
  <c r="I195" i="11"/>
  <c r="F195" i="11"/>
  <c r="D195" i="11"/>
  <c r="D196" i="11" s="1"/>
  <c r="D228" i="11" s="1"/>
  <c r="D231" i="11" s="1"/>
  <c r="U194" i="11"/>
  <c r="P194" i="11"/>
  <c r="K194" i="11"/>
  <c r="F194" i="11"/>
  <c r="A194" i="1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S193" i="11"/>
  <c r="N193" i="11"/>
  <c r="I193" i="11"/>
  <c r="F193" i="11"/>
  <c r="R178" i="11"/>
  <c r="M178" i="11"/>
  <c r="H178" i="11"/>
  <c r="C178" i="11"/>
  <c r="D178" i="11" s="1"/>
  <c r="R177" i="11"/>
  <c r="M177" i="11"/>
  <c r="O177" i="11" s="1"/>
  <c r="H177" i="11"/>
  <c r="C177" i="11"/>
  <c r="D177" i="11" s="1"/>
  <c r="R162" i="11"/>
  <c r="M162" i="11"/>
  <c r="H162" i="11"/>
  <c r="C162" i="11"/>
  <c r="R161" i="11"/>
  <c r="M161" i="11"/>
  <c r="H161" i="11"/>
  <c r="C161" i="11"/>
  <c r="R157" i="11"/>
  <c r="M157" i="11"/>
  <c r="H157" i="11"/>
  <c r="C157" i="11"/>
  <c r="D157" i="11" s="1"/>
  <c r="R156" i="11"/>
  <c r="M156" i="11"/>
  <c r="H156" i="11"/>
  <c r="C156" i="11"/>
  <c r="D156" i="11" s="1"/>
  <c r="R155" i="11"/>
  <c r="M155" i="11"/>
  <c r="H155" i="11"/>
  <c r="C155" i="11"/>
  <c r="D155" i="11" s="1"/>
  <c r="R154" i="11"/>
  <c r="M154" i="11"/>
  <c r="H154" i="11"/>
  <c r="C154" i="11"/>
  <c r="D154" i="11" s="1"/>
  <c r="R153" i="11"/>
  <c r="T153" i="11" s="1"/>
  <c r="M153" i="11"/>
  <c r="O153" i="11" s="1"/>
  <c r="H153" i="11"/>
  <c r="C153" i="11"/>
  <c r="D153" i="11" s="1"/>
  <c r="R152" i="11"/>
  <c r="M152" i="11"/>
  <c r="H152" i="11"/>
  <c r="C152" i="11"/>
  <c r="D152" i="11" s="1"/>
  <c r="R151" i="11"/>
  <c r="M151" i="11"/>
  <c r="H151" i="11"/>
  <c r="C151" i="11"/>
  <c r="D151" i="11" s="1"/>
  <c r="R150" i="11"/>
  <c r="M150" i="11"/>
  <c r="H150" i="11"/>
  <c r="C150" i="11"/>
  <c r="D150" i="11" s="1"/>
  <c r="R149" i="11"/>
  <c r="M149" i="11"/>
  <c r="H149" i="11"/>
  <c r="C149" i="11"/>
  <c r="D149" i="11" s="1"/>
  <c r="R148" i="11"/>
  <c r="M148" i="11"/>
  <c r="H148" i="11"/>
  <c r="C148" i="11"/>
  <c r="D148" i="11" s="1"/>
  <c r="R146" i="11"/>
  <c r="S146" i="11" s="1"/>
  <c r="M146" i="11"/>
  <c r="N146" i="11" s="1"/>
  <c r="H146" i="11"/>
  <c r="I146" i="11" s="1"/>
  <c r="C146" i="11"/>
  <c r="D146" i="11" s="1"/>
  <c r="R144" i="11"/>
  <c r="S144" i="11" s="1"/>
  <c r="M144" i="11"/>
  <c r="N144" i="11" s="1"/>
  <c r="H144" i="11"/>
  <c r="I144" i="11" s="1"/>
  <c r="C144" i="11"/>
  <c r="D144" i="11" s="1"/>
  <c r="R143" i="11"/>
  <c r="S143" i="11" s="1"/>
  <c r="M143" i="11"/>
  <c r="N143" i="11" s="1"/>
  <c r="H143" i="11"/>
  <c r="I143" i="11" s="1"/>
  <c r="C143" i="11"/>
  <c r="D143" i="11" s="1"/>
  <c r="R142" i="11"/>
  <c r="S142" i="11" s="1"/>
  <c r="M142" i="11"/>
  <c r="N142" i="11" s="1"/>
  <c r="H142" i="11"/>
  <c r="I142" i="11" s="1"/>
  <c r="C142" i="11"/>
  <c r="D142" i="11" s="1"/>
  <c r="T138" i="11"/>
  <c r="R138" i="11"/>
  <c r="O138" i="11"/>
  <c r="M138" i="11"/>
  <c r="J138" i="11"/>
  <c r="H138" i="11"/>
  <c r="E138" i="11"/>
  <c r="C138" i="11"/>
  <c r="T137" i="11"/>
  <c r="R137" i="11"/>
  <c r="O137" i="11"/>
  <c r="M137" i="11"/>
  <c r="J137" i="11"/>
  <c r="H137" i="11"/>
  <c r="E137" i="11"/>
  <c r="C137" i="11"/>
  <c r="T136" i="11"/>
  <c r="R136" i="11"/>
  <c r="O136" i="11"/>
  <c r="M136" i="11"/>
  <c r="J136" i="11"/>
  <c r="H136" i="11"/>
  <c r="E136" i="11"/>
  <c r="C136" i="11"/>
  <c r="U133" i="11"/>
  <c r="S133" i="11"/>
  <c r="P133" i="11"/>
  <c r="N133" i="11"/>
  <c r="K133" i="11"/>
  <c r="I133" i="11"/>
  <c r="F133" i="11"/>
  <c r="D133" i="11"/>
  <c r="D134" i="11" s="1"/>
  <c r="D166" i="11" s="1"/>
  <c r="D169" i="11" s="1"/>
  <c r="U132" i="11"/>
  <c r="P132" i="11"/>
  <c r="K132" i="11"/>
  <c r="F132" i="11"/>
  <c r="A132" i="1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S131" i="11"/>
  <c r="N131" i="11"/>
  <c r="I131" i="11"/>
  <c r="F131" i="11"/>
  <c r="R116" i="11"/>
  <c r="M116" i="11"/>
  <c r="H116" i="11"/>
  <c r="C116" i="11"/>
  <c r="D116" i="11" s="1"/>
  <c r="R115" i="11"/>
  <c r="T115" i="11" s="1"/>
  <c r="M115" i="11"/>
  <c r="O115" i="11" s="1"/>
  <c r="H115" i="11"/>
  <c r="J115" i="11" s="1"/>
  <c r="C115" i="11"/>
  <c r="E115" i="11" s="1"/>
  <c r="R100" i="11"/>
  <c r="M100" i="11"/>
  <c r="H100" i="11"/>
  <c r="C100" i="11"/>
  <c r="R99" i="11"/>
  <c r="M99" i="11"/>
  <c r="H99" i="11"/>
  <c r="C99" i="11"/>
  <c r="R95" i="11"/>
  <c r="M95" i="11"/>
  <c r="H95" i="11"/>
  <c r="C95" i="11"/>
  <c r="D95" i="11" s="1"/>
  <c r="R94" i="11"/>
  <c r="M94" i="11"/>
  <c r="H94" i="11"/>
  <c r="C94" i="11"/>
  <c r="D94" i="11" s="1"/>
  <c r="R93" i="11"/>
  <c r="M93" i="11"/>
  <c r="H93" i="11"/>
  <c r="C93" i="11"/>
  <c r="D93" i="11" s="1"/>
  <c r="R92" i="11"/>
  <c r="M92" i="11"/>
  <c r="H92" i="11"/>
  <c r="C92" i="11"/>
  <c r="D92" i="11" s="1"/>
  <c r="R91" i="11"/>
  <c r="T91" i="11" s="1"/>
  <c r="M91" i="11"/>
  <c r="H91" i="11"/>
  <c r="C91" i="11"/>
  <c r="D91" i="11" s="1"/>
  <c r="R90" i="11"/>
  <c r="M90" i="11"/>
  <c r="H90" i="11"/>
  <c r="C90" i="11"/>
  <c r="D90" i="11" s="1"/>
  <c r="R89" i="11"/>
  <c r="M89" i="11"/>
  <c r="H89" i="11"/>
  <c r="C89" i="11"/>
  <c r="D89" i="11" s="1"/>
  <c r="R88" i="11"/>
  <c r="M88" i="11"/>
  <c r="H88" i="11"/>
  <c r="C88" i="11"/>
  <c r="D88" i="11" s="1"/>
  <c r="R87" i="11"/>
  <c r="M87" i="11"/>
  <c r="H87" i="11"/>
  <c r="C87" i="11"/>
  <c r="D87" i="11" s="1"/>
  <c r="R86" i="11"/>
  <c r="M86" i="11"/>
  <c r="H86" i="11"/>
  <c r="C86" i="11"/>
  <c r="D86" i="11" s="1"/>
  <c r="R84" i="11"/>
  <c r="S84" i="11" s="1"/>
  <c r="M84" i="11"/>
  <c r="N84" i="11" s="1"/>
  <c r="H84" i="11"/>
  <c r="I84" i="11" s="1"/>
  <c r="C84" i="11"/>
  <c r="D84" i="11" s="1"/>
  <c r="R82" i="11"/>
  <c r="S82" i="11" s="1"/>
  <c r="M82" i="11"/>
  <c r="N82" i="11" s="1"/>
  <c r="H82" i="11"/>
  <c r="I82" i="11" s="1"/>
  <c r="C82" i="11"/>
  <c r="D82" i="11" s="1"/>
  <c r="R81" i="11"/>
  <c r="S81" i="11" s="1"/>
  <c r="M81" i="11"/>
  <c r="N81" i="11" s="1"/>
  <c r="H81" i="11"/>
  <c r="I81" i="11" s="1"/>
  <c r="C81" i="11"/>
  <c r="D81" i="11" s="1"/>
  <c r="R80" i="11"/>
  <c r="S80" i="11" s="1"/>
  <c r="M80" i="11"/>
  <c r="N80" i="11" s="1"/>
  <c r="H80" i="11"/>
  <c r="I80" i="11" s="1"/>
  <c r="C80" i="11"/>
  <c r="D80" i="11" s="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T74" i="11"/>
  <c r="R74" i="11"/>
  <c r="O74" i="11"/>
  <c r="M74" i="11"/>
  <c r="J74" i="11"/>
  <c r="H74" i="11"/>
  <c r="E74" i="11"/>
  <c r="C74" i="11"/>
  <c r="U71" i="11"/>
  <c r="S71" i="11"/>
  <c r="P71" i="11"/>
  <c r="N71" i="11"/>
  <c r="K71" i="11"/>
  <c r="I71" i="11"/>
  <c r="F71" i="11"/>
  <c r="D71" i="11"/>
  <c r="D72" i="11" s="1"/>
  <c r="D104" i="11" s="1"/>
  <c r="D107" i="11" s="1"/>
  <c r="U70" i="11"/>
  <c r="P70" i="11"/>
  <c r="K70" i="11"/>
  <c r="F70" i="11"/>
  <c r="A70" i="1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S69" i="11"/>
  <c r="N69" i="11"/>
  <c r="I69" i="11"/>
  <c r="F69" i="11"/>
  <c r="S7" i="11"/>
  <c r="N7" i="11"/>
  <c r="I7" i="11"/>
  <c r="T455" i="10"/>
  <c r="R455" i="10"/>
  <c r="O455" i="10"/>
  <c r="M455" i="10"/>
  <c r="J455" i="10"/>
  <c r="H455" i="10"/>
  <c r="E455" i="10"/>
  <c r="C455" i="10"/>
  <c r="T393" i="10"/>
  <c r="R393" i="10"/>
  <c r="O393" i="10"/>
  <c r="M393" i="10"/>
  <c r="J393" i="10"/>
  <c r="H393" i="10"/>
  <c r="E393" i="10"/>
  <c r="C393" i="10"/>
  <c r="T331" i="10"/>
  <c r="R331" i="10"/>
  <c r="O331" i="10"/>
  <c r="M331" i="10"/>
  <c r="J331" i="10"/>
  <c r="H331" i="10"/>
  <c r="E331" i="10"/>
  <c r="C331" i="10"/>
  <c r="T269" i="10"/>
  <c r="R269" i="10"/>
  <c r="O269" i="10"/>
  <c r="M269" i="10"/>
  <c r="J269" i="10"/>
  <c r="H269" i="10"/>
  <c r="E269" i="10"/>
  <c r="C269" i="10"/>
  <c r="T207" i="10"/>
  <c r="R207" i="10"/>
  <c r="O207" i="10"/>
  <c r="M207" i="10"/>
  <c r="J207" i="10"/>
  <c r="H207" i="10"/>
  <c r="E207" i="10"/>
  <c r="C207" i="10"/>
  <c r="T145" i="10"/>
  <c r="R145" i="10"/>
  <c r="O145" i="10"/>
  <c r="M145" i="10"/>
  <c r="J145" i="10"/>
  <c r="H145" i="10"/>
  <c r="E145" i="10"/>
  <c r="C145" i="10"/>
  <c r="S441" i="10"/>
  <c r="U441" i="10" s="1"/>
  <c r="N441" i="10"/>
  <c r="P441" i="10" s="1"/>
  <c r="I441" i="10"/>
  <c r="K441" i="10" s="1"/>
  <c r="F441" i="10"/>
  <c r="S379" i="10"/>
  <c r="N379" i="10"/>
  <c r="I379" i="10"/>
  <c r="F379" i="10"/>
  <c r="F416" i="10" s="1"/>
  <c r="S317" i="10"/>
  <c r="N317" i="10"/>
  <c r="I317" i="10"/>
  <c r="F317" i="10"/>
  <c r="F354" i="10" s="1"/>
  <c r="S255" i="10"/>
  <c r="N255" i="10"/>
  <c r="I255" i="10"/>
  <c r="F255" i="10"/>
  <c r="F292" i="10" s="1"/>
  <c r="S193" i="10"/>
  <c r="N193" i="10"/>
  <c r="I193" i="10"/>
  <c r="F193" i="10"/>
  <c r="F230" i="10" s="1"/>
  <c r="S131" i="10"/>
  <c r="N131" i="10"/>
  <c r="I131" i="10"/>
  <c r="F131" i="10"/>
  <c r="F168" i="10" s="1"/>
  <c r="S69" i="10"/>
  <c r="N69" i="10"/>
  <c r="I69" i="10"/>
  <c r="F69" i="10"/>
  <c r="F106" i="10" s="1"/>
  <c r="S7" i="10"/>
  <c r="S44" i="10" s="1"/>
  <c r="N7" i="10"/>
  <c r="N44" i="10" s="1"/>
  <c r="I7" i="10"/>
  <c r="I44" i="10" s="1"/>
  <c r="A7" i="21"/>
  <c r="A8" i="21" s="1"/>
  <c r="A9" i="21" s="1"/>
  <c r="A10" i="21" s="1"/>
  <c r="A11" i="21" s="1"/>
  <c r="A12" i="21" s="1"/>
  <c r="A13" i="21" s="1"/>
  <c r="A14" i="21" s="1"/>
  <c r="N172" i="12" l="1"/>
  <c r="N173" i="12"/>
  <c r="A176" i="12"/>
  <c r="A177" i="12" s="1"/>
  <c r="A178" i="12" s="1"/>
  <c r="A179" i="12" s="1"/>
  <c r="A180" i="12" s="1"/>
  <c r="A181" i="12" s="1"/>
  <c r="A182" i="12" s="1"/>
  <c r="A183" i="12" s="1"/>
  <c r="A185" i="12" s="1"/>
  <c r="A186" i="12" s="1"/>
  <c r="A187" i="12" s="1"/>
  <c r="A188" i="12" s="1"/>
  <c r="A189" i="12" s="1"/>
  <c r="A166" i="12"/>
  <c r="A167" i="12" s="1"/>
  <c r="A169" i="12" s="1"/>
  <c r="A170" i="12" s="1"/>
  <c r="A171" i="12" s="1"/>
  <c r="A172" i="12" s="1"/>
  <c r="A173" i="12" s="1"/>
  <c r="A174" i="12" s="1"/>
  <c r="A175" i="12" s="1"/>
  <c r="P172" i="12"/>
  <c r="P173" i="12" s="1"/>
  <c r="P174" i="12"/>
  <c r="A107" i="12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3" i="12" s="1"/>
  <c r="A124" i="12" s="1"/>
  <c r="A125" i="12" s="1"/>
  <c r="A126" i="12" s="1"/>
  <c r="A127" i="12" s="1"/>
  <c r="P110" i="12"/>
  <c r="P111" i="12" s="1"/>
  <c r="N109" i="12"/>
  <c r="N110" i="12" s="1"/>
  <c r="N111" i="12" s="1"/>
  <c r="Q158" i="12"/>
  <c r="Q159" i="12" s="1"/>
  <c r="T115" i="12"/>
  <c r="U115" i="12" s="1"/>
  <c r="E115" i="12"/>
  <c r="F115" i="12" s="1"/>
  <c r="Q182" i="12"/>
  <c r="Q183" i="12" s="1"/>
  <c r="Q220" i="12"/>
  <c r="Q221" i="12" s="1"/>
  <c r="S177" i="12"/>
  <c r="Q248" i="12"/>
  <c r="Q249" i="12" s="1"/>
  <c r="Q163" i="12"/>
  <c r="Q164" i="12" s="1"/>
  <c r="A231" i="1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7" i="11" s="1"/>
  <c r="A248" i="11" s="1"/>
  <c r="A249" i="11" s="1"/>
  <c r="A250" i="11" s="1"/>
  <c r="A251" i="11" s="1"/>
  <c r="U193" i="11"/>
  <c r="A169" i="1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5" i="11" s="1"/>
  <c r="A186" i="11" s="1"/>
  <c r="A187" i="11" s="1"/>
  <c r="A188" i="11" s="1"/>
  <c r="A189" i="11" s="1"/>
  <c r="K69" i="11"/>
  <c r="A107" i="1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3" i="11" s="1"/>
  <c r="A124" i="11" s="1"/>
  <c r="A125" i="11" s="1"/>
  <c r="A126" i="11" s="1"/>
  <c r="A127" i="11" s="1"/>
  <c r="N93" i="11"/>
  <c r="I196" i="11"/>
  <c r="I228" i="11" s="1"/>
  <c r="I231" i="11" s="1"/>
  <c r="N219" i="11"/>
  <c r="S273" i="11"/>
  <c r="D100" i="11"/>
  <c r="I150" i="11"/>
  <c r="S156" i="11"/>
  <c r="S157" i="11"/>
  <c r="S92" i="11"/>
  <c r="S93" i="11"/>
  <c r="S94" i="11"/>
  <c r="S95" i="11"/>
  <c r="S215" i="11"/>
  <c r="E239" i="11"/>
  <c r="F239" i="11" s="1"/>
  <c r="E177" i="11"/>
  <c r="F177" i="11" s="1"/>
  <c r="P379" i="10"/>
  <c r="P416" i="10" s="1"/>
  <c r="N416" i="10"/>
  <c r="U379" i="10"/>
  <c r="U416" i="10" s="1"/>
  <c r="S416" i="10"/>
  <c r="K379" i="10"/>
  <c r="K416" i="10" s="1"/>
  <c r="I416" i="10"/>
  <c r="P317" i="10"/>
  <c r="P354" i="10" s="1"/>
  <c r="N354" i="10"/>
  <c r="U317" i="10"/>
  <c r="U354" i="10" s="1"/>
  <c r="S354" i="10"/>
  <c r="K317" i="10"/>
  <c r="K354" i="10" s="1"/>
  <c r="I354" i="10"/>
  <c r="P255" i="10"/>
  <c r="P292" i="10" s="1"/>
  <c r="N292" i="10"/>
  <c r="U255" i="10"/>
  <c r="U292" i="10" s="1"/>
  <c r="S292" i="10"/>
  <c r="K255" i="10"/>
  <c r="K292" i="10" s="1"/>
  <c r="I292" i="10"/>
  <c r="P193" i="10"/>
  <c r="P230" i="10" s="1"/>
  <c r="N230" i="10"/>
  <c r="K193" i="10"/>
  <c r="K230" i="10" s="1"/>
  <c r="I230" i="10"/>
  <c r="U193" i="10"/>
  <c r="U230" i="10" s="1"/>
  <c r="S230" i="10"/>
  <c r="K131" i="10"/>
  <c r="K168" i="10" s="1"/>
  <c r="I168" i="10"/>
  <c r="P131" i="10"/>
  <c r="P168" i="10" s="1"/>
  <c r="N168" i="10"/>
  <c r="U131" i="10"/>
  <c r="U168" i="10" s="1"/>
  <c r="S168" i="10"/>
  <c r="U69" i="10"/>
  <c r="U106" i="10" s="1"/>
  <c r="S106" i="10"/>
  <c r="P69" i="10"/>
  <c r="P106" i="10" s="1"/>
  <c r="N106" i="10"/>
  <c r="K69" i="10"/>
  <c r="K106" i="10" s="1"/>
  <c r="I106" i="10"/>
  <c r="S212" i="11"/>
  <c r="S214" i="11"/>
  <c r="S217" i="11"/>
  <c r="S219" i="11"/>
  <c r="I86" i="11"/>
  <c r="I87" i="11"/>
  <c r="I88" i="11"/>
  <c r="I89" i="11"/>
  <c r="I90" i="11"/>
  <c r="I91" i="11"/>
  <c r="I272" i="11"/>
  <c r="I273" i="11"/>
  <c r="I274" i="11"/>
  <c r="Q77" i="12"/>
  <c r="Q78" i="12" s="1"/>
  <c r="Q96" i="12"/>
  <c r="Q97" i="12" s="1"/>
  <c r="K115" i="12"/>
  <c r="E177" i="12"/>
  <c r="J239" i="12"/>
  <c r="K239" i="12" s="1"/>
  <c r="S210" i="11"/>
  <c r="S211" i="11"/>
  <c r="S213" i="11"/>
  <c r="S216" i="11"/>
  <c r="S218" i="11"/>
  <c r="I210" i="11"/>
  <c r="I211" i="11"/>
  <c r="I212" i="11"/>
  <c r="I213" i="11"/>
  <c r="I214" i="11"/>
  <c r="I215" i="11"/>
  <c r="I216" i="11"/>
  <c r="I217" i="11"/>
  <c r="I218" i="11"/>
  <c r="I219" i="11"/>
  <c r="N272" i="11"/>
  <c r="N273" i="11"/>
  <c r="N274" i="11"/>
  <c r="N275" i="11"/>
  <c r="N276" i="11"/>
  <c r="S272" i="11"/>
  <c r="D310" i="11"/>
  <c r="S91" i="11"/>
  <c r="N92" i="11"/>
  <c r="N94" i="11"/>
  <c r="N95" i="11"/>
  <c r="D115" i="11"/>
  <c r="N148" i="11"/>
  <c r="N149" i="11"/>
  <c r="N150" i="11"/>
  <c r="N151" i="11"/>
  <c r="N152" i="11"/>
  <c r="N154" i="11"/>
  <c r="N155" i="11"/>
  <c r="N156" i="11"/>
  <c r="N157" i="11"/>
  <c r="S274" i="11"/>
  <c r="S275" i="11"/>
  <c r="S276" i="11"/>
  <c r="S278" i="11"/>
  <c r="S279" i="11"/>
  <c r="S280" i="11"/>
  <c r="S281" i="11"/>
  <c r="U91" i="12"/>
  <c r="I101" i="12"/>
  <c r="Q124" i="12"/>
  <c r="Q125" i="12" s="1"/>
  <c r="F177" i="12"/>
  <c r="E239" i="12"/>
  <c r="F239" i="12" s="1"/>
  <c r="S239" i="12"/>
  <c r="D124" i="11"/>
  <c r="I148" i="11"/>
  <c r="I149" i="11"/>
  <c r="I151" i="11"/>
  <c r="I152" i="11"/>
  <c r="I153" i="11"/>
  <c r="N196" i="11"/>
  <c r="N228" i="11" s="1"/>
  <c r="N231" i="11" s="1"/>
  <c r="P193" i="11"/>
  <c r="N218" i="11"/>
  <c r="N217" i="11"/>
  <c r="N216" i="11"/>
  <c r="N210" i="11"/>
  <c r="N211" i="11"/>
  <c r="N212" i="11"/>
  <c r="N213" i="11"/>
  <c r="N214" i="11"/>
  <c r="N215" i="11"/>
  <c r="N86" i="11"/>
  <c r="N87" i="11"/>
  <c r="N88" i="11"/>
  <c r="N89" i="11"/>
  <c r="N90" i="11"/>
  <c r="N91" i="11"/>
  <c r="S148" i="11"/>
  <c r="S149" i="11"/>
  <c r="S150" i="11"/>
  <c r="S151" i="11"/>
  <c r="S152" i="11"/>
  <c r="T277" i="11"/>
  <c r="U277" i="11" s="1"/>
  <c r="S277" i="11"/>
  <c r="S154" i="11"/>
  <c r="S91" i="12"/>
  <c r="S126" i="12" s="1"/>
  <c r="S101" i="12"/>
  <c r="S86" i="11"/>
  <c r="S87" i="11"/>
  <c r="S88" i="11"/>
  <c r="S89" i="11"/>
  <c r="S90" i="11"/>
  <c r="O91" i="11"/>
  <c r="I92" i="11"/>
  <c r="I93" i="11"/>
  <c r="I94" i="11"/>
  <c r="I95" i="11"/>
  <c r="D186" i="11"/>
  <c r="D161" i="11"/>
  <c r="D162" i="11"/>
  <c r="I258" i="11"/>
  <c r="I286" i="11" s="1"/>
  <c r="S155" i="11"/>
  <c r="D248" i="11"/>
  <c r="I154" i="11"/>
  <c r="I155" i="11"/>
  <c r="I156" i="11"/>
  <c r="I157" i="11"/>
  <c r="A8" i="22"/>
  <c r="A9" i="22" s="1"/>
  <c r="A10" i="22" s="1"/>
  <c r="A11" i="22" s="1"/>
  <c r="N153" i="11"/>
  <c r="Q186" i="12"/>
  <c r="Q187" i="12" s="1"/>
  <c r="I115" i="12"/>
  <c r="I275" i="11"/>
  <c r="I276" i="11"/>
  <c r="I277" i="11"/>
  <c r="I278" i="11"/>
  <c r="I279" i="11"/>
  <c r="I280" i="11"/>
  <c r="I281" i="11"/>
  <c r="S153" i="12"/>
  <c r="S188" i="12" s="1"/>
  <c r="T153" i="12"/>
  <c r="U153" i="12" s="1"/>
  <c r="D163" i="12"/>
  <c r="S196" i="11"/>
  <c r="S228" i="11" s="1"/>
  <c r="S231" i="11" s="1"/>
  <c r="N278" i="11"/>
  <c r="N279" i="11"/>
  <c r="N280" i="11"/>
  <c r="N281" i="11"/>
  <c r="S153" i="11"/>
  <c r="N277" i="11"/>
  <c r="F72" i="12"/>
  <c r="F104" i="12" s="1"/>
  <c r="F107" i="12" s="1"/>
  <c r="G107" i="12" s="1"/>
  <c r="G108" i="12" s="1"/>
  <c r="I177" i="12"/>
  <c r="J177" i="12"/>
  <c r="K177" i="12" s="1"/>
  <c r="U196" i="12"/>
  <c r="U72" i="12"/>
  <c r="U104" i="12" s="1"/>
  <c r="U107" i="12" s="1"/>
  <c r="V107" i="12" s="1"/>
  <c r="V108" i="12" s="1"/>
  <c r="Q127" i="12"/>
  <c r="F196" i="12"/>
  <c r="K196" i="12"/>
  <c r="U177" i="12"/>
  <c r="P196" i="12"/>
  <c r="D225" i="12"/>
  <c r="S225" i="12"/>
  <c r="I225" i="12"/>
  <c r="U239" i="12"/>
  <c r="I163" i="12"/>
  <c r="I188" i="12"/>
  <c r="U134" i="12"/>
  <c r="U166" i="12" s="1"/>
  <c r="U169" i="12" s="1"/>
  <c r="V169" i="12" s="1"/>
  <c r="V170" i="12" s="1"/>
  <c r="K72" i="12"/>
  <c r="K104" i="12" s="1"/>
  <c r="K107" i="12" s="1"/>
  <c r="L107" i="12" s="1"/>
  <c r="L108" i="12" s="1"/>
  <c r="Q201" i="12"/>
  <c r="Q202" i="12" s="1"/>
  <c r="T215" i="12"/>
  <c r="U215" i="12" s="1"/>
  <c r="S250" i="12"/>
  <c r="Q225" i="12"/>
  <c r="Q226" i="12" s="1"/>
  <c r="D250" i="12"/>
  <c r="I250" i="12"/>
  <c r="Q244" i="12"/>
  <c r="Q245" i="12" s="1"/>
  <c r="Q250" i="12"/>
  <c r="Q251" i="12" s="1"/>
  <c r="K134" i="12"/>
  <c r="K166" i="12" s="1"/>
  <c r="K169" i="12" s="1"/>
  <c r="L169" i="12" s="1"/>
  <c r="L170" i="12" s="1"/>
  <c r="Q139" i="12"/>
  <c r="Q140" i="12" s="1"/>
  <c r="D188" i="12"/>
  <c r="F134" i="12"/>
  <c r="F166" i="12" s="1"/>
  <c r="F169" i="12" s="1"/>
  <c r="G169" i="12" s="1"/>
  <c r="G170" i="12" s="1"/>
  <c r="S163" i="12"/>
  <c r="Q188" i="12"/>
  <c r="Q189" i="12" s="1"/>
  <c r="I126" i="12"/>
  <c r="D101" i="12"/>
  <c r="D126" i="12"/>
  <c r="Q101" i="12"/>
  <c r="Q102" i="12" s="1"/>
  <c r="Q120" i="12"/>
  <c r="Q121" i="12" s="1"/>
  <c r="I224" i="11"/>
  <c r="D99" i="11"/>
  <c r="D224" i="11"/>
  <c r="D223" i="11"/>
  <c r="D286" i="11"/>
  <c r="D285" i="11"/>
  <c r="N302" i="11"/>
  <c r="P255" i="11"/>
  <c r="P258" i="11" s="1"/>
  <c r="K193" i="11"/>
  <c r="F115" i="11"/>
  <c r="F72" i="11"/>
  <c r="F104" i="11" s="1"/>
  <c r="F107" i="11" s="1"/>
  <c r="G107" i="11" s="1"/>
  <c r="G108" i="11" s="1"/>
  <c r="J301" i="11"/>
  <c r="I301" i="11"/>
  <c r="U258" i="11"/>
  <c r="T301" i="11"/>
  <c r="U301" i="11" s="1"/>
  <c r="S301" i="11"/>
  <c r="S302" i="11"/>
  <c r="F258" i="11"/>
  <c r="K255" i="11"/>
  <c r="S258" i="11"/>
  <c r="N258" i="11"/>
  <c r="E301" i="11"/>
  <c r="F301" i="11" s="1"/>
  <c r="D301" i="11"/>
  <c r="O301" i="11"/>
  <c r="N301" i="11"/>
  <c r="I302" i="11"/>
  <c r="I240" i="11"/>
  <c r="I239" i="11"/>
  <c r="S240" i="11"/>
  <c r="S239" i="11"/>
  <c r="U196" i="11"/>
  <c r="U228" i="11" s="1"/>
  <c r="U231" i="11" s="1"/>
  <c r="V231" i="11" s="1"/>
  <c r="V232" i="11" s="1"/>
  <c r="O215" i="11"/>
  <c r="T215" i="11"/>
  <c r="U215" i="11" s="1"/>
  <c r="U239" i="11"/>
  <c r="N240" i="11"/>
  <c r="N239" i="11"/>
  <c r="F196" i="11"/>
  <c r="F228" i="11" s="1"/>
  <c r="F231" i="11" s="1"/>
  <c r="G231" i="11" s="1"/>
  <c r="G232" i="11" s="1"/>
  <c r="N134" i="11"/>
  <c r="N166" i="11" s="1"/>
  <c r="N169" i="11" s="1"/>
  <c r="N178" i="11"/>
  <c r="P131" i="11"/>
  <c r="F134" i="11"/>
  <c r="F166" i="11" s="1"/>
  <c r="F169" i="11" s="1"/>
  <c r="G169" i="11" s="1"/>
  <c r="G170" i="11" s="1"/>
  <c r="U131" i="11"/>
  <c r="S178" i="11"/>
  <c r="S134" i="11"/>
  <c r="S166" i="11" s="1"/>
  <c r="S169" i="11" s="1"/>
  <c r="K131" i="11"/>
  <c r="I178" i="11"/>
  <c r="I134" i="11"/>
  <c r="I166" i="11" s="1"/>
  <c r="I169" i="11" s="1"/>
  <c r="S177" i="11"/>
  <c r="T177" i="11"/>
  <c r="N177" i="11"/>
  <c r="I177" i="11"/>
  <c r="J177" i="11"/>
  <c r="P69" i="11"/>
  <c r="N115" i="11"/>
  <c r="N72" i="11"/>
  <c r="N104" i="11" s="1"/>
  <c r="N107" i="11" s="1"/>
  <c r="S72" i="11"/>
  <c r="S104" i="11" s="1"/>
  <c r="S107" i="11" s="1"/>
  <c r="S115" i="11"/>
  <c r="I115" i="11"/>
  <c r="I72" i="11"/>
  <c r="I104" i="11" s="1"/>
  <c r="U69" i="11"/>
  <c r="I116" i="11"/>
  <c r="S116" i="11"/>
  <c r="N116" i="11"/>
  <c r="A15" i="21"/>
  <c r="A16" i="21" s="1"/>
  <c r="A17" i="21" s="1"/>
  <c r="A18" i="21" s="1"/>
  <c r="A19" i="21" s="1"/>
  <c r="A20" i="21" s="1"/>
  <c r="A21" i="21" s="1"/>
  <c r="A22" i="21" s="1"/>
  <c r="R488" i="10"/>
  <c r="S488" i="10" s="1"/>
  <c r="M488" i="10"/>
  <c r="N488" i="10" s="1"/>
  <c r="H488" i="10"/>
  <c r="I488" i="10" s="1"/>
  <c r="C488" i="10"/>
  <c r="D488" i="10" s="1"/>
  <c r="R487" i="10"/>
  <c r="T487" i="10" s="1"/>
  <c r="M487" i="10"/>
  <c r="O487" i="10" s="1"/>
  <c r="P487" i="10" s="1"/>
  <c r="H487" i="10"/>
  <c r="J487" i="10" s="1"/>
  <c r="C487" i="10"/>
  <c r="E487" i="10" s="1"/>
  <c r="R472" i="10"/>
  <c r="M472" i="10"/>
  <c r="H472" i="10"/>
  <c r="C472" i="10"/>
  <c r="R471" i="10"/>
  <c r="M471" i="10"/>
  <c r="H471" i="10"/>
  <c r="C471" i="10"/>
  <c r="R467" i="10"/>
  <c r="S467" i="10" s="1"/>
  <c r="M467" i="10"/>
  <c r="N467" i="10" s="1"/>
  <c r="H467" i="10"/>
  <c r="I467" i="10" s="1"/>
  <c r="C467" i="10"/>
  <c r="D467" i="10" s="1"/>
  <c r="R466" i="10"/>
  <c r="S466" i="10" s="1"/>
  <c r="M466" i="10"/>
  <c r="N466" i="10" s="1"/>
  <c r="H466" i="10"/>
  <c r="I466" i="10" s="1"/>
  <c r="C466" i="10"/>
  <c r="D466" i="10" s="1"/>
  <c r="R465" i="10"/>
  <c r="S465" i="10" s="1"/>
  <c r="M465" i="10"/>
  <c r="N465" i="10" s="1"/>
  <c r="H465" i="10"/>
  <c r="I465" i="10" s="1"/>
  <c r="C465" i="10"/>
  <c r="D465" i="10" s="1"/>
  <c r="R464" i="10"/>
  <c r="S464" i="10" s="1"/>
  <c r="M464" i="10"/>
  <c r="N464" i="10" s="1"/>
  <c r="H464" i="10"/>
  <c r="I464" i="10" s="1"/>
  <c r="C464" i="10"/>
  <c r="D464" i="10" s="1"/>
  <c r="R463" i="10"/>
  <c r="S463" i="10" s="1"/>
  <c r="M463" i="10"/>
  <c r="N463" i="10" s="1"/>
  <c r="H463" i="10"/>
  <c r="I463" i="10" s="1"/>
  <c r="C463" i="10"/>
  <c r="D463" i="10" s="1"/>
  <c r="R462" i="10"/>
  <c r="S462" i="10" s="1"/>
  <c r="M462" i="10"/>
  <c r="N462" i="10" s="1"/>
  <c r="H462" i="10"/>
  <c r="I462" i="10" s="1"/>
  <c r="C462" i="10"/>
  <c r="D462" i="10" s="1"/>
  <c r="R461" i="10"/>
  <c r="S461" i="10" s="1"/>
  <c r="M461" i="10"/>
  <c r="N461" i="10" s="1"/>
  <c r="H461" i="10"/>
  <c r="I461" i="10" s="1"/>
  <c r="C461" i="10"/>
  <c r="D461" i="10" s="1"/>
  <c r="R460" i="10"/>
  <c r="S460" i="10" s="1"/>
  <c r="M460" i="10"/>
  <c r="N460" i="10" s="1"/>
  <c r="H460" i="10"/>
  <c r="I460" i="10" s="1"/>
  <c r="C460" i="10"/>
  <c r="D460" i="10" s="1"/>
  <c r="R459" i="10"/>
  <c r="S459" i="10" s="1"/>
  <c r="M459" i="10"/>
  <c r="N459" i="10" s="1"/>
  <c r="H459" i="10"/>
  <c r="I459" i="10" s="1"/>
  <c r="C459" i="10"/>
  <c r="D459" i="10" s="1"/>
  <c r="R458" i="10"/>
  <c r="S458" i="10" s="1"/>
  <c r="M458" i="10"/>
  <c r="N458" i="10" s="1"/>
  <c r="H458" i="10"/>
  <c r="I458" i="10" s="1"/>
  <c r="C458" i="10"/>
  <c r="D458" i="10" s="1"/>
  <c r="R456" i="10"/>
  <c r="S456" i="10" s="1"/>
  <c r="M456" i="10"/>
  <c r="N456" i="10" s="1"/>
  <c r="H456" i="10"/>
  <c r="I456" i="10" s="1"/>
  <c r="C456" i="10"/>
  <c r="D456" i="10" s="1"/>
  <c r="U455" i="10"/>
  <c r="S455" i="10"/>
  <c r="P455" i="10"/>
  <c r="N455" i="10"/>
  <c r="K455" i="10"/>
  <c r="I455" i="10"/>
  <c r="F455" i="10"/>
  <c r="D455" i="10"/>
  <c r="R454" i="10"/>
  <c r="S454" i="10" s="1"/>
  <c r="M454" i="10"/>
  <c r="N454" i="10" s="1"/>
  <c r="H454" i="10"/>
  <c r="I454" i="10" s="1"/>
  <c r="C454" i="10"/>
  <c r="D454" i="10" s="1"/>
  <c r="R453" i="10"/>
  <c r="S453" i="10" s="1"/>
  <c r="M453" i="10"/>
  <c r="N453" i="10" s="1"/>
  <c r="H453" i="10"/>
  <c r="I453" i="10" s="1"/>
  <c r="C453" i="10"/>
  <c r="D453" i="10" s="1"/>
  <c r="R452" i="10"/>
  <c r="S452" i="10" s="1"/>
  <c r="M452" i="10"/>
  <c r="N452" i="10" s="1"/>
  <c r="H452" i="10"/>
  <c r="I452" i="10" s="1"/>
  <c r="C452" i="10"/>
  <c r="D452" i="10" s="1"/>
  <c r="T448" i="10"/>
  <c r="R448" i="10"/>
  <c r="O448" i="10"/>
  <c r="M448" i="10"/>
  <c r="J448" i="10"/>
  <c r="H448" i="10"/>
  <c r="E448" i="10"/>
  <c r="C448" i="10"/>
  <c r="T447" i="10"/>
  <c r="R447" i="10"/>
  <c r="O447" i="10"/>
  <c r="M447" i="10"/>
  <c r="J447" i="10"/>
  <c r="H447" i="10"/>
  <c r="E447" i="10"/>
  <c r="C447" i="10"/>
  <c r="T446" i="10"/>
  <c r="R446" i="10"/>
  <c r="O446" i="10"/>
  <c r="M446" i="10"/>
  <c r="J446" i="10"/>
  <c r="H446" i="10"/>
  <c r="E446" i="10"/>
  <c r="C446" i="10"/>
  <c r="U443" i="10"/>
  <c r="S443" i="10"/>
  <c r="S444" i="10" s="1"/>
  <c r="P443" i="10"/>
  <c r="N443" i="10"/>
  <c r="N444" i="10" s="1"/>
  <c r="K443" i="10"/>
  <c r="K444" i="10" s="1"/>
  <c r="I443" i="10"/>
  <c r="I444" i="10" s="1"/>
  <c r="F443" i="10"/>
  <c r="D443" i="10"/>
  <c r="D444" i="10" s="1"/>
  <c r="U442" i="10"/>
  <c r="P442" i="10"/>
  <c r="K442" i="10"/>
  <c r="F442" i="10"/>
  <c r="A442" i="10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5" i="10" s="1"/>
  <c r="A496" i="10" s="1"/>
  <c r="A497" i="10" s="1"/>
  <c r="A498" i="10" s="1"/>
  <c r="A499" i="10" s="1"/>
  <c r="R426" i="10"/>
  <c r="S426" i="10" s="1"/>
  <c r="M426" i="10"/>
  <c r="N426" i="10" s="1"/>
  <c r="H426" i="10"/>
  <c r="I426" i="10" s="1"/>
  <c r="C426" i="10"/>
  <c r="D426" i="10" s="1"/>
  <c r="R425" i="10"/>
  <c r="T425" i="10" s="1"/>
  <c r="M425" i="10"/>
  <c r="O425" i="10" s="1"/>
  <c r="H425" i="10"/>
  <c r="J425" i="10" s="1"/>
  <c r="K425" i="10" s="1"/>
  <c r="C425" i="10"/>
  <c r="E425" i="10" s="1"/>
  <c r="R410" i="10"/>
  <c r="M410" i="10"/>
  <c r="H410" i="10"/>
  <c r="C410" i="10"/>
  <c r="R409" i="10"/>
  <c r="M409" i="10"/>
  <c r="H409" i="10"/>
  <c r="C409" i="10"/>
  <c r="R405" i="10"/>
  <c r="S405" i="10" s="1"/>
  <c r="M405" i="10"/>
  <c r="N405" i="10" s="1"/>
  <c r="H405" i="10"/>
  <c r="I405" i="10" s="1"/>
  <c r="C405" i="10"/>
  <c r="D405" i="10" s="1"/>
  <c r="R404" i="10"/>
  <c r="S404" i="10" s="1"/>
  <c r="M404" i="10"/>
  <c r="N404" i="10" s="1"/>
  <c r="H404" i="10"/>
  <c r="I404" i="10" s="1"/>
  <c r="C404" i="10"/>
  <c r="D404" i="10" s="1"/>
  <c r="R403" i="10"/>
  <c r="S403" i="10" s="1"/>
  <c r="M403" i="10"/>
  <c r="N403" i="10" s="1"/>
  <c r="H403" i="10"/>
  <c r="I403" i="10" s="1"/>
  <c r="C403" i="10"/>
  <c r="D403" i="10" s="1"/>
  <c r="R402" i="10"/>
  <c r="S402" i="10" s="1"/>
  <c r="M402" i="10"/>
  <c r="N402" i="10" s="1"/>
  <c r="H402" i="10"/>
  <c r="I402" i="10" s="1"/>
  <c r="C402" i="10"/>
  <c r="D402" i="10" s="1"/>
  <c r="R401" i="10"/>
  <c r="S401" i="10" s="1"/>
  <c r="M401" i="10"/>
  <c r="N401" i="10" s="1"/>
  <c r="H401" i="10"/>
  <c r="I401" i="10" s="1"/>
  <c r="C401" i="10"/>
  <c r="D401" i="10" s="1"/>
  <c r="R400" i="10"/>
  <c r="S400" i="10" s="1"/>
  <c r="M400" i="10"/>
  <c r="N400" i="10" s="1"/>
  <c r="H400" i="10"/>
  <c r="I400" i="10" s="1"/>
  <c r="C400" i="10"/>
  <c r="D400" i="10" s="1"/>
  <c r="R399" i="10"/>
  <c r="S399" i="10" s="1"/>
  <c r="M399" i="10"/>
  <c r="N399" i="10" s="1"/>
  <c r="H399" i="10"/>
  <c r="I399" i="10" s="1"/>
  <c r="C399" i="10"/>
  <c r="D399" i="10" s="1"/>
  <c r="R398" i="10"/>
  <c r="S398" i="10" s="1"/>
  <c r="M398" i="10"/>
  <c r="N398" i="10" s="1"/>
  <c r="H398" i="10"/>
  <c r="I398" i="10" s="1"/>
  <c r="C398" i="10"/>
  <c r="D398" i="10" s="1"/>
  <c r="R397" i="10"/>
  <c r="S397" i="10" s="1"/>
  <c r="M397" i="10"/>
  <c r="N397" i="10" s="1"/>
  <c r="H397" i="10"/>
  <c r="I397" i="10" s="1"/>
  <c r="C397" i="10"/>
  <c r="D397" i="10" s="1"/>
  <c r="R396" i="10"/>
  <c r="S396" i="10" s="1"/>
  <c r="M396" i="10"/>
  <c r="N396" i="10" s="1"/>
  <c r="H396" i="10"/>
  <c r="I396" i="10" s="1"/>
  <c r="C396" i="10"/>
  <c r="D396" i="10" s="1"/>
  <c r="R394" i="10"/>
  <c r="S394" i="10" s="1"/>
  <c r="M394" i="10"/>
  <c r="N394" i="10" s="1"/>
  <c r="H394" i="10"/>
  <c r="I394" i="10" s="1"/>
  <c r="C394" i="10"/>
  <c r="D394" i="10" s="1"/>
  <c r="U393" i="10"/>
  <c r="S393" i="10"/>
  <c r="P393" i="10"/>
  <c r="N393" i="10"/>
  <c r="K393" i="10"/>
  <c r="I393" i="10"/>
  <c r="F393" i="10"/>
  <c r="D393" i="10"/>
  <c r="R392" i="10"/>
  <c r="S392" i="10" s="1"/>
  <c r="M392" i="10"/>
  <c r="N392" i="10" s="1"/>
  <c r="H392" i="10"/>
  <c r="I392" i="10" s="1"/>
  <c r="C392" i="10"/>
  <c r="D392" i="10" s="1"/>
  <c r="R391" i="10"/>
  <c r="S391" i="10" s="1"/>
  <c r="M391" i="10"/>
  <c r="N391" i="10" s="1"/>
  <c r="H391" i="10"/>
  <c r="I391" i="10" s="1"/>
  <c r="C391" i="10"/>
  <c r="D391" i="10" s="1"/>
  <c r="R390" i="10"/>
  <c r="S390" i="10" s="1"/>
  <c r="M390" i="10"/>
  <c r="N390" i="10" s="1"/>
  <c r="H390" i="10"/>
  <c r="I390" i="10" s="1"/>
  <c r="C390" i="10"/>
  <c r="D390" i="10" s="1"/>
  <c r="T386" i="10"/>
  <c r="R386" i="10"/>
  <c r="O386" i="10"/>
  <c r="M386" i="10"/>
  <c r="J386" i="10"/>
  <c r="H386" i="10"/>
  <c r="E386" i="10"/>
  <c r="C386" i="10"/>
  <c r="T385" i="10"/>
  <c r="R385" i="10"/>
  <c r="O385" i="10"/>
  <c r="M385" i="10"/>
  <c r="J385" i="10"/>
  <c r="H385" i="10"/>
  <c r="E385" i="10"/>
  <c r="C385" i="10"/>
  <c r="T384" i="10"/>
  <c r="R384" i="10"/>
  <c r="O384" i="10"/>
  <c r="M384" i="10"/>
  <c r="J384" i="10"/>
  <c r="H384" i="10"/>
  <c r="E384" i="10"/>
  <c r="C384" i="10"/>
  <c r="U381" i="10"/>
  <c r="S381" i="10"/>
  <c r="S382" i="10" s="1"/>
  <c r="S414" i="10" s="1"/>
  <c r="S417" i="10" s="1"/>
  <c r="P381" i="10"/>
  <c r="P382" i="10" s="1"/>
  <c r="P414" i="10" s="1"/>
  <c r="P417" i="10" s="1"/>
  <c r="N381" i="10"/>
  <c r="N382" i="10" s="1"/>
  <c r="N414" i="10" s="1"/>
  <c r="K381" i="10"/>
  <c r="K382" i="10" s="1"/>
  <c r="K414" i="10" s="1"/>
  <c r="K417" i="10" s="1"/>
  <c r="I381" i="10"/>
  <c r="I382" i="10" s="1"/>
  <c r="I414" i="10" s="1"/>
  <c r="I417" i="10" s="1"/>
  <c r="F381" i="10"/>
  <c r="D381" i="10"/>
  <c r="D382" i="10" s="1"/>
  <c r="D414" i="10" s="1"/>
  <c r="D417" i="10" s="1"/>
  <c r="U380" i="10"/>
  <c r="P380" i="10"/>
  <c r="K380" i="10"/>
  <c r="F380" i="10"/>
  <c r="A380" i="10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R364" i="10"/>
  <c r="S364" i="10" s="1"/>
  <c r="M364" i="10"/>
  <c r="N364" i="10" s="1"/>
  <c r="H364" i="10"/>
  <c r="I364" i="10" s="1"/>
  <c r="C364" i="10"/>
  <c r="D364" i="10" s="1"/>
  <c r="R363" i="10"/>
  <c r="T363" i="10" s="1"/>
  <c r="M363" i="10"/>
  <c r="H363" i="10"/>
  <c r="J363" i="10" s="1"/>
  <c r="C363" i="10"/>
  <c r="R348" i="10"/>
  <c r="M348" i="10"/>
  <c r="H348" i="10"/>
  <c r="C348" i="10"/>
  <c r="R347" i="10"/>
  <c r="M347" i="10"/>
  <c r="H347" i="10"/>
  <c r="C347" i="10"/>
  <c r="R343" i="10"/>
  <c r="S343" i="10" s="1"/>
  <c r="M343" i="10"/>
  <c r="N343" i="10" s="1"/>
  <c r="H343" i="10"/>
  <c r="I343" i="10" s="1"/>
  <c r="C343" i="10"/>
  <c r="D343" i="10" s="1"/>
  <c r="R342" i="10"/>
  <c r="S342" i="10" s="1"/>
  <c r="M342" i="10"/>
  <c r="N342" i="10" s="1"/>
  <c r="H342" i="10"/>
  <c r="I342" i="10" s="1"/>
  <c r="C342" i="10"/>
  <c r="D342" i="10" s="1"/>
  <c r="R341" i="10"/>
  <c r="S341" i="10" s="1"/>
  <c r="M341" i="10"/>
  <c r="N341" i="10" s="1"/>
  <c r="H341" i="10"/>
  <c r="I341" i="10" s="1"/>
  <c r="C341" i="10"/>
  <c r="D341" i="10" s="1"/>
  <c r="R340" i="10"/>
  <c r="S340" i="10" s="1"/>
  <c r="M340" i="10"/>
  <c r="N340" i="10" s="1"/>
  <c r="H340" i="10"/>
  <c r="I340" i="10" s="1"/>
  <c r="C340" i="10"/>
  <c r="D340" i="10" s="1"/>
  <c r="R339" i="10"/>
  <c r="S339" i="10" s="1"/>
  <c r="M339" i="10"/>
  <c r="N339" i="10" s="1"/>
  <c r="H339" i="10"/>
  <c r="I339" i="10" s="1"/>
  <c r="C339" i="10"/>
  <c r="D339" i="10" s="1"/>
  <c r="R338" i="10"/>
  <c r="S338" i="10" s="1"/>
  <c r="M338" i="10"/>
  <c r="N338" i="10" s="1"/>
  <c r="H338" i="10"/>
  <c r="I338" i="10" s="1"/>
  <c r="C338" i="10"/>
  <c r="D338" i="10" s="1"/>
  <c r="R337" i="10"/>
  <c r="S337" i="10" s="1"/>
  <c r="M337" i="10"/>
  <c r="N337" i="10" s="1"/>
  <c r="H337" i="10"/>
  <c r="I337" i="10" s="1"/>
  <c r="C337" i="10"/>
  <c r="D337" i="10" s="1"/>
  <c r="R336" i="10"/>
  <c r="S336" i="10" s="1"/>
  <c r="M336" i="10"/>
  <c r="N336" i="10" s="1"/>
  <c r="H336" i="10"/>
  <c r="I336" i="10" s="1"/>
  <c r="C336" i="10"/>
  <c r="D336" i="10" s="1"/>
  <c r="R335" i="10"/>
  <c r="S335" i="10" s="1"/>
  <c r="M335" i="10"/>
  <c r="N335" i="10" s="1"/>
  <c r="H335" i="10"/>
  <c r="I335" i="10" s="1"/>
  <c r="C335" i="10"/>
  <c r="D335" i="10" s="1"/>
  <c r="R334" i="10"/>
  <c r="S334" i="10" s="1"/>
  <c r="M334" i="10"/>
  <c r="N334" i="10" s="1"/>
  <c r="H334" i="10"/>
  <c r="I334" i="10" s="1"/>
  <c r="C334" i="10"/>
  <c r="D334" i="10" s="1"/>
  <c r="R332" i="10"/>
  <c r="S332" i="10" s="1"/>
  <c r="M332" i="10"/>
  <c r="N332" i="10" s="1"/>
  <c r="H332" i="10"/>
  <c r="I332" i="10" s="1"/>
  <c r="C332" i="10"/>
  <c r="D332" i="10" s="1"/>
  <c r="U331" i="10"/>
  <c r="S331" i="10"/>
  <c r="P331" i="10"/>
  <c r="N331" i="10"/>
  <c r="K331" i="10"/>
  <c r="I331" i="10"/>
  <c r="F331" i="10"/>
  <c r="D331" i="10"/>
  <c r="R330" i="10"/>
  <c r="S330" i="10" s="1"/>
  <c r="M330" i="10"/>
  <c r="N330" i="10" s="1"/>
  <c r="H330" i="10"/>
  <c r="I330" i="10" s="1"/>
  <c r="C330" i="10"/>
  <c r="D330" i="10" s="1"/>
  <c r="R329" i="10"/>
  <c r="S329" i="10" s="1"/>
  <c r="M329" i="10"/>
  <c r="N329" i="10" s="1"/>
  <c r="H329" i="10"/>
  <c r="I329" i="10" s="1"/>
  <c r="C329" i="10"/>
  <c r="D329" i="10" s="1"/>
  <c r="R328" i="10"/>
  <c r="S328" i="10" s="1"/>
  <c r="M328" i="10"/>
  <c r="N328" i="10" s="1"/>
  <c r="H328" i="10"/>
  <c r="I328" i="10" s="1"/>
  <c r="C328" i="10"/>
  <c r="D328" i="10" s="1"/>
  <c r="T324" i="10"/>
  <c r="R324" i="10"/>
  <c r="O324" i="10"/>
  <c r="M324" i="10"/>
  <c r="J324" i="10"/>
  <c r="H324" i="10"/>
  <c r="E324" i="10"/>
  <c r="C324" i="10"/>
  <c r="T323" i="10"/>
  <c r="R323" i="10"/>
  <c r="O323" i="10"/>
  <c r="M323" i="10"/>
  <c r="J323" i="10"/>
  <c r="H323" i="10"/>
  <c r="E323" i="10"/>
  <c r="C323" i="10"/>
  <c r="T322" i="10"/>
  <c r="R322" i="10"/>
  <c r="O322" i="10"/>
  <c r="M322" i="10"/>
  <c r="J322" i="10"/>
  <c r="H322" i="10"/>
  <c r="E322" i="10"/>
  <c r="C322" i="10"/>
  <c r="U319" i="10"/>
  <c r="S319" i="10"/>
  <c r="S320" i="10" s="1"/>
  <c r="S352" i="10" s="1"/>
  <c r="S355" i="10" s="1"/>
  <c r="P319" i="10"/>
  <c r="N319" i="10"/>
  <c r="N320" i="10" s="1"/>
  <c r="N352" i="10" s="1"/>
  <c r="K319" i="10"/>
  <c r="I319" i="10"/>
  <c r="I320" i="10" s="1"/>
  <c r="I352" i="10" s="1"/>
  <c r="F319" i="10"/>
  <c r="D319" i="10"/>
  <c r="D320" i="10" s="1"/>
  <c r="D352" i="10" s="1"/>
  <c r="D355" i="10" s="1"/>
  <c r="U318" i="10"/>
  <c r="P318" i="10"/>
  <c r="K318" i="10"/>
  <c r="F318" i="10"/>
  <c r="A318" i="10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R302" i="10"/>
  <c r="S302" i="10" s="1"/>
  <c r="M302" i="10"/>
  <c r="N302" i="10" s="1"/>
  <c r="H302" i="10"/>
  <c r="I302" i="10" s="1"/>
  <c r="C302" i="10"/>
  <c r="D302" i="10" s="1"/>
  <c r="R301" i="10"/>
  <c r="T301" i="10" s="1"/>
  <c r="M301" i="10"/>
  <c r="O301" i="10" s="1"/>
  <c r="H301" i="10"/>
  <c r="J301" i="10" s="1"/>
  <c r="C301" i="10"/>
  <c r="E301" i="10" s="1"/>
  <c r="R286" i="10"/>
  <c r="M286" i="10"/>
  <c r="H286" i="10"/>
  <c r="C286" i="10"/>
  <c r="R285" i="10"/>
  <c r="M285" i="10"/>
  <c r="H285" i="10"/>
  <c r="C285" i="10"/>
  <c r="R281" i="10"/>
  <c r="S281" i="10" s="1"/>
  <c r="M281" i="10"/>
  <c r="N281" i="10" s="1"/>
  <c r="H281" i="10"/>
  <c r="I281" i="10" s="1"/>
  <c r="C281" i="10"/>
  <c r="D281" i="10" s="1"/>
  <c r="R280" i="10"/>
  <c r="S280" i="10" s="1"/>
  <c r="M280" i="10"/>
  <c r="N280" i="10" s="1"/>
  <c r="H280" i="10"/>
  <c r="I280" i="10" s="1"/>
  <c r="C280" i="10"/>
  <c r="D280" i="10" s="1"/>
  <c r="R279" i="10"/>
  <c r="S279" i="10" s="1"/>
  <c r="M279" i="10"/>
  <c r="N279" i="10" s="1"/>
  <c r="H279" i="10"/>
  <c r="I279" i="10" s="1"/>
  <c r="C279" i="10"/>
  <c r="D279" i="10" s="1"/>
  <c r="R278" i="10"/>
  <c r="S278" i="10" s="1"/>
  <c r="M278" i="10"/>
  <c r="N278" i="10" s="1"/>
  <c r="H278" i="10"/>
  <c r="I278" i="10" s="1"/>
  <c r="C278" i="10"/>
  <c r="D278" i="10" s="1"/>
  <c r="R277" i="10"/>
  <c r="S277" i="10" s="1"/>
  <c r="M277" i="10"/>
  <c r="N277" i="10" s="1"/>
  <c r="H277" i="10"/>
  <c r="I277" i="10" s="1"/>
  <c r="C277" i="10"/>
  <c r="D277" i="10" s="1"/>
  <c r="R276" i="10"/>
  <c r="S276" i="10" s="1"/>
  <c r="M276" i="10"/>
  <c r="N276" i="10" s="1"/>
  <c r="H276" i="10"/>
  <c r="I276" i="10" s="1"/>
  <c r="C276" i="10"/>
  <c r="D276" i="10" s="1"/>
  <c r="R275" i="10"/>
  <c r="S275" i="10" s="1"/>
  <c r="M275" i="10"/>
  <c r="N275" i="10" s="1"/>
  <c r="H275" i="10"/>
  <c r="I275" i="10" s="1"/>
  <c r="C275" i="10"/>
  <c r="D275" i="10" s="1"/>
  <c r="R274" i="10"/>
  <c r="S274" i="10" s="1"/>
  <c r="M274" i="10"/>
  <c r="N274" i="10" s="1"/>
  <c r="H274" i="10"/>
  <c r="I274" i="10" s="1"/>
  <c r="C274" i="10"/>
  <c r="D274" i="10" s="1"/>
  <c r="R273" i="10"/>
  <c r="S273" i="10" s="1"/>
  <c r="M273" i="10"/>
  <c r="N273" i="10" s="1"/>
  <c r="H273" i="10"/>
  <c r="I273" i="10" s="1"/>
  <c r="C273" i="10"/>
  <c r="D273" i="10" s="1"/>
  <c r="R272" i="10"/>
  <c r="S272" i="10" s="1"/>
  <c r="M272" i="10"/>
  <c r="N272" i="10" s="1"/>
  <c r="H272" i="10"/>
  <c r="I272" i="10" s="1"/>
  <c r="C272" i="10"/>
  <c r="D272" i="10" s="1"/>
  <c r="R270" i="10"/>
  <c r="S270" i="10" s="1"/>
  <c r="M270" i="10"/>
  <c r="N270" i="10" s="1"/>
  <c r="H270" i="10"/>
  <c r="I270" i="10" s="1"/>
  <c r="C270" i="10"/>
  <c r="D270" i="10" s="1"/>
  <c r="U269" i="10"/>
  <c r="S269" i="10"/>
  <c r="P269" i="10"/>
  <c r="N269" i="10"/>
  <c r="K269" i="10"/>
  <c r="I269" i="10"/>
  <c r="F269" i="10"/>
  <c r="D269" i="10"/>
  <c r="R268" i="10"/>
  <c r="S268" i="10" s="1"/>
  <c r="M268" i="10"/>
  <c r="N268" i="10" s="1"/>
  <c r="H268" i="10"/>
  <c r="I268" i="10" s="1"/>
  <c r="C268" i="10"/>
  <c r="D268" i="10" s="1"/>
  <c r="R267" i="10"/>
  <c r="S267" i="10" s="1"/>
  <c r="M267" i="10"/>
  <c r="N267" i="10" s="1"/>
  <c r="H267" i="10"/>
  <c r="I267" i="10" s="1"/>
  <c r="C267" i="10"/>
  <c r="D267" i="10" s="1"/>
  <c r="R266" i="10"/>
  <c r="S266" i="10" s="1"/>
  <c r="M266" i="10"/>
  <c r="N266" i="10" s="1"/>
  <c r="H266" i="10"/>
  <c r="I266" i="10" s="1"/>
  <c r="C266" i="10"/>
  <c r="D266" i="10" s="1"/>
  <c r="T262" i="10"/>
  <c r="R262" i="10"/>
  <c r="O262" i="10"/>
  <c r="M262" i="10"/>
  <c r="J262" i="10"/>
  <c r="H262" i="10"/>
  <c r="E262" i="10"/>
  <c r="C262" i="10"/>
  <c r="T261" i="10"/>
  <c r="R261" i="10"/>
  <c r="O261" i="10"/>
  <c r="M261" i="10"/>
  <c r="J261" i="10"/>
  <c r="H261" i="10"/>
  <c r="E261" i="10"/>
  <c r="C261" i="10"/>
  <c r="T260" i="10"/>
  <c r="R260" i="10"/>
  <c r="O260" i="10"/>
  <c r="M260" i="10"/>
  <c r="J260" i="10"/>
  <c r="H260" i="10"/>
  <c r="E260" i="10"/>
  <c r="C260" i="10"/>
  <c r="U257" i="10"/>
  <c r="U258" i="10" s="1"/>
  <c r="U290" i="10" s="1"/>
  <c r="U293" i="10" s="1"/>
  <c r="S257" i="10"/>
  <c r="S258" i="10" s="1"/>
  <c r="S290" i="10" s="1"/>
  <c r="S293" i="10" s="1"/>
  <c r="P257" i="10"/>
  <c r="N257" i="10"/>
  <c r="N258" i="10" s="1"/>
  <c r="N290" i="10" s="1"/>
  <c r="K257" i="10"/>
  <c r="K258" i="10" s="1"/>
  <c r="K290" i="10" s="1"/>
  <c r="K293" i="10" s="1"/>
  <c r="I257" i="10"/>
  <c r="I258" i="10" s="1"/>
  <c r="I290" i="10" s="1"/>
  <c r="F257" i="10"/>
  <c r="D257" i="10"/>
  <c r="D258" i="10" s="1"/>
  <c r="D290" i="10" s="1"/>
  <c r="D293" i="10" s="1"/>
  <c r="U256" i="10"/>
  <c r="P256" i="10"/>
  <c r="K256" i="10"/>
  <c r="F256" i="10"/>
  <c r="A256" i="10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R240" i="10"/>
  <c r="S240" i="10" s="1"/>
  <c r="M240" i="10"/>
  <c r="N240" i="10" s="1"/>
  <c r="H240" i="10"/>
  <c r="I240" i="10" s="1"/>
  <c r="C240" i="10"/>
  <c r="D240" i="10" s="1"/>
  <c r="R239" i="10"/>
  <c r="T239" i="10" s="1"/>
  <c r="M239" i="10"/>
  <c r="O239" i="10" s="1"/>
  <c r="H239" i="10"/>
  <c r="J239" i="10" s="1"/>
  <c r="C239" i="10"/>
  <c r="E239" i="10" s="1"/>
  <c r="R224" i="10"/>
  <c r="M224" i="10"/>
  <c r="H224" i="10"/>
  <c r="C224" i="10"/>
  <c r="R223" i="10"/>
  <c r="M223" i="10"/>
  <c r="H223" i="10"/>
  <c r="C223" i="10"/>
  <c r="R219" i="10"/>
  <c r="S219" i="10" s="1"/>
  <c r="M219" i="10"/>
  <c r="N219" i="10" s="1"/>
  <c r="H219" i="10"/>
  <c r="I219" i="10" s="1"/>
  <c r="C219" i="10"/>
  <c r="D219" i="10" s="1"/>
  <c r="R218" i="10"/>
  <c r="S218" i="10" s="1"/>
  <c r="M218" i="10"/>
  <c r="N218" i="10" s="1"/>
  <c r="H218" i="10"/>
  <c r="I218" i="10" s="1"/>
  <c r="C218" i="10"/>
  <c r="D218" i="10" s="1"/>
  <c r="R217" i="10"/>
  <c r="S217" i="10" s="1"/>
  <c r="M217" i="10"/>
  <c r="N217" i="10" s="1"/>
  <c r="H217" i="10"/>
  <c r="I217" i="10" s="1"/>
  <c r="C217" i="10"/>
  <c r="D217" i="10" s="1"/>
  <c r="R216" i="10"/>
  <c r="S216" i="10" s="1"/>
  <c r="M216" i="10"/>
  <c r="N216" i="10" s="1"/>
  <c r="H216" i="10"/>
  <c r="I216" i="10" s="1"/>
  <c r="C216" i="10"/>
  <c r="D216" i="10" s="1"/>
  <c r="R215" i="10"/>
  <c r="S215" i="10" s="1"/>
  <c r="M215" i="10"/>
  <c r="N215" i="10" s="1"/>
  <c r="H215" i="10"/>
  <c r="I215" i="10" s="1"/>
  <c r="C215" i="10"/>
  <c r="D215" i="10" s="1"/>
  <c r="R214" i="10"/>
  <c r="S214" i="10" s="1"/>
  <c r="M214" i="10"/>
  <c r="N214" i="10" s="1"/>
  <c r="H214" i="10"/>
  <c r="I214" i="10" s="1"/>
  <c r="C214" i="10"/>
  <c r="D214" i="10" s="1"/>
  <c r="R213" i="10"/>
  <c r="S213" i="10" s="1"/>
  <c r="M213" i="10"/>
  <c r="N213" i="10" s="1"/>
  <c r="H213" i="10"/>
  <c r="I213" i="10" s="1"/>
  <c r="C213" i="10"/>
  <c r="D213" i="10" s="1"/>
  <c r="R212" i="10"/>
  <c r="S212" i="10" s="1"/>
  <c r="M212" i="10"/>
  <c r="N212" i="10" s="1"/>
  <c r="H212" i="10"/>
  <c r="I212" i="10" s="1"/>
  <c r="C212" i="10"/>
  <c r="D212" i="10" s="1"/>
  <c r="R211" i="10"/>
  <c r="S211" i="10" s="1"/>
  <c r="M211" i="10"/>
  <c r="N211" i="10" s="1"/>
  <c r="H211" i="10"/>
  <c r="I211" i="10" s="1"/>
  <c r="C211" i="10"/>
  <c r="D211" i="10" s="1"/>
  <c r="R210" i="10"/>
  <c r="S210" i="10" s="1"/>
  <c r="M210" i="10"/>
  <c r="N210" i="10" s="1"/>
  <c r="H210" i="10"/>
  <c r="I210" i="10" s="1"/>
  <c r="C210" i="10"/>
  <c r="D210" i="10" s="1"/>
  <c r="R208" i="10"/>
  <c r="S208" i="10" s="1"/>
  <c r="M208" i="10"/>
  <c r="N208" i="10" s="1"/>
  <c r="H208" i="10"/>
  <c r="I208" i="10" s="1"/>
  <c r="C208" i="10"/>
  <c r="D208" i="10" s="1"/>
  <c r="U207" i="10"/>
  <c r="S207" i="10"/>
  <c r="P207" i="10"/>
  <c r="N207" i="10"/>
  <c r="K207" i="10"/>
  <c r="I207" i="10"/>
  <c r="F207" i="10"/>
  <c r="D207" i="10"/>
  <c r="R206" i="10"/>
  <c r="S206" i="10" s="1"/>
  <c r="M206" i="10"/>
  <c r="N206" i="10" s="1"/>
  <c r="H206" i="10"/>
  <c r="I206" i="10" s="1"/>
  <c r="C206" i="10"/>
  <c r="D206" i="10" s="1"/>
  <c r="R205" i="10"/>
  <c r="S205" i="10" s="1"/>
  <c r="M205" i="10"/>
  <c r="N205" i="10" s="1"/>
  <c r="H205" i="10"/>
  <c r="I205" i="10" s="1"/>
  <c r="C205" i="10"/>
  <c r="D205" i="10" s="1"/>
  <c r="R204" i="10"/>
  <c r="S204" i="10" s="1"/>
  <c r="M204" i="10"/>
  <c r="N204" i="10" s="1"/>
  <c r="H204" i="10"/>
  <c r="I204" i="10" s="1"/>
  <c r="C204" i="10"/>
  <c r="D204" i="10" s="1"/>
  <c r="T200" i="10"/>
  <c r="R200" i="10"/>
  <c r="O200" i="10"/>
  <c r="M200" i="10"/>
  <c r="J200" i="10"/>
  <c r="H200" i="10"/>
  <c r="E200" i="10"/>
  <c r="C200" i="10"/>
  <c r="T199" i="10"/>
  <c r="R199" i="10"/>
  <c r="O199" i="10"/>
  <c r="M199" i="10"/>
  <c r="J199" i="10"/>
  <c r="H199" i="10"/>
  <c r="E199" i="10"/>
  <c r="C199" i="10"/>
  <c r="T198" i="10"/>
  <c r="R198" i="10"/>
  <c r="O198" i="10"/>
  <c r="M198" i="10"/>
  <c r="J198" i="10"/>
  <c r="H198" i="10"/>
  <c r="E198" i="10"/>
  <c r="C198" i="10"/>
  <c r="U195" i="10"/>
  <c r="S195" i="10"/>
  <c r="S196" i="10" s="1"/>
  <c r="S228" i="10" s="1"/>
  <c r="P195" i="10"/>
  <c r="N195" i="10"/>
  <c r="N196" i="10" s="1"/>
  <c r="N228" i="10" s="1"/>
  <c r="K195" i="10"/>
  <c r="I195" i="10"/>
  <c r="I196" i="10" s="1"/>
  <c r="I228" i="10" s="1"/>
  <c r="F195" i="10"/>
  <c r="D195" i="10"/>
  <c r="D196" i="10" s="1"/>
  <c r="D228" i="10" s="1"/>
  <c r="D231" i="10" s="1"/>
  <c r="U194" i="10"/>
  <c r="P194" i="10"/>
  <c r="K194" i="10"/>
  <c r="F194" i="10"/>
  <c r="A194" i="10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R178" i="10"/>
  <c r="S178" i="10" s="1"/>
  <c r="M178" i="10"/>
  <c r="N178" i="10" s="1"/>
  <c r="H178" i="10"/>
  <c r="I178" i="10" s="1"/>
  <c r="C178" i="10"/>
  <c r="D178" i="10" s="1"/>
  <c r="R177" i="10"/>
  <c r="M177" i="10"/>
  <c r="O177" i="10" s="1"/>
  <c r="H177" i="10"/>
  <c r="C177" i="10"/>
  <c r="E177" i="10" s="1"/>
  <c r="R162" i="10"/>
  <c r="M162" i="10"/>
  <c r="H162" i="10"/>
  <c r="C162" i="10"/>
  <c r="R161" i="10"/>
  <c r="M161" i="10"/>
  <c r="H161" i="10"/>
  <c r="C161" i="10"/>
  <c r="R157" i="10"/>
  <c r="S157" i="10" s="1"/>
  <c r="M157" i="10"/>
  <c r="N157" i="10" s="1"/>
  <c r="H157" i="10"/>
  <c r="I157" i="10" s="1"/>
  <c r="C157" i="10"/>
  <c r="D157" i="10" s="1"/>
  <c r="R156" i="10"/>
  <c r="S156" i="10" s="1"/>
  <c r="M156" i="10"/>
  <c r="N156" i="10" s="1"/>
  <c r="H156" i="10"/>
  <c r="I156" i="10" s="1"/>
  <c r="C156" i="10"/>
  <c r="D156" i="10" s="1"/>
  <c r="R155" i="10"/>
  <c r="S155" i="10" s="1"/>
  <c r="M155" i="10"/>
  <c r="N155" i="10" s="1"/>
  <c r="H155" i="10"/>
  <c r="I155" i="10" s="1"/>
  <c r="C155" i="10"/>
  <c r="D155" i="10" s="1"/>
  <c r="R154" i="10"/>
  <c r="S154" i="10" s="1"/>
  <c r="M154" i="10"/>
  <c r="N154" i="10" s="1"/>
  <c r="H154" i="10"/>
  <c r="I154" i="10" s="1"/>
  <c r="C154" i="10"/>
  <c r="D154" i="10" s="1"/>
  <c r="R153" i="10"/>
  <c r="M153" i="10"/>
  <c r="H153" i="10"/>
  <c r="I153" i="10" s="1"/>
  <c r="C153" i="10"/>
  <c r="D153" i="10" s="1"/>
  <c r="R152" i="10"/>
  <c r="S152" i="10" s="1"/>
  <c r="M152" i="10"/>
  <c r="N152" i="10" s="1"/>
  <c r="H152" i="10"/>
  <c r="I152" i="10" s="1"/>
  <c r="C152" i="10"/>
  <c r="D152" i="10" s="1"/>
  <c r="R151" i="10"/>
  <c r="S151" i="10" s="1"/>
  <c r="M151" i="10"/>
  <c r="N151" i="10" s="1"/>
  <c r="H151" i="10"/>
  <c r="I151" i="10" s="1"/>
  <c r="C151" i="10"/>
  <c r="D151" i="10" s="1"/>
  <c r="R150" i="10"/>
  <c r="S150" i="10" s="1"/>
  <c r="M150" i="10"/>
  <c r="N150" i="10" s="1"/>
  <c r="H150" i="10"/>
  <c r="I150" i="10" s="1"/>
  <c r="C150" i="10"/>
  <c r="D150" i="10" s="1"/>
  <c r="R149" i="10"/>
  <c r="S149" i="10" s="1"/>
  <c r="M149" i="10"/>
  <c r="N149" i="10" s="1"/>
  <c r="H149" i="10"/>
  <c r="I149" i="10" s="1"/>
  <c r="C149" i="10"/>
  <c r="D149" i="10" s="1"/>
  <c r="R148" i="10"/>
  <c r="S148" i="10" s="1"/>
  <c r="M148" i="10"/>
  <c r="N148" i="10" s="1"/>
  <c r="H148" i="10"/>
  <c r="I148" i="10" s="1"/>
  <c r="C148" i="10"/>
  <c r="D148" i="10" s="1"/>
  <c r="R146" i="10"/>
  <c r="S146" i="10" s="1"/>
  <c r="M146" i="10"/>
  <c r="N146" i="10" s="1"/>
  <c r="H146" i="10"/>
  <c r="I146" i="10" s="1"/>
  <c r="C146" i="10"/>
  <c r="D146" i="10" s="1"/>
  <c r="U145" i="10"/>
  <c r="S145" i="10"/>
  <c r="P145" i="10"/>
  <c r="N145" i="10"/>
  <c r="K145" i="10"/>
  <c r="I145" i="10"/>
  <c r="F145" i="10"/>
  <c r="D145" i="10"/>
  <c r="R144" i="10"/>
  <c r="S144" i="10" s="1"/>
  <c r="M144" i="10"/>
  <c r="N144" i="10" s="1"/>
  <c r="H144" i="10"/>
  <c r="I144" i="10" s="1"/>
  <c r="C144" i="10"/>
  <c r="D144" i="10" s="1"/>
  <c r="R143" i="10"/>
  <c r="S143" i="10" s="1"/>
  <c r="M143" i="10"/>
  <c r="N143" i="10" s="1"/>
  <c r="H143" i="10"/>
  <c r="I143" i="10" s="1"/>
  <c r="C143" i="10"/>
  <c r="D143" i="10" s="1"/>
  <c r="R142" i="10"/>
  <c r="S142" i="10" s="1"/>
  <c r="M142" i="10"/>
  <c r="N142" i="10" s="1"/>
  <c r="H142" i="10"/>
  <c r="I142" i="10" s="1"/>
  <c r="C142" i="10"/>
  <c r="D142" i="10" s="1"/>
  <c r="T138" i="10"/>
  <c r="R138" i="10"/>
  <c r="O138" i="10"/>
  <c r="M138" i="10"/>
  <c r="J138" i="10"/>
  <c r="H138" i="10"/>
  <c r="E138" i="10"/>
  <c r="C138" i="10"/>
  <c r="T137" i="10"/>
  <c r="R137" i="10"/>
  <c r="O137" i="10"/>
  <c r="M137" i="10"/>
  <c r="J137" i="10"/>
  <c r="H137" i="10"/>
  <c r="E137" i="10"/>
  <c r="C137" i="10"/>
  <c r="T136" i="10"/>
  <c r="R136" i="10"/>
  <c r="O136" i="10"/>
  <c r="M136" i="10"/>
  <c r="J136" i="10"/>
  <c r="H136" i="10"/>
  <c r="E136" i="10"/>
  <c r="C136" i="10"/>
  <c r="U133" i="10"/>
  <c r="S133" i="10"/>
  <c r="S134" i="10" s="1"/>
  <c r="S166" i="10" s="1"/>
  <c r="P133" i="10"/>
  <c r="N133" i="10"/>
  <c r="N134" i="10" s="1"/>
  <c r="N166" i="10" s="1"/>
  <c r="K133" i="10"/>
  <c r="I133" i="10"/>
  <c r="I134" i="10" s="1"/>
  <c r="I166" i="10" s="1"/>
  <c r="F133" i="10"/>
  <c r="D133" i="10"/>
  <c r="D134" i="10" s="1"/>
  <c r="D166" i="10" s="1"/>
  <c r="D169" i="10" s="1"/>
  <c r="U132" i="10"/>
  <c r="P132" i="10"/>
  <c r="K132" i="10"/>
  <c r="F132" i="10"/>
  <c r="A132" i="10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R116" i="10"/>
  <c r="S116" i="10" s="1"/>
  <c r="M116" i="10"/>
  <c r="N116" i="10" s="1"/>
  <c r="H116" i="10"/>
  <c r="I116" i="10" s="1"/>
  <c r="C116" i="10"/>
  <c r="D116" i="10" s="1"/>
  <c r="R115" i="10"/>
  <c r="T115" i="10" s="1"/>
  <c r="M115" i="10"/>
  <c r="H115" i="10"/>
  <c r="J115" i="10" s="1"/>
  <c r="C115" i="10"/>
  <c r="R100" i="10"/>
  <c r="M100" i="10"/>
  <c r="H100" i="10"/>
  <c r="C100" i="10"/>
  <c r="R99" i="10"/>
  <c r="M99" i="10"/>
  <c r="H99" i="10"/>
  <c r="C99" i="10"/>
  <c r="R95" i="10"/>
  <c r="S95" i="10" s="1"/>
  <c r="M95" i="10"/>
  <c r="N95" i="10" s="1"/>
  <c r="H95" i="10"/>
  <c r="I95" i="10" s="1"/>
  <c r="C95" i="10"/>
  <c r="D95" i="10" s="1"/>
  <c r="R94" i="10"/>
  <c r="S94" i="10" s="1"/>
  <c r="M94" i="10"/>
  <c r="N94" i="10" s="1"/>
  <c r="H94" i="10"/>
  <c r="I94" i="10" s="1"/>
  <c r="C94" i="10"/>
  <c r="D94" i="10" s="1"/>
  <c r="R93" i="10"/>
  <c r="S93" i="10" s="1"/>
  <c r="M93" i="10"/>
  <c r="N93" i="10" s="1"/>
  <c r="H93" i="10"/>
  <c r="I93" i="10" s="1"/>
  <c r="C93" i="10"/>
  <c r="D93" i="10" s="1"/>
  <c r="R92" i="10"/>
  <c r="S92" i="10" s="1"/>
  <c r="M92" i="10"/>
  <c r="N92" i="10" s="1"/>
  <c r="H92" i="10"/>
  <c r="I92" i="10" s="1"/>
  <c r="C92" i="10"/>
  <c r="D92" i="10" s="1"/>
  <c r="R91" i="10"/>
  <c r="S91" i="10" s="1"/>
  <c r="M91" i="10"/>
  <c r="N91" i="10" s="1"/>
  <c r="H91" i="10"/>
  <c r="I91" i="10" s="1"/>
  <c r="C91" i="10"/>
  <c r="D91" i="10" s="1"/>
  <c r="R90" i="10"/>
  <c r="S90" i="10" s="1"/>
  <c r="M90" i="10"/>
  <c r="N90" i="10" s="1"/>
  <c r="H90" i="10"/>
  <c r="I90" i="10" s="1"/>
  <c r="C90" i="10"/>
  <c r="D90" i="10" s="1"/>
  <c r="R89" i="10"/>
  <c r="S89" i="10" s="1"/>
  <c r="M89" i="10"/>
  <c r="N89" i="10" s="1"/>
  <c r="H89" i="10"/>
  <c r="I89" i="10" s="1"/>
  <c r="C89" i="10"/>
  <c r="D89" i="10" s="1"/>
  <c r="R88" i="10"/>
  <c r="S88" i="10" s="1"/>
  <c r="M88" i="10"/>
  <c r="N88" i="10" s="1"/>
  <c r="H88" i="10"/>
  <c r="I88" i="10" s="1"/>
  <c r="C88" i="10"/>
  <c r="D88" i="10" s="1"/>
  <c r="R87" i="10"/>
  <c r="S87" i="10" s="1"/>
  <c r="M87" i="10"/>
  <c r="N87" i="10" s="1"/>
  <c r="H87" i="10"/>
  <c r="I87" i="10" s="1"/>
  <c r="C87" i="10"/>
  <c r="D87" i="10" s="1"/>
  <c r="R86" i="10"/>
  <c r="S86" i="10" s="1"/>
  <c r="M86" i="10"/>
  <c r="N86" i="10" s="1"/>
  <c r="H86" i="10"/>
  <c r="I86" i="10" s="1"/>
  <c r="C86" i="10"/>
  <c r="D86" i="10" s="1"/>
  <c r="R84" i="10"/>
  <c r="S84" i="10" s="1"/>
  <c r="M84" i="10"/>
  <c r="N84" i="10" s="1"/>
  <c r="H84" i="10"/>
  <c r="I84" i="10" s="1"/>
  <c r="C84" i="10"/>
  <c r="D84" i="10" s="1"/>
  <c r="R83" i="10"/>
  <c r="S83" i="10" s="1"/>
  <c r="M83" i="10"/>
  <c r="N83" i="10" s="1"/>
  <c r="H83" i="10"/>
  <c r="I83" i="10" s="1"/>
  <c r="C83" i="10"/>
  <c r="D83" i="10" s="1"/>
  <c r="R82" i="10"/>
  <c r="S82" i="10" s="1"/>
  <c r="M82" i="10"/>
  <c r="N82" i="10" s="1"/>
  <c r="H82" i="10"/>
  <c r="I82" i="10" s="1"/>
  <c r="C82" i="10"/>
  <c r="D82" i="10" s="1"/>
  <c r="R81" i="10"/>
  <c r="S81" i="10" s="1"/>
  <c r="M81" i="10"/>
  <c r="N81" i="10" s="1"/>
  <c r="H81" i="10"/>
  <c r="I81" i="10" s="1"/>
  <c r="C81" i="10"/>
  <c r="D81" i="10" s="1"/>
  <c r="R80" i="10"/>
  <c r="S80" i="10" s="1"/>
  <c r="M80" i="10"/>
  <c r="N80" i="10" s="1"/>
  <c r="H80" i="10"/>
  <c r="I80" i="10" s="1"/>
  <c r="C80" i="10"/>
  <c r="D80" i="10" s="1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T74" i="10"/>
  <c r="R74" i="10"/>
  <c r="O74" i="10"/>
  <c r="M74" i="10"/>
  <c r="J74" i="10"/>
  <c r="H74" i="10"/>
  <c r="E74" i="10"/>
  <c r="C74" i="10"/>
  <c r="U71" i="10"/>
  <c r="S71" i="10"/>
  <c r="S72" i="10" s="1"/>
  <c r="S104" i="10" s="1"/>
  <c r="P71" i="10"/>
  <c r="N71" i="10"/>
  <c r="N72" i="10" s="1"/>
  <c r="N104" i="10" s="1"/>
  <c r="K71" i="10"/>
  <c r="I71" i="10"/>
  <c r="I72" i="10" s="1"/>
  <c r="I104" i="10" s="1"/>
  <c r="F71" i="10"/>
  <c r="D71" i="10"/>
  <c r="D72" i="10" s="1"/>
  <c r="D104" i="10" s="1"/>
  <c r="D107" i="10" s="1"/>
  <c r="U70" i="10"/>
  <c r="P70" i="10"/>
  <c r="K70" i="10"/>
  <c r="F70" i="10"/>
  <c r="A70" i="10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N174" i="12" l="1"/>
  <c r="Q174" i="12" s="1"/>
  <c r="Q175" i="12" s="1"/>
  <c r="N310" i="11"/>
  <c r="P239" i="11"/>
  <c r="U153" i="11"/>
  <c r="P153" i="11"/>
  <c r="I124" i="11"/>
  <c r="S186" i="11"/>
  <c r="K115" i="11"/>
  <c r="K72" i="11"/>
  <c r="K104" i="11" s="1"/>
  <c r="K107" i="11" s="1"/>
  <c r="P196" i="11"/>
  <c r="P228" i="11" s="1"/>
  <c r="P231" i="11" s="1"/>
  <c r="Q231" i="11" s="1"/>
  <c r="Q232" i="11" s="1"/>
  <c r="U91" i="11"/>
  <c r="I107" i="11"/>
  <c r="D101" i="11"/>
  <c r="S224" i="11"/>
  <c r="I223" i="11"/>
  <c r="I225" i="11" s="1"/>
  <c r="N223" i="11"/>
  <c r="N225" i="11" s="1"/>
  <c r="N224" i="11"/>
  <c r="I285" i="11"/>
  <c r="I287" i="11" s="1"/>
  <c r="N248" i="11"/>
  <c r="S248" i="11"/>
  <c r="D163" i="11"/>
  <c r="P215" i="11"/>
  <c r="P301" i="11"/>
  <c r="S124" i="11"/>
  <c r="I248" i="11"/>
  <c r="D287" i="11"/>
  <c r="I310" i="11"/>
  <c r="U196" i="10"/>
  <c r="U228" i="10" s="1"/>
  <c r="U231" i="10" s="1"/>
  <c r="I293" i="10"/>
  <c r="N417" i="10"/>
  <c r="A417" i="10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3" i="10" s="1"/>
  <c r="A434" i="10" s="1"/>
  <c r="A435" i="10" s="1"/>
  <c r="A436" i="10" s="1"/>
  <c r="A437" i="10" s="1"/>
  <c r="L417" i="10"/>
  <c r="L418" i="10" s="1"/>
  <c r="U382" i="10"/>
  <c r="U414" i="10" s="1"/>
  <c r="U417" i="10" s="1"/>
  <c r="V417" i="10" s="1"/>
  <c r="V418" i="10" s="1"/>
  <c r="U425" i="10"/>
  <c r="P177" i="10"/>
  <c r="A355" i="10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1" i="10" s="1"/>
  <c r="A372" i="10" s="1"/>
  <c r="A373" i="10" s="1"/>
  <c r="A374" i="10" s="1"/>
  <c r="A375" i="10" s="1"/>
  <c r="P320" i="10"/>
  <c r="P352" i="10" s="1"/>
  <c r="P355" i="10" s="1"/>
  <c r="N231" i="10"/>
  <c r="I355" i="10"/>
  <c r="N355" i="10"/>
  <c r="A294" i="10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9" i="10" s="1"/>
  <c r="A310" i="10" s="1"/>
  <c r="A311" i="10" s="1"/>
  <c r="A312" i="10" s="1"/>
  <c r="A313" i="10" s="1"/>
  <c r="A293" i="10"/>
  <c r="V293" i="10"/>
  <c r="V294" i="10" s="1"/>
  <c r="N293" i="10"/>
  <c r="L293" i="10"/>
  <c r="L294" i="10" s="1"/>
  <c r="P258" i="10"/>
  <c r="P290" i="10" s="1"/>
  <c r="P293" i="10" s="1"/>
  <c r="K196" i="10"/>
  <c r="K228" i="10" s="1"/>
  <c r="K231" i="10" s="1"/>
  <c r="S231" i="10"/>
  <c r="V231" i="10" s="1"/>
  <c r="V232" i="10" s="1"/>
  <c r="I169" i="10"/>
  <c r="S169" i="10"/>
  <c r="N107" i="10"/>
  <c r="I231" i="10"/>
  <c r="L231" i="10" s="1"/>
  <c r="L232" i="10" s="1"/>
  <c r="A231" i="10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7" i="10" s="1"/>
  <c r="A248" i="10" s="1"/>
  <c r="A249" i="10" s="1"/>
  <c r="A250" i="10" s="1"/>
  <c r="A251" i="10" s="1"/>
  <c r="A169" i="10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5" i="10" s="1"/>
  <c r="A186" i="10" s="1"/>
  <c r="A187" i="10" s="1"/>
  <c r="A188" i="10" s="1"/>
  <c r="A189" i="10" s="1"/>
  <c r="N169" i="10"/>
  <c r="I107" i="10"/>
  <c r="S239" i="10"/>
  <c r="S107" i="10"/>
  <c r="A107" i="10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3" i="10" s="1"/>
  <c r="A124" i="10" s="1"/>
  <c r="A125" i="10" s="1"/>
  <c r="A126" i="10" s="1"/>
  <c r="A127" i="10" s="1"/>
  <c r="U72" i="10"/>
  <c r="U104" i="10" s="1"/>
  <c r="U107" i="10" s="1"/>
  <c r="U115" i="10"/>
  <c r="I239" i="10"/>
  <c r="S115" i="10"/>
  <c r="D239" i="10"/>
  <c r="N239" i="10"/>
  <c r="T277" i="10"/>
  <c r="U277" i="10" s="1"/>
  <c r="O339" i="10"/>
  <c r="P339" i="10" s="1"/>
  <c r="O463" i="10"/>
  <c r="P463" i="10" s="1"/>
  <c r="S310" i="11"/>
  <c r="N186" i="11"/>
  <c r="O277" i="10"/>
  <c r="P277" i="10" s="1"/>
  <c r="T463" i="10"/>
  <c r="U463" i="10" s="1"/>
  <c r="N124" i="11"/>
  <c r="N186" i="10"/>
  <c r="O153" i="10"/>
  <c r="P153" i="10" s="1"/>
  <c r="N153" i="10"/>
  <c r="A12" i="22"/>
  <c r="A13" i="22" s="1"/>
  <c r="A14" i="22" s="1"/>
  <c r="A15" i="22" s="1"/>
  <c r="A16" i="22" s="1"/>
  <c r="T177" i="10"/>
  <c r="U177" i="10" s="1"/>
  <c r="S177" i="10"/>
  <c r="J177" i="10"/>
  <c r="K177" i="10" s="1"/>
  <c r="I177" i="10"/>
  <c r="D124" i="10"/>
  <c r="E115" i="10"/>
  <c r="F115" i="10" s="1"/>
  <c r="D115" i="10"/>
  <c r="O115" i="10"/>
  <c r="P115" i="10" s="1"/>
  <c r="N115" i="10"/>
  <c r="S310" i="10"/>
  <c r="D372" i="10"/>
  <c r="I124" i="10"/>
  <c r="S186" i="10"/>
  <c r="T153" i="10"/>
  <c r="U153" i="10" s="1"/>
  <c r="S153" i="10"/>
  <c r="S248" i="10"/>
  <c r="O215" i="10"/>
  <c r="P215" i="10" s="1"/>
  <c r="D310" i="10"/>
  <c r="D301" i="10"/>
  <c r="N301" i="10"/>
  <c r="I372" i="10"/>
  <c r="T339" i="10"/>
  <c r="U339" i="10" s="1"/>
  <c r="I434" i="10"/>
  <c r="D425" i="10"/>
  <c r="N425" i="10"/>
  <c r="D496" i="10"/>
  <c r="D487" i="10"/>
  <c r="N487" i="10"/>
  <c r="K301" i="11"/>
  <c r="P112" i="12"/>
  <c r="I186" i="11"/>
  <c r="N248" i="10"/>
  <c r="D434" i="10"/>
  <c r="S496" i="10"/>
  <c r="N124" i="10"/>
  <c r="D186" i="10"/>
  <c r="D248" i="10"/>
  <c r="I310" i="10"/>
  <c r="N372" i="10"/>
  <c r="N434" i="10"/>
  <c r="I496" i="10"/>
  <c r="P177" i="11"/>
  <c r="P277" i="11"/>
  <c r="P91" i="11"/>
  <c r="S124" i="10"/>
  <c r="I115" i="10"/>
  <c r="I186" i="10"/>
  <c r="D177" i="10"/>
  <c r="N177" i="10"/>
  <c r="I248" i="10"/>
  <c r="T215" i="10"/>
  <c r="U215" i="10" s="1"/>
  <c r="N310" i="10"/>
  <c r="I301" i="10"/>
  <c r="S301" i="10"/>
  <c r="S372" i="10"/>
  <c r="S434" i="10"/>
  <c r="I425" i="10"/>
  <c r="S425" i="10"/>
  <c r="N496" i="10"/>
  <c r="I487" i="10"/>
  <c r="S487" i="10"/>
  <c r="D225" i="11"/>
  <c r="S223" i="11"/>
  <c r="I100" i="10"/>
  <c r="I99" i="10"/>
  <c r="I162" i="10"/>
  <c r="I161" i="10"/>
  <c r="S223" i="10"/>
  <c r="S224" i="10"/>
  <c r="I162" i="11"/>
  <c r="I161" i="11"/>
  <c r="D224" i="10"/>
  <c r="D223" i="10"/>
  <c r="N224" i="10"/>
  <c r="N223" i="10"/>
  <c r="D409" i="10"/>
  <c r="D410" i="10"/>
  <c r="N410" i="10"/>
  <c r="N409" i="10"/>
  <c r="S100" i="11"/>
  <c r="S99" i="11"/>
  <c r="N285" i="11"/>
  <c r="N286" i="11"/>
  <c r="S100" i="10"/>
  <c r="S99" i="10"/>
  <c r="I410" i="10"/>
  <c r="I409" i="10"/>
  <c r="S410" i="10"/>
  <c r="S409" i="10"/>
  <c r="D100" i="10"/>
  <c r="D99" i="10"/>
  <c r="N99" i="10"/>
  <c r="N100" i="10"/>
  <c r="D162" i="10"/>
  <c r="D161" i="10"/>
  <c r="N162" i="10"/>
  <c r="N161" i="10"/>
  <c r="I285" i="10"/>
  <c r="I286" i="10"/>
  <c r="S286" i="10"/>
  <c r="S285" i="10"/>
  <c r="I347" i="10"/>
  <c r="I348" i="10"/>
  <c r="S347" i="10"/>
  <c r="S348" i="10"/>
  <c r="I472" i="10"/>
  <c r="I471" i="10"/>
  <c r="S472" i="10"/>
  <c r="S471" i="10"/>
  <c r="S162" i="11"/>
  <c r="S161" i="11"/>
  <c r="I224" i="10"/>
  <c r="I223" i="10"/>
  <c r="S162" i="10"/>
  <c r="S161" i="10"/>
  <c r="D286" i="10"/>
  <c r="D285" i="10"/>
  <c r="N286" i="10"/>
  <c r="N285" i="10"/>
  <c r="D348" i="10"/>
  <c r="D347" i="10"/>
  <c r="N348" i="10"/>
  <c r="N347" i="10"/>
  <c r="D472" i="10"/>
  <c r="D471" i="10"/>
  <c r="N472" i="10"/>
  <c r="N471" i="10"/>
  <c r="I100" i="11"/>
  <c r="I99" i="11"/>
  <c r="N99" i="11"/>
  <c r="N100" i="11"/>
  <c r="N161" i="11"/>
  <c r="N162" i="11"/>
  <c r="S286" i="11"/>
  <c r="S285" i="11"/>
  <c r="K239" i="11"/>
  <c r="K196" i="11"/>
  <c r="K228" i="11" s="1"/>
  <c r="K231" i="11" s="1"/>
  <c r="L231" i="11" s="1"/>
  <c r="L232" i="11" s="1"/>
  <c r="K177" i="11"/>
  <c r="U177" i="11"/>
  <c r="K258" i="11"/>
  <c r="U134" i="11"/>
  <c r="U166" i="11" s="1"/>
  <c r="P134" i="11"/>
  <c r="P166" i="11" s="1"/>
  <c r="P169" i="11" s="1"/>
  <c r="Q169" i="11" s="1"/>
  <c r="Q170" i="11" s="1"/>
  <c r="K134" i="11"/>
  <c r="K166" i="11" s="1"/>
  <c r="K169" i="11" s="1"/>
  <c r="L169" i="11" s="1"/>
  <c r="L170" i="11" s="1"/>
  <c r="P115" i="11"/>
  <c r="P72" i="11"/>
  <c r="P104" i="11" s="1"/>
  <c r="P107" i="11" s="1"/>
  <c r="Q107" i="11" s="1"/>
  <c r="Q108" i="11" s="1"/>
  <c r="U72" i="11"/>
  <c r="U104" i="11" s="1"/>
  <c r="U115" i="11"/>
  <c r="P72" i="10"/>
  <c r="P104" i="10" s="1"/>
  <c r="P107" i="10" s="1"/>
  <c r="F72" i="10"/>
  <c r="F104" i="10" s="1"/>
  <c r="F107" i="10" s="1"/>
  <c r="G107" i="10" s="1"/>
  <c r="G108" i="10" s="1"/>
  <c r="F487" i="10"/>
  <c r="F177" i="10"/>
  <c r="F444" i="10"/>
  <c r="P444" i="10"/>
  <c r="K487" i="10"/>
  <c r="U487" i="10"/>
  <c r="U444" i="10"/>
  <c r="F382" i="10"/>
  <c r="F414" i="10" s="1"/>
  <c r="F417" i="10" s="1"/>
  <c r="G417" i="10" s="1"/>
  <c r="G418" i="10" s="1"/>
  <c r="O401" i="10"/>
  <c r="P401" i="10" s="1"/>
  <c r="T401" i="10"/>
  <c r="U401" i="10" s="1"/>
  <c r="F425" i="10"/>
  <c r="P425" i="10"/>
  <c r="E363" i="10"/>
  <c r="F363" i="10" s="1"/>
  <c r="D363" i="10"/>
  <c r="K320" i="10"/>
  <c r="K352" i="10" s="1"/>
  <c r="K355" i="10" s="1"/>
  <c r="L355" i="10" s="1"/>
  <c r="L356" i="10" s="1"/>
  <c r="F320" i="10"/>
  <c r="F352" i="10" s="1"/>
  <c r="F355" i="10" s="1"/>
  <c r="G355" i="10" s="1"/>
  <c r="G356" i="10" s="1"/>
  <c r="O363" i="10"/>
  <c r="P363" i="10" s="1"/>
  <c r="N363" i="10"/>
  <c r="U320" i="10"/>
  <c r="U352" i="10" s="1"/>
  <c r="U355" i="10" s="1"/>
  <c r="V355" i="10" s="1"/>
  <c r="V356" i="10" s="1"/>
  <c r="K363" i="10"/>
  <c r="U363" i="10"/>
  <c r="I363" i="10"/>
  <c r="S363" i="10"/>
  <c r="F258" i="10"/>
  <c r="F290" i="10" s="1"/>
  <c r="F293" i="10" s="1"/>
  <c r="G293" i="10" s="1"/>
  <c r="G294" i="10" s="1"/>
  <c r="K301" i="10"/>
  <c r="U301" i="10"/>
  <c r="F301" i="10"/>
  <c r="P301" i="10"/>
  <c r="F196" i="10"/>
  <c r="F228" i="10" s="1"/>
  <c r="F231" i="10" s="1"/>
  <c r="G231" i="10" s="1"/>
  <c r="G232" i="10" s="1"/>
  <c r="P196" i="10"/>
  <c r="P228" i="10" s="1"/>
  <c r="P231" i="10" s="1"/>
  <c r="K239" i="10"/>
  <c r="U239" i="10"/>
  <c r="F239" i="10"/>
  <c r="P239" i="10"/>
  <c r="F134" i="10"/>
  <c r="F166" i="10" s="1"/>
  <c r="F169" i="10" s="1"/>
  <c r="G169" i="10" s="1"/>
  <c r="G170" i="10" s="1"/>
  <c r="P134" i="10"/>
  <c r="P166" i="10" s="1"/>
  <c r="P169" i="10" s="1"/>
  <c r="K134" i="10"/>
  <c r="K166" i="10" s="1"/>
  <c r="K169" i="10" s="1"/>
  <c r="L169" i="10" s="1"/>
  <c r="L170" i="10" s="1"/>
  <c r="U134" i="10"/>
  <c r="U166" i="10" s="1"/>
  <c r="U169" i="10" s="1"/>
  <c r="V169" i="10" s="1"/>
  <c r="V170" i="10" s="1"/>
  <c r="K72" i="10"/>
  <c r="K104" i="10" s="1"/>
  <c r="K107" i="10" s="1"/>
  <c r="K115" i="10"/>
  <c r="T91" i="10"/>
  <c r="U91" i="10" s="1"/>
  <c r="O91" i="10"/>
  <c r="P91" i="10" s="1"/>
  <c r="L107" i="11" l="1"/>
  <c r="L108" i="11" s="1"/>
  <c r="U169" i="11"/>
  <c r="V169" i="11" s="1"/>
  <c r="V170" i="11" s="1"/>
  <c r="U107" i="11"/>
  <c r="V107" i="11" s="1"/>
  <c r="V108" i="11" s="1"/>
  <c r="S225" i="11"/>
  <c r="Q417" i="10"/>
  <c r="Q418" i="10" s="1"/>
  <c r="Q355" i="10"/>
  <c r="Q356" i="10" s="1"/>
  <c r="Q231" i="10"/>
  <c r="Q232" i="10" s="1"/>
  <c r="Q107" i="10"/>
  <c r="Q108" i="10" s="1"/>
  <c r="L107" i="10"/>
  <c r="L108" i="10" s="1"/>
  <c r="Q293" i="10"/>
  <c r="Q294" i="10" s="1"/>
  <c r="Q169" i="10"/>
  <c r="Q170" i="10" s="1"/>
  <c r="V107" i="10"/>
  <c r="V108" i="10" s="1"/>
  <c r="I163" i="11"/>
  <c r="N112" i="12"/>
  <c r="Q112" i="12" s="1"/>
  <c r="Q113" i="12" s="1"/>
  <c r="S287" i="11"/>
  <c r="S101" i="11"/>
  <c r="I101" i="11"/>
  <c r="N163" i="11"/>
  <c r="N101" i="11"/>
  <c r="S163" i="11"/>
  <c r="N287" i="11"/>
  <c r="A7" i="19" l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D15" i="19"/>
  <c r="E15" i="19"/>
  <c r="E25" i="16" l="1"/>
  <c r="E26" i="16"/>
  <c r="E27" i="16"/>
  <c r="E28" i="16"/>
  <c r="E29" i="16"/>
  <c r="E30" i="16"/>
  <c r="E31" i="16"/>
  <c r="E32" i="16"/>
  <c r="E33" i="16"/>
  <c r="E19" i="16"/>
  <c r="E20" i="16"/>
  <c r="E21" i="16"/>
  <c r="E22" i="16"/>
  <c r="T402" i="10" l="1"/>
  <c r="U402" i="10" s="1"/>
  <c r="J402" i="10"/>
  <c r="K402" i="10" s="1"/>
  <c r="O340" i="10"/>
  <c r="P340" i="10" s="1"/>
  <c r="E340" i="10"/>
  <c r="F340" i="10" s="1"/>
  <c r="T216" i="10"/>
  <c r="U216" i="10" s="1"/>
  <c r="J216" i="10"/>
  <c r="K216" i="10" s="1"/>
  <c r="T154" i="10"/>
  <c r="U154" i="10" s="1"/>
  <c r="J154" i="10"/>
  <c r="K154" i="10" s="1"/>
  <c r="T92" i="10"/>
  <c r="U92" i="10" s="1"/>
  <c r="J92" i="10"/>
  <c r="K92" i="10" s="1"/>
  <c r="O464" i="10"/>
  <c r="P464" i="10" s="1"/>
  <c r="E464" i="10"/>
  <c r="F464" i="10" s="1"/>
  <c r="O278" i="10"/>
  <c r="P278" i="10" s="1"/>
  <c r="E278" i="10"/>
  <c r="F278" i="10" s="1"/>
  <c r="O402" i="10"/>
  <c r="P402" i="10" s="1"/>
  <c r="E402" i="10"/>
  <c r="F402" i="10" s="1"/>
  <c r="T340" i="10"/>
  <c r="U340" i="10" s="1"/>
  <c r="J340" i="10"/>
  <c r="K340" i="10" s="1"/>
  <c r="O216" i="10"/>
  <c r="P216" i="10" s="1"/>
  <c r="E216" i="10"/>
  <c r="F216" i="10" s="1"/>
  <c r="O154" i="10"/>
  <c r="P154" i="10" s="1"/>
  <c r="E154" i="10"/>
  <c r="F154" i="10" s="1"/>
  <c r="O92" i="10"/>
  <c r="P92" i="10" s="1"/>
  <c r="E92" i="10"/>
  <c r="F92" i="10" s="1"/>
  <c r="T464" i="10"/>
  <c r="U464" i="10" s="1"/>
  <c r="T278" i="10"/>
  <c r="U278" i="10" s="1"/>
  <c r="J278" i="10"/>
  <c r="K278" i="10" s="1"/>
  <c r="J464" i="10"/>
  <c r="K464" i="10" s="1"/>
  <c r="J219" i="12"/>
  <c r="K219" i="12" s="1"/>
  <c r="T157" i="12"/>
  <c r="U157" i="12" s="1"/>
  <c r="E157" i="12"/>
  <c r="F157" i="12" s="1"/>
  <c r="J95" i="12"/>
  <c r="K95" i="12" s="1"/>
  <c r="E219" i="12"/>
  <c r="F219" i="12" s="1"/>
  <c r="T95" i="12"/>
  <c r="U95" i="12" s="1"/>
  <c r="T219" i="12"/>
  <c r="U219" i="12" s="1"/>
  <c r="J157" i="12"/>
  <c r="K157" i="12" s="1"/>
  <c r="E95" i="12"/>
  <c r="F95" i="12" s="1"/>
  <c r="J215" i="12"/>
  <c r="K215" i="12" s="1"/>
  <c r="E153" i="12"/>
  <c r="F153" i="12" s="1"/>
  <c r="J91" i="12"/>
  <c r="K91" i="12" s="1"/>
  <c r="E215" i="12"/>
  <c r="F215" i="12" s="1"/>
  <c r="E91" i="12"/>
  <c r="F91" i="12" s="1"/>
  <c r="J153" i="12"/>
  <c r="K153" i="12" s="1"/>
  <c r="O276" i="11"/>
  <c r="P276" i="11" s="1"/>
  <c r="E276" i="11"/>
  <c r="F276" i="11" s="1"/>
  <c r="T276" i="11"/>
  <c r="U276" i="11" s="1"/>
  <c r="T214" i="11"/>
  <c r="U214" i="11" s="1"/>
  <c r="J214" i="11"/>
  <c r="K214" i="11" s="1"/>
  <c r="O152" i="11"/>
  <c r="P152" i="11" s="1"/>
  <c r="E152" i="11"/>
  <c r="F152" i="11" s="1"/>
  <c r="O90" i="11"/>
  <c r="P90" i="11" s="1"/>
  <c r="E90" i="11"/>
  <c r="F90" i="11" s="1"/>
  <c r="O214" i="11"/>
  <c r="P214" i="11" s="1"/>
  <c r="E214" i="11"/>
  <c r="F214" i="11" s="1"/>
  <c r="T152" i="11"/>
  <c r="U152" i="11" s="1"/>
  <c r="J152" i="11"/>
  <c r="K152" i="11" s="1"/>
  <c r="J276" i="11"/>
  <c r="K276" i="11" s="1"/>
  <c r="J90" i="11"/>
  <c r="K90" i="11" s="1"/>
  <c r="T90" i="11"/>
  <c r="U90" i="11" s="1"/>
  <c r="T206" i="12"/>
  <c r="U206" i="12" s="1"/>
  <c r="J206" i="12"/>
  <c r="K206" i="12" s="1"/>
  <c r="E206" i="12"/>
  <c r="F206" i="12" s="1"/>
  <c r="J144" i="12"/>
  <c r="K144" i="12" s="1"/>
  <c r="T144" i="12"/>
  <c r="U144" i="12" s="1"/>
  <c r="J82" i="12"/>
  <c r="K82" i="12" s="1"/>
  <c r="T82" i="12"/>
  <c r="U82" i="12" s="1"/>
  <c r="E82" i="12"/>
  <c r="F82" i="12" s="1"/>
  <c r="E144" i="12"/>
  <c r="F144" i="12" s="1"/>
  <c r="E205" i="12"/>
  <c r="F205" i="12" s="1"/>
  <c r="E143" i="12"/>
  <c r="F143" i="12" s="1"/>
  <c r="J205" i="12"/>
  <c r="K205" i="12" s="1"/>
  <c r="J143" i="12"/>
  <c r="K143" i="12" s="1"/>
  <c r="T81" i="12"/>
  <c r="U81" i="12" s="1"/>
  <c r="T143" i="12"/>
  <c r="U143" i="12" s="1"/>
  <c r="E81" i="12"/>
  <c r="F81" i="12" s="1"/>
  <c r="T205" i="12"/>
  <c r="U205" i="12" s="1"/>
  <c r="J81" i="12"/>
  <c r="K81" i="12" s="1"/>
  <c r="T405" i="10"/>
  <c r="U405" i="10" s="1"/>
  <c r="J405" i="10"/>
  <c r="K405" i="10" s="1"/>
  <c r="O343" i="10"/>
  <c r="P343" i="10" s="1"/>
  <c r="E343" i="10"/>
  <c r="F343" i="10" s="1"/>
  <c r="T219" i="10"/>
  <c r="U219" i="10" s="1"/>
  <c r="J219" i="10"/>
  <c r="K219" i="10" s="1"/>
  <c r="T157" i="10"/>
  <c r="U157" i="10" s="1"/>
  <c r="J157" i="10"/>
  <c r="K157" i="10" s="1"/>
  <c r="T95" i="10"/>
  <c r="U95" i="10" s="1"/>
  <c r="J95" i="10"/>
  <c r="K95" i="10" s="1"/>
  <c r="O467" i="10"/>
  <c r="P467" i="10" s="1"/>
  <c r="E467" i="10"/>
  <c r="F467" i="10" s="1"/>
  <c r="O281" i="10"/>
  <c r="P281" i="10" s="1"/>
  <c r="E281" i="10"/>
  <c r="F281" i="10" s="1"/>
  <c r="O405" i="10"/>
  <c r="P405" i="10" s="1"/>
  <c r="E405" i="10"/>
  <c r="F405" i="10" s="1"/>
  <c r="T343" i="10"/>
  <c r="U343" i="10" s="1"/>
  <c r="J343" i="10"/>
  <c r="K343" i="10" s="1"/>
  <c r="O219" i="10"/>
  <c r="P219" i="10" s="1"/>
  <c r="E219" i="10"/>
  <c r="F219" i="10" s="1"/>
  <c r="O157" i="10"/>
  <c r="P157" i="10" s="1"/>
  <c r="E157" i="10"/>
  <c r="F157" i="10" s="1"/>
  <c r="O95" i="10"/>
  <c r="P95" i="10" s="1"/>
  <c r="E95" i="10"/>
  <c r="F95" i="10" s="1"/>
  <c r="J281" i="10"/>
  <c r="K281" i="10" s="1"/>
  <c r="J467" i="10"/>
  <c r="K467" i="10" s="1"/>
  <c r="T281" i="10"/>
  <c r="U281" i="10" s="1"/>
  <c r="T467" i="10"/>
  <c r="U467" i="10" s="1"/>
  <c r="E401" i="10"/>
  <c r="F401" i="10" s="1"/>
  <c r="E339" i="10"/>
  <c r="F339" i="10" s="1"/>
  <c r="J215" i="10"/>
  <c r="K215" i="10" s="1"/>
  <c r="E153" i="10"/>
  <c r="F153" i="10" s="1"/>
  <c r="E91" i="10"/>
  <c r="F91" i="10" s="1"/>
  <c r="E463" i="10"/>
  <c r="F463" i="10" s="1"/>
  <c r="E277" i="10"/>
  <c r="F277" i="10" s="1"/>
  <c r="J91" i="10"/>
  <c r="K91" i="10" s="1"/>
  <c r="J401" i="10"/>
  <c r="K401" i="10" s="1"/>
  <c r="J339" i="10"/>
  <c r="K339" i="10" s="1"/>
  <c r="E215" i="10"/>
  <c r="F215" i="10" s="1"/>
  <c r="J153" i="10"/>
  <c r="K153" i="10" s="1"/>
  <c r="J277" i="10"/>
  <c r="K277" i="10" s="1"/>
  <c r="J463" i="10"/>
  <c r="K463" i="10" s="1"/>
  <c r="O397" i="10"/>
  <c r="P397" i="10" s="1"/>
  <c r="E397" i="10"/>
  <c r="F397" i="10" s="1"/>
  <c r="O335" i="10"/>
  <c r="P335" i="10" s="1"/>
  <c r="E335" i="10"/>
  <c r="F335" i="10" s="1"/>
  <c r="T211" i="10"/>
  <c r="U211" i="10" s="1"/>
  <c r="J211" i="10"/>
  <c r="K211" i="10" s="1"/>
  <c r="O149" i="10"/>
  <c r="P149" i="10" s="1"/>
  <c r="E149" i="10"/>
  <c r="F149" i="10" s="1"/>
  <c r="O459" i="10"/>
  <c r="P459" i="10" s="1"/>
  <c r="E459" i="10"/>
  <c r="F459" i="10" s="1"/>
  <c r="O273" i="10"/>
  <c r="P273" i="10" s="1"/>
  <c r="E273" i="10"/>
  <c r="F273" i="10" s="1"/>
  <c r="T397" i="10"/>
  <c r="U397" i="10" s="1"/>
  <c r="J397" i="10"/>
  <c r="K397" i="10" s="1"/>
  <c r="T335" i="10"/>
  <c r="U335" i="10" s="1"/>
  <c r="J335" i="10"/>
  <c r="K335" i="10" s="1"/>
  <c r="O211" i="10"/>
  <c r="P211" i="10" s="1"/>
  <c r="E211" i="10"/>
  <c r="F211" i="10" s="1"/>
  <c r="T149" i="10"/>
  <c r="U149" i="10" s="1"/>
  <c r="J149" i="10"/>
  <c r="K149" i="10" s="1"/>
  <c r="T87" i="10"/>
  <c r="U87" i="10" s="1"/>
  <c r="J87" i="10"/>
  <c r="K87" i="10" s="1"/>
  <c r="T459" i="10"/>
  <c r="U459" i="10" s="1"/>
  <c r="J273" i="10"/>
  <c r="K273" i="10" s="1"/>
  <c r="J459" i="10"/>
  <c r="K459" i="10" s="1"/>
  <c r="T273" i="10"/>
  <c r="U273" i="10" s="1"/>
  <c r="O87" i="10"/>
  <c r="P87" i="10" s="1"/>
  <c r="E87" i="10"/>
  <c r="F87" i="10" s="1"/>
  <c r="T281" i="11"/>
  <c r="U281" i="11" s="1"/>
  <c r="J281" i="11"/>
  <c r="K281" i="11" s="1"/>
  <c r="O281" i="11"/>
  <c r="P281" i="11" s="1"/>
  <c r="O219" i="11"/>
  <c r="P219" i="11" s="1"/>
  <c r="E219" i="11"/>
  <c r="F219" i="11" s="1"/>
  <c r="T157" i="11"/>
  <c r="U157" i="11" s="1"/>
  <c r="J157" i="11"/>
  <c r="K157" i="11" s="1"/>
  <c r="O95" i="11"/>
  <c r="P95" i="11" s="1"/>
  <c r="E95" i="11"/>
  <c r="F95" i="11" s="1"/>
  <c r="T219" i="11"/>
  <c r="U219" i="11" s="1"/>
  <c r="J219" i="11"/>
  <c r="K219" i="11" s="1"/>
  <c r="O157" i="11"/>
  <c r="P157" i="11" s="1"/>
  <c r="E157" i="11"/>
  <c r="F157" i="11" s="1"/>
  <c r="J95" i="11"/>
  <c r="K95" i="11" s="1"/>
  <c r="E281" i="11"/>
  <c r="F281" i="11" s="1"/>
  <c r="T95" i="11"/>
  <c r="U95" i="11" s="1"/>
  <c r="T216" i="12"/>
  <c r="U216" i="12" s="1"/>
  <c r="E216" i="12"/>
  <c r="F216" i="12" s="1"/>
  <c r="J154" i="12"/>
  <c r="K154" i="12" s="1"/>
  <c r="T92" i="12"/>
  <c r="U92" i="12" s="1"/>
  <c r="E92" i="12"/>
  <c r="F92" i="12" s="1"/>
  <c r="J216" i="12"/>
  <c r="K216" i="12" s="1"/>
  <c r="E154" i="12"/>
  <c r="F154" i="12" s="1"/>
  <c r="T154" i="12"/>
  <c r="U154" i="12" s="1"/>
  <c r="J92" i="12"/>
  <c r="K92" i="12" s="1"/>
  <c r="E277" i="11"/>
  <c r="F277" i="11" s="1"/>
  <c r="J215" i="11"/>
  <c r="K215" i="11" s="1"/>
  <c r="E153" i="11"/>
  <c r="F153" i="11" s="1"/>
  <c r="J277" i="11"/>
  <c r="K277" i="11" s="1"/>
  <c r="E91" i="11"/>
  <c r="F91" i="11" s="1"/>
  <c r="E215" i="11"/>
  <c r="F215" i="11" s="1"/>
  <c r="J153" i="11"/>
  <c r="K153" i="11" s="1"/>
  <c r="J91" i="11"/>
  <c r="K91" i="11" s="1"/>
  <c r="T212" i="12"/>
  <c r="U212" i="12" s="1"/>
  <c r="E212" i="12"/>
  <c r="F212" i="12" s="1"/>
  <c r="J150" i="12"/>
  <c r="K150" i="12" s="1"/>
  <c r="T88" i="12"/>
  <c r="U88" i="12" s="1"/>
  <c r="E88" i="12"/>
  <c r="F88" i="12" s="1"/>
  <c r="J212" i="12"/>
  <c r="K212" i="12" s="1"/>
  <c r="E150" i="12"/>
  <c r="F150" i="12" s="1"/>
  <c r="J88" i="12"/>
  <c r="K88" i="12" s="1"/>
  <c r="T150" i="12"/>
  <c r="U150" i="12" s="1"/>
  <c r="O273" i="11"/>
  <c r="P273" i="11" s="1"/>
  <c r="E273" i="11"/>
  <c r="F273" i="11" s="1"/>
  <c r="T211" i="11"/>
  <c r="U211" i="11" s="1"/>
  <c r="J211" i="11"/>
  <c r="K211" i="11" s="1"/>
  <c r="O149" i="11"/>
  <c r="P149" i="11" s="1"/>
  <c r="E149" i="11"/>
  <c r="F149" i="11" s="1"/>
  <c r="J273" i="11"/>
  <c r="K273" i="11" s="1"/>
  <c r="O87" i="11"/>
  <c r="P87" i="11" s="1"/>
  <c r="E87" i="11"/>
  <c r="F87" i="11" s="1"/>
  <c r="T273" i="11"/>
  <c r="U273" i="11" s="1"/>
  <c r="O211" i="11"/>
  <c r="P211" i="11" s="1"/>
  <c r="E211" i="11"/>
  <c r="F211" i="11" s="1"/>
  <c r="T149" i="11"/>
  <c r="U149" i="11" s="1"/>
  <c r="J149" i="11"/>
  <c r="K149" i="11" s="1"/>
  <c r="T87" i="11"/>
  <c r="U87" i="11" s="1"/>
  <c r="J87" i="11"/>
  <c r="K87" i="11" s="1"/>
  <c r="O488" i="10"/>
  <c r="P488" i="10" s="1"/>
  <c r="E488" i="10"/>
  <c r="F488" i="10" s="1"/>
  <c r="T364" i="10"/>
  <c r="U364" i="10" s="1"/>
  <c r="O302" i="10"/>
  <c r="P302" i="10" s="1"/>
  <c r="E302" i="10"/>
  <c r="F302" i="10" s="1"/>
  <c r="T178" i="10"/>
  <c r="U178" i="10" s="1"/>
  <c r="J178" i="10"/>
  <c r="K178" i="10" s="1"/>
  <c r="O426" i="10"/>
  <c r="P426" i="10" s="1"/>
  <c r="E426" i="10"/>
  <c r="F426" i="10" s="1"/>
  <c r="J364" i="10"/>
  <c r="K364" i="10" s="1"/>
  <c r="O240" i="10"/>
  <c r="P240" i="10" s="1"/>
  <c r="E240" i="10"/>
  <c r="F240" i="10" s="1"/>
  <c r="O116" i="10"/>
  <c r="P116" i="10" s="1"/>
  <c r="E116" i="10"/>
  <c r="F116" i="10" s="1"/>
  <c r="T488" i="10"/>
  <c r="U488" i="10" s="1"/>
  <c r="J488" i="10"/>
  <c r="K488" i="10" s="1"/>
  <c r="T302" i="10"/>
  <c r="U302" i="10" s="1"/>
  <c r="J302" i="10"/>
  <c r="K302" i="10" s="1"/>
  <c r="O178" i="10"/>
  <c r="P178" i="10" s="1"/>
  <c r="E178" i="10"/>
  <c r="F178" i="10" s="1"/>
  <c r="T240" i="10"/>
  <c r="U240" i="10" s="1"/>
  <c r="T116" i="10"/>
  <c r="U116" i="10" s="1"/>
  <c r="J426" i="10"/>
  <c r="K426" i="10" s="1"/>
  <c r="E364" i="10"/>
  <c r="F364" i="10" s="1"/>
  <c r="J116" i="10"/>
  <c r="K116" i="10" s="1"/>
  <c r="T426" i="10"/>
  <c r="U426" i="10" s="1"/>
  <c r="O364" i="10"/>
  <c r="P364" i="10" s="1"/>
  <c r="J240" i="10"/>
  <c r="K240" i="10" s="1"/>
  <c r="T285" i="11"/>
  <c r="U285" i="11" s="1"/>
  <c r="J285" i="11"/>
  <c r="K285" i="11" s="1"/>
  <c r="T223" i="11"/>
  <c r="U223" i="11" s="1"/>
  <c r="J223" i="11"/>
  <c r="K223" i="11" s="1"/>
  <c r="E223" i="11"/>
  <c r="F223" i="11" s="1"/>
  <c r="T161" i="11"/>
  <c r="U161" i="11" s="1"/>
  <c r="J161" i="11"/>
  <c r="K161" i="11" s="1"/>
  <c r="E285" i="11"/>
  <c r="F285" i="11" s="1"/>
  <c r="O223" i="11"/>
  <c r="P223" i="11" s="1"/>
  <c r="O99" i="11"/>
  <c r="P99" i="11" s="1"/>
  <c r="E99" i="11"/>
  <c r="F99" i="11" s="1"/>
  <c r="O285" i="11"/>
  <c r="P285" i="11" s="1"/>
  <c r="O161" i="11"/>
  <c r="P161" i="11" s="1"/>
  <c r="E161" i="11"/>
  <c r="F161" i="11" s="1"/>
  <c r="J99" i="11"/>
  <c r="K99" i="11" s="1"/>
  <c r="T99" i="11"/>
  <c r="U99" i="11" s="1"/>
  <c r="T286" i="11"/>
  <c r="U286" i="11" s="1"/>
  <c r="J286" i="11"/>
  <c r="K286" i="11" s="1"/>
  <c r="T224" i="11"/>
  <c r="U224" i="11" s="1"/>
  <c r="J224" i="11"/>
  <c r="K224" i="11" s="1"/>
  <c r="O286" i="11"/>
  <c r="P286" i="11" s="1"/>
  <c r="T162" i="11"/>
  <c r="U162" i="11" s="1"/>
  <c r="J162" i="11"/>
  <c r="K162" i="11" s="1"/>
  <c r="O100" i="11"/>
  <c r="P100" i="11" s="1"/>
  <c r="E100" i="11"/>
  <c r="F100" i="11" s="1"/>
  <c r="E224" i="11"/>
  <c r="F224" i="11" s="1"/>
  <c r="O162" i="11"/>
  <c r="P162" i="11" s="1"/>
  <c r="E162" i="11"/>
  <c r="F162" i="11" s="1"/>
  <c r="T100" i="11"/>
  <c r="U100" i="11" s="1"/>
  <c r="E286" i="11"/>
  <c r="F286" i="11" s="1"/>
  <c r="O224" i="11"/>
  <c r="P224" i="11" s="1"/>
  <c r="J100" i="11"/>
  <c r="K100" i="11" s="1"/>
  <c r="T280" i="11"/>
  <c r="U280" i="11" s="1"/>
  <c r="J280" i="11"/>
  <c r="K280" i="11" s="1"/>
  <c r="O218" i="11"/>
  <c r="P218" i="11" s="1"/>
  <c r="E218" i="11"/>
  <c r="F218" i="11" s="1"/>
  <c r="T156" i="11"/>
  <c r="U156" i="11" s="1"/>
  <c r="J156" i="11"/>
  <c r="K156" i="11" s="1"/>
  <c r="E280" i="11"/>
  <c r="F280" i="11" s="1"/>
  <c r="O94" i="11"/>
  <c r="P94" i="11" s="1"/>
  <c r="E94" i="11"/>
  <c r="F94" i="11" s="1"/>
  <c r="O280" i="11"/>
  <c r="P280" i="11" s="1"/>
  <c r="T218" i="11"/>
  <c r="U218" i="11" s="1"/>
  <c r="J218" i="11"/>
  <c r="K218" i="11" s="1"/>
  <c r="O156" i="11"/>
  <c r="P156" i="11" s="1"/>
  <c r="E156" i="11"/>
  <c r="F156" i="11" s="1"/>
  <c r="J94" i="11"/>
  <c r="K94" i="11" s="1"/>
  <c r="T94" i="11"/>
  <c r="U94" i="11" s="1"/>
  <c r="J211" i="12"/>
  <c r="K211" i="12" s="1"/>
  <c r="T149" i="12"/>
  <c r="U149" i="12" s="1"/>
  <c r="E149" i="12"/>
  <c r="F149" i="12" s="1"/>
  <c r="J87" i="12"/>
  <c r="K87" i="12" s="1"/>
  <c r="T211" i="12"/>
  <c r="U211" i="12" s="1"/>
  <c r="E211" i="12"/>
  <c r="F211" i="12" s="1"/>
  <c r="E87" i="12"/>
  <c r="F87" i="12" s="1"/>
  <c r="J149" i="12"/>
  <c r="K149" i="12" s="1"/>
  <c r="T87" i="12"/>
  <c r="U87" i="12" s="1"/>
  <c r="T302" i="11"/>
  <c r="U302" i="11" s="1"/>
  <c r="J302" i="11"/>
  <c r="K302" i="11" s="1"/>
  <c r="T240" i="11"/>
  <c r="U240" i="11" s="1"/>
  <c r="J240" i="11"/>
  <c r="K240" i="11" s="1"/>
  <c r="O302" i="11"/>
  <c r="P302" i="11" s="1"/>
  <c r="E302" i="11"/>
  <c r="F302" i="11" s="1"/>
  <c r="O240" i="11"/>
  <c r="P240" i="11" s="1"/>
  <c r="E240" i="11"/>
  <c r="F240" i="11" s="1"/>
  <c r="T178" i="11"/>
  <c r="U178" i="11" s="1"/>
  <c r="J178" i="11"/>
  <c r="K178" i="11" s="1"/>
  <c r="T116" i="11"/>
  <c r="U116" i="11" s="1"/>
  <c r="J116" i="11"/>
  <c r="K116" i="11" s="1"/>
  <c r="O178" i="11"/>
  <c r="P178" i="11" s="1"/>
  <c r="O116" i="11"/>
  <c r="P116" i="11" s="1"/>
  <c r="E178" i="11"/>
  <c r="F178" i="11" s="1"/>
  <c r="E116" i="11"/>
  <c r="F116" i="11" s="1"/>
  <c r="T270" i="11"/>
  <c r="U270" i="11" s="1"/>
  <c r="J270" i="11"/>
  <c r="K270" i="11" s="1"/>
  <c r="O270" i="11"/>
  <c r="P270" i="11" s="1"/>
  <c r="T208" i="11"/>
  <c r="U208" i="11" s="1"/>
  <c r="J208" i="11"/>
  <c r="K208" i="11" s="1"/>
  <c r="T84" i="11"/>
  <c r="U84" i="11" s="1"/>
  <c r="O84" i="11"/>
  <c r="P84" i="11" s="1"/>
  <c r="J84" i="11"/>
  <c r="K84" i="11" s="1"/>
  <c r="E84" i="11"/>
  <c r="F84" i="11" s="1"/>
  <c r="O208" i="11"/>
  <c r="P208" i="11" s="1"/>
  <c r="E208" i="11"/>
  <c r="F208" i="11" s="1"/>
  <c r="E270" i="11"/>
  <c r="F270" i="11" s="1"/>
  <c r="T146" i="11"/>
  <c r="U146" i="11" s="1"/>
  <c r="O146" i="11"/>
  <c r="P146" i="11" s="1"/>
  <c r="E146" i="11"/>
  <c r="F146" i="11" s="1"/>
  <c r="J146" i="11"/>
  <c r="K146" i="11" s="1"/>
  <c r="J268" i="11"/>
  <c r="K268" i="11" s="1"/>
  <c r="O268" i="11"/>
  <c r="P268" i="11" s="1"/>
  <c r="E268" i="11"/>
  <c r="F268" i="11" s="1"/>
  <c r="O206" i="11"/>
  <c r="P206" i="11" s="1"/>
  <c r="E206" i="11"/>
  <c r="F206" i="11" s="1"/>
  <c r="O82" i="11"/>
  <c r="P82" i="11" s="1"/>
  <c r="T82" i="11"/>
  <c r="U82" i="11" s="1"/>
  <c r="T206" i="11"/>
  <c r="U206" i="11" s="1"/>
  <c r="J206" i="11"/>
  <c r="K206" i="11" s="1"/>
  <c r="E82" i="11"/>
  <c r="F82" i="11" s="1"/>
  <c r="T268" i="11"/>
  <c r="U268" i="11" s="1"/>
  <c r="T144" i="11"/>
  <c r="U144" i="11" s="1"/>
  <c r="E144" i="11"/>
  <c r="F144" i="11" s="1"/>
  <c r="J144" i="11"/>
  <c r="K144" i="11" s="1"/>
  <c r="J82" i="11"/>
  <c r="K82" i="11" s="1"/>
  <c r="O144" i="11"/>
  <c r="P144" i="11" s="1"/>
  <c r="O267" i="11"/>
  <c r="P267" i="11" s="1"/>
  <c r="T267" i="11"/>
  <c r="U267" i="11" s="1"/>
  <c r="E267" i="11"/>
  <c r="F267" i="11" s="1"/>
  <c r="O143" i="11"/>
  <c r="P143" i="11" s="1"/>
  <c r="E143" i="11"/>
  <c r="F143" i="11" s="1"/>
  <c r="O81" i="11"/>
  <c r="P81" i="11" s="1"/>
  <c r="E81" i="11"/>
  <c r="F81" i="11" s="1"/>
  <c r="J267" i="11"/>
  <c r="K267" i="11" s="1"/>
  <c r="T143" i="11"/>
  <c r="U143" i="11" s="1"/>
  <c r="J143" i="11"/>
  <c r="K143" i="11" s="1"/>
  <c r="T81" i="11"/>
  <c r="U81" i="11" s="1"/>
  <c r="T205" i="11"/>
  <c r="U205" i="11" s="1"/>
  <c r="O205" i="11"/>
  <c r="P205" i="11" s="1"/>
  <c r="E205" i="11"/>
  <c r="F205" i="11" s="1"/>
  <c r="J81" i="11"/>
  <c r="K81" i="11" s="1"/>
  <c r="J205" i="11"/>
  <c r="K205" i="11" s="1"/>
  <c r="T466" i="10"/>
  <c r="U466" i="10" s="1"/>
  <c r="O404" i="10"/>
  <c r="P404" i="10" s="1"/>
  <c r="O342" i="10"/>
  <c r="P342" i="10" s="1"/>
  <c r="E342" i="10"/>
  <c r="F342" i="10" s="1"/>
  <c r="T280" i="10"/>
  <c r="U280" i="10" s="1"/>
  <c r="O218" i="10"/>
  <c r="P218" i="10" s="1"/>
  <c r="T156" i="10"/>
  <c r="U156" i="10" s="1"/>
  <c r="J156" i="10"/>
  <c r="K156" i="10" s="1"/>
  <c r="O94" i="10"/>
  <c r="P94" i="10" s="1"/>
  <c r="E466" i="10"/>
  <c r="F466" i="10" s="1"/>
  <c r="T404" i="10"/>
  <c r="U404" i="10" s="1"/>
  <c r="E280" i="10"/>
  <c r="F280" i="10" s="1"/>
  <c r="T218" i="10"/>
  <c r="U218" i="10" s="1"/>
  <c r="T94" i="10"/>
  <c r="U94" i="10" s="1"/>
  <c r="J466" i="10"/>
  <c r="K466" i="10" s="1"/>
  <c r="E404" i="10"/>
  <c r="F404" i="10" s="1"/>
  <c r="T342" i="10"/>
  <c r="U342" i="10" s="1"/>
  <c r="J342" i="10"/>
  <c r="K342" i="10" s="1"/>
  <c r="J280" i="10"/>
  <c r="K280" i="10" s="1"/>
  <c r="E218" i="10"/>
  <c r="F218" i="10" s="1"/>
  <c r="O156" i="10"/>
  <c r="P156" i="10" s="1"/>
  <c r="E156" i="10"/>
  <c r="F156" i="10" s="1"/>
  <c r="E94" i="10"/>
  <c r="F94" i="10" s="1"/>
  <c r="J404" i="10"/>
  <c r="K404" i="10" s="1"/>
  <c r="O280" i="10"/>
  <c r="P280" i="10" s="1"/>
  <c r="O466" i="10"/>
  <c r="P466" i="10" s="1"/>
  <c r="J218" i="10"/>
  <c r="K218" i="10" s="1"/>
  <c r="J94" i="10"/>
  <c r="K94" i="10" s="1"/>
  <c r="O400" i="10"/>
  <c r="P400" i="10" s="1"/>
  <c r="E400" i="10"/>
  <c r="F400" i="10" s="1"/>
  <c r="O338" i="10"/>
  <c r="P338" i="10" s="1"/>
  <c r="E338" i="10"/>
  <c r="F338" i="10" s="1"/>
  <c r="T214" i="10"/>
  <c r="U214" i="10" s="1"/>
  <c r="J214" i="10"/>
  <c r="K214" i="10" s="1"/>
  <c r="O152" i="10"/>
  <c r="P152" i="10" s="1"/>
  <c r="E152" i="10"/>
  <c r="F152" i="10" s="1"/>
  <c r="O90" i="10"/>
  <c r="P90" i="10" s="1"/>
  <c r="E90" i="10"/>
  <c r="F90" i="10" s="1"/>
  <c r="O462" i="10"/>
  <c r="P462" i="10" s="1"/>
  <c r="E462" i="10"/>
  <c r="F462" i="10" s="1"/>
  <c r="O276" i="10"/>
  <c r="P276" i="10" s="1"/>
  <c r="E276" i="10"/>
  <c r="F276" i="10" s="1"/>
  <c r="T400" i="10"/>
  <c r="U400" i="10" s="1"/>
  <c r="J400" i="10"/>
  <c r="K400" i="10" s="1"/>
  <c r="T338" i="10"/>
  <c r="U338" i="10" s="1"/>
  <c r="J338" i="10"/>
  <c r="K338" i="10" s="1"/>
  <c r="O214" i="10"/>
  <c r="P214" i="10" s="1"/>
  <c r="E214" i="10"/>
  <c r="F214" i="10" s="1"/>
  <c r="T152" i="10"/>
  <c r="U152" i="10" s="1"/>
  <c r="J152" i="10"/>
  <c r="K152" i="10" s="1"/>
  <c r="T90" i="10"/>
  <c r="U90" i="10" s="1"/>
  <c r="J90" i="10"/>
  <c r="K90" i="10" s="1"/>
  <c r="J462" i="10"/>
  <c r="K462" i="10" s="1"/>
  <c r="T276" i="10"/>
  <c r="U276" i="10" s="1"/>
  <c r="T462" i="10"/>
  <c r="U462" i="10" s="1"/>
  <c r="J276" i="10"/>
  <c r="K276" i="10" s="1"/>
  <c r="J217" i="12"/>
  <c r="K217" i="12" s="1"/>
  <c r="T155" i="12"/>
  <c r="U155" i="12" s="1"/>
  <c r="E155" i="12"/>
  <c r="F155" i="12" s="1"/>
  <c r="J93" i="12"/>
  <c r="K93" i="12" s="1"/>
  <c r="E93" i="12"/>
  <c r="F93" i="12" s="1"/>
  <c r="E217" i="12"/>
  <c r="F217" i="12" s="1"/>
  <c r="T93" i="12"/>
  <c r="U93" i="12" s="1"/>
  <c r="T217" i="12"/>
  <c r="U217" i="12" s="1"/>
  <c r="J155" i="12"/>
  <c r="K155" i="12" s="1"/>
  <c r="T278" i="11"/>
  <c r="U278" i="11" s="1"/>
  <c r="J278" i="11"/>
  <c r="K278" i="11" s="1"/>
  <c r="O216" i="11"/>
  <c r="P216" i="11" s="1"/>
  <c r="E216" i="11"/>
  <c r="F216" i="11" s="1"/>
  <c r="T154" i="11"/>
  <c r="U154" i="11" s="1"/>
  <c r="J154" i="11"/>
  <c r="K154" i="11" s="1"/>
  <c r="E278" i="11"/>
  <c r="F278" i="11" s="1"/>
  <c r="O92" i="11"/>
  <c r="P92" i="11" s="1"/>
  <c r="E92" i="11"/>
  <c r="F92" i="11" s="1"/>
  <c r="O278" i="11"/>
  <c r="P278" i="11" s="1"/>
  <c r="T216" i="11"/>
  <c r="U216" i="11" s="1"/>
  <c r="J216" i="11"/>
  <c r="K216" i="11" s="1"/>
  <c r="O154" i="11"/>
  <c r="P154" i="11" s="1"/>
  <c r="E154" i="11"/>
  <c r="F154" i="11" s="1"/>
  <c r="J92" i="11"/>
  <c r="K92" i="11" s="1"/>
  <c r="T92" i="11"/>
  <c r="U92" i="11" s="1"/>
  <c r="J213" i="12"/>
  <c r="K213" i="12" s="1"/>
  <c r="T151" i="12"/>
  <c r="U151" i="12" s="1"/>
  <c r="E151" i="12"/>
  <c r="F151" i="12" s="1"/>
  <c r="J89" i="12"/>
  <c r="K89" i="12" s="1"/>
  <c r="T213" i="12"/>
  <c r="U213" i="12" s="1"/>
  <c r="E213" i="12"/>
  <c r="F213" i="12" s="1"/>
  <c r="E89" i="12"/>
  <c r="F89" i="12" s="1"/>
  <c r="J151" i="12"/>
  <c r="K151" i="12" s="1"/>
  <c r="T89" i="12"/>
  <c r="U89" i="12" s="1"/>
  <c r="O274" i="11"/>
  <c r="P274" i="11" s="1"/>
  <c r="E274" i="11"/>
  <c r="F274" i="11" s="1"/>
  <c r="T274" i="11"/>
  <c r="U274" i="11" s="1"/>
  <c r="T212" i="11"/>
  <c r="U212" i="11" s="1"/>
  <c r="J212" i="11"/>
  <c r="K212" i="11" s="1"/>
  <c r="O150" i="11"/>
  <c r="P150" i="11" s="1"/>
  <c r="E150" i="11"/>
  <c r="F150" i="11" s="1"/>
  <c r="O88" i="11"/>
  <c r="P88" i="11" s="1"/>
  <c r="E88" i="11"/>
  <c r="F88" i="11" s="1"/>
  <c r="O212" i="11"/>
  <c r="P212" i="11" s="1"/>
  <c r="E212" i="11"/>
  <c r="F212" i="11" s="1"/>
  <c r="T150" i="11"/>
  <c r="J150" i="11"/>
  <c r="K150" i="11" s="1"/>
  <c r="J274" i="11"/>
  <c r="K274" i="11" s="1"/>
  <c r="J88" i="11"/>
  <c r="K88" i="11" s="1"/>
  <c r="T88" i="11"/>
  <c r="U88" i="11" s="1"/>
  <c r="T161" i="12"/>
  <c r="U161" i="12" s="1"/>
  <c r="E161" i="12"/>
  <c r="T223" i="12"/>
  <c r="U223" i="12" s="1"/>
  <c r="E223" i="12"/>
  <c r="J161" i="12"/>
  <c r="K161" i="12" s="1"/>
  <c r="T99" i="12"/>
  <c r="U99" i="12" s="1"/>
  <c r="J99" i="12"/>
  <c r="K99" i="12" s="1"/>
  <c r="E99" i="12"/>
  <c r="F99" i="12" s="1"/>
  <c r="J223" i="12"/>
  <c r="K223" i="12" s="1"/>
  <c r="J162" i="12"/>
  <c r="K162" i="12" s="1"/>
  <c r="T100" i="12"/>
  <c r="U100" i="12" s="1"/>
  <c r="E100" i="12"/>
  <c r="F100" i="12" s="1"/>
  <c r="J224" i="12"/>
  <c r="K224" i="12" s="1"/>
  <c r="T162" i="12"/>
  <c r="U162" i="12" s="1"/>
  <c r="E162" i="12"/>
  <c r="F162" i="12" s="1"/>
  <c r="J100" i="12"/>
  <c r="K100" i="12" s="1"/>
  <c r="T224" i="12"/>
  <c r="U224" i="12" s="1"/>
  <c r="E224" i="12"/>
  <c r="F224" i="12" s="1"/>
  <c r="O398" i="10"/>
  <c r="P398" i="10" s="1"/>
  <c r="E398" i="10"/>
  <c r="F398" i="10" s="1"/>
  <c r="O336" i="10"/>
  <c r="P336" i="10" s="1"/>
  <c r="E336" i="10"/>
  <c r="F336" i="10" s="1"/>
  <c r="T212" i="10"/>
  <c r="U212" i="10" s="1"/>
  <c r="J212" i="10"/>
  <c r="K212" i="10" s="1"/>
  <c r="O150" i="10"/>
  <c r="P150" i="10" s="1"/>
  <c r="E150" i="10"/>
  <c r="F150" i="10" s="1"/>
  <c r="O460" i="10"/>
  <c r="P460" i="10" s="1"/>
  <c r="E460" i="10"/>
  <c r="F460" i="10" s="1"/>
  <c r="O274" i="10"/>
  <c r="P274" i="10" s="1"/>
  <c r="E274" i="10"/>
  <c r="F274" i="10" s="1"/>
  <c r="T398" i="10"/>
  <c r="U398" i="10" s="1"/>
  <c r="J398" i="10"/>
  <c r="K398" i="10" s="1"/>
  <c r="T336" i="10"/>
  <c r="U336" i="10" s="1"/>
  <c r="J336" i="10"/>
  <c r="K336" i="10" s="1"/>
  <c r="O212" i="10"/>
  <c r="P212" i="10" s="1"/>
  <c r="E212" i="10"/>
  <c r="F212" i="10" s="1"/>
  <c r="T150" i="10"/>
  <c r="U150" i="10" s="1"/>
  <c r="J150" i="10"/>
  <c r="K150" i="10" s="1"/>
  <c r="J460" i="10"/>
  <c r="K460" i="10" s="1"/>
  <c r="T274" i="10"/>
  <c r="U274" i="10" s="1"/>
  <c r="T88" i="10"/>
  <c r="U88" i="10" s="1"/>
  <c r="J88" i="10"/>
  <c r="K88" i="10" s="1"/>
  <c r="J274" i="10"/>
  <c r="K274" i="10" s="1"/>
  <c r="T460" i="10"/>
  <c r="U460" i="10" s="1"/>
  <c r="O88" i="10"/>
  <c r="P88" i="10" s="1"/>
  <c r="E88" i="10"/>
  <c r="F88" i="10" s="1"/>
  <c r="T409" i="10"/>
  <c r="U409" i="10" s="1"/>
  <c r="J409" i="10"/>
  <c r="K409" i="10" s="1"/>
  <c r="O347" i="10"/>
  <c r="P347" i="10" s="1"/>
  <c r="E347" i="10"/>
  <c r="F347" i="10" s="1"/>
  <c r="T223" i="10"/>
  <c r="U223" i="10" s="1"/>
  <c r="J223" i="10"/>
  <c r="K223" i="10" s="1"/>
  <c r="T161" i="10"/>
  <c r="U161" i="10" s="1"/>
  <c r="J161" i="10"/>
  <c r="K161" i="10" s="1"/>
  <c r="T99" i="10"/>
  <c r="U99" i="10" s="1"/>
  <c r="J99" i="10"/>
  <c r="K99" i="10" s="1"/>
  <c r="O471" i="10"/>
  <c r="P471" i="10" s="1"/>
  <c r="E471" i="10"/>
  <c r="F471" i="10" s="1"/>
  <c r="O285" i="10"/>
  <c r="P285" i="10" s="1"/>
  <c r="E285" i="10"/>
  <c r="F285" i="10" s="1"/>
  <c r="O409" i="10"/>
  <c r="P409" i="10" s="1"/>
  <c r="E409" i="10"/>
  <c r="F409" i="10" s="1"/>
  <c r="T347" i="10"/>
  <c r="U347" i="10" s="1"/>
  <c r="J347" i="10"/>
  <c r="K347" i="10" s="1"/>
  <c r="O223" i="10"/>
  <c r="P223" i="10" s="1"/>
  <c r="E223" i="10"/>
  <c r="F223" i="10" s="1"/>
  <c r="O161" i="10"/>
  <c r="P161" i="10" s="1"/>
  <c r="E161" i="10"/>
  <c r="F161" i="10" s="1"/>
  <c r="O99" i="10"/>
  <c r="P99" i="10" s="1"/>
  <c r="E99" i="10"/>
  <c r="F99" i="10" s="1"/>
  <c r="T471" i="10"/>
  <c r="U471" i="10" s="1"/>
  <c r="J471" i="10"/>
  <c r="K471" i="10" s="1"/>
  <c r="J285" i="10"/>
  <c r="K285" i="10" s="1"/>
  <c r="T285" i="10"/>
  <c r="U285" i="10" s="1"/>
  <c r="T410" i="10"/>
  <c r="U410" i="10" s="1"/>
  <c r="J410" i="10"/>
  <c r="K410" i="10" s="1"/>
  <c r="O348" i="10"/>
  <c r="P348" i="10" s="1"/>
  <c r="E348" i="10"/>
  <c r="F348" i="10" s="1"/>
  <c r="T224" i="10"/>
  <c r="U224" i="10" s="1"/>
  <c r="J224" i="10"/>
  <c r="K224" i="10" s="1"/>
  <c r="T162" i="10"/>
  <c r="U162" i="10" s="1"/>
  <c r="J162" i="10"/>
  <c r="K162" i="10" s="1"/>
  <c r="T100" i="10"/>
  <c r="U100" i="10" s="1"/>
  <c r="J100" i="10"/>
  <c r="K100" i="10" s="1"/>
  <c r="O472" i="10"/>
  <c r="P472" i="10" s="1"/>
  <c r="E472" i="10"/>
  <c r="F472" i="10" s="1"/>
  <c r="O286" i="10"/>
  <c r="P286" i="10" s="1"/>
  <c r="E286" i="10"/>
  <c r="F286" i="10" s="1"/>
  <c r="O410" i="10"/>
  <c r="P410" i="10" s="1"/>
  <c r="E410" i="10"/>
  <c r="F410" i="10" s="1"/>
  <c r="T348" i="10"/>
  <c r="U348" i="10" s="1"/>
  <c r="J348" i="10"/>
  <c r="K348" i="10" s="1"/>
  <c r="O224" i="10"/>
  <c r="P224" i="10" s="1"/>
  <c r="E224" i="10"/>
  <c r="F224" i="10" s="1"/>
  <c r="O162" i="10"/>
  <c r="P162" i="10" s="1"/>
  <c r="E162" i="10"/>
  <c r="F162" i="10" s="1"/>
  <c r="O100" i="10"/>
  <c r="P100" i="10" s="1"/>
  <c r="E100" i="10"/>
  <c r="F100" i="10" s="1"/>
  <c r="J286" i="10"/>
  <c r="K286" i="10" s="1"/>
  <c r="J472" i="10"/>
  <c r="K472" i="10" s="1"/>
  <c r="T286" i="10"/>
  <c r="U286" i="10" s="1"/>
  <c r="T472" i="10"/>
  <c r="U472" i="10" s="1"/>
  <c r="T456" i="10"/>
  <c r="U456" i="10" s="1"/>
  <c r="J332" i="10"/>
  <c r="K332" i="10" s="1"/>
  <c r="T270" i="10"/>
  <c r="U270" i="10" s="1"/>
  <c r="O270" i="10"/>
  <c r="P270" i="10" s="1"/>
  <c r="J270" i="10"/>
  <c r="K270" i="10" s="1"/>
  <c r="E270" i="10"/>
  <c r="F270" i="10" s="1"/>
  <c r="O146" i="10"/>
  <c r="P146" i="10" s="1"/>
  <c r="E146" i="10"/>
  <c r="F146" i="10" s="1"/>
  <c r="E456" i="10"/>
  <c r="F456" i="10" s="1"/>
  <c r="O332" i="10"/>
  <c r="P332" i="10" s="1"/>
  <c r="T208" i="10"/>
  <c r="U208" i="10" s="1"/>
  <c r="O208" i="10"/>
  <c r="P208" i="10" s="1"/>
  <c r="J208" i="10"/>
  <c r="K208" i="10" s="1"/>
  <c r="E208" i="10"/>
  <c r="F208" i="10" s="1"/>
  <c r="J456" i="10"/>
  <c r="K456" i="10" s="1"/>
  <c r="T332" i="10"/>
  <c r="U332" i="10" s="1"/>
  <c r="T146" i="10"/>
  <c r="U146" i="10" s="1"/>
  <c r="J146" i="10"/>
  <c r="K146" i="10" s="1"/>
  <c r="E394" i="10"/>
  <c r="F394" i="10" s="1"/>
  <c r="E332" i="10"/>
  <c r="F332" i="10" s="1"/>
  <c r="T84" i="10"/>
  <c r="U84" i="10" s="1"/>
  <c r="J84" i="10"/>
  <c r="K84" i="10" s="1"/>
  <c r="T394" i="10"/>
  <c r="U394" i="10" s="1"/>
  <c r="O456" i="10"/>
  <c r="P456" i="10" s="1"/>
  <c r="J394" i="10"/>
  <c r="K394" i="10" s="1"/>
  <c r="O394" i="10"/>
  <c r="P394" i="10" s="1"/>
  <c r="O84" i="10"/>
  <c r="P84" i="10" s="1"/>
  <c r="E84" i="10"/>
  <c r="F84" i="10" s="1"/>
  <c r="J83" i="10"/>
  <c r="K83" i="10" s="1"/>
  <c r="E83" i="10"/>
  <c r="F83" i="10" s="1"/>
  <c r="T83" i="10"/>
  <c r="U83" i="10" s="1"/>
  <c r="O83" i="10"/>
  <c r="P83" i="10" s="1"/>
  <c r="E454" i="10"/>
  <c r="F454" i="10" s="1"/>
  <c r="E330" i="10"/>
  <c r="F330" i="10" s="1"/>
  <c r="T268" i="10"/>
  <c r="U268" i="10" s="1"/>
  <c r="O268" i="10"/>
  <c r="P268" i="10" s="1"/>
  <c r="J268" i="10"/>
  <c r="K268" i="10" s="1"/>
  <c r="E268" i="10"/>
  <c r="F268" i="10" s="1"/>
  <c r="O144" i="10"/>
  <c r="P144" i="10" s="1"/>
  <c r="E144" i="10"/>
  <c r="F144" i="10" s="1"/>
  <c r="J454" i="10"/>
  <c r="K454" i="10" s="1"/>
  <c r="J330" i="10"/>
  <c r="K330" i="10" s="1"/>
  <c r="T206" i="10"/>
  <c r="U206" i="10" s="1"/>
  <c r="O206" i="10"/>
  <c r="P206" i="10" s="1"/>
  <c r="J206" i="10"/>
  <c r="K206" i="10" s="1"/>
  <c r="E206" i="10"/>
  <c r="F206" i="10" s="1"/>
  <c r="O454" i="10"/>
  <c r="P454" i="10" s="1"/>
  <c r="O330" i="10"/>
  <c r="P330" i="10" s="1"/>
  <c r="T144" i="10"/>
  <c r="U144" i="10" s="1"/>
  <c r="J144" i="10"/>
  <c r="K144" i="10" s="1"/>
  <c r="E392" i="10"/>
  <c r="F392" i="10" s="1"/>
  <c r="O82" i="10"/>
  <c r="P82" i="10" s="1"/>
  <c r="E82" i="10"/>
  <c r="F82" i="10" s="1"/>
  <c r="T330" i="10"/>
  <c r="U330" i="10" s="1"/>
  <c r="T454" i="10"/>
  <c r="U454" i="10" s="1"/>
  <c r="J392" i="10"/>
  <c r="K392" i="10" s="1"/>
  <c r="O392" i="10"/>
  <c r="P392" i="10" s="1"/>
  <c r="T82" i="10"/>
  <c r="U82" i="10" s="1"/>
  <c r="T392" i="10"/>
  <c r="U392" i="10" s="1"/>
  <c r="J82" i="10"/>
  <c r="K82" i="10" s="1"/>
  <c r="T453" i="10"/>
  <c r="U453" i="10" s="1"/>
  <c r="O391" i="10"/>
  <c r="P391" i="10" s="1"/>
  <c r="E391" i="10"/>
  <c r="F391" i="10" s="1"/>
  <c r="E329" i="10"/>
  <c r="F329" i="10" s="1"/>
  <c r="T205" i="10"/>
  <c r="U205" i="10" s="1"/>
  <c r="J205" i="10"/>
  <c r="K205" i="10" s="1"/>
  <c r="E453" i="10"/>
  <c r="F453" i="10" s="1"/>
  <c r="J329" i="10"/>
  <c r="K329" i="10" s="1"/>
  <c r="O267" i="10"/>
  <c r="P267" i="10" s="1"/>
  <c r="E267" i="10"/>
  <c r="F267" i="10" s="1"/>
  <c r="E81" i="10"/>
  <c r="F81" i="10" s="1"/>
  <c r="J453" i="10"/>
  <c r="K453" i="10" s="1"/>
  <c r="T391" i="10"/>
  <c r="U391" i="10" s="1"/>
  <c r="J391" i="10"/>
  <c r="K391" i="10" s="1"/>
  <c r="O329" i="10"/>
  <c r="P329" i="10" s="1"/>
  <c r="O205" i="10"/>
  <c r="P205" i="10" s="1"/>
  <c r="E205" i="10"/>
  <c r="F205" i="10" s="1"/>
  <c r="O453" i="10"/>
  <c r="P453" i="10" s="1"/>
  <c r="E143" i="10"/>
  <c r="F143" i="10" s="1"/>
  <c r="J143" i="10"/>
  <c r="K143" i="10" s="1"/>
  <c r="J81" i="10"/>
  <c r="K81" i="10" s="1"/>
  <c r="T143" i="10"/>
  <c r="U143" i="10" s="1"/>
  <c r="T81" i="10"/>
  <c r="U81" i="10" s="1"/>
  <c r="T329" i="10"/>
  <c r="U329" i="10" s="1"/>
  <c r="J267" i="10"/>
  <c r="K267" i="10" s="1"/>
  <c r="T267" i="10"/>
  <c r="U267" i="10" s="1"/>
  <c r="O143" i="10"/>
  <c r="P143" i="10" s="1"/>
  <c r="O81" i="10"/>
  <c r="P81" i="10" s="1"/>
  <c r="T403" i="10"/>
  <c r="U403" i="10" s="1"/>
  <c r="J403" i="10"/>
  <c r="K403" i="10" s="1"/>
  <c r="O341" i="10"/>
  <c r="P341" i="10" s="1"/>
  <c r="E341" i="10"/>
  <c r="F341" i="10" s="1"/>
  <c r="T217" i="10"/>
  <c r="U217" i="10" s="1"/>
  <c r="J217" i="10"/>
  <c r="K217" i="10" s="1"/>
  <c r="T155" i="10"/>
  <c r="U155" i="10" s="1"/>
  <c r="J155" i="10"/>
  <c r="K155" i="10" s="1"/>
  <c r="T93" i="10"/>
  <c r="U93" i="10" s="1"/>
  <c r="J93" i="10"/>
  <c r="K93" i="10" s="1"/>
  <c r="O465" i="10"/>
  <c r="P465" i="10" s="1"/>
  <c r="E465" i="10"/>
  <c r="F465" i="10" s="1"/>
  <c r="O279" i="10"/>
  <c r="P279" i="10" s="1"/>
  <c r="E279" i="10"/>
  <c r="F279" i="10" s="1"/>
  <c r="O403" i="10"/>
  <c r="P403" i="10" s="1"/>
  <c r="E403" i="10"/>
  <c r="F403" i="10" s="1"/>
  <c r="T341" i="10"/>
  <c r="U341" i="10" s="1"/>
  <c r="J341" i="10"/>
  <c r="K341" i="10" s="1"/>
  <c r="O217" i="10"/>
  <c r="P217" i="10" s="1"/>
  <c r="E217" i="10"/>
  <c r="F217" i="10" s="1"/>
  <c r="O155" i="10"/>
  <c r="P155" i="10" s="1"/>
  <c r="E155" i="10"/>
  <c r="F155" i="10" s="1"/>
  <c r="O93" i="10"/>
  <c r="P93" i="10" s="1"/>
  <c r="E93" i="10"/>
  <c r="F93" i="10" s="1"/>
  <c r="J279" i="10"/>
  <c r="K279" i="10" s="1"/>
  <c r="J465" i="10"/>
  <c r="K465" i="10" s="1"/>
  <c r="T279" i="10"/>
  <c r="U279" i="10" s="1"/>
  <c r="T465" i="10"/>
  <c r="U465" i="10" s="1"/>
  <c r="O399" i="10"/>
  <c r="P399" i="10" s="1"/>
  <c r="E399" i="10"/>
  <c r="F399" i="10" s="1"/>
  <c r="O337" i="10"/>
  <c r="P337" i="10" s="1"/>
  <c r="E337" i="10"/>
  <c r="F337" i="10" s="1"/>
  <c r="T213" i="10"/>
  <c r="U213" i="10" s="1"/>
  <c r="J213" i="10"/>
  <c r="K213" i="10" s="1"/>
  <c r="O151" i="10"/>
  <c r="P151" i="10" s="1"/>
  <c r="E151" i="10"/>
  <c r="F151" i="10" s="1"/>
  <c r="O461" i="10"/>
  <c r="P461" i="10" s="1"/>
  <c r="E461" i="10"/>
  <c r="F461" i="10" s="1"/>
  <c r="O275" i="10"/>
  <c r="P275" i="10" s="1"/>
  <c r="E275" i="10"/>
  <c r="F275" i="10" s="1"/>
  <c r="T399" i="10"/>
  <c r="U399" i="10" s="1"/>
  <c r="J399" i="10"/>
  <c r="K399" i="10" s="1"/>
  <c r="T337" i="10"/>
  <c r="U337" i="10" s="1"/>
  <c r="J337" i="10"/>
  <c r="K337" i="10" s="1"/>
  <c r="O213" i="10"/>
  <c r="P213" i="10" s="1"/>
  <c r="E213" i="10"/>
  <c r="F213" i="10" s="1"/>
  <c r="T151" i="10"/>
  <c r="U151" i="10" s="1"/>
  <c r="J151" i="10"/>
  <c r="K151" i="10" s="1"/>
  <c r="T89" i="10"/>
  <c r="U89" i="10" s="1"/>
  <c r="J89" i="10"/>
  <c r="K89" i="10" s="1"/>
  <c r="T461" i="10"/>
  <c r="U461" i="10" s="1"/>
  <c r="J275" i="10"/>
  <c r="K275" i="10" s="1"/>
  <c r="J461" i="10"/>
  <c r="K461" i="10" s="1"/>
  <c r="T275" i="10"/>
  <c r="U275" i="10" s="1"/>
  <c r="O89" i="10"/>
  <c r="P89" i="10" s="1"/>
  <c r="E89" i="10"/>
  <c r="F89" i="10" s="1"/>
  <c r="T218" i="12"/>
  <c r="U218" i="12" s="1"/>
  <c r="E218" i="12"/>
  <c r="F218" i="12" s="1"/>
  <c r="J156" i="12"/>
  <c r="K156" i="12" s="1"/>
  <c r="T94" i="12"/>
  <c r="U94" i="12" s="1"/>
  <c r="E94" i="12"/>
  <c r="F94" i="12" s="1"/>
  <c r="E156" i="12"/>
  <c r="F156" i="12" s="1"/>
  <c r="T156" i="12"/>
  <c r="U156" i="12" s="1"/>
  <c r="J94" i="12"/>
  <c r="K94" i="12" s="1"/>
  <c r="J218" i="12"/>
  <c r="K218" i="12" s="1"/>
  <c r="T279" i="11"/>
  <c r="U279" i="11" s="1"/>
  <c r="J279" i="11"/>
  <c r="K279" i="11" s="1"/>
  <c r="O279" i="11"/>
  <c r="P279" i="11" s="1"/>
  <c r="O217" i="11"/>
  <c r="P217" i="11" s="1"/>
  <c r="E217" i="11"/>
  <c r="F217" i="11" s="1"/>
  <c r="T155" i="11"/>
  <c r="U155" i="11" s="1"/>
  <c r="J155" i="11"/>
  <c r="K155" i="11" s="1"/>
  <c r="O93" i="11"/>
  <c r="P93" i="11" s="1"/>
  <c r="E93" i="11"/>
  <c r="F93" i="11" s="1"/>
  <c r="T217" i="11"/>
  <c r="U217" i="11" s="1"/>
  <c r="J217" i="11"/>
  <c r="K217" i="11" s="1"/>
  <c r="O155" i="11"/>
  <c r="P155" i="11" s="1"/>
  <c r="E155" i="11"/>
  <c r="F155" i="11" s="1"/>
  <c r="E279" i="11"/>
  <c r="F279" i="11" s="1"/>
  <c r="J93" i="11"/>
  <c r="K93" i="11" s="1"/>
  <c r="T93" i="11"/>
  <c r="U93" i="11" s="1"/>
  <c r="T214" i="12"/>
  <c r="U214" i="12" s="1"/>
  <c r="E214" i="12"/>
  <c r="F214" i="12" s="1"/>
  <c r="J152" i="12"/>
  <c r="K152" i="12" s="1"/>
  <c r="T90" i="12"/>
  <c r="U90" i="12" s="1"/>
  <c r="E90" i="12"/>
  <c r="F90" i="12" s="1"/>
  <c r="J214" i="12"/>
  <c r="K214" i="12" s="1"/>
  <c r="T152" i="12"/>
  <c r="U152" i="12" s="1"/>
  <c r="E152" i="12"/>
  <c r="F152" i="12" s="1"/>
  <c r="J90" i="12"/>
  <c r="K90" i="12" s="1"/>
  <c r="O275" i="11"/>
  <c r="P275" i="11" s="1"/>
  <c r="E275" i="11"/>
  <c r="F275" i="11" s="1"/>
  <c r="T213" i="11"/>
  <c r="U213" i="11" s="1"/>
  <c r="J213" i="11"/>
  <c r="K213" i="11" s="1"/>
  <c r="O151" i="11"/>
  <c r="P151" i="11" s="1"/>
  <c r="E151" i="11"/>
  <c r="F151" i="11" s="1"/>
  <c r="J275" i="11"/>
  <c r="K275" i="11" s="1"/>
  <c r="O89" i="11"/>
  <c r="P89" i="11" s="1"/>
  <c r="E89" i="11"/>
  <c r="F89" i="11" s="1"/>
  <c r="T275" i="11"/>
  <c r="U275" i="11" s="1"/>
  <c r="O213" i="11"/>
  <c r="P213" i="11" s="1"/>
  <c r="E213" i="11"/>
  <c r="F213" i="11" s="1"/>
  <c r="T151" i="11"/>
  <c r="U151" i="11" s="1"/>
  <c r="J151" i="11"/>
  <c r="K151" i="11" s="1"/>
  <c r="T89" i="11"/>
  <c r="U89" i="11" s="1"/>
  <c r="J89" i="11"/>
  <c r="K89" i="11" s="1"/>
  <c r="J240" i="12"/>
  <c r="K240" i="12" s="1"/>
  <c r="T178" i="12"/>
  <c r="U178" i="12" s="1"/>
  <c r="J116" i="12"/>
  <c r="K116" i="12" s="1"/>
  <c r="E178" i="12"/>
  <c r="F178" i="12" s="1"/>
  <c r="T240" i="12"/>
  <c r="U240" i="12" s="1"/>
  <c r="E240" i="12"/>
  <c r="F240" i="12" s="1"/>
  <c r="T116" i="12"/>
  <c r="U116" i="12" s="1"/>
  <c r="E116" i="12"/>
  <c r="F116" i="12" s="1"/>
  <c r="J178" i="12"/>
  <c r="K178" i="12" s="1"/>
  <c r="K101" i="11" l="1"/>
  <c r="L101" i="11" s="1"/>
  <c r="L102" i="11" s="1"/>
  <c r="F101" i="11"/>
  <c r="G101" i="11" s="1"/>
  <c r="G102" i="11" s="1"/>
  <c r="F225" i="11"/>
  <c r="G225" i="11" s="1"/>
  <c r="G226" i="11" s="1"/>
  <c r="F161" i="12"/>
  <c r="F163" i="12" s="1"/>
  <c r="G163" i="12" s="1"/>
  <c r="G164" i="12" s="1"/>
  <c r="F250" i="12"/>
  <c r="G250" i="12" s="1"/>
  <c r="F163" i="11"/>
  <c r="G163" i="11" s="1"/>
  <c r="G164" i="11" s="1"/>
  <c r="P101" i="11"/>
  <c r="Q101" i="11" s="1"/>
  <c r="Q102" i="11" s="1"/>
  <c r="U163" i="11"/>
  <c r="V163" i="11" s="1"/>
  <c r="V164" i="11" s="1"/>
  <c r="K287" i="11"/>
  <c r="L287" i="11" s="1"/>
  <c r="L288" i="11" s="1"/>
  <c r="U150" i="11"/>
  <c r="F126" i="12"/>
  <c r="G126" i="12" s="1"/>
  <c r="K163" i="11"/>
  <c r="L163" i="11" s="1"/>
  <c r="L164" i="11" s="1"/>
  <c r="P163" i="11"/>
  <c r="Q163" i="11" s="1"/>
  <c r="Q164" i="11" s="1"/>
  <c r="P225" i="11"/>
  <c r="Q225" i="11" s="1"/>
  <c r="Q226" i="11" s="1"/>
  <c r="U287" i="11"/>
  <c r="V287" i="11" s="1"/>
  <c r="V288" i="11" s="1"/>
  <c r="F188" i="12"/>
  <c r="G188" i="12" s="1"/>
  <c r="U225" i="11"/>
  <c r="V225" i="11" s="1"/>
  <c r="V226" i="11" s="1"/>
  <c r="F101" i="12"/>
  <c r="G101" i="12" s="1"/>
  <c r="G102" i="12" s="1"/>
  <c r="F223" i="12"/>
  <c r="F225" i="12" s="1"/>
  <c r="G225" i="12" s="1"/>
  <c r="G226" i="12" s="1"/>
  <c r="U101" i="11"/>
  <c r="V101" i="11" s="1"/>
  <c r="V102" i="11" s="1"/>
  <c r="P287" i="11"/>
  <c r="Q287" i="11" s="1"/>
  <c r="Q288" i="11" s="1"/>
  <c r="F287" i="11"/>
  <c r="G287" i="11" s="1"/>
  <c r="G288" i="11" s="1"/>
  <c r="K225" i="11"/>
  <c r="L225" i="11" s="1"/>
  <c r="L226" i="11" s="1"/>
  <c r="E28" i="19" l="1"/>
  <c r="D28" i="19"/>
  <c r="E22" i="19"/>
  <c r="D22" i="19"/>
  <c r="D21" i="19"/>
  <c r="D13" i="19"/>
  <c r="E13" i="19"/>
  <c r="O54" i="14"/>
  <c r="O38" i="14"/>
  <c r="O37" i="14"/>
  <c r="O33" i="14"/>
  <c r="O32" i="14"/>
  <c r="O31" i="14"/>
  <c r="O30" i="14"/>
  <c r="O29" i="14"/>
  <c r="O28" i="14"/>
  <c r="O27" i="14"/>
  <c r="O26" i="14"/>
  <c r="O25" i="14"/>
  <c r="O22" i="14"/>
  <c r="P22" i="14" s="1"/>
  <c r="O21" i="14"/>
  <c r="P21" i="14" s="1"/>
  <c r="O20" i="14"/>
  <c r="P20" i="14" s="1"/>
  <c r="O19" i="14"/>
  <c r="P19" i="14" s="1"/>
  <c r="J54" i="14"/>
  <c r="J38" i="14"/>
  <c r="J37" i="14"/>
  <c r="J33" i="14"/>
  <c r="J32" i="14"/>
  <c r="J31" i="14"/>
  <c r="J30" i="14"/>
  <c r="J29" i="14"/>
  <c r="J28" i="14"/>
  <c r="J27" i="14"/>
  <c r="J26" i="14"/>
  <c r="J25" i="14"/>
  <c r="J22" i="14"/>
  <c r="J21" i="14"/>
  <c r="J20" i="14"/>
  <c r="J19" i="14"/>
  <c r="E54" i="14"/>
  <c r="E38" i="14"/>
  <c r="E37" i="14"/>
  <c r="E33" i="14"/>
  <c r="E32" i="14"/>
  <c r="E31" i="14"/>
  <c r="E30" i="14"/>
  <c r="E29" i="14"/>
  <c r="E28" i="14"/>
  <c r="E27" i="14"/>
  <c r="E26" i="14"/>
  <c r="E25" i="14"/>
  <c r="E22" i="14"/>
  <c r="E21" i="14"/>
  <c r="E20" i="14"/>
  <c r="E19" i="14"/>
  <c r="M54" i="14"/>
  <c r="M53" i="14"/>
  <c r="N53" i="14" s="1"/>
  <c r="M38" i="14"/>
  <c r="N38" i="14" s="1"/>
  <c r="M37" i="14"/>
  <c r="N37" i="14" s="1"/>
  <c r="M33" i="14"/>
  <c r="M32" i="14"/>
  <c r="N32" i="14" s="1"/>
  <c r="M31" i="14"/>
  <c r="N31" i="14" s="1"/>
  <c r="M30" i="14"/>
  <c r="N30" i="14" s="1"/>
  <c r="M29" i="14"/>
  <c r="N29" i="14" s="1"/>
  <c r="M28" i="14"/>
  <c r="N28" i="14" s="1"/>
  <c r="M27" i="14"/>
  <c r="N27" i="14" s="1"/>
  <c r="M26" i="14"/>
  <c r="N26" i="14" s="1"/>
  <c r="M25" i="14"/>
  <c r="M24" i="14"/>
  <c r="N24" i="14" s="1"/>
  <c r="M22" i="14"/>
  <c r="N22" i="14" s="1"/>
  <c r="M21" i="14"/>
  <c r="N21" i="14" s="1"/>
  <c r="M20" i="14"/>
  <c r="N20" i="14" s="1"/>
  <c r="M19" i="14"/>
  <c r="N19" i="14" s="1"/>
  <c r="M18" i="14"/>
  <c r="N18" i="14" s="1"/>
  <c r="H14" i="14"/>
  <c r="H13" i="14"/>
  <c r="H12" i="14"/>
  <c r="C54" i="14"/>
  <c r="C53" i="14"/>
  <c r="C38" i="14"/>
  <c r="C37" i="14"/>
  <c r="C33" i="14"/>
  <c r="C32" i="14"/>
  <c r="C31" i="14"/>
  <c r="C30" i="14"/>
  <c r="C29" i="14"/>
  <c r="C28" i="14"/>
  <c r="C27" i="14"/>
  <c r="C26" i="14"/>
  <c r="C25" i="14"/>
  <c r="C24" i="14"/>
  <c r="D24" i="14" s="1"/>
  <c r="C22" i="14"/>
  <c r="C21" i="14"/>
  <c r="C20" i="14"/>
  <c r="C19" i="14"/>
  <c r="C18" i="14"/>
  <c r="N54" i="14"/>
  <c r="N33" i="14"/>
  <c r="N25" i="14"/>
  <c r="O14" i="14"/>
  <c r="M14" i="14"/>
  <c r="O13" i="14"/>
  <c r="M13" i="14"/>
  <c r="O12" i="14"/>
  <c r="M12" i="14"/>
  <c r="E21" i="19"/>
  <c r="E12" i="19"/>
  <c r="D12" i="19"/>
  <c r="H54" i="13"/>
  <c r="I54" i="13" s="1"/>
  <c r="H53" i="13"/>
  <c r="I53" i="13" s="1"/>
  <c r="H38" i="13"/>
  <c r="H37" i="13"/>
  <c r="H33" i="13"/>
  <c r="I33" i="13" s="1"/>
  <c r="H32" i="13"/>
  <c r="I32" i="13" s="1"/>
  <c r="H31" i="13"/>
  <c r="H30" i="13"/>
  <c r="I30" i="13" s="1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I24" i="13" s="1"/>
  <c r="H22" i="13"/>
  <c r="H21" i="13"/>
  <c r="H20" i="13"/>
  <c r="H19" i="13"/>
  <c r="H18" i="13"/>
  <c r="I31" i="13"/>
  <c r="J54" i="13"/>
  <c r="J38" i="13"/>
  <c r="J37" i="13"/>
  <c r="J33" i="13"/>
  <c r="J32" i="13"/>
  <c r="J31" i="13"/>
  <c r="J30" i="13"/>
  <c r="J29" i="13"/>
  <c r="J28" i="13"/>
  <c r="J27" i="13"/>
  <c r="J26" i="13"/>
  <c r="J25" i="13"/>
  <c r="J22" i="13"/>
  <c r="J21" i="13"/>
  <c r="J20" i="13"/>
  <c r="J19" i="13"/>
  <c r="E54" i="13"/>
  <c r="E38" i="13"/>
  <c r="E37" i="13"/>
  <c r="E33" i="13"/>
  <c r="E32" i="13"/>
  <c r="E31" i="13"/>
  <c r="E30" i="13"/>
  <c r="E29" i="13"/>
  <c r="E28" i="13"/>
  <c r="E27" i="13"/>
  <c r="E26" i="13"/>
  <c r="E25" i="13"/>
  <c r="E22" i="13"/>
  <c r="E21" i="13"/>
  <c r="E20" i="13"/>
  <c r="E19" i="13"/>
  <c r="C54" i="13"/>
  <c r="D54" i="13" s="1"/>
  <c r="C53" i="13"/>
  <c r="D53" i="13" s="1"/>
  <c r="C38" i="13"/>
  <c r="C37" i="13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C25" i="13"/>
  <c r="D25" i="13" s="1"/>
  <c r="C24" i="13"/>
  <c r="D24" i="13" s="1"/>
  <c r="C22" i="13"/>
  <c r="C21" i="13"/>
  <c r="C20" i="13"/>
  <c r="C19" i="13"/>
  <c r="C18" i="13"/>
  <c r="O53" i="14" l="1"/>
  <c r="N39" i="14"/>
  <c r="E27" i="19" l="1"/>
  <c r="D27" i="19"/>
  <c r="E34" i="19"/>
  <c r="D34" i="19"/>
  <c r="E29" i="19"/>
  <c r="D29" i="19"/>
  <c r="E23" i="19"/>
  <c r="D23" i="19"/>
  <c r="E14" i="19"/>
  <c r="D14" i="19"/>
  <c r="F8" i="17"/>
  <c r="F7" i="17"/>
  <c r="C54" i="17"/>
  <c r="D54" i="17" s="1"/>
  <c r="C53" i="17"/>
  <c r="E53" i="17" s="1"/>
  <c r="C38" i="17"/>
  <c r="C37" i="17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2" i="17"/>
  <c r="C21" i="17"/>
  <c r="D21" i="17" s="1"/>
  <c r="C20" i="17"/>
  <c r="C19" i="17"/>
  <c r="D19" i="17" s="1"/>
  <c r="C18" i="17"/>
  <c r="E54" i="17"/>
  <c r="E38" i="17"/>
  <c r="E37" i="17"/>
  <c r="F37" i="17" s="1"/>
  <c r="E33" i="17"/>
  <c r="E32" i="17"/>
  <c r="F32" i="17" s="1"/>
  <c r="E31" i="17"/>
  <c r="E30" i="17"/>
  <c r="E29" i="17"/>
  <c r="E28" i="17"/>
  <c r="E27" i="17"/>
  <c r="E26" i="17"/>
  <c r="E25" i="17"/>
  <c r="E22" i="17"/>
  <c r="F22" i="17" s="1"/>
  <c r="D22" i="17"/>
  <c r="E21" i="17"/>
  <c r="F21" i="17" s="1"/>
  <c r="E20" i="17"/>
  <c r="F20" i="17" s="1"/>
  <c r="D20" i="17"/>
  <c r="E19" i="17"/>
  <c r="F19" i="17" s="1"/>
  <c r="D18" i="17"/>
  <c r="E14" i="17"/>
  <c r="C14" i="17"/>
  <c r="E13" i="17"/>
  <c r="C13" i="17"/>
  <c r="E12" i="17"/>
  <c r="C12" i="17"/>
  <c r="F9" i="17"/>
  <c r="D9" i="17"/>
  <c r="D1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52" i="17" s="1"/>
  <c r="A53" i="17" s="1"/>
  <c r="A54" i="17" s="1"/>
  <c r="A55" i="17" s="1"/>
  <c r="A56" i="17" s="1"/>
  <c r="A57" i="17" s="1"/>
  <c r="A58" i="17" s="1"/>
  <c r="A59" i="17" s="1"/>
  <c r="A61" i="17" s="1"/>
  <c r="A62" i="17" s="1"/>
  <c r="A63" i="17" s="1"/>
  <c r="A64" i="17" s="1"/>
  <c r="A65" i="17" s="1"/>
  <c r="E20" i="19"/>
  <c r="E11" i="19"/>
  <c r="I25" i="20"/>
  <c r="D25" i="20"/>
  <c r="J55" i="20"/>
  <c r="J39" i="20"/>
  <c r="J38" i="20"/>
  <c r="J34" i="20"/>
  <c r="J33" i="20"/>
  <c r="J32" i="20"/>
  <c r="J31" i="20"/>
  <c r="J30" i="20"/>
  <c r="J29" i="20"/>
  <c r="J28" i="20"/>
  <c r="J27" i="20"/>
  <c r="J26" i="20"/>
  <c r="J22" i="20"/>
  <c r="K22" i="20" s="1"/>
  <c r="J21" i="20"/>
  <c r="K21" i="20" s="1"/>
  <c r="J20" i="20"/>
  <c r="K20" i="20" s="1"/>
  <c r="J19" i="20"/>
  <c r="K19" i="20" s="1"/>
  <c r="H55" i="20"/>
  <c r="H54" i="20"/>
  <c r="J54" i="20" s="1"/>
  <c r="H39" i="20"/>
  <c r="H38" i="20"/>
  <c r="I38" i="20" s="1"/>
  <c r="H34" i="20"/>
  <c r="I34" i="20" s="1"/>
  <c r="H33" i="20"/>
  <c r="I33" i="20" s="1"/>
  <c r="H32" i="20"/>
  <c r="H31" i="20"/>
  <c r="H30" i="20"/>
  <c r="I30" i="20" s="1"/>
  <c r="H29" i="20"/>
  <c r="I29" i="20" s="1"/>
  <c r="H28" i="20"/>
  <c r="H27" i="20"/>
  <c r="H26" i="20"/>
  <c r="I26" i="20" s="1"/>
  <c r="H24" i="20"/>
  <c r="I24" i="20" s="1"/>
  <c r="H22" i="20"/>
  <c r="I22" i="20" s="1"/>
  <c r="H21" i="20"/>
  <c r="I21" i="20" s="1"/>
  <c r="H20" i="20"/>
  <c r="I20" i="20" s="1"/>
  <c r="H19" i="20"/>
  <c r="I19" i="20" s="1"/>
  <c r="H18" i="20"/>
  <c r="I18" i="20" s="1"/>
  <c r="E55" i="20"/>
  <c r="E39" i="20"/>
  <c r="E38" i="20"/>
  <c r="E34" i="20"/>
  <c r="E33" i="20"/>
  <c r="E32" i="20"/>
  <c r="E31" i="20"/>
  <c r="E30" i="20"/>
  <c r="E29" i="20"/>
  <c r="E28" i="20"/>
  <c r="E27" i="20"/>
  <c r="E26" i="20"/>
  <c r="E22" i="20"/>
  <c r="F22" i="20" s="1"/>
  <c r="E21" i="20"/>
  <c r="F21" i="20" s="1"/>
  <c r="E20" i="20"/>
  <c r="F20" i="20" s="1"/>
  <c r="E19" i="20"/>
  <c r="F19" i="20" s="1"/>
  <c r="C55" i="20"/>
  <c r="D55" i="20" s="1"/>
  <c r="C54" i="20"/>
  <c r="D54" i="20" s="1"/>
  <c r="C39" i="20"/>
  <c r="D39" i="20" s="1"/>
  <c r="C38" i="20"/>
  <c r="C34" i="20"/>
  <c r="D34" i="20" s="1"/>
  <c r="C33" i="20"/>
  <c r="D33" i="20" s="1"/>
  <c r="C32" i="20"/>
  <c r="D32" i="20" s="1"/>
  <c r="C31" i="20"/>
  <c r="C30" i="20"/>
  <c r="D30" i="20" s="1"/>
  <c r="C29" i="20"/>
  <c r="D29" i="20" s="1"/>
  <c r="C28" i="20"/>
  <c r="D28" i="20" s="1"/>
  <c r="C27" i="20"/>
  <c r="C26" i="20"/>
  <c r="D26" i="20" s="1"/>
  <c r="C24" i="20"/>
  <c r="C22" i="20"/>
  <c r="D22" i="20" s="1"/>
  <c r="C21" i="20"/>
  <c r="D21" i="20" s="1"/>
  <c r="C20" i="20"/>
  <c r="D20" i="20" s="1"/>
  <c r="C19" i="20"/>
  <c r="D19" i="20" s="1"/>
  <c r="C18" i="20"/>
  <c r="D18" i="20" s="1"/>
  <c r="I7" i="20"/>
  <c r="K7" i="20" s="1"/>
  <c r="D7" i="20"/>
  <c r="F7" i="20" s="1"/>
  <c r="I55" i="20"/>
  <c r="D31" i="20"/>
  <c r="D24" i="20"/>
  <c r="J14" i="20"/>
  <c r="H14" i="20"/>
  <c r="E14" i="20"/>
  <c r="C14" i="20"/>
  <c r="J13" i="20"/>
  <c r="H13" i="20"/>
  <c r="E13" i="20"/>
  <c r="C13" i="20"/>
  <c r="J12" i="20"/>
  <c r="H12" i="20"/>
  <c r="E12" i="20"/>
  <c r="C12" i="20"/>
  <c r="K9" i="20"/>
  <c r="I9" i="20"/>
  <c r="I10" i="20" s="1"/>
  <c r="F9" i="20"/>
  <c r="D9" i="20"/>
  <c r="D10" i="20" s="1"/>
  <c r="K8" i="20"/>
  <c r="K25" i="20" s="1"/>
  <c r="F8" i="20"/>
  <c r="F25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E54" i="20" l="1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53" i="20" s="1"/>
  <c r="A54" i="20" s="1"/>
  <c r="A55" i="20" s="1"/>
  <c r="A56" i="20" s="1"/>
  <c r="A57" i="20" s="1"/>
  <c r="A58" i="20" s="1"/>
  <c r="A59" i="20" s="1"/>
  <c r="A60" i="20" s="1"/>
  <c r="A62" i="20" s="1"/>
  <c r="A63" i="20" s="1"/>
  <c r="A64" i="20" s="1"/>
  <c r="A65" i="20" s="1"/>
  <c r="A66" i="20" s="1"/>
  <c r="D20" i="19"/>
  <c r="D11" i="19"/>
  <c r="D53" i="17"/>
  <c r="D38" i="17"/>
  <c r="D37" i="17"/>
  <c r="K28" i="20"/>
  <c r="F29" i="17"/>
  <c r="F27" i="17"/>
  <c r="F30" i="17"/>
  <c r="F38" i="17"/>
  <c r="F53" i="17"/>
  <c r="F25" i="17"/>
  <c r="F33" i="17"/>
  <c r="F26" i="17"/>
  <c r="F31" i="17"/>
  <c r="F54" i="17"/>
  <c r="D64" i="17"/>
  <c r="F28" i="17"/>
  <c r="F10" i="17"/>
  <c r="F31" i="20"/>
  <c r="D27" i="20"/>
  <c r="D65" i="20" s="1"/>
  <c r="D38" i="20"/>
  <c r="D40" i="20" s="1"/>
  <c r="F32" i="20"/>
  <c r="I27" i="20"/>
  <c r="I31" i="20"/>
  <c r="I54" i="20"/>
  <c r="I28" i="20"/>
  <c r="I32" i="20"/>
  <c r="I39" i="20"/>
  <c r="I40" i="20" s="1"/>
  <c r="K31" i="20"/>
  <c r="K33" i="20"/>
  <c r="K34" i="20"/>
  <c r="F27" i="20"/>
  <c r="F34" i="20"/>
  <c r="F26" i="20"/>
  <c r="F55" i="20"/>
  <c r="F39" i="20"/>
  <c r="K10" i="20"/>
  <c r="F28" i="20"/>
  <c r="F38" i="20"/>
  <c r="K55" i="20"/>
  <c r="K26" i="20"/>
  <c r="K38" i="20"/>
  <c r="K27" i="20"/>
  <c r="K29" i="20"/>
  <c r="F30" i="20"/>
  <c r="K30" i="20"/>
  <c r="K39" i="20"/>
  <c r="F10" i="20"/>
  <c r="F29" i="20"/>
  <c r="F33" i="20"/>
  <c r="K54" i="20"/>
  <c r="K32" i="20"/>
  <c r="F54" i="20"/>
  <c r="E10" i="19"/>
  <c r="D10" i="19"/>
  <c r="E54" i="18"/>
  <c r="E38" i="18"/>
  <c r="E37" i="18"/>
  <c r="E33" i="18"/>
  <c r="E32" i="18"/>
  <c r="E31" i="18"/>
  <c r="E30" i="18"/>
  <c r="E29" i="18"/>
  <c r="E28" i="18"/>
  <c r="E27" i="18"/>
  <c r="E26" i="18"/>
  <c r="E25" i="18"/>
  <c r="E22" i="18"/>
  <c r="F22" i="18" s="1"/>
  <c r="E21" i="18"/>
  <c r="F21" i="18" s="1"/>
  <c r="E20" i="18"/>
  <c r="F20" i="18" s="1"/>
  <c r="E19" i="18"/>
  <c r="F19" i="18" s="1"/>
  <c r="C54" i="18"/>
  <c r="D54" i="18" s="1"/>
  <c r="C53" i="18"/>
  <c r="D53" i="18" s="1"/>
  <c r="C38" i="18"/>
  <c r="D38" i="18" s="1"/>
  <c r="C37" i="18"/>
  <c r="D37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C27" i="18"/>
  <c r="D27" i="18" s="1"/>
  <c r="C26" i="18"/>
  <c r="D26" i="18" s="1"/>
  <c r="C25" i="18"/>
  <c r="D25" i="18" s="1"/>
  <c r="C24" i="18"/>
  <c r="D24" i="18" s="1"/>
  <c r="C22" i="18"/>
  <c r="D22" i="18" s="1"/>
  <c r="C21" i="18"/>
  <c r="D21" i="18" s="1"/>
  <c r="C20" i="18"/>
  <c r="D20" i="18" s="1"/>
  <c r="C19" i="18"/>
  <c r="C18" i="18"/>
  <c r="D18" i="18" s="1"/>
  <c r="D19" i="18"/>
  <c r="E14" i="18"/>
  <c r="C14" i="18"/>
  <c r="E13" i="18"/>
  <c r="C13" i="18"/>
  <c r="E12" i="18"/>
  <c r="C12" i="18"/>
  <c r="F9" i="18"/>
  <c r="D9" i="18"/>
  <c r="D10" i="18" s="1"/>
  <c r="F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52" i="18" s="1"/>
  <c r="A53" i="18" s="1"/>
  <c r="A54" i="18" s="1"/>
  <c r="A55" i="18" s="1"/>
  <c r="A56" i="18" s="1"/>
  <c r="A57" i="18" s="1"/>
  <c r="A58" i="18" s="1"/>
  <c r="A59" i="18" s="1"/>
  <c r="A61" i="18" s="1"/>
  <c r="A62" i="18" s="1"/>
  <c r="A63" i="18" s="1"/>
  <c r="A64" i="18" s="1"/>
  <c r="A65" i="18" s="1"/>
  <c r="F7" i="18"/>
  <c r="E33" i="19"/>
  <c r="D33" i="19"/>
  <c r="E19" i="19"/>
  <c r="D19" i="19"/>
  <c r="D9" i="19"/>
  <c r="E9" i="19"/>
  <c r="D32" i="19"/>
  <c r="D26" i="19"/>
  <c r="D18" i="19"/>
  <c r="D8" i="19"/>
  <c r="D31" i="19"/>
  <c r="D25" i="19"/>
  <c r="D17" i="19"/>
  <c r="D7" i="19"/>
  <c r="D39" i="17" l="1"/>
  <c r="F26" i="18"/>
  <c r="F30" i="18"/>
  <c r="F37" i="18"/>
  <c r="E53" i="18"/>
  <c r="F53" i="18" s="1"/>
  <c r="F27" i="18"/>
  <c r="F31" i="18"/>
  <c r="F38" i="18"/>
  <c r="F28" i="18"/>
  <c r="F32" i="18"/>
  <c r="F54" i="18"/>
  <c r="F25" i="18"/>
  <c r="F29" i="18"/>
  <c r="F33" i="18"/>
  <c r="F39" i="17"/>
  <c r="F64" i="17"/>
  <c r="G64" i="17" s="1"/>
  <c r="I65" i="20"/>
  <c r="K40" i="20"/>
  <c r="L40" i="20" s="1"/>
  <c r="L41" i="20" s="1"/>
  <c r="K65" i="20"/>
  <c r="F65" i="20"/>
  <c r="G65" i="20" s="1"/>
  <c r="F40" i="20"/>
  <c r="G40" i="20" s="1"/>
  <c r="G41" i="20" s="1"/>
  <c r="D39" i="18"/>
  <c r="D64" i="18"/>
  <c r="F10" i="18"/>
  <c r="G39" i="17" l="1"/>
  <c r="G40" i="17" s="1"/>
  <c r="L65" i="20"/>
  <c r="F64" i="18"/>
  <c r="G64" i="18" s="1"/>
  <c r="F39" i="18"/>
  <c r="G39" i="18" s="1"/>
  <c r="G40" i="18" s="1"/>
  <c r="R54" i="15" l="1"/>
  <c r="R53" i="15"/>
  <c r="T53" i="15" s="1"/>
  <c r="R38" i="15"/>
  <c r="S38" i="15" s="1"/>
  <c r="R37" i="15"/>
  <c r="S37" i="15" s="1"/>
  <c r="R33" i="15"/>
  <c r="R32" i="15"/>
  <c r="S32" i="15" s="1"/>
  <c r="R31" i="15"/>
  <c r="S31" i="15" s="1"/>
  <c r="R30" i="15"/>
  <c r="S30" i="15" s="1"/>
  <c r="R29" i="15"/>
  <c r="S29" i="15" s="1"/>
  <c r="R28" i="15"/>
  <c r="S28" i="15" s="1"/>
  <c r="R27" i="15"/>
  <c r="S27" i="15" s="1"/>
  <c r="R26" i="15"/>
  <c r="S26" i="15" s="1"/>
  <c r="R25" i="15"/>
  <c r="R24" i="15"/>
  <c r="S24" i="15" s="1"/>
  <c r="R22" i="15"/>
  <c r="S22" i="15" s="1"/>
  <c r="R21" i="15"/>
  <c r="S21" i="15" s="1"/>
  <c r="R20" i="15"/>
  <c r="R19" i="15"/>
  <c r="S19" i="15" s="1"/>
  <c r="R18" i="15"/>
  <c r="M54" i="15"/>
  <c r="M53" i="15"/>
  <c r="M38" i="15"/>
  <c r="M37" i="15"/>
  <c r="N37" i="15" s="1"/>
  <c r="M33" i="15"/>
  <c r="M32" i="15"/>
  <c r="N32" i="15" s="1"/>
  <c r="M31" i="15"/>
  <c r="N31" i="15" s="1"/>
  <c r="M30" i="15"/>
  <c r="N30" i="15" s="1"/>
  <c r="M29" i="15"/>
  <c r="N29" i="15" s="1"/>
  <c r="M28" i="15"/>
  <c r="N28" i="15" s="1"/>
  <c r="M27" i="15"/>
  <c r="M26" i="15"/>
  <c r="N26" i="15" s="1"/>
  <c r="M25" i="15"/>
  <c r="N25" i="15" s="1"/>
  <c r="M24" i="15"/>
  <c r="N24" i="15" s="1"/>
  <c r="M22" i="15"/>
  <c r="N22" i="15" s="1"/>
  <c r="M21" i="15"/>
  <c r="N21" i="15" s="1"/>
  <c r="M20" i="15"/>
  <c r="N20" i="15" s="1"/>
  <c r="M19" i="15"/>
  <c r="N19" i="15" s="1"/>
  <c r="M18" i="15"/>
  <c r="O54" i="15"/>
  <c r="N54" i="15"/>
  <c r="O53" i="15"/>
  <c r="N53" i="15"/>
  <c r="O38" i="15"/>
  <c r="N38" i="15"/>
  <c r="O37" i="15"/>
  <c r="O33" i="15"/>
  <c r="N33" i="15"/>
  <c r="O32" i="15"/>
  <c r="O31" i="15"/>
  <c r="O30" i="15"/>
  <c r="O29" i="15"/>
  <c r="O28" i="15"/>
  <c r="O27" i="15"/>
  <c r="N27" i="15"/>
  <c r="O26" i="15"/>
  <c r="O25" i="15"/>
  <c r="O22" i="15"/>
  <c r="P22" i="15" s="1"/>
  <c r="O21" i="15"/>
  <c r="P21" i="15" s="1"/>
  <c r="O20" i="15"/>
  <c r="P20" i="15" s="1"/>
  <c r="O19" i="15"/>
  <c r="P19" i="15" s="1"/>
  <c r="N18" i="15"/>
  <c r="O14" i="15"/>
  <c r="M14" i="15"/>
  <c r="O13" i="15"/>
  <c r="M13" i="15"/>
  <c r="O12" i="15"/>
  <c r="M12" i="15"/>
  <c r="H54" i="15"/>
  <c r="I54" i="15" s="1"/>
  <c r="H53" i="15"/>
  <c r="I53" i="15" s="1"/>
  <c r="H38" i="15"/>
  <c r="I38" i="15" s="1"/>
  <c r="H37" i="15"/>
  <c r="I37" i="15" s="1"/>
  <c r="H33" i="15"/>
  <c r="I33" i="15" s="1"/>
  <c r="H32" i="15"/>
  <c r="I32" i="15" s="1"/>
  <c r="H31" i="15"/>
  <c r="I31" i="15" s="1"/>
  <c r="H30" i="15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2" i="15"/>
  <c r="I22" i="15" s="1"/>
  <c r="H21" i="15"/>
  <c r="H20" i="15"/>
  <c r="I20" i="15" s="1"/>
  <c r="H19" i="15"/>
  <c r="I19" i="15" s="1"/>
  <c r="H18" i="15"/>
  <c r="I18" i="15" s="1"/>
  <c r="T54" i="15"/>
  <c r="T38" i="15"/>
  <c r="T37" i="15"/>
  <c r="T33" i="15"/>
  <c r="T32" i="15"/>
  <c r="T31" i="15"/>
  <c r="T30" i="15"/>
  <c r="T28" i="15"/>
  <c r="T27" i="15"/>
  <c r="T26" i="15"/>
  <c r="T25" i="15"/>
  <c r="T22" i="15"/>
  <c r="U22" i="15" s="1"/>
  <c r="T21" i="15"/>
  <c r="U21" i="15" s="1"/>
  <c r="T20" i="15"/>
  <c r="U20" i="15" s="1"/>
  <c r="T19" i="15"/>
  <c r="U19" i="15" s="1"/>
  <c r="J54" i="15"/>
  <c r="J38" i="15"/>
  <c r="J37" i="15"/>
  <c r="J33" i="15"/>
  <c r="J32" i="15"/>
  <c r="J31" i="15"/>
  <c r="J30" i="15"/>
  <c r="J29" i="15"/>
  <c r="J28" i="15"/>
  <c r="J27" i="15"/>
  <c r="J26" i="15"/>
  <c r="J25" i="15"/>
  <c r="J22" i="15"/>
  <c r="K22" i="15" s="1"/>
  <c r="J21" i="15"/>
  <c r="K21" i="15" s="1"/>
  <c r="J20" i="15"/>
  <c r="K20" i="15" s="1"/>
  <c r="J19" i="15"/>
  <c r="K19" i="15" s="1"/>
  <c r="E54" i="15"/>
  <c r="E38" i="15"/>
  <c r="E37" i="15"/>
  <c r="E33" i="15"/>
  <c r="E32" i="15"/>
  <c r="E31" i="15"/>
  <c r="E30" i="15"/>
  <c r="E29" i="15"/>
  <c r="E28" i="15"/>
  <c r="E27" i="15"/>
  <c r="E26" i="15"/>
  <c r="E25" i="15"/>
  <c r="E22" i="15"/>
  <c r="F22" i="15" s="1"/>
  <c r="E21" i="15"/>
  <c r="F21" i="15" s="1"/>
  <c r="E20" i="15"/>
  <c r="F20" i="15" s="1"/>
  <c r="E19" i="15"/>
  <c r="F19" i="15" s="1"/>
  <c r="C54" i="15"/>
  <c r="D54" i="15" s="1"/>
  <c r="C53" i="15"/>
  <c r="E53" i="15" s="1"/>
  <c r="C38" i="15"/>
  <c r="D38" i="15" s="1"/>
  <c r="C37" i="15"/>
  <c r="D37" i="15" s="1"/>
  <c r="C33" i="15"/>
  <c r="D33" i="15" s="1"/>
  <c r="C32" i="15"/>
  <c r="D32" i="15" s="1"/>
  <c r="C31" i="15"/>
  <c r="D31" i="15" s="1"/>
  <c r="C30" i="15"/>
  <c r="C29" i="15"/>
  <c r="D29" i="15" s="1"/>
  <c r="C28" i="15"/>
  <c r="C27" i="15"/>
  <c r="D27" i="15" s="1"/>
  <c r="C26" i="15"/>
  <c r="D26" i="15" s="1"/>
  <c r="C25" i="15"/>
  <c r="D25" i="15" s="1"/>
  <c r="C24" i="15"/>
  <c r="C22" i="15"/>
  <c r="D22" i="15" s="1"/>
  <c r="C21" i="15"/>
  <c r="D21" i="15" s="1"/>
  <c r="C20" i="15"/>
  <c r="D20" i="15" s="1"/>
  <c r="C19" i="15"/>
  <c r="D19" i="15" s="1"/>
  <c r="C18" i="15"/>
  <c r="D18" i="15" s="1"/>
  <c r="D54" i="16"/>
  <c r="D38" i="16"/>
  <c r="D37" i="16"/>
  <c r="D33" i="16"/>
  <c r="D32" i="16"/>
  <c r="D31" i="16"/>
  <c r="D30" i="16"/>
  <c r="D29" i="16"/>
  <c r="D28" i="16"/>
  <c r="D27" i="16"/>
  <c r="D26" i="16"/>
  <c r="D25" i="16"/>
  <c r="D24" i="16"/>
  <c r="F22" i="16"/>
  <c r="C22" i="16"/>
  <c r="D22" i="16" s="1"/>
  <c r="F21" i="16"/>
  <c r="D21" i="16"/>
  <c r="F20" i="16"/>
  <c r="C20" i="16"/>
  <c r="D20" i="16" s="1"/>
  <c r="F19" i="16"/>
  <c r="C19" i="16"/>
  <c r="D19" i="16" s="1"/>
  <c r="C18" i="16"/>
  <c r="D18" i="16" s="1"/>
  <c r="E14" i="16"/>
  <c r="C14" i="16"/>
  <c r="E13" i="16"/>
  <c r="C13" i="16"/>
  <c r="E12" i="16"/>
  <c r="C12" i="16"/>
  <c r="F9" i="16"/>
  <c r="D9" i="16"/>
  <c r="D10" i="16" s="1"/>
  <c r="D42" i="16" s="1"/>
  <c r="D45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53" i="16" s="1"/>
  <c r="A54" i="16" s="1"/>
  <c r="A55" i="16" s="1"/>
  <c r="A56" i="16" s="1"/>
  <c r="A57" i="16" s="1"/>
  <c r="A58" i="16" s="1"/>
  <c r="A59" i="16" s="1"/>
  <c r="A61" i="16" s="1"/>
  <c r="A62" i="16" s="1"/>
  <c r="A63" i="16" s="1"/>
  <c r="A64" i="16" s="1"/>
  <c r="A65" i="16" s="1"/>
  <c r="F7" i="16"/>
  <c r="F44" i="16" s="1"/>
  <c r="S54" i="15"/>
  <c r="S53" i="15"/>
  <c r="D53" i="15"/>
  <c r="S33" i="15"/>
  <c r="I30" i="15"/>
  <c r="D30" i="15"/>
  <c r="D28" i="15"/>
  <c r="S25" i="15"/>
  <c r="D24" i="15"/>
  <c r="I21" i="15"/>
  <c r="S20" i="15"/>
  <c r="S18" i="15"/>
  <c r="T14" i="15"/>
  <c r="R14" i="15"/>
  <c r="J14" i="15"/>
  <c r="H14" i="15"/>
  <c r="E14" i="15"/>
  <c r="C14" i="15"/>
  <c r="T13" i="15"/>
  <c r="R13" i="15"/>
  <c r="J13" i="15"/>
  <c r="H13" i="15"/>
  <c r="E13" i="15"/>
  <c r="C13" i="15"/>
  <c r="T12" i="15"/>
  <c r="R12" i="15"/>
  <c r="J12" i="15"/>
  <c r="H12" i="15"/>
  <c r="E12" i="15"/>
  <c r="C12" i="15"/>
  <c r="U9" i="15"/>
  <c r="S9" i="15"/>
  <c r="S10" i="15" s="1"/>
  <c r="P9" i="15"/>
  <c r="N9" i="15"/>
  <c r="N10" i="15" s="1"/>
  <c r="K9" i="15"/>
  <c r="I9" i="15"/>
  <c r="I10" i="15" s="1"/>
  <c r="F9" i="15"/>
  <c r="D9" i="15"/>
  <c r="D10" i="15" s="1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52" i="15" s="1"/>
  <c r="A53" i="15" s="1"/>
  <c r="A54" i="15" s="1"/>
  <c r="A55" i="15" s="1"/>
  <c r="A56" i="15" s="1"/>
  <c r="A57" i="15" s="1"/>
  <c r="A58" i="15" s="1"/>
  <c r="A59" i="15" s="1"/>
  <c r="A61" i="15" s="1"/>
  <c r="A62" i="15" s="1"/>
  <c r="A63" i="15" s="1"/>
  <c r="A64" i="15" s="1"/>
  <c r="A65" i="15" s="1"/>
  <c r="U7" i="15"/>
  <c r="P7" i="15"/>
  <c r="P10" i="15" s="1"/>
  <c r="K7" i="15"/>
  <c r="F7" i="15"/>
  <c r="N64" i="14"/>
  <c r="H54" i="14"/>
  <c r="I54" i="14" s="1"/>
  <c r="D54" i="14"/>
  <c r="H53" i="14"/>
  <c r="I53" i="14" s="1"/>
  <c r="E53" i="14"/>
  <c r="D53" i="14"/>
  <c r="H38" i="14"/>
  <c r="I38" i="14" s="1"/>
  <c r="D38" i="14"/>
  <c r="S39" i="14"/>
  <c r="H37" i="14"/>
  <c r="I37" i="14" s="1"/>
  <c r="D37" i="14"/>
  <c r="H33" i="14"/>
  <c r="I33" i="14" s="1"/>
  <c r="D33" i="14"/>
  <c r="H32" i="14"/>
  <c r="I32" i="14" s="1"/>
  <c r="D32" i="14"/>
  <c r="H31" i="14"/>
  <c r="I31" i="14" s="1"/>
  <c r="D31" i="14"/>
  <c r="H30" i="14"/>
  <c r="I30" i="14" s="1"/>
  <c r="D30" i="14"/>
  <c r="H29" i="14"/>
  <c r="I29" i="14" s="1"/>
  <c r="D29" i="14"/>
  <c r="H28" i="14"/>
  <c r="I28" i="14" s="1"/>
  <c r="D28" i="14"/>
  <c r="H27" i="14"/>
  <c r="I27" i="14" s="1"/>
  <c r="D27" i="14"/>
  <c r="H26" i="14"/>
  <c r="I26" i="14" s="1"/>
  <c r="D26" i="14"/>
  <c r="H25" i="14"/>
  <c r="I25" i="14" s="1"/>
  <c r="D25" i="14"/>
  <c r="H24" i="14"/>
  <c r="I24" i="14" s="1"/>
  <c r="K22" i="14"/>
  <c r="H22" i="14"/>
  <c r="I22" i="14" s="1"/>
  <c r="F22" i="14"/>
  <c r="D22" i="14"/>
  <c r="K21" i="14"/>
  <c r="H21" i="14"/>
  <c r="I21" i="14" s="1"/>
  <c r="F21" i="14"/>
  <c r="D21" i="14"/>
  <c r="K20" i="14"/>
  <c r="H20" i="14"/>
  <c r="I20" i="14" s="1"/>
  <c r="F20" i="14"/>
  <c r="D20" i="14"/>
  <c r="K19" i="14"/>
  <c r="H19" i="14"/>
  <c r="I19" i="14" s="1"/>
  <c r="F19" i="14"/>
  <c r="D19" i="14"/>
  <c r="H18" i="14"/>
  <c r="I18" i="14" s="1"/>
  <c r="D18" i="14"/>
  <c r="T14" i="14"/>
  <c r="R14" i="14"/>
  <c r="J14" i="14"/>
  <c r="E14" i="14"/>
  <c r="C14" i="14"/>
  <c r="T13" i="14"/>
  <c r="R13" i="14"/>
  <c r="J13" i="14"/>
  <c r="E13" i="14"/>
  <c r="C13" i="14"/>
  <c r="T12" i="14"/>
  <c r="R12" i="14"/>
  <c r="J12" i="14"/>
  <c r="E12" i="14"/>
  <c r="C12" i="14"/>
  <c r="U9" i="14"/>
  <c r="S9" i="14"/>
  <c r="S10" i="14" s="1"/>
  <c r="P9" i="14"/>
  <c r="N9" i="14"/>
  <c r="N10" i="14" s="1"/>
  <c r="K9" i="14"/>
  <c r="I9" i="14"/>
  <c r="I10" i="14" s="1"/>
  <c r="F9" i="14"/>
  <c r="D9" i="14"/>
  <c r="D1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52" i="14" s="1"/>
  <c r="A53" i="14" s="1"/>
  <c r="A54" i="14" s="1"/>
  <c r="A55" i="14" s="1"/>
  <c r="A56" i="14" s="1"/>
  <c r="A57" i="14" s="1"/>
  <c r="A58" i="14" s="1"/>
  <c r="A59" i="14" s="1"/>
  <c r="A61" i="14" s="1"/>
  <c r="A62" i="14" s="1"/>
  <c r="A63" i="14" s="1"/>
  <c r="A64" i="14" s="1"/>
  <c r="A65" i="14" s="1"/>
  <c r="U7" i="14"/>
  <c r="P7" i="14"/>
  <c r="K7" i="14"/>
  <c r="F7" i="14"/>
  <c r="P64" i="13"/>
  <c r="N64" i="13"/>
  <c r="P62" i="13"/>
  <c r="N62" i="13"/>
  <c r="P58" i="13"/>
  <c r="N58" i="13"/>
  <c r="P39" i="13"/>
  <c r="N39" i="13"/>
  <c r="S39" i="13"/>
  <c r="P34" i="13"/>
  <c r="N34" i="13"/>
  <c r="K22" i="13"/>
  <c r="I22" i="13"/>
  <c r="F22" i="13"/>
  <c r="D22" i="13"/>
  <c r="K21" i="13"/>
  <c r="I21" i="13"/>
  <c r="F21" i="13"/>
  <c r="D21" i="13"/>
  <c r="K20" i="13"/>
  <c r="I20" i="13"/>
  <c r="F20" i="13"/>
  <c r="D20" i="13"/>
  <c r="K19" i="13"/>
  <c r="I19" i="13"/>
  <c r="F19" i="13"/>
  <c r="D19" i="13"/>
  <c r="I18" i="13"/>
  <c r="D18" i="13"/>
  <c r="P15" i="13"/>
  <c r="N15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P9" i="13"/>
  <c r="N9" i="13"/>
  <c r="N10" i="13" s="1"/>
  <c r="K9" i="13"/>
  <c r="I9" i="13"/>
  <c r="I1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52" i="13" s="1"/>
  <c r="A53" i="13" s="1"/>
  <c r="A54" i="13" s="1"/>
  <c r="A55" i="13" s="1"/>
  <c r="A56" i="13" s="1"/>
  <c r="A57" i="13" s="1"/>
  <c r="A58" i="13" s="1"/>
  <c r="A59" i="13" s="1"/>
  <c r="A61" i="13" s="1"/>
  <c r="A62" i="13" s="1"/>
  <c r="A63" i="13" s="1"/>
  <c r="A64" i="13" s="1"/>
  <c r="A65" i="13" s="1"/>
  <c r="U7" i="13"/>
  <c r="P7" i="13"/>
  <c r="K7" i="13"/>
  <c r="F7" i="13"/>
  <c r="S53" i="12"/>
  <c r="R54" i="12"/>
  <c r="S54" i="12" s="1"/>
  <c r="R53" i="12"/>
  <c r="R38" i="12"/>
  <c r="S38" i="12" s="1"/>
  <c r="R37" i="12"/>
  <c r="S37" i="12" s="1"/>
  <c r="R33" i="12"/>
  <c r="S33" i="12" s="1"/>
  <c r="R32" i="12"/>
  <c r="R31" i="12"/>
  <c r="S31" i="12" s="1"/>
  <c r="R30" i="12"/>
  <c r="S30" i="12" s="1"/>
  <c r="R29" i="12"/>
  <c r="S29" i="12" s="1"/>
  <c r="R28" i="12"/>
  <c r="S28" i="12" s="1"/>
  <c r="R27" i="12"/>
  <c r="S27" i="12" s="1"/>
  <c r="R26" i="12"/>
  <c r="S26" i="12" s="1"/>
  <c r="R25" i="12"/>
  <c r="S25" i="12" s="1"/>
  <c r="R24" i="12"/>
  <c r="R22" i="12"/>
  <c r="S22" i="12" s="1"/>
  <c r="R21" i="12"/>
  <c r="S21" i="12" s="1"/>
  <c r="R20" i="12"/>
  <c r="S20" i="12" s="1"/>
  <c r="R19" i="12"/>
  <c r="S19" i="12" s="1"/>
  <c r="R18" i="12"/>
  <c r="S18" i="12" s="1"/>
  <c r="S32" i="12"/>
  <c r="S24" i="12"/>
  <c r="J21" i="12"/>
  <c r="K21" i="12" s="1"/>
  <c r="H54" i="12"/>
  <c r="I54" i="12" s="1"/>
  <c r="H53" i="12"/>
  <c r="I53" i="12" s="1"/>
  <c r="H38" i="12"/>
  <c r="I38" i="12" s="1"/>
  <c r="H37" i="12"/>
  <c r="I37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24" i="12"/>
  <c r="I24" i="12" s="1"/>
  <c r="H22" i="12"/>
  <c r="I22" i="12" s="1"/>
  <c r="H21" i="12"/>
  <c r="I21" i="12" s="1"/>
  <c r="H20" i="12"/>
  <c r="I20" i="12" s="1"/>
  <c r="H19" i="12"/>
  <c r="I19" i="12" s="1"/>
  <c r="H18" i="12"/>
  <c r="I18" i="12" s="1"/>
  <c r="T54" i="12"/>
  <c r="T38" i="12"/>
  <c r="T37" i="12"/>
  <c r="T33" i="12"/>
  <c r="T32" i="12"/>
  <c r="T31" i="12"/>
  <c r="T30" i="12"/>
  <c r="T28" i="12"/>
  <c r="T27" i="12"/>
  <c r="T26" i="12"/>
  <c r="T25" i="12"/>
  <c r="T22" i="12"/>
  <c r="U22" i="12" s="1"/>
  <c r="T21" i="12"/>
  <c r="U21" i="12" s="1"/>
  <c r="T20" i="12"/>
  <c r="U20" i="12" s="1"/>
  <c r="T19" i="12"/>
  <c r="U19" i="12" s="1"/>
  <c r="J54" i="12"/>
  <c r="J38" i="12"/>
  <c r="J37" i="12"/>
  <c r="J33" i="12"/>
  <c r="J32" i="12"/>
  <c r="J31" i="12"/>
  <c r="J30" i="12"/>
  <c r="J29" i="12"/>
  <c r="J28" i="12"/>
  <c r="J27" i="12"/>
  <c r="J26" i="12"/>
  <c r="J25" i="12"/>
  <c r="J22" i="12"/>
  <c r="K22" i="12" s="1"/>
  <c r="J20" i="12"/>
  <c r="K20" i="12" s="1"/>
  <c r="J19" i="12"/>
  <c r="K19" i="12" s="1"/>
  <c r="E54" i="12"/>
  <c r="E38" i="12"/>
  <c r="E37" i="12"/>
  <c r="E33" i="12"/>
  <c r="E32" i="12"/>
  <c r="E31" i="12"/>
  <c r="E30" i="12"/>
  <c r="E29" i="12"/>
  <c r="E28" i="12"/>
  <c r="E27" i="12"/>
  <c r="E26" i="12"/>
  <c r="E25" i="12"/>
  <c r="E22" i="12"/>
  <c r="F22" i="12" s="1"/>
  <c r="E21" i="12"/>
  <c r="F21" i="12" s="1"/>
  <c r="E20" i="12"/>
  <c r="F20" i="12" s="1"/>
  <c r="E19" i="12"/>
  <c r="F19" i="12" s="1"/>
  <c r="C54" i="12"/>
  <c r="D54" i="12" s="1"/>
  <c r="C53" i="12"/>
  <c r="D53" i="12" s="1"/>
  <c r="C38" i="12"/>
  <c r="D38" i="12" s="1"/>
  <c r="C37" i="12"/>
  <c r="D37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2" i="12"/>
  <c r="D22" i="12" s="1"/>
  <c r="C21" i="12"/>
  <c r="D21" i="12" s="1"/>
  <c r="C20" i="12"/>
  <c r="D20" i="12" s="1"/>
  <c r="C19" i="12"/>
  <c r="C18" i="12"/>
  <c r="D18" i="12" s="1"/>
  <c r="T53" i="12"/>
  <c r="D19" i="12"/>
  <c r="T14" i="12"/>
  <c r="R14" i="12"/>
  <c r="J14" i="12"/>
  <c r="H14" i="12"/>
  <c r="E14" i="12"/>
  <c r="C14" i="12"/>
  <c r="T13" i="12"/>
  <c r="R13" i="12"/>
  <c r="J13" i="12"/>
  <c r="H13" i="12"/>
  <c r="E13" i="12"/>
  <c r="C13" i="12"/>
  <c r="T12" i="12"/>
  <c r="R12" i="12"/>
  <c r="N15" i="12"/>
  <c r="J12" i="12"/>
  <c r="H12" i="12"/>
  <c r="E12" i="12"/>
  <c r="C12" i="12"/>
  <c r="U9" i="12"/>
  <c r="S9" i="12"/>
  <c r="S10" i="12" s="1"/>
  <c r="S42" i="12" s="1"/>
  <c r="S45" i="12" s="1"/>
  <c r="P9" i="12"/>
  <c r="N9" i="12"/>
  <c r="N10" i="12" s="1"/>
  <c r="K9" i="12"/>
  <c r="I9" i="12"/>
  <c r="I10" i="12" s="1"/>
  <c r="I42" i="12" s="1"/>
  <c r="I45" i="12" s="1"/>
  <c r="F9" i="12"/>
  <c r="D9" i="12"/>
  <c r="D10" i="12" s="1"/>
  <c r="D42" i="12" s="1"/>
  <c r="D45" i="12" s="1"/>
  <c r="U8" i="12"/>
  <c r="P8" i="12"/>
  <c r="K8" i="12"/>
  <c r="F8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U7" i="12"/>
  <c r="P7" i="12"/>
  <c r="K7" i="12"/>
  <c r="F7" i="12"/>
  <c r="F44" i="12" s="1"/>
  <c r="R54" i="11"/>
  <c r="R53" i="11"/>
  <c r="R38" i="11"/>
  <c r="R37" i="11"/>
  <c r="R33" i="11"/>
  <c r="R32" i="11"/>
  <c r="R31" i="11"/>
  <c r="R30" i="11"/>
  <c r="R29" i="11"/>
  <c r="R28" i="11"/>
  <c r="R27" i="11"/>
  <c r="R26" i="11"/>
  <c r="R25" i="11"/>
  <c r="R24" i="11"/>
  <c r="R22" i="11"/>
  <c r="R21" i="11"/>
  <c r="R20" i="11"/>
  <c r="R19" i="11"/>
  <c r="R18" i="11"/>
  <c r="M54" i="11"/>
  <c r="M38" i="11"/>
  <c r="M37" i="11"/>
  <c r="M33" i="11"/>
  <c r="M32" i="11"/>
  <c r="M31" i="11"/>
  <c r="M30" i="11"/>
  <c r="M29" i="11"/>
  <c r="M28" i="11"/>
  <c r="M27" i="11"/>
  <c r="M26" i="11"/>
  <c r="M25" i="11"/>
  <c r="M24" i="11"/>
  <c r="M22" i="11"/>
  <c r="M21" i="11"/>
  <c r="M20" i="11"/>
  <c r="M19" i="11"/>
  <c r="M18" i="11"/>
  <c r="I9" i="10"/>
  <c r="I9" i="11"/>
  <c r="T54" i="11"/>
  <c r="T38" i="11"/>
  <c r="T37" i="11"/>
  <c r="T33" i="11"/>
  <c r="T32" i="11"/>
  <c r="T31" i="11"/>
  <c r="T30" i="11"/>
  <c r="T28" i="11"/>
  <c r="T27" i="11"/>
  <c r="T26" i="11"/>
  <c r="T25" i="11"/>
  <c r="T22" i="11"/>
  <c r="T21" i="11"/>
  <c r="T20" i="11"/>
  <c r="T19" i="11"/>
  <c r="O54" i="11"/>
  <c r="O38" i="11"/>
  <c r="O37" i="11"/>
  <c r="O33" i="11"/>
  <c r="O32" i="11"/>
  <c r="O31" i="11"/>
  <c r="O30" i="11"/>
  <c r="O28" i="11"/>
  <c r="O27" i="11"/>
  <c r="O26" i="11"/>
  <c r="O25" i="11"/>
  <c r="O22" i="11"/>
  <c r="O21" i="11"/>
  <c r="O20" i="11"/>
  <c r="O19" i="11"/>
  <c r="J54" i="11"/>
  <c r="J38" i="11"/>
  <c r="J37" i="11"/>
  <c r="J33" i="11"/>
  <c r="J32" i="11"/>
  <c r="J31" i="11"/>
  <c r="J30" i="11"/>
  <c r="J29" i="11"/>
  <c r="J28" i="11"/>
  <c r="J27" i="11"/>
  <c r="J26" i="11"/>
  <c r="J25" i="11"/>
  <c r="J22" i="11"/>
  <c r="J21" i="11"/>
  <c r="J20" i="11"/>
  <c r="J19" i="11"/>
  <c r="H54" i="11"/>
  <c r="H53" i="11"/>
  <c r="H38" i="11"/>
  <c r="H37" i="11"/>
  <c r="H33" i="11"/>
  <c r="H32" i="11"/>
  <c r="H31" i="11"/>
  <c r="H30" i="11"/>
  <c r="H29" i="11"/>
  <c r="H28" i="11"/>
  <c r="H27" i="11"/>
  <c r="H26" i="11"/>
  <c r="H25" i="11"/>
  <c r="H24" i="11"/>
  <c r="H22" i="11"/>
  <c r="H21" i="11"/>
  <c r="H20" i="11"/>
  <c r="H19" i="11"/>
  <c r="H18" i="11"/>
  <c r="Q15" i="13" l="1"/>
  <c r="Q16" i="13" s="1"/>
  <c r="A45" i="12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1" i="12" s="1"/>
  <c r="A62" i="12" s="1"/>
  <c r="A63" i="12" s="1"/>
  <c r="A64" i="12" s="1"/>
  <c r="A65" i="12" s="1"/>
  <c r="E53" i="12"/>
  <c r="F53" i="12" s="1"/>
  <c r="Q62" i="13"/>
  <c r="Q63" i="13" s="1"/>
  <c r="F26" i="12"/>
  <c r="F30" i="12"/>
  <c r="F37" i="12"/>
  <c r="K25" i="12"/>
  <c r="K29" i="12"/>
  <c r="K33" i="12"/>
  <c r="U27" i="12"/>
  <c r="U32" i="12"/>
  <c r="U54" i="12"/>
  <c r="J53" i="14"/>
  <c r="K10" i="15"/>
  <c r="U53" i="12"/>
  <c r="U28" i="12"/>
  <c r="U33" i="12"/>
  <c r="Q64" i="13"/>
  <c r="Q65" i="13" s="1"/>
  <c r="P27" i="15"/>
  <c r="P30" i="15"/>
  <c r="P33" i="15"/>
  <c r="P54" i="15"/>
  <c r="U25" i="12"/>
  <c r="U30" i="12"/>
  <c r="U37" i="12"/>
  <c r="U101" i="12"/>
  <c r="V101" i="12" s="1"/>
  <c r="V102" i="12" s="1"/>
  <c r="U163" i="12"/>
  <c r="V163" i="12" s="1"/>
  <c r="V164" i="12" s="1"/>
  <c r="U225" i="12"/>
  <c r="V225" i="12" s="1"/>
  <c r="V226" i="12" s="1"/>
  <c r="U26" i="12"/>
  <c r="U31" i="12"/>
  <c r="U38" i="12"/>
  <c r="K101" i="12"/>
  <c r="L101" i="12" s="1"/>
  <c r="L102" i="12" s="1"/>
  <c r="K188" i="12"/>
  <c r="L188" i="12" s="1"/>
  <c r="K163" i="12"/>
  <c r="L163" i="12" s="1"/>
  <c r="L164" i="12" s="1"/>
  <c r="K26" i="12"/>
  <c r="K30" i="12"/>
  <c r="K37" i="12"/>
  <c r="K27" i="12"/>
  <c r="K31" i="12"/>
  <c r="K38" i="12"/>
  <c r="K28" i="12"/>
  <c r="K32" i="12"/>
  <c r="K54" i="12"/>
  <c r="P25" i="15"/>
  <c r="P28" i="15"/>
  <c r="P31" i="15"/>
  <c r="P37" i="15"/>
  <c r="P26" i="15"/>
  <c r="P32" i="15"/>
  <c r="P53" i="15"/>
  <c r="P29" i="15"/>
  <c r="P38" i="15"/>
  <c r="F10" i="15"/>
  <c r="P25" i="14"/>
  <c r="P30" i="14"/>
  <c r="P38" i="14"/>
  <c r="P54" i="14"/>
  <c r="P29" i="14"/>
  <c r="P37" i="14"/>
  <c r="P33" i="14"/>
  <c r="P27" i="14"/>
  <c r="P28" i="14"/>
  <c r="P26" i="14"/>
  <c r="P31" i="14"/>
  <c r="P32" i="14"/>
  <c r="P53" i="14"/>
  <c r="P10" i="13"/>
  <c r="K25" i="13"/>
  <c r="K30" i="13"/>
  <c r="K28" i="13"/>
  <c r="K29" i="13"/>
  <c r="K27" i="13"/>
  <c r="K32" i="13"/>
  <c r="K33" i="13"/>
  <c r="K31" i="13"/>
  <c r="K54" i="13"/>
  <c r="K26" i="13"/>
  <c r="F27" i="13"/>
  <c r="F32" i="13"/>
  <c r="F33" i="13"/>
  <c r="F31" i="13"/>
  <c r="F54" i="13"/>
  <c r="F26" i="13"/>
  <c r="F25" i="13"/>
  <c r="F30" i="13"/>
  <c r="F28" i="13"/>
  <c r="F29" i="13"/>
  <c r="D39" i="16"/>
  <c r="F53" i="16"/>
  <c r="F27" i="16"/>
  <c r="F30" i="16"/>
  <c r="F38" i="16"/>
  <c r="F54" i="16"/>
  <c r="F29" i="16"/>
  <c r="F32" i="16"/>
  <c r="D53" i="16"/>
  <c r="F28" i="15"/>
  <c r="F28" i="16"/>
  <c r="K26" i="15"/>
  <c r="J53" i="15"/>
  <c r="K53" i="15" s="1"/>
  <c r="D37" i="13"/>
  <c r="D38" i="13"/>
  <c r="D39" i="13" s="1"/>
  <c r="I38" i="13"/>
  <c r="I37" i="13"/>
  <c r="F27" i="12"/>
  <c r="J53" i="12"/>
  <c r="K53" i="12" s="1"/>
  <c r="U10" i="14"/>
  <c r="I39" i="14"/>
  <c r="K27" i="14"/>
  <c r="K31" i="14"/>
  <c r="K54" i="14"/>
  <c r="D39" i="14"/>
  <c r="F27" i="14"/>
  <c r="F31" i="14"/>
  <c r="U10" i="13"/>
  <c r="S64" i="15"/>
  <c r="N64" i="15"/>
  <c r="N39" i="15"/>
  <c r="D39" i="15"/>
  <c r="S39" i="15"/>
  <c r="U10" i="15"/>
  <c r="I64" i="15"/>
  <c r="F30" i="15"/>
  <c r="F31" i="15"/>
  <c r="D64" i="15"/>
  <c r="F54" i="15"/>
  <c r="F26" i="15"/>
  <c r="F27" i="15"/>
  <c r="F53" i="15"/>
  <c r="F37" i="15"/>
  <c r="F10" i="16"/>
  <c r="F42" i="16" s="1"/>
  <c r="F45" i="16" s="1"/>
  <c r="G45" i="16" s="1"/>
  <c r="G46" i="16" s="1"/>
  <c r="D64" i="16"/>
  <c r="F26" i="16"/>
  <c r="F31" i="16"/>
  <c r="F37" i="16"/>
  <c r="F25" i="16"/>
  <c r="F33" i="16"/>
  <c r="U28" i="15"/>
  <c r="U30" i="15"/>
  <c r="U38" i="15"/>
  <c r="U32" i="15"/>
  <c r="U53" i="15"/>
  <c r="U26" i="15"/>
  <c r="K28" i="15"/>
  <c r="K30" i="15"/>
  <c r="K38" i="15"/>
  <c r="K32" i="15"/>
  <c r="K27" i="15"/>
  <c r="U31" i="15"/>
  <c r="U37" i="15"/>
  <c r="K54" i="15"/>
  <c r="K25" i="15"/>
  <c r="F29" i="15"/>
  <c r="T29" i="15"/>
  <c r="U29" i="15" s="1"/>
  <c r="F32" i="15"/>
  <c r="K33" i="15"/>
  <c r="I39" i="15"/>
  <c r="F38" i="15"/>
  <c r="U27" i="15"/>
  <c r="K31" i="15"/>
  <c r="K37" i="15"/>
  <c r="U54" i="15"/>
  <c r="P10" i="14"/>
  <c r="F25" i="15"/>
  <c r="U25" i="15"/>
  <c r="K29" i="15"/>
  <c r="F33" i="15"/>
  <c r="U33" i="15"/>
  <c r="U45" i="14"/>
  <c r="F37" i="14"/>
  <c r="F33" i="14"/>
  <c r="F29" i="14"/>
  <c r="F25" i="14"/>
  <c r="F28" i="14"/>
  <c r="F32" i="14"/>
  <c r="F53" i="14"/>
  <c r="K37" i="14"/>
  <c r="K33" i="14"/>
  <c r="K29" i="14"/>
  <c r="K25" i="14"/>
  <c r="K10" i="14"/>
  <c r="K26" i="14"/>
  <c r="F54" i="14"/>
  <c r="S15" i="13"/>
  <c r="F26" i="14"/>
  <c r="S64" i="14"/>
  <c r="F30" i="14"/>
  <c r="K38" i="14"/>
  <c r="S45" i="14"/>
  <c r="I64" i="14"/>
  <c r="D64" i="14"/>
  <c r="K30" i="14"/>
  <c r="U39" i="14"/>
  <c r="V39" i="14" s="1"/>
  <c r="V40" i="14" s="1"/>
  <c r="F10" i="14"/>
  <c r="K28" i="14"/>
  <c r="K32" i="14"/>
  <c r="F38" i="14"/>
  <c r="K53" i="14"/>
  <c r="U15" i="13"/>
  <c r="D64" i="13"/>
  <c r="E53" i="13"/>
  <c r="F53" i="13" s="1"/>
  <c r="U64" i="13"/>
  <c r="S64" i="13"/>
  <c r="J53" i="13"/>
  <c r="K53" i="13" s="1"/>
  <c r="K10" i="13"/>
  <c r="Q34" i="13"/>
  <c r="Q35" i="13" s="1"/>
  <c r="F10" i="13"/>
  <c r="I64" i="13"/>
  <c r="Q58" i="13"/>
  <c r="Q59" i="13" s="1"/>
  <c r="Q39" i="13"/>
  <c r="Q40" i="13" s="1"/>
  <c r="U10" i="12"/>
  <c r="U42" i="12" s="1"/>
  <c r="U45" i="12" s="1"/>
  <c r="V45" i="12" s="1"/>
  <c r="V46" i="12" s="1"/>
  <c r="K10" i="12"/>
  <c r="K42" i="12" s="1"/>
  <c r="K45" i="12" s="1"/>
  <c r="L45" i="12" s="1"/>
  <c r="L46" i="12" s="1"/>
  <c r="F33" i="12"/>
  <c r="F29" i="12"/>
  <c r="F25" i="12"/>
  <c r="F38" i="12"/>
  <c r="F54" i="12"/>
  <c r="F32" i="12"/>
  <c r="F28" i="12"/>
  <c r="F31" i="12"/>
  <c r="T29" i="12"/>
  <c r="U29" i="12" s="1"/>
  <c r="I64" i="12"/>
  <c r="P15" i="12"/>
  <c r="P10" i="12"/>
  <c r="N45" i="12"/>
  <c r="N62" i="12"/>
  <c r="D64" i="12"/>
  <c r="P45" i="12"/>
  <c r="S64" i="12"/>
  <c r="F10" i="12"/>
  <c r="F42" i="12" s="1"/>
  <c r="F45" i="12" s="1"/>
  <c r="G45" i="12" s="1"/>
  <c r="G46" i="12" s="1"/>
  <c r="N64" i="12"/>
  <c r="I39" i="12"/>
  <c r="E54" i="11"/>
  <c r="E38" i="11"/>
  <c r="E37" i="11"/>
  <c r="E33" i="11"/>
  <c r="E32" i="11"/>
  <c r="E31" i="11"/>
  <c r="E30" i="11"/>
  <c r="E29" i="11"/>
  <c r="E28" i="11"/>
  <c r="E27" i="11"/>
  <c r="E26" i="11"/>
  <c r="E25" i="11"/>
  <c r="E22" i="11"/>
  <c r="F22" i="11" s="1"/>
  <c r="E21" i="11"/>
  <c r="F21" i="11" s="1"/>
  <c r="E20" i="11"/>
  <c r="F20" i="11" s="1"/>
  <c r="E19" i="11"/>
  <c r="F19" i="11" s="1"/>
  <c r="C54" i="11"/>
  <c r="D54" i="11" s="1"/>
  <c r="C53" i="11"/>
  <c r="D53" i="11" s="1"/>
  <c r="C38" i="11"/>
  <c r="C37" i="11"/>
  <c r="C33" i="11"/>
  <c r="D33" i="11" s="1"/>
  <c r="C32" i="11"/>
  <c r="D32" i="11" s="1"/>
  <c r="C31" i="11"/>
  <c r="D31" i="11" s="1"/>
  <c r="C30" i="11"/>
  <c r="D30" i="11" s="1"/>
  <c r="C29" i="11"/>
  <c r="D29" i="11" s="1"/>
  <c r="C28" i="11"/>
  <c r="D28" i="11" s="1"/>
  <c r="C27" i="11"/>
  <c r="D27" i="11" s="1"/>
  <c r="C26" i="11"/>
  <c r="D26" i="11" s="1"/>
  <c r="C25" i="11"/>
  <c r="D25" i="11" s="1"/>
  <c r="C24" i="11"/>
  <c r="D24" i="11" s="1"/>
  <c r="C22" i="11"/>
  <c r="D22" i="11" s="1"/>
  <c r="C21" i="11"/>
  <c r="D21" i="11" s="1"/>
  <c r="C20" i="11"/>
  <c r="D20" i="11" s="1"/>
  <c r="C19" i="11"/>
  <c r="D19" i="11" s="1"/>
  <c r="C18" i="11"/>
  <c r="D18" i="11" s="1"/>
  <c r="S54" i="11"/>
  <c r="N54" i="11"/>
  <c r="I54" i="11"/>
  <c r="S53" i="11"/>
  <c r="M53" i="11"/>
  <c r="I53" i="11"/>
  <c r="E53" i="11"/>
  <c r="S33" i="11"/>
  <c r="N33" i="11"/>
  <c r="I33" i="11"/>
  <c r="S32" i="11"/>
  <c r="N32" i="11"/>
  <c r="I32" i="11"/>
  <c r="S31" i="11"/>
  <c r="N31" i="11"/>
  <c r="I31" i="11"/>
  <c r="S30" i="11"/>
  <c r="N30" i="11"/>
  <c r="I30" i="11"/>
  <c r="O29" i="11"/>
  <c r="I29" i="11"/>
  <c r="S28" i="11"/>
  <c r="N28" i="11"/>
  <c r="I28" i="11"/>
  <c r="S27" i="11"/>
  <c r="N27" i="11"/>
  <c r="I27" i="11"/>
  <c r="S26" i="11"/>
  <c r="N26" i="11"/>
  <c r="I26" i="11"/>
  <c r="S25" i="11"/>
  <c r="N25" i="11"/>
  <c r="I25" i="11"/>
  <c r="S24" i="11"/>
  <c r="N24" i="11"/>
  <c r="I24" i="11"/>
  <c r="U22" i="11"/>
  <c r="S22" i="11"/>
  <c r="P22" i="11"/>
  <c r="N22" i="11"/>
  <c r="K22" i="11"/>
  <c r="I22" i="11"/>
  <c r="U21" i="11"/>
  <c r="S21" i="11"/>
  <c r="P21" i="11"/>
  <c r="N21" i="11"/>
  <c r="K21" i="11"/>
  <c r="I21" i="11"/>
  <c r="U20" i="11"/>
  <c r="S20" i="11"/>
  <c r="P20" i="11"/>
  <c r="N20" i="11"/>
  <c r="K20" i="11"/>
  <c r="I20" i="11"/>
  <c r="U19" i="11"/>
  <c r="S19" i="11"/>
  <c r="P19" i="11"/>
  <c r="N19" i="11"/>
  <c r="K19" i="11"/>
  <c r="I19" i="11"/>
  <c r="S18" i="11"/>
  <c r="N18" i="11"/>
  <c r="I18" i="11"/>
  <c r="T14" i="11"/>
  <c r="R14" i="11"/>
  <c r="O14" i="11"/>
  <c r="M14" i="11"/>
  <c r="J14" i="11"/>
  <c r="H14" i="11"/>
  <c r="E14" i="11"/>
  <c r="C14" i="11"/>
  <c r="T13" i="11"/>
  <c r="R13" i="11"/>
  <c r="O13" i="11"/>
  <c r="M13" i="11"/>
  <c r="J13" i="11"/>
  <c r="H13" i="11"/>
  <c r="E13" i="11"/>
  <c r="C13" i="11"/>
  <c r="T12" i="11"/>
  <c r="R12" i="11"/>
  <c r="O12" i="11"/>
  <c r="M12" i="11"/>
  <c r="J12" i="11"/>
  <c r="H12" i="11"/>
  <c r="E12" i="11"/>
  <c r="C12" i="11"/>
  <c r="U9" i="11"/>
  <c r="S9" i="11"/>
  <c r="S10" i="11" s="1"/>
  <c r="S42" i="11" s="1"/>
  <c r="S45" i="11" s="1"/>
  <c r="P9" i="11"/>
  <c r="N9" i="11"/>
  <c r="N10" i="11" s="1"/>
  <c r="N42" i="11" s="1"/>
  <c r="N45" i="11" s="1"/>
  <c r="K9" i="11"/>
  <c r="I10" i="11"/>
  <c r="I42" i="11" s="1"/>
  <c r="I45" i="11" s="1"/>
  <c r="F9" i="11"/>
  <c r="D9" i="11"/>
  <c r="D10" i="11" s="1"/>
  <c r="D42" i="11" s="1"/>
  <c r="D45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U7" i="11"/>
  <c r="P7" i="11"/>
  <c r="K7" i="11"/>
  <c r="F7" i="11"/>
  <c r="F44" i="11" s="1"/>
  <c r="R53" i="10"/>
  <c r="T53" i="10" s="1"/>
  <c r="R54" i="10"/>
  <c r="S54" i="10" s="1"/>
  <c r="R38" i="10"/>
  <c r="R37" i="10"/>
  <c r="R33" i="10"/>
  <c r="S33" i="10" s="1"/>
  <c r="R32" i="10"/>
  <c r="S32" i="10" s="1"/>
  <c r="R31" i="10"/>
  <c r="R30" i="10"/>
  <c r="S30" i="10" s="1"/>
  <c r="R29" i="10"/>
  <c r="S29" i="10" s="1"/>
  <c r="R28" i="10"/>
  <c r="S28" i="10" s="1"/>
  <c r="R27" i="10"/>
  <c r="S27" i="10" s="1"/>
  <c r="R26" i="10"/>
  <c r="S26" i="10" s="1"/>
  <c r="R25" i="10"/>
  <c r="S25" i="10" s="1"/>
  <c r="R24" i="10"/>
  <c r="S24" i="10" s="1"/>
  <c r="R22" i="10"/>
  <c r="S22" i="10" s="1"/>
  <c r="R21" i="10"/>
  <c r="S21" i="10" s="1"/>
  <c r="R20" i="10"/>
  <c r="S20" i="10" s="1"/>
  <c r="R19" i="10"/>
  <c r="S19" i="10" s="1"/>
  <c r="R18" i="10"/>
  <c r="S18" i="10" s="1"/>
  <c r="S9" i="10"/>
  <c r="S10" i="10" s="1"/>
  <c r="S42" i="10" s="1"/>
  <c r="S45" i="10" s="1"/>
  <c r="M53" i="10"/>
  <c r="O53" i="10" s="1"/>
  <c r="H53" i="10"/>
  <c r="I53" i="10" s="1"/>
  <c r="C53" i="10"/>
  <c r="E53" i="10" s="1"/>
  <c r="M29" i="10"/>
  <c r="O29" i="10" s="1"/>
  <c r="M54" i="10"/>
  <c r="N54" i="10" s="1"/>
  <c r="M38" i="10"/>
  <c r="M37" i="10"/>
  <c r="M33" i="10"/>
  <c r="N33" i="10" s="1"/>
  <c r="M32" i="10"/>
  <c r="N32" i="10" s="1"/>
  <c r="M31" i="10"/>
  <c r="N31" i="10" s="1"/>
  <c r="M30" i="10"/>
  <c r="N30" i="10" s="1"/>
  <c r="N29" i="10"/>
  <c r="M28" i="10"/>
  <c r="N28" i="10" s="1"/>
  <c r="M27" i="10"/>
  <c r="N27" i="10" s="1"/>
  <c r="M26" i="10"/>
  <c r="N26" i="10" s="1"/>
  <c r="M25" i="10"/>
  <c r="N25" i="10" s="1"/>
  <c r="M24" i="10"/>
  <c r="N24" i="10" s="1"/>
  <c r="M22" i="10"/>
  <c r="N22" i="10" s="1"/>
  <c r="M21" i="10"/>
  <c r="N21" i="10" s="1"/>
  <c r="M20" i="10"/>
  <c r="N20" i="10" s="1"/>
  <c r="M19" i="10"/>
  <c r="N19" i="10" s="1"/>
  <c r="M18" i="10"/>
  <c r="N18" i="10" s="1"/>
  <c r="N9" i="10"/>
  <c r="N10" i="10" s="1"/>
  <c r="N42" i="10" s="1"/>
  <c r="N45" i="10" s="1"/>
  <c r="T54" i="10"/>
  <c r="O54" i="10"/>
  <c r="T38" i="10"/>
  <c r="O38" i="10"/>
  <c r="T37" i="10"/>
  <c r="O37" i="10"/>
  <c r="T33" i="10"/>
  <c r="U33" i="10" s="1"/>
  <c r="O33" i="10"/>
  <c r="P33" i="10" s="1"/>
  <c r="T32" i="10"/>
  <c r="U32" i="10" s="1"/>
  <c r="O32" i="10"/>
  <c r="P32" i="10" s="1"/>
  <c r="T31" i="10"/>
  <c r="S31" i="10"/>
  <c r="O31" i="10"/>
  <c r="T30" i="10"/>
  <c r="O30" i="10"/>
  <c r="T28" i="10"/>
  <c r="O28" i="10"/>
  <c r="T27" i="10"/>
  <c r="O27" i="10"/>
  <c r="T26" i="10"/>
  <c r="O26" i="10"/>
  <c r="T25" i="10"/>
  <c r="O25" i="10"/>
  <c r="T22" i="10"/>
  <c r="U22" i="10" s="1"/>
  <c r="O22" i="10"/>
  <c r="P22" i="10" s="1"/>
  <c r="T21" i="10"/>
  <c r="U21" i="10" s="1"/>
  <c r="O21" i="10"/>
  <c r="P21" i="10" s="1"/>
  <c r="T20" i="10"/>
  <c r="U20" i="10" s="1"/>
  <c r="O20" i="10"/>
  <c r="P20" i="10" s="1"/>
  <c r="T19" i="10"/>
  <c r="U19" i="10" s="1"/>
  <c r="O19" i="10"/>
  <c r="P19" i="10" s="1"/>
  <c r="T14" i="10"/>
  <c r="R14" i="10"/>
  <c r="O14" i="10"/>
  <c r="M14" i="10"/>
  <c r="T13" i="10"/>
  <c r="R13" i="10"/>
  <c r="O13" i="10"/>
  <c r="M13" i="10"/>
  <c r="T12" i="10"/>
  <c r="R12" i="10"/>
  <c r="O12" i="10"/>
  <c r="M12" i="10"/>
  <c r="U9" i="10"/>
  <c r="P9" i="10"/>
  <c r="U8" i="10"/>
  <c r="P8" i="10"/>
  <c r="U7" i="10"/>
  <c r="U44" i="10" s="1"/>
  <c r="P7" i="10"/>
  <c r="P44" i="10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H54" i="10"/>
  <c r="I54" i="10" s="1"/>
  <c r="H38" i="10"/>
  <c r="H37" i="10"/>
  <c r="H33" i="10"/>
  <c r="I33" i="10" s="1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2" i="10"/>
  <c r="I22" i="10" s="1"/>
  <c r="H21" i="10"/>
  <c r="I21" i="10" s="1"/>
  <c r="H20" i="10"/>
  <c r="I20" i="10" s="1"/>
  <c r="H19" i="10"/>
  <c r="I19" i="10" s="1"/>
  <c r="H18" i="10"/>
  <c r="I18" i="10" s="1"/>
  <c r="J54" i="10"/>
  <c r="J38" i="10"/>
  <c r="J37" i="10"/>
  <c r="J33" i="10"/>
  <c r="K33" i="10" s="1"/>
  <c r="J32" i="10"/>
  <c r="K32" i="10" s="1"/>
  <c r="J31" i="10"/>
  <c r="J30" i="10"/>
  <c r="J29" i="10"/>
  <c r="J28" i="10"/>
  <c r="J27" i="10"/>
  <c r="J26" i="10"/>
  <c r="J25" i="10"/>
  <c r="J22" i="10"/>
  <c r="K22" i="10" s="1"/>
  <c r="J21" i="10"/>
  <c r="K21" i="10" s="1"/>
  <c r="J20" i="10"/>
  <c r="K20" i="10" s="1"/>
  <c r="J19" i="10"/>
  <c r="K19" i="10" s="1"/>
  <c r="J14" i="10"/>
  <c r="H14" i="10"/>
  <c r="J13" i="10"/>
  <c r="H13" i="10"/>
  <c r="J12" i="10"/>
  <c r="H12" i="10"/>
  <c r="K9" i="10"/>
  <c r="I10" i="10"/>
  <c r="I42" i="10" s="1"/>
  <c r="I45" i="10" s="1"/>
  <c r="K8" i="10"/>
  <c r="K7" i="10"/>
  <c r="K44" i="10" s="1"/>
  <c r="E54" i="10"/>
  <c r="E38" i="10"/>
  <c r="E37" i="10"/>
  <c r="E33" i="10"/>
  <c r="F33" i="10" s="1"/>
  <c r="E32" i="10"/>
  <c r="F32" i="10" s="1"/>
  <c r="E31" i="10"/>
  <c r="E30" i="10"/>
  <c r="E29" i="10"/>
  <c r="E28" i="10"/>
  <c r="E27" i="10"/>
  <c r="E26" i="10"/>
  <c r="E25" i="10"/>
  <c r="E22" i="10"/>
  <c r="F22" i="10" s="1"/>
  <c r="E21" i="10"/>
  <c r="F21" i="10" s="1"/>
  <c r="E20" i="10"/>
  <c r="F20" i="10" s="1"/>
  <c r="E19" i="10"/>
  <c r="F19" i="10" s="1"/>
  <c r="E12" i="10"/>
  <c r="C54" i="10"/>
  <c r="D54" i="10" s="1"/>
  <c r="C38" i="10"/>
  <c r="C37" i="10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2" i="10"/>
  <c r="D22" i="10" s="1"/>
  <c r="C21" i="10"/>
  <c r="D21" i="10" s="1"/>
  <c r="C20" i="10"/>
  <c r="D20" i="10" s="1"/>
  <c r="C19" i="10"/>
  <c r="D19" i="10" s="1"/>
  <c r="C18" i="10"/>
  <c r="D18" i="10" s="1"/>
  <c r="D44" i="10"/>
  <c r="E43" i="10"/>
  <c r="F43" i="10" s="1"/>
  <c r="C43" i="10"/>
  <c r="D43" i="10" s="1"/>
  <c r="E14" i="10"/>
  <c r="E13" i="10"/>
  <c r="C14" i="10"/>
  <c r="C13" i="10"/>
  <c r="C12" i="10"/>
  <c r="F9" i="10"/>
  <c r="F8" i="10"/>
  <c r="F7" i="10"/>
  <c r="F44" i="10" s="1"/>
  <c r="D9" i="10"/>
  <c r="D10" i="10" s="1"/>
  <c r="A45" i="11" l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1" i="11" s="1"/>
  <c r="A62" i="11" s="1"/>
  <c r="A63" i="11" s="1"/>
  <c r="A64" i="11" s="1"/>
  <c r="A65" i="11" s="1"/>
  <c r="P30" i="11"/>
  <c r="K27" i="11"/>
  <c r="A45" i="10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1" i="10" s="1"/>
  <c r="A62" i="10" s="1"/>
  <c r="A63" i="10" s="1"/>
  <c r="A64" i="10" s="1"/>
  <c r="A65" i="10" s="1"/>
  <c r="N62" i="10"/>
  <c r="U39" i="15"/>
  <c r="V39" i="15" s="1"/>
  <c r="V40" i="15" s="1"/>
  <c r="K39" i="15"/>
  <c r="L39" i="15" s="1"/>
  <c r="L40" i="15" s="1"/>
  <c r="P39" i="14"/>
  <c r="Q39" i="14" s="1"/>
  <c r="Q40" i="14" s="1"/>
  <c r="D20" i="24"/>
  <c r="U26" i="10"/>
  <c r="U30" i="10"/>
  <c r="N53" i="10"/>
  <c r="U53" i="10"/>
  <c r="F53" i="10"/>
  <c r="U33" i="11"/>
  <c r="K54" i="10"/>
  <c r="I62" i="11"/>
  <c r="P39" i="15"/>
  <c r="Q39" i="15" s="1"/>
  <c r="Q40" i="15" s="1"/>
  <c r="D62" i="11"/>
  <c r="J53" i="10"/>
  <c r="K53" i="10" s="1"/>
  <c r="N62" i="11"/>
  <c r="I39" i="13"/>
  <c r="D62" i="10"/>
  <c r="F54" i="10"/>
  <c r="I62" i="10"/>
  <c r="S62" i="10"/>
  <c r="P53" i="10"/>
  <c r="S62" i="11"/>
  <c r="U26" i="11"/>
  <c r="P64" i="15"/>
  <c r="Q64" i="15" s="1"/>
  <c r="U126" i="12"/>
  <c r="V126" i="12" s="1"/>
  <c r="U188" i="12"/>
  <c r="V188" i="12" s="1"/>
  <c r="U250" i="12"/>
  <c r="V250" i="12" s="1"/>
  <c r="K225" i="12"/>
  <c r="L225" i="12" s="1"/>
  <c r="L226" i="12" s="1"/>
  <c r="K126" i="12"/>
  <c r="L126" i="12" s="1"/>
  <c r="K250" i="12"/>
  <c r="L250" i="12" s="1"/>
  <c r="F39" i="16"/>
  <c r="G39" i="16" s="1"/>
  <c r="G40" i="16" s="1"/>
  <c r="P64" i="14"/>
  <c r="Q64" i="14" s="1"/>
  <c r="U31" i="11"/>
  <c r="U10" i="11"/>
  <c r="U42" i="11" s="1"/>
  <c r="U45" i="11" s="1"/>
  <c r="V45" i="11" s="1"/>
  <c r="V46" i="11" s="1"/>
  <c r="U32" i="11"/>
  <c r="U27" i="10"/>
  <c r="U31" i="10"/>
  <c r="U10" i="10"/>
  <c r="U42" i="10" s="1"/>
  <c r="U45" i="10" s="1"/>
  <c r="V45" i="10" s="1"/>
  <c r="V46" i="10" s="1"/>
  <c r="U28" i="10"/>
  <c r="U54" i="10"/>
  <c r="P54" i="10"/>
  <c r="I473" i="10"/>
  <c r="I411" i="10"/>
  <c r="I225" i="10"/>
  <c r="U349" i="10"/>
  <c r="U163" i="10"/>
  <c r="U101" i="10"/>
  <c r="S225" i="10"/>
  <c r="S287" i="10"/>
  <c r="N163" i="10"/>
  <c r="N225" i="10"/>
  <c r="N101" i="10"/>
  <c r="N287" i="10"/>
  <c r="D349" i="10"/>
  <c r="D101" i="10"/>
  <c r="D287" i="10"/>
  <c r="D473" i="10"/>
  <c r="D411" i="10"/>
  <c r="D225" i="10"/>
  <c r="F64" i="16"/>
  <c r="G64" i="16" s="1"/>
  <c r="F39" i="15"/>
  <c r="G39" i="15" s="1"/>
  <c r="G40" i="15" s="1"/>
  <c r="F38" i="13"/>
  <c r="F37" i="13"/>
  <c r="K37" i="13"/>
  <c r="K38" i="13"/>
  <c r="D53" i="10"/>
  <c r="T29" i="10"/>
  <c r="U29" i="10" s="1"/>
  <c r="U64" i="14"/>
  <c r="V64" i="14" s="1"/>
  <c r="K64" i="14"/>
  <c r="L64" i="14" s="1"/>
  <c r="F64" i="14"/>
  <c r="G64" i="14" s="1"/>
  <c r="K64" i="13"/>
  <c r="L64" i="13" s="1"/>
  <c r="V64" i="13"/>
  <c r="V15" i="13"/>
  <c r="V16" i="13" s="1"/>
  <c r="K64" i="15"/>
  <c r="L64" i="15" s="1"/>
  <c r="U64" i="15"/>
  <c r="V64" i="15" s="1"/>
  <c r="F64" i="15"/>
  <c r="G64" i="15" s="1"/>
  <c r="S62" i="13"/>
  <c r="S34" i="13"/>
  <c r="F39" i="14"/>
  <c r="G39" i="14" s="1"/>
  <c r="G40" i="14" s="1"/>
  <c r="V45" i="14"/>
  <c r="V46" i="14" s="1"/>
  <c r="S34" i="14"/>
  <c r="K39" i="14"/>
  <c r="L39" i="14" s="1"/>
  <c r="L40" i="14" s="1"/>
  <c r="F64" i="13"/>
  <c r="G64" i="13" s="1"/>
  <c r="U39" i="13"/>
  <c r="V39" i="13" s="1"/>
  <c r="V40" i="13" s="1"/>
  <c r="K39" i="12"/>
  <c r="L39" i="12" s="1"/>
  <c r="L40" i="12" s="1"/>
  <c r="K64" i="12"/>
  <c r="L64" i="12" s="1"/>
  <c r="D39" i="12"/>
  <c r="U64" i="12"/>
  <c r="V64" i="12" s="1"/>
  <c r="Q45" i="12"/>
  <c r="Q46" i="12" s="1"/>
  <c r="P64" i="12"/>
  <c r="Q64" i="12" s="1"/>
  <c r="Q65" i="12" s="1"/>
  <c r="F64" i="12"/>
  <c r="G64" i="12" s="1"/>
  <c r="F39" i="12"/>
  <c r="N39" i="12"/>
  <c r="S39" i="12"/>
  <c r="Q15" i="12"/>
  <c r="Q16" i="12" s="1"/>
  <c r="U39" i="12"/>
  <c r="N34" i="12"/>
  <c r="N47" i="12" s="1"/>
  <c r="U25" i="11"/>
  <c r="U27" i="11"/>
  <c r="U28" i="11"/>
  <c r="U30" i="11"/>
  <c r="U54" i="11"/>
  <c r="P27" i="11"/>
  <c r="P31" i="11"/>
  <c r="P26" i="11"/>
  <c r="P28" i="11"/>
  <c r="K31" i="11"/>
  <c r="K26" i="11"/>
  <c r="D37" i="11"/>
  <c r="F33" i="11"/>
  <c r="F25" i="11"/>
  <c r="F27" i="11"/>
  <c r="T29" i="11"/>
  <c r="U29" i="11" s="1"/>
  <c r="S29" i="11"/>
  <c r="F31" i="11"/>
  <c r="S38" i="11"/>
  <c r="F53" i="11"/>
  <c r="F54" i="11"/>
  <c r="K33" i="11"/>
  <c r="K25" i="11"/>
  <c r="K10" i="11"/>
  <c r="K42" i="11" s="1"/>
  <c r="K29" i="11"/>
  <c r="K30" i="11"/>
  <c r="S37" i="11"/>
  <c r="T53" i="11"/>
  <c r="U53" i="11" s="1"/>
  <c r="P33" i="11"/>
  <c r="P25" i="11"/>
  <c r="P10" i="11"/>
  <c r="P42" i="11" s="1"/>
  <c r="F29" i="11"/>
  <c r="F32" i="11"/>
  <c r="N37" i="11"/>
  <c r="N38" i="11"/>
  <c r="P54" i="11"/>
  <c r="F10" i="11"/>
  <c r="F26" i="11"/>
  <c r="P29" i="11"/>
  <c r="F30" i="11"/>
  <c r="I37" i="11"/>
  <c r="U37" i="11"/>
  <c r="P38" i="11"/>
  <c r="N53" i="11"/>
  <c r="O53" i="11"/>
  <c r="P53" i="11" s="1"/>
  <c r="K54" i="11"/>
  <c r="K28" i="11"/>
  <c r="P32" i="11"/>
  <c r="I38" i="11"/>
  <c r="F28" i="11"/>
  <c r="N29" i="11"/>
  <c r="K32" i="11"/>
  <c r="D38" i="11"/>
  <c r="J53" i="11"/>
  <c r="K53" i="11" s="1"/>
  <c r="S53" i="10"/>
  <c r="F25" i="10"/>
  <c r="U38" i="10"/>
  <c r="U25" i="10"/>
  <c r="P25" i="10"/>
  <c r="P27" i="10"/>
  <c r="P29" i="10"/>
  <c r="P31" i="10"/>
  <c r="N37" i="10"/>
  <c r="S38" i="10"/>
  <c r="P10" i="10"/>
  <c r="P42" i="10" s="1"/>
  <c r="P45" i="10" s="1"/>
  <c r="Q45" i="10" s="1"/>
  <c r="Q46" i="10" s="1"/>
  <c r="P26" i="10"/>
  <c r="P28" i="10"/>
  <c r="P30" i="10"/>
  <c r="N38" i="10"/>
  <c r="S37" i="10"/>
  <c r="F29" i="10"/>
  <c r="F10" i="10"/>
  <c r="F28" i="10"/>
  <c r="K10" i="10"/>
  <c r="K42" i="10" s="1"/>
  <c r="K45" i="10" s="1"/>
  <c r="L45" i="10" s="1"/>
  <c r="L46" i="10" s="1"/>
  <c r="K26" i="10"/>
  <c r="K28" i="10"/>
  <c r="K30" i="10"/>
  <c r="I37" i="10"/>
  <c r="K25" i="10"/>
  <c r="K27" i="10"/>
  <c r="K29" i="10"/>
  <c r="K31" i="10"/>
  <c r="I38" i="10"/>
  <c r="F31" i="10"/>
  <c r="F27" i="10"/>
  <c r="F30" i="10"/>
  <c r="F26" i="10"/>
  <c r="D42" i="10"/>
  <c r="D45" i="10" s="1"/>
  <c r="D37" i="10"/>
  <c r="D38" i="10"/>
  <c r="K45" i="11" l="1"/>
  <c r="L45" i="11" s="1"/>
  <c r="L46" i="11" s="1"/>
  <c r="P45" i="11"/>
  <c r="Q45" i="11" s="1"/>
  <c r="Q46" i="11" s="1"/>
  <c r="U38" i="11"/>
  <c r="U39" i="11" s="1"/>
  <c r="F38" i="11"/>
  <c r="F42" i="11"/>
  <c r="F45" i="11" s="1"/>
  <c r="G45" i="11" s="1"/>
  <c r="G46" i="11" s="1"/>
  <c r="U37" i="10"/>
  <c r="U39" i="10" s="1"/>
  <c r="D8" i="24"/>
  <c r="H20" i="24"/>
  <c r="D9" i="24"/>
  <c r="H8" i="24"/>
  <c r="H21" i="24"/>
  <c r="H9" i="24"/>
  <c r="D21" i="24"/>
  <c r="U473" i="10"/>
  <c r="S411" i="10"/>
  <c r="N411" i="10"/>
  <c r="I287" i="10"/>
  <c r="K37" i="10"/>
  <c r="K349" i="10"/>
  <c r="K101" i="10"/>
  <c r="F42" i="10"/>
  <c r="F45" i="10" s="1"/>
  <c r="G45" i="10" s="1"/>
  <c r="G46" i="10" s="1"/>
  <c r="F411" i="10"/>
  <c r="F287" i="10"/>
  <c r="F101" i="10"/>
  <c r="F349" i="10"/>
  <c r="F473" i="10"/>
  <c r="S163" i="10"/>
  <c r="U225" i="10"/>
  <c r="D163" i="10"/>
  <c r="N473" i="10"/>
  <c r="N349" i="10"/>
  <c r="S473" i="10"/>
  <c r="U287" i="10"/>
  <c r="I101" i="10"/>
  <c r="I349" i="10"/>
  <c r="I163" i="10"/>
  <c r="P287" i="10"/>
  <c r="P101" i="10"/>
  <c r="S101" i="10"/>
  <c r="S349" i="10"/>
  <c r="U411" i="10"/>
  <c r="F39" i="13"/>
  <c r="G39" i="13" s="1"/>
  <c r="G40" i="13" s="1"/>
  <c r="K39" i="13"/>
  <c r="L39" i="13" s="1"/>
  <c r="L40" i="13" s="1"/>
  <c r="V65" i="13"/>
  <c r="U62" i="14"/>
  <c r="U34" i="14"/>
  <c r="U62" i="13"/>
  <c r="V62" i="13" s="1"/>
  <c r="V63" i="13" s="1"/>
  <c r="U34" i="13"/>
  <c r="V39" i="12"/>
  <c r="V40" i="12" s="1"/>
  <c r="G39" i="12"/>
  <c r="G40" i="12" s="1"/>
  <c r="P39" i="12"/>
  <c r="Q39" i="12" s="1"/>
  <c r="Q40" i="12" s="1"/>
  <c r="N48" i="12"/>
  <c r="N49" i="12" s="1"/>
  <c r="N50" i="12" s="1"/>
  <c r="P62" i="12"/>
  <c r="Q62" i="12" s="1"/>
  <c r="Q63" i="12" s="1"/>
  <c r="P34" i="12"/>
  <c r="D39" i="11"/>
  <c r="F37" i="11"/>
  <c r="F39" i="11" s="1"/>
  <c r="N39" i="11"/>
  <c r="K38" i="11"/>
  <c r="K37" i="11"/>
  <c r="P37" i="11"/>
  <c r="P39" i="11" s="1"/>
  <c r="S39" i="11"/>
  <c r="I39" i="11"/>
  <c r="F37" i="10"/>
  <c r="N39" i="10"/>
  <c r="P37" i="10"/>
  <c r="P38" i="10"/>
  <c r="S39" i="10"/>
  <c r="F38" i="10"/>
  <c r="I39" i="10"/>
  <c r="K38" i="10"/>
  <c r="D39" i="10"/>
  <c r="K39" i="10" l="1"/>
  <c r="L39" i="10" s="1"/>
  <c r="L40" i="10" s="1"/>
  <c r="V163" i="10"/>
  <c r="V164" i="10" s="1"/>
  <c r="V101" i="10"/>
  <c r="V102" i="10" s="1"/>
  <c r="V287" i="10"/>
  <c r="V288" i="10" s="1"/>
  <c r="P473" i="10"/>
  <c r="Q473" i="10" s="1"/>
  <c r="Q474" i="10" s="1"/>
  <c r="P163" i="10"/>
  <c r="Q163" i="10" s="1"/>
  <c r="Q164" i="10" s="1"/>
  <c r="K473" i="10"/>
  <c r="L473" i="10" s="1"/>
  <c r="L474" i="10" s="1"/>
  <c r="K411" i="10"/>
  <c r="L411" i="10" s="1"/>
  <c r="L412" i="10" s="1"/>
  <c r="G473" i="10"/>
  <c r="G474" i="10" s="1"/>
  <c r="G287" i="10"/>
  <c r="G288" i="10" s="1"/>
  <c r="L349" i="10"/>
  <c r="L350" i="10" s="1"/>
  <c r="P225" i="10"/>
  <c r="P411" i="10"/>
  <c r="P349" i="10"/>
  <c r="V473" i="10"/>
  <c r="V474" i="10" s="1"/>
  <c r="G349" i="10"/>
  <c r="G350" i="10" s="1"/>
  <c r="F225" i="10"/>
  <c r="K163" i="10"/>
  <c r="K225" i="10"/>
  <c r="Q101" i="10"/>
  <c r="Q102" i="10" s="1"/>
  <c r="V225" i="10"/>
  <c r="V226" i="10" s="1"/>
  <c r="G411" i="10"/>
  <c r="G412" i="10" s="1"/>
  <c r="L101" i="10"/>
  <c r="L102" i="10" s="1"/>
  <c r="V411" i="10"/>
  <c r="V412" i="10" s="1"/>
  <c r="V349" i="10"/>
  <c r="V350" i="10" s="1"/>
  <c r="Q287" i="10"/>
  <c r="Q288" i="10" s="1"/>
  <c r="G101" i="10"/>
  <c r="G102" i="10" s="1"/>
  <c r="F163" i="10"/>
  <c r="K287" i="10"/>
  <c r="V39" i="10"/>
  <c r="V40" i="10" s="1"/>
  <c r="V34" i="14"/>
  <c r="V35" i="14" s="1"/>
  <c r="V34" i="13"/>
  <c r="V35" i="13" s="1"/>
  <c r="G39" i="11"/>
  <c r="G40" i="11" s="1"/>
  <c r="Q34" i="12"/>
  <c r="Q35" i="12" s="1"/>
  <c r="P47" i="12"/>
  <c r="N58" i="12"/>
  <c r="V39" i="11"/>
  <c r="V40" i="11" s="1"/>
  <c r="Q39" i="11"/>
  <c r="Q40" i="11" s="1"/>
  <c r="K39" i="11"/>
  <c r="L39" i="11" s="1"/>
  <c r="L40" i="11" s="1"/>
  <c r="F39" i="10"/>
  <c r="G39" i="10" s="1"/>
  <c r="G40" i="10" s="1"/>
  <c r="P39" i="10"/>
  <c r="Q39" i="10" s="1"/>
  <c r="Q40" i="10" s="1"/>
  <c r="L163" i="10" l="1"/>
  <c r="L164" i="10" s="1"/>
  <c r="Q225" i="10"/>
  <c r="Q226" i="10" s="1"/>
  <c r="G225" i="10"/>
  <c r="G226" i="10" s="1"/>
  <c r="G163" i="10"/>
  <c r="G164" i="10" s="1"/>
  <c r="L287" i="10"/>
  <c r="L288" i="10" s="1"/>
  <c r="L225" i="10"/>
  <c r="L226" i="10" s="1"/>
  <c r="Q349" i="10"/>
  <c r="Q350" i="10" s="1"/>
  <c r="Q411" i="10"/>
  <c r="Q412" i="10" s="1"/>
  <c r="S58" i="14"/>
  <c r="S58" i="13"/>
  <c r="P48" i="12"/>
  <c r="P49" i="12" s="1"/>
  <c r="P50" i="12" s="1"/>
  <c r="Q50" i="12" s="1"/>
  <c r="Q51" i="12" s="1"/>
  <c r="U58" i="14" l="1"/>
  <c r="V58" i="14" s="1"/>
  <c r="V59" i="14" s="1"/>
  <c r="U58" i="13" l="1"/>
  <c r="V58" i="13" s="1"/>
  <c r="V59" i="13" s="1"/>
  <c r="P58" i="12"/>
  <c r="Q58" i="12" s="1"/>
  <c r="Q59" i="12" s="1"/>
  <c r="B29" i="3" l="1"/>
  <c r="B28" i="3"/>
  <c r="D28" i="3" s="1"/>
  <c r="B27" i="3"/>
  <c r="B24" i="3"/>
  <c r="D29" i="3" l="1"/>
  <c r="K76" i="12"/>
  <c r="S262" i="11"/>
  <c r="K200" i="12"/>
  <c r="D76" i="11"/>
  <c r="N138" i="11"/>
  <c r="D138" i="11"/>
  <c r="F138" i="11"/>
  <c r="F138" i="12"/>
  <c r="U262" i="11"/>
  <c r="I76" i="11"/>
  <c r="S76" i="12"/>
  <c r="F200" i="11"/>
  <c r="I76" i="12"/>
  <c r="I200" i="11"/>
  <c r="U200" i="12"/>
  <c r="F262" i="11"/>
  <c r="K76" i="11"/>
  <c r="F76" i="11"/>
  <c r="S138" i="11"/>
  <c r="D262" i="11"/>
  <c r="I262" i="11"/>
  <c r="I138" i="12"/>
  <c r="D200" i="11"/>
  <c r="N76" i="11"/>
  <c r="U138" i="12"/>
  <c r="S76" i="11"/>
  <c r="K138" i="12"/>
  <c r="D138" i="12"/>
  <c r="P200" i="11"/>
  <c r="S200" i="11"/>
  <c r="U76" i="12"/>
  <c r="D76" i="12"/>
  <c r="N262" i="11"/>
  <c r="P262" i="11"/>
  <c r="S200" i="12"/>
  <c r="U200" i="11"/>
  <c r="I138" i="11"/>
  <c r="I200" i="12"/>
  <c r="S138" i="12"/>
  <c r="D200" i="12"/>
  <c r="F76" i="12"/>
  <c r="F200" i="12"/>
  <c r="N200" i="11"/>
  <c r="I138" i="10"/>
  <c r="K138" i="10"/>
  <c r="P324" i="10"/>
  <c r="P386" i="10"/>
  <c r="D448" i="10"/>
  <c r="K200" i="11"/>
  <c r="K138" i="11"/>
  <c r="D386" i="10"/>
  <c r="F262" i="10"/>
  <c r="I386" i="10"/>
  <c r="P448" i="10"/>
  <c r="P138" i="11"/>
  <c r="S200" i="10"/>
  <c r="K76" i="10"/>
  <c r="P200" i="10"/>
  <c r="S262" i="10"/>
  <c r="K324" i="10"/>
  <c r="U76" i="11"/>
  <c r="U200" i="10"/>
  <c r="N262" i="10"/>
  <c r="F324" i="10"/>
  <c r="F76" i="10"/>
  <c r="N138" i="10"/>
  <c r="S76" i="10"/>
  <c r="F200" i="10"/>
  <c r="S448" i="10"/>
  <c r="S138" i="10"/>
  <c r="K448" i="10"/>
  <c r="U138" i="10"/>
  <c r="N448" i="10"/>
  <c r="N324" i="10"/>
  <c r="P262" i="10"/>
  <c r="I324" i="10"/>
  <c r="S386" i="10"/>
  <c r="D324" i="10"/>
  <c r="U76" i="10"/>
  <c r="F138" i="10"/>
  <c r="U324" i="10"/>
  <c r="K386" i="10"/>
  <c r="U138" i="11"/>
  <c r="F386" i="10"/>
  <c r="U448" i="10"/>
  <c r="N200" i="10"/>
  <c r="D76" i="10"/>
  <c r="P76" i="10"/>
  <c r="K200" i="10"/>
  <c r="D262" i="10"/>
  <c r="P76" i="11"/>
  <c r="U262" i="10"/>
  <c r="D138" i="10"/>
  <c r="D200" i="10"/>
  <c r="S324" i="10"/>
  <c r="K262" i="10"/>
  <c r="P138" i="10"/>
  <c r="U386" i="10"/>
  <c r="I448" i="10"/>
  <c r="N76" i="10"/>
  <c r="N386" i="10"/>
  <c r="K262" i="11"/>
  <c r="I200" i="10"/>
  <c r="I76" i="10"/>
  <c r="F448" i="10"/>
  <c r="I262" i="10"/>
  <c r="N14" i="14"/>
  <c r="D14" i="20"/>
  <c r="F14" i="17"/>
  <c r="F14" i="20"/>
  <c r="D14" i="18"/>
  <c r="D14" i="17"/>
  <c r="I14" i="20"/>
  <c r="K14" i="20"/>
  <c r="F14" i="18"/>
  <c r="I14" i="14"/>
  <c r="D14" i="12"/>
  <c r="D14" i="14"/>
  <c r="U14" i="14"/>
  <c r="N14" i="15"/>
  <c r="I14" i="12"/>
  <c r="K14" i="14"/>
  <c r="K14" i="15"/>
  <c r="U14" i="15"/>
  <c r="F14" i="16"/>
  <c r="I14" i="13"/>
  <c r="D14" i="16"/>
  <c r="D14" i="15"/>
  <c r="D14" i="13"/>
  <c r="I14" i="15"/>
  <c r="F14" i="15"/>
  <c r="F14" i="13"/>
  <c r="S14" i="14"/>
  <c r="S14" i="15"/>
  <c r="P14" i="15"/>
  <c r="P14" i="14"/>
  <c r="F14" i="14"/>
  <c r="K14" i="13"/>
  <c r="K14" i="12"/>
  <c r="U14" i="12"/>
  <c r="F14" i="12"/>
  <c r="S14" i="12"/>
  <c r="I14" i="10"/>
  <c r="D14" i="11"/>
  <c r="U14" i="11"/>
  <c r="K14" i="10"/>
  <c r="F14" i="10"/>
  <c r="S14" i="11"/>
  <c r="S14" i="10"/>
  <c r="D14" i="10"/>
  <c r="N14" i="11"/>
  <c r="F14" i="11"/>
  <c r="P14" i="10"/>
  <c r="U14" i="10"/>
  <c r="P14" i="11"/>
  <c r="N14" i="10"/>
  <c r="K14" i="11"/>
  <c r="I14" i="11"/>
  <c r="B30" i="3"/>
  <c r="K198" i="12"/>
  <c r="K74" i="12"/>
  <c r="D136" i="11"/>
  <c r="F74" i="11"/>
  <c r="D260" i="11"/>
  <c r="D74" i="12"/>
  <c r="S260" i="11"/>
  <c r="S198" i="12"/>
  <c r="U260" i="11"/>
  <c r="I136" i="12"/>
  <c r="F198" i="12"/>
  <c r="S198" i="11"/>
  <c r="U198" i="11"/>
  <c r="U136" i="12"/>
  <c r="I198" i="12"/>
  <c r="N198" i="11"/>
  <c r="D74" i="11"/>
  <c r="I74" i="11"/>
  <c r="S74" i="12"/>
  <c r="F260" i="11"/>
  <c r="I74" i="12"/>
  <c r="U198" i="12"/>
  <c r="F198" i="11"/>
  <c r="K74" i="11"/>
  <c r="U74" i="12"/>
  <c r="K198" i="11"/>
  <c r="N74" i="11"/>
  <c r="N136" i="11"/>
  <c r="F136" i="12"/>
  <c r="F136" i="11"/>
  <c r="S74" i="11"/>
  <c r="I136" i="11"/>
  <c r="K136" i="12"/>
  <c r="D136" i="12"/>
  <c r="P198" i="11"/>
  <c r="N260" i="11"/>
  <c r="D198" i="11"/>
  <c r="S136" i="11"/>
  <c r="S136" i="12"/>
  <c r="I260" i="11"/>
  <c r="D198" i="12"/>
  <c r="F74" i="12"/>
  <c r="I198" i="11"/>
  <c r="I136" i="10"/>
  <c r="K260" i="10"/>
  <c r="U446" i="10"/>
  <c r="F74" i="10"/>
  <c r="K136" i="10"/>
  <c r="P322" i="10"/>
  <c r="P384" i="10"/>
  <c r="D446" i="10"/>
  <c r="N322" i="10"/>
  <c r="I384" i="10"/>
  <c r="P446" i="10"/>
  <c r="K74" i="10"/>
  <c r="P198" i="10"/>
  <c r="S260" i="10"/>
  <c r="K322" i="10"/>
  <c r="N384" i="10"/>
  <c r="N74" i="10"/>
  <c r="I198" i="10"/>
  <c r="U136" i="10"/>
  <c r="N446" i="10"/>
  <c r="U74" i="11"/>
  <c r="P260" i="11"/>
  <c r="I74" i="10"/>
  <c r="P260" i="10"/>
  <c r="I322" i="10"/>
  <c r="S384" i="10"/>
  <c r="U260" i="10"/>
  <c r="S74" i="10"/>
  <c r="U74" i="10"/>
  <c r="F136" i="10"/>
  <c r="U322" i="10"/>
  <c r="K384" i="10"/>
  <c r="P74" i="11"/>
  <c r="D136" i="10"/>
  <c r="F446" i="10"/>
  <c r="I260" i="10"/>
  <c r="U136" i="11"/>
  <c r="N136" i="10"/>
  <c r="S198" i="10"/>
  <c r="D74" i="10"/>
  <c r="K260" i="11"/>
  <c r="K198" i="10"/>
  <c r="D260" i="10"/>
  <c r="D384" i="10"/>
  <c r="P74" i="10"/>
  <c r="D198" i="10"/>
  <c r="S322" i="10"/>
  <c r="P136" i="11"/>
  <c r="K446" i="10"/>
  <c r="P136" i="10"/>
  <c r="U384" i="10"/>
  <c r="I446" i="10"/>
  <c r="F260" i="10"/>
  <c r="K136" i="11"/>
  <c r="S136" i="10"/>
  <c r="D322" i="10"/>
  <c r="U198" i="10"/>
  <c r="N260" i="10"/>
  <c r="F322" i="10"/>
  <c r="F384" i="10"/>
  <c r="N198" i="10"/>
  <c r="F198" i="10"/>
  <c r="S446" i="10"/>
  <c r="N12" i="14"/>
  <c r="F12" i="17"/>
  <c r="I12" i="20"/>
  <c r="D12" i="20"/>
  <c r="D12" i="17"/>
  <c r="K12" i="20"/>
  <c r="F12" i="20"/>
  <c r="D12" i="18"/>
  <c r="F12" i="18"/>
  <c r="I12" i="14"/>
  <c r="D12" i="15"/>
  <c r="D12" i="16"/>
  <c r="D12" i="14"/>
  <c r="F12" i="15"/>
  <c r="P12" i="14"/>
  <c r="U12" i="14"/>
  <c r="F12" i="16"/>
  <c r="F12" i="13"/>
  <c r="F12" i="12"/>
  <c r="K12" i="15"/>
  <c r="D12" i="13"/>
  <c r="D12" i="12"/>
  <c r="S12" i="12"/>
  <c r="P12" i="15"/>
  <c r="S12" i="14"/>
  <c r="U12" i="15"/>
  <c r="K12" i="14"/>
  <c r="K12" i="12"/>
  <c r="U12" i="12"/>
  <c r="I12" i="13"/>
  <c r="F12" i="14"/>
  <c r="I12" i="12"/>
  <c r="I12" i="15"/>
  <c r="S12" i="15"/>
  <c r="N12" i="15"/>
  <c r="K12" i="13"/>
  <c r="D12" i="10"/>
  <c r="D12" i="11"/>
  <c r="N12" i="10"/>
  <c r="F12" i="11"/>
  <c r="P12" i="10"/>
  <c r="F12" i="10"/>
  <c r="I12" i="10"/>
  <c r="N12" i="11"/>
  <c r="U12" i="10"/>
  <c r="K12" i="11"/>
  <c r="K12" i="10"/>
  <c r="S12" i="10"/>
  <c r="S12" i="11"/>
  <c r="I12" i="11"/>
  <c r="U12" i="11"/>
  <c r="P12" i="11"/>
  <c r="U75" i="12"/>
  <c r="F137" i="11"/>
  <c r="D199" i="11"/>
  <c r="K137" i="12"/>
  <c r="S75" i="11"/>
  <c r="I137" i="11"/>
  <c r="D199" i="12"/>
  <c r="I137" i="12"/>
  <c r="N261" i="11"/>
  <c r="K75" i="12"/>
  <c r="F75" i="12"/>
  <c r="S75" i="12"/>
  <c r="S199" i="11"/>
  <c r="U137" i="12"/>
  <c r="F199" i="12"/>
  <c r="K75" i="11"/>
  <c r="N137" i="11"/>
  <c r="F75" i="11"/>
  <c r="S137" i="11"/>
  <c r="D75" i="11"/>
  <c r="S199" i="12"/>
  <c r="F261" i="11"/>
  <c r="I199" i="12"/>
  <c r="I261" i="11"/>
  <c r="D137" i="12"/>
  <c r="K199" i="12"/>
  <c r="K137" i="11"/>
  <c r="I75" i="11"/>
  <c r="U199" i="11"/>
  <c r="P199" i="11"/>
  <c r="N199" i="11"/>
  <c r="U261" i="11"/>
  <c r="D261" i="11"/>
  <c r="I75" i="12"/>
  <c r="F199" i="11"/>
  <c r="D75" i="12"/>
  <c r="I199" i="11"/>
  <c r="S261" i="11"/>
  <c r="S137" i="12"/>
  <c r="U199" i="12"/>
  <c r="F137" i="12"/>
  <c r="N75" i="11"/>
  <c r="D137" i="11"/>
  <c r="I137" i="10"/>
  <c r="S199" i="10"/>
  <c r="N323" i="10"/>
  <c r="K199" i="10"/>
  <c r="D261" i="10"/>
  <c r="P261" i="11"/>
  <c r="D137" i="10"/>
  <c r="D199" i="10"/>
  <c r="S323" i="10"/>
  <c r="D323" i="10"/>
  <c r="P137" i="10"/>
  <c r="U385" i="10"/>
  <c r="I447" i="10"/>
  <c r="U137" i="10"/>
  <c r="P75" i="11"/>
  <c r="P261" i="10"/>
  <c r="U137" i="11"/>
  <c r="F137" i="10"/>
  <c r="K385" i="10"/>
  <c r="S137" i="10"/>
  <c r="U261" i="10"/>
  <c r="P75" i="10"/>
  <c r="U199" i="10"/>
  <c r="N261" i="10"/>
  <c r="F323" i="10"/>
  <c r="F385" i="10"/>
  <c r="K261" i="10"/>
  <c r="N137" i="10"/>
  <c r="N199" i="10"/>
  <c r="F447" i="10"/>
  <c r="P137" i="11"/>
  <c r="F199" i="10"/>
  <c r="I261" i="10"/>
  <c r="S447" i="10"/>
  <c r="F75" i="10"/>
  <c r="N75" i="10"/>
  <c r="I323" i="10"/>
  <c r="U75" i="10"/>
  <c r="U323" i="10"/>
  <c r="D75" i="10"/>
  <c r="N385" i="10"/>
  <c r="K137" i="10"/>
  <c r="P323" i="10"/>
  <c r="P385" i="10"/>
  <c r="D447" i="10"/>
  <c r="K199" i="11"/>
  <c r="U75" i="11"/>
  <c r="K447" i="10"/>
  <c r="I75" i="10"/>
  <c r="F261" i="10"/>
  <c r="I385" i="10"/>
  <c r="P447" i="10"/>
  <c r="S75" i="10"/>
  <c r="K75" i="10"/>
  <c r="P199" i="10"/>
  <c r="S261" i="10"/>
  <c r="K323" i="10"/>
  <c r="I199" i="10"/>
  <c r="K261" i="11"/>
  <c r="N447" i="10"/>
  <c r="D385" i="10"/>
  <c r="S385" i="10"/>
  <c r="U447" i="10"/>
  <c r="N13" i="14"/>
  <c r="K13" i="20"/>
  <c r="F13" i="17"/>
  <c r="D13" i="17"/>
  <c r="I13" i="20"/>
  <c r="F13" i="20"/>
  <c r="D13" i="20"/>
  <c r="D13" i="18"/>
  <c r="F13" i="18"/>
  <c r="I13" i="14"/>
  <c r="I13" i="13"/>
  <c r="I13" i="15"/>
  <c r="D13" i="13"/>
  <c r="D13" i="16"/>
  <c r="S13" i="15"/>
  <c r="F13" i="14"/>
  <c r="F13" i="15"/>
  <c r="F13" i="12"/>
  <c r="D13" i="12"/>
  <c r="P13" i="15"/>
  <c r="K13" i="13"/>
  <c r="U13" i="12"/>
  <c r="S13" i="14"/>
  <c r="F13" i="16"/>
  <c r="I13" i="12"/>
  <c r="D13" i="14"/>
  <c r="S13" i="12"/>
  <c r="F13" i="13"/>
  <c r="N13" i="15"/>
  <c r="U13" i="15"/>
  <c r="K13" i="15"/>
  <c r="K13" i="14"/>
  <c r="K13" i="12"/>
  <c r="U13" i="14"/>
  <c r="D13" i="15"/>
  <c r="P13" i="14"/>
  <c r="S13" i="10"/>
  <c r="I13" i="10"/>
  <c r="K13" i="11"/>
  <c r="P13" i="11"/>
  <c r="P13" i="10"/>
  <c r="F13" i="10"/>
  <c r="U13" i="11"/>
  <c r="D13" i="10"/>
  <c r="N13" i="10"/>
  <c r="K13" i="10"/>
  <c r="S13" i="11"/>
  <c r="I13" i="11"/>
  <c r="D13" i="11"/>
  <c r="U13" i="10"/>
  <c r="F13" i="11"/>
  <c r="N13" i="11"/>
  <c r="D27" i="3"/>
  <c r="D30" i="3" s="1"/>
  <c r="N77" i="11" l="1"/>
  <c r="P15" i="11"/>
  <c r="S15" i="10"/>
  <c r="N15" i="11"/>
  <c r="M23" i="11" s="1"/>
  <c r="N23" i="11" s="1"/>
  <c r="D24" i="24" s="1"/>
  <c r="F15" i="11"/>
  <c r="K15" i="13"/>
  <c r="I15" i="12"/>
  <c r="K15" i="12"/>
  <c r="P15" i="15"/>
  <c r="O23" i="15" s="1"/>
  <c r="P23" i="15" s="1"/>
  <c r="D15" i="18"/>
  <c r="C23" i="18" s="1"/>
  <c r="D23" i="18" s="1"/>
  <c r="D62" i="18" s="1"/>
  <c r="G65" i="18" s="1"/>
  <c r="D15" i="20"/>
  <c r="C23" i="20" s="1"/>
  <c r="D23" i="20" s="1"/>
  <c r="S449" i="10"/>
  <c r="R457" i="10" s="1"/>
  <c r="S457" i="10" s="1"/>
  <c r="S139" i="10"/>
  <c r="U387" i="10"/>
  <c r="S201" i="10"/>
  <c r="F449" i="10"/>
  <c r="E457" i="10" s="1"/>
  <c r="F457" i="10" s="1"/>
  <c r="U325" i="10"/>
  <c r="U139" i="10"/>
  <c r="P449" i="10"/>
  <c r="O457" i="10" s="1"/>
  <c r="P457" i="10" s="1"/>
  <c r="P387" i="10"/>
  <c r="U449" i="10"/>
  <c r="T457" i="10" s="1"/>
  <c r="U457" i="10" s="1"/>
  <c r="F77" i="12"/>
  <c r="S139" i="11"/>
  <c r="D139" i="12"/>
  <c r="F139" i="11"/>
  <c r="K201" i="11"/>
  <c r="U139" i="12"/>
  <c r="K77" i="12"/>
  <c r="J85" i="12" s="1"/>
  <c r="K85" i="12" s="1"/>
  <c r="U15" i="11"/>
  <c r="D63" i="20"/>
  <c r="G66" i="20" s="1"/>
  <c r="D35" i="20"/>
  <c r="D263" i="10"/>
  <c r="T23" i="11"/>
  <c r="U23" i="11" s="1"/>
  <c r="F77" i="10"/>
  <c r="M85" i="11"/>
  <c r="N85" i="11" s="1"/>
  <c r="I15" i="11"/>
  <c r="K15" i="11"/>
  <c r="F15" i="10"/>
  <c r="D15" i="11"/>
  <c r="S15" i="15"/>
  <c r="I15" i="13"/>
  <c r="U15" i="15"/>
  <c r="T23" i="15" s="1"/>
  <c r="U23" i="15" s="1"/>
  <c r="D15" i="12"/>
  <c r="F15" i="13"/>
  <c r="F15" i="15"/>
  <c r="I15" i="14"/>
  <c r="K15" i="20"/>
  <c r="F15" i="17"/>
  <c r="N201" i="10"/>
  <c r="U201" i="10"/>
  <c r="F263" i="10"/>
  <c r="K449" i="10"/>
  <c r="P77" i="10"/>
  <c r="K263" i="11"/>
  <c r="U139" i="11"/>
  <c r="P77" i="11"/>
  <c r="U77" i="10"/>
  <c r="I325" i="10"/>
  <c r="U77" i="11"/>
  <c r="N77" i="10"/>
  <c r="P201" i="10"/>
  <c r="N325" i="10"/>
  <c r="K139" i="10"/>
  <c r="I139" i="10"/>
  <c r="I263" i="11"/>
  <c r="N263" i="11"/>
  <c r="I139" i="11"/>
  <c r="N139" i="11"/>
  <c r="K77" i="11"/>
  <c r="N201" i="11"/>
  <c r="S201" i="11"/>
  <c r="S201" i="12"/>
  <c r="F77" i="11"/>
  <c r="U15" i="14"/>
  <c r="U47" i="14" s="1"/>
  <c r="U50" i="14" s="1"/>
  <c r="D15" i="16"/>
  <c r="U263" i="10"/>
  <c r="K325" i="10"/>
  <c r="I77" i="11"/>
  <c r="D77" i="12"/>
  <c r="K15" i="15"/>
  <c r="S15" i="11"/>
  <c r="U15" i="10"/>
  <c r="P15" i="10"/>
  <c r="D15" i="10"/>
  <c r="I15" i="15"/>
  <c r="U15" i="12"/>
  <c r="S15" i="14"/>
  <c r="D15" i="13"/>
  <c r="F15" i="16"/>
  <c r="D15" i="14"/>
  <c r="F15" i="18"/>
  <c r="D15" i="17"/>
  <c r="N15" i="14"/>
  <c r="F387" i="10"/>
  <c r="D325" i="10"/>
  <c r="I449" i="10"/>
  <c r="P139" i="11"/>
  <c r="D387" i="10"/>
  <c r="D77" i="10"/>
  <c r="I263" i="10"/>
  <c r="K387" i="10"/>
  <c r="S77" i="10"/>
  <c r="P263" i="10"/>
  <c r="N449" i="10"/>
  <c r="N387" i="10"/>
  <c r="K77" i="10"/>
  <c r="D449" i="10"/>
  <c r="I201" i="11"/>
  <c r="S139" i="12"/>
  <c r="P201" i="11"/>
  <c r="S77" i="11"/>
  <c r="F201" i="11"/>
  <c r="S77" i="12"/>
  <c r="I201" i="12"/>
  <c r="F201" i="12"/>
  <c r="S263" i="11"/>
  <c r="D139" i="11"/>
  <c r="J23" i="13"/>
  <c r="K23" i="13" s="1"/>
  <c r="F325" i="10"/>
  <c r="S325" i="10"/>
  <c r="I77" i="10"/>
  <c r="U201" i="12"/>
  <c r="I139" i="12"/>
  <c r="K15" i="10"/>
  <c r="I15" i="10"/>
  <c r="N15" i="10"/>
  <c r="N15" i="15"/>
  <c r="F15" i="14"/>
  <c r="K15" i="14"/>
  <c r="S15" i="12"/>
  <c r="F15" i="12"/>
  <c r="P15" i="14"/>
  <c r="D15" i="15"/>
  <c r="F15" i="20"/>
  <c r="I15" i="20"/>
  <c r="F201" i="10"/>
  <c r="N263" i="10"/>
  <c r="K139" i="11"/>
  <c r="P139" i="10"/>
  <c r="D201" i="10"/>
  <c r="K201" i="10"/>
  <c r="N139" i="10"/>
  <c r="D139" i="10"/>
  <c r="F139" i="10"/>
  <c r="S387" i="10"/>
  <c r="P263" i="11"/>
  <c r="I201" i="10"/>
  <c r="S263" i="10"/>
  <c r="I387" i="10"/>
  <c r="P325" i="10"/>
  <c r="K263" i="10"/>
  <c r="D201" i="12"/>
  <c r="D201" i="11"/>
  <c r="K139" i="12"/>
  <c r="F139" i="12"/>
  <c r="U77" i="12"/>
  <c r="I77" i="12"/>
  <c r="D77" i="11"/>
  <c r="U201" i="11"/>
  <c r="U263" i="11"/>
  <c r="D263" i="11"/>
  <c r="K201" i="12"/>
  <c r="F263" i="11"/>
  <c r="C23" i="16" l="1"/>
  <c r="D23" i="16" s="1"/>
  <c r="D34" i="18"/>
  <c r="G139" i="12"/>
  <c r="G140" i="12" s="1"/>
  <c r="T147" i="12"/>
  <c r="U147" i="12" s="1"/>
  <c r="C147" i="12"/>
  <c r="D147" i="12" s="1"/>
  <c r="E85" i="12"/>
  <c r="F85" i="12" s="1"/>
  <c r="L15" i="12"/>
  <c r="L16" i="12" s="1"/>
  <c r="H23" i="12"/>
  <c r="I23" i="12" s="1"/>
  <c r="I62" i="12" s="1"/>
  <c r="L65" i="12" s="1"/>
  <c r="J23" i="12"/>
  <c r="K23" i="12" s="1"/>
  <c r="J209" i="11"/>
  <c r="K209" i="11" s="1"/>
  <c r="R147" i="11"/>
  <c r="S147" i="11" s="1"/>
  <c r="S188" i="11" s="1"/>
  <c r="E147" i="11"/>
  <c r="F147" i="11" s="1"/>
  <c r="F188" i="11" s="1"/>
  <c r="Q77" i="11"/>
  <c r="Q78" i="11" s="1"/>
  <c r="Q15" i="11"/>
  <c r="Q16" i="11" s="1"/>
  <c r="O23" i="11"/>
  <c r="P23" i="11" s="1"/>
  <c r="P64" i="11" s="1"/>
  <c r="E23" i="11"/>
  <c r="F23" i="11" s="1"/>
  <c r="F64" i="11" s="1"/>
  <c r="O395" i="10"/>
  <c r="P395" i="10" s="1"/>
  <c r="T395" i="10"/>
  <c r="U395" i="10" s="1"/>
  <c r="T333" i="10"/>
  <c r="U333" i="10" s="1"/>
  <c r="R209" i="10"/>
  <c r="S209" i="10" s="1"/>
  <c r="S250" i="10" s="1"/>
  <c r="R147" i="10"/>
  <c r="S147" i="10" s="1"/>
  <c r="S188" i="10" s="1"/>
  <c r="V449" i="10"/>
  <c r="V450" i="10" s="1"/>
  <c r="T147" i="10"/>
  <c r="U147" i="10" s="1"/>
  <c r="V201" i="10"/>
  <c r="V202" i="10" s="1"/>
  <c r="V15" i="10"/>
  <c r="V16" i="10" s="1"/>
  <c r="R23" i="10"/>
  <c r="S23" i="10" s="1"/>
  <c r="H23" i="24" s="1"/>
  <c r="H23" i="10"/>
  <c r="I23" i="10" s="1"/>
  <c r="H11" i="24" s="1"/>
  <c r="V139" i="10"/>
  <c r="V140" i="10" s="1"/>
  <c r="C209" i="11"/>
  <c r="D209" i="11" s="1"/>
  <c r="G201" i="11"/>
  <c r="G202" i="11" s="1"/>
  <c r="J209" i="10"/>
  <c r="K209" i="10" s="1"/>
  <c r="G15" i="15"/>
  <c r="G16" i="15" s="1"/>
  <c r="C23" i="15"/>
  <c r="D23" i="15" s="1"/>
  <c r="F498" i="10"/>
  <c r="C147" i="11"/>
  <c r="D147" i="11" s="1"/>
  <c r="G139" i="11"/>
  <c r="G140" i="11" s="1"/>
  <c r="M395" i="10"/>
  <c r="N395" i="10" s="1"/>
  <c r="Q387" i="10"/>
  <c r="Q388" i="10" s="1"/>
  <c r="O147" i="11"/>
  <c r="P147" i="11" s="1"/>
  <c r="L15" i="15"/>
  <c r="L16" i="15" s="1"/>
  <c r="H23" i="15"/>
  <c r="I23" i="15" s="1"/>
  <c r="M147" i="11"/>
  <c r="N147" i="11" s="1"/>
  <c r="Q139" i="11"/>
  <c r="Q140" i="11" s="1"/>
  <c r="M85" i="10"/>
  <c r="N85" i="10" s="1"/>
  <c r="Q77" i="10"/>
  <c r="Q78" i="10" s="1"/>
  <c r="J457" i="10"/>
  <c r="K457" i="10" s="1"/>
  <c r="E23" i="13"/>
  <c r="F23" i="13" s="1"/>
  <c r="H23" i="11"/>
  <c r="I23" i="11" s="1"/>
  <c r="H12" i="24" s="1"/>
  <c r="L15" i="11"/>
  <c r="L16" i="11" s="1"/>
  <c r="S158" i="11"/>
  <c r="S171" i="11" s="1"/>
  <c r="S172" i="11" s="1"/>
  <c r="C271" i="10"/>
  <c r="D271" i="10" s="1"/>
  <c r="G263" i="10"/>
  <c r="G264" i="10" s="1"/>
  <c r="T85" i="12"/>
  <c r="U85" i="12" s="1"/>
  <c r="R271" i="10"/>
  <c r="S271" i="10" s="1"/>
  <c r="V263" i="10"/>
  <c r="V264" i="10" s="1"/>
  <c r="C209" i="10"/>
  <c r="D209" i="10" s="1"/>
  <c r="G201" i="10"/>
  <c r="G202" i="10" s="1"/>
  <c r="O23" i="14"/>
  <c r="P23" i="14" s="1"/>
  <c r="E23" i="14"/>
  <c r="F23" i="14" s="1"/>
  <c r="L15" i="10"/>
  <c r="L16" i="10" s="1"/>
  <c r="J23" i="10"/>
  <c r="K23" i="10" s="1"/>
  <c r="E271" i="11"/>
  <c r="F271" i="11" s="1"/>
  <c r="T209" i="11"/>
  <c r="U209" i="11" s="1"/>
  <c r="E147" i="12"/>
  <c r="F147" i="12" s="1"/>
  <c r="J271" i="10"/>
  <c r="K271" i="10" s="1"/>
  <c r="H209" i="10"/>
  <c r="I209" i="10" s="1"/>
  <c r="L201" i="10"/>
  <c r="L202" i="10" s="1"/>
  <c r="C147" i="10"/>
  <c r="D147" i="10" s="1"/>
  <c r="G139" i="10"/>
  <c r="G140" i="10" s="1"/>
  <c r="O147" i="10"/>
  <c r="P147" i="10" s="1"/>
  <c r="H23" i="20"/>
  <c r="I23" i="20" s="1"/>
  <c r="L15" i="20"/>
  <c r="L16" i="20" s="1"/>
  <c r="E23" i="12"/>
  <c r="F23" i="12" s="1"/>
  <c r="M23" i="15"/>
  <c r="N23" i="15" s="1"/>
  <c r="Q15" i="15"/>
  <c r="Q16" i="15" s="1"/>
  <c r="H147" i="12"/>
  <c r="I147" i="12" s="1"/>
  <c r="L139" i="12"/>
  <c r="L140" i="12" s="1"/>
  <c r="H85" i="10"/>
  <c r="I85" i="10" s="1"/>
  <c r="L77" i="10"/>
  <c r="L78" i="10" s="1"/>
  <c r="E333" i="10"/>
  <c r="F333" i="10" s="1"/>
  <c r="E209" i="12"/>
  <c r="F209" i="12" s="1"/>
  <c r="R85" i="11"/>
  <c r="S85" i="11" s="1"/>
  <c r="V77" i="11"/>
  <c r="V78" i="11" s="1"/>
  <c r="G449" i="10"/>
  <c r="G450" i="10" s="1"/>
  <c r="C457" i="10"/>
  <c r="D457" i="10" s="1"/>
  <c r="O271" i="10"/>
  <c r="P271" i="10" s="1"/>
  <c r="C85" i="10"/>
  <c r="D85" i="10" s="1"/>
  <c r="G77" i="10"/>
  <c r="G78" i="10" s="1"/>
  <c r="C333" i="10"/>
  <c r="D333" i="10" s="1"/>
  <c r="G325" i="10"/>
  <c r="G326" i="10" s="1"/>
  <c r="G15" i="18"/>
  <c r="G16" i="18" s="1"/>
  <c r="E23" i="18"/>
  <c r="F23" i="18" s="1"/>
  <c r="S62" i="14"/>
  <c r="V15" i="14"/>
  <c r="V16" i="14" s="1"/>
  <c r="S47" i="14"/>
  <c r="S50" i="14" s="1"/>
  <c r="V50" i="14" s="1"/>
  <c r="V51" i="14" s="1"/>
  <c r="O23" i="10"/>
  <c r="P23" i="10" s="1"/>
  <c r="C85" i="12"/>
  <c r="D85" i="12" s="1"/>
  <c r="G77" i="12"/>
  <c r="G78" i="12" s="1"/>
  <c r="U436" i="10"/>
  <c r="D62" i="16"/>
  <c r="G65" i="16" s="1"/>
  <c r="D34" i="16"/>
  <c r="D47" i="16" s="1"/>
  <c r="D48" i="16" s="1"/>
  <c r="D50" i="16" s="1"/>
  <c r="M209" i="11"/>
  <c r="N209" i="11" s="1"/>
  <c r="Q201" i="11"/>
  <c r="Q202" i="11" s="1"/>
  <c r="M271" i="11"/>
  <c r="N271" i="11" s="1"/>
  <c r="Q263" i="11"/>
  <c r="Q264" i="11" s="1"/>
  <c r="M333" i="10"/>
  <c r="N333" i="10" s="1"/>
  <c r="Q325" i="10"/>
  <c r="Q326" i="10" s="1"/>
  <c r="H333" i="10"/>
  <c r="I333" i="10" s="1"/>
  <c r="L325" i="10"/>
  <c r="L326" i="10" s="1"/>
  <c r="J271" i="11"/>
  <c r="K271" i="11" s="1"/>
  <c r="T209" i="10"/>
  <c r="U209" i="10" s="1"/>
  <c r="H23" i="14"/>
  <c r="I23" i="14" s="1"/>
  <c r="L15" i="14"/>
  <c r="L16" i="14" s="1"/>
  <c r="E23" i="10"/>
  <c r="F23" i="10" s="1"/>
  <c r="C271" i="11"/>
  <c r="D271" i="11" s="1"/>
  <c r="G263" i="11"/>
  <c r="G264" i="11" s="1"/>
  <c r="H395" i="10"/>
  <c r="I395" i="10" s="1"/>
  <c r="L387" i="10"/>
  <c r="L388" i="10" s="1"/>
  <c r="R147" i="12"/>
  <c r="S147" i="12" s="1"/>
  <c r="V139" i="12"/>
  <c r="V140" i="12" s="1"/>
  <c r="M23" i="14"/>
  <c r="N23" i="14" s="1"/>
  <c r="Q15" i="14"/>
  <c r="Q16" i="14" s="1"/>
  <c r="J209" i="12"/>
  <c r="K209" i="12" s="1"/>
  <c r="C85" i="11"/>
  <c r="D85" i="11" s="1"/>
  <c r="G77" i="11"/>
  <c r="G78" i="11" s="1"/>
  <c r="J147" i="12"/>
  <c r="K147" i="12" s="1"/>
  <c r="O333" i="10"/>
  <c r="P333" i="10" s="1"/>
  <c r="O271" i="11"/>
  <c r="P271" i="11" s="1"/>
  <c r="M147" i="10"/>
  <c r="N147" i="10" s="1"/>
  <c r="Q139" i="10"/>
  <c r="Q140" i="10" s="1"/>
  <c r="J147" i="11"/>
  <c r="K147" i="11" s="1"/>
  <c r="G15" i="20"/>
  <c r="G16" i="20" s="1"/>
  <c r="E23" i="20"/>
  <c r="F23" i="20" s="1"/>
  <c r="R23" i="12"/>
  <c r="S23" i="12" s="1"/>
  <c r="M23" i="10"/>
  <c r="N23" i="10" s="1"/>
  <c r="D23" i="24" s="1"/>
  <c r="Q15" i="10"/>
  <c r="Q16" i="10" s="1"/>
  <c r="T209" i="12"/>
  <c r="U209" i="12" s="1"/>
  <c r="D55" i="18"/>
  <c r="H209" i="12"/>
  <c r="I209" i="12" s="1"/>
  <c r="L201" i="12"/>
  <c r="L202" i="12" s="1"/>
  <c r="O209" i="11"/>
  <c r="P209" i="11" s="1"/>
  <c r="J85" i="10"/>
  <c r="K85" i="10" s="1"/>
  <c r="R85" i="10"/>
  <c r="S85" i="10" s="1"/>
  <c r="V77" i="10"/>
  <c r="V78" i="10" s="1"/>
  <c r="C395" i="10"/>
  <c r="D395" i="10" s="1"/>
  <c r="G387" i="10"/>
  <c r="G388" i="10" s="1"/>
  <c r="E395" i="10"/>
  <c r="F395" i="10" s="1"/>
  <c r="C23" i="14"/>
  <c r="D23" i="14" s="1"/>
  <c r="G15" i="14"/>
  <c r="G16" i="14" s="1"/>
  <c r="V15" i="12"/>
  <c r="V16" i="12" s="1"/>
  <c r="T23" i="12"/>
  <c r="U23" i="12" s="1"/>
  <c r="T23" i="10"/>
  <c r="U23" i="10" s="1"/>
  <c r="H85" i="11"/>
  <c r="I85" i="11" s="1"/>
  <c r="L77" i="11"/>
  <c r="L78" i="11" s="1"/>
  <c r="U498" i="10"/>
  <c r="E85" i="11"/>
  <c r="F85" i="11" s="1"/>
  <c r="J85" i="11"/>
  <c r="K85" i="11" s="1"/>
  <c r="H271" i="11"/>
  <c r="I271" i="11" s="1"/>
  <c r="L263" i="11"/>
  <c r="L264" i="11" s="1"/>
  <c r="O209" i="10"/>
  <c r="P209" i="10" s="1"/>
  <c r="T85" i="10"/>
  <c r="U85" i="10" s="1"/>
  <c r="O85" i="10"/>
  <c r="P85" i="10" s="1"/>
  <c r="M209" i="10"/>
  <c r="N209" i="10" s="1"/>
  <c r="Q201" i="10"/>
  <c r="Q202" i="10" s="1"/>
  <c r="E23" i="15"/>
  <c r="F23" i="15" s="1"/>
  <c r="H23" i="13"/>
  <c r="I23" i="13" s="1"/>
  <c r="L15" i="13"/>
  <c r="L16" i="13" s="1"/>
  <c r="J23" i="11"/>
  <c r="K23" i="11" s="1"/>
  <c r="E85" i="10"/>
  <c r="F85" i="10" s="1"/>
  <c r="K250" i="11"/>
  <c r="P436" i="10"/>
  <c r="U374" i="10"/>
  <c r="H85" i="12"/>
  <c r="I85" i="12" s="1"/>
  <c r="L77" i="12"/>
  <c r="L78" i="12" s="1"/>
  <c r="R395" i="10"/>
  <c r="S395" i="10" s="1"/>
  <c r="V387" i="10"/>
  <c r="V388" i="10" s="1"/>
  <c r="M271" i="10"/>
  <c r="N271" i="10" s="1"/>
  <c r="Q263" i="10"/>
  <c r="Q264" i="10" s="1"/>
  <c r="J23" i="14"/>
  <c r="K23" i="14" s="1"/>
  <c r="R85" i="12"/>
  <c r="S85" i="12" s="1"/>
  <c r="V77" i="12"/>
  <c r="V78" i="12" s="1"/>
  <c r="J395" i="10"/>
  <c r="K395" i="10" s="1"/>
  <c r="G15" i="16"/>
  <c r="G16" i="16" s="1"/>
  <c r="E23" i="16"/>
  <c r="F23" i="16" s="1"/>
  <c r="R23" i="11"/>
  <c r="S23" i="11" s="1"/>
  <c r="H24" i="24" s="1"/>
  <c r="V15" i="11"/>
  <c r="V16" i="11" s="1"/>
  <c r="J333" i="10"/>
  <c r="K333" i="10" s="1"/>
  <c r="R209" i="12"/>
  <c r="S209" i="12" s="1"/>
  <c r="V201" i="12"/>
  <c r="V202" i="12" s="1"/>
  <c r="H147" i="10"/>
  <c r="I147" i="10" s="1"/>
  <c r="L139" i="10"/>
  <c r="L140" i="10" s="1"/>
  <c r="O85" i="11"/>
  <c r="P85" i="11" s="1"/>
  <c r="E23" i="17"/>
  <c r="F23" i="17" s="1"/>
  <c r="R23" i="15"/>
  <c r="S23" i="15" s="1"/>
  <c r="V15" i="15"/>
  <c r="V16" i="15" s="1"/>
  <c r="T271" i="11"/>
  <c r="U271" i="11" s="1"/>
  <c r="C209" i="12"/>
  <c r="D209" i="12" s="1"/>
  <c r="G201" i="12"/>
  <c r="G202" i="12" s="1"/>
  <c r="E147" i="10"/>
  <c r="F147" i="10" s="1"/>
  <c r="E209" i="10"/>
  <c r="F209" i="10" s="1"/>
  <c r="D186" i="12"/>
  <c r="G189" i="12" s="1"/>
  <c r="D158" i="12"/>
  <c r="D171" i="12" s="1"/>
  <c r="D172" i="12" s="1"/>
  <c r="D174" i="12" s="1"/>
  <c r="P498" i="10"/>
  <c r="R333" i="10"/>
  <c r="S333" i="10" s="1"/>
  <c r="V325" i="10"/>
  <c r="V326" i="10" s="1"/>
  <c r="R271" i="11"/>
  <c r="S271" i="11" s="1"/>
  <c r="V263" i="11"/>
  <c r="V264" i="11" s="1"/>
  <c r="E209" i="11"/>
  <c r="F209" i="11" s="1"/>
  <c r="H209" i="11"/>
  <c r="I209" i="11" s="1"/>
  <c r="L201" i="11"/>
  <c r="L202" i="11" s="1"/>
  <c r="M457" i="10"/>
  <c r="N457" i="10" s="1"/>
  <c r="Q449" i="10"/>
  <c r="Q450" i="10" s="1"/>
  <c r="H271" i="10"/>
  <c r="I271" i="10" s="1"/>
  <c r="L263" i="10"/>
  <c r="L264" i="10" s="1"/>
  <c r="H457" i="10"/>
  <c r="I457" i="10" s="1"/>
  <c r="L449" i="10"/>
  <c r="L450" i="10" s="1"/>
  <c r="C23" i="17"/>
  <c r="D23" i="17" s="1"/>
  <c r="G15" i="17"/>
  <c r="G16" i="17" s="1"/>
  <c r="C23" i="13"/>
  <c r="D23" i="13" s="1"/>
  <c r="G15" i="13"/>
  <c r="G16" i="13" s="1"/>
  <c r="C23" i="10"/>
  <c r="D23" i="10" s="1"/>
  <c r="D11" i="24" s="1"/>
  <c r="G15" i="10"/>
  <c r="G16" i="10" s="1"/>
  <c r="J23" i="15"/>
  <c r="K23" i="15" s="1"/>
  <c r="T271" i="10"/>
  <c r="U271" i="10" s="1"/>
  <c r="S498" i="10"/>
  <c r="S468" i="10"/>
  <c r="R209" i="11"/>
  <c r="S209" i="11" s="1"/>
  <c r="V201" i="11"/>
  <c r="V202" i="11" s="1"/>
  <c r="L139" i="11"/>
  <c r="L140" i="11" s="1"/>
  <c r="H147" i="11"/>
  <c r="I147" i="11" s="1"/>
  <c r="J147" i="10"/>
  <c r="K147" i="10" s="1"/>
  <c r="T85" i="11"/>
  <c r="U85" i="11" s="1"/>
  <c r="T147" i="11"/>
  <c r="U147" i="11" s="1"/>
  <c r="E271" i="10"/>
  <c r="F271" i="10" s="1"/>
  <c r="J23" i="20"/>
  <c r="K23" i="20" s="1"/>
  <c r="C23" i="12"/>
  <c r="D23" i="12" s="1"/>
  <c r="G15" i="12"/>
  <c r="G16" i="12" s="1"/>
  <c r="C23" i="11"/>
  <c r="D23" i="11" s="1"/>
  <c r="D12" i="24" s="1"/>
  <c r="G15" i="11"/>
  <c r="G16" i="11" s="1"/>
  <c r="N126" i="11"/>
  <c r="N96" i="11"/>
  <c r="N109" i="11" s="1"/>
  <c r="N110" i="11" s="1"/>
  <c r="U64" i="11"/>
  <c r="V139" i="11"/>
  <c r="V140" i="11" s="1"/>
  <c r="U188" i="10"/>
  <c r="N64" i="11"/>
  <c r="N34" i="11"/>
  <c r="N47" i="11" s="1"/>
  <c r="N48" i="11" s="1"/>
  <c r="I34" i="12" l="1"/>
  <c r="I47" i="12" s="1"/>
  <c r="I48" i="12" s="1"/>
  <c r="S220" i="10"/>
  <c r="S233" i="10" s="1"/>
  <c r="S234" i="10" s="1"/>
  <c r="I34" i="10"/>
  <c r="I47" i="10" s="1"/>
  <c r="I48" i="10" s="1"/>
  <c r="I50" i="10" s="1"/>
  <c r="I64" i="10"/>
  <c r="S158" i="10"/>
  <c r="S171" i="10" s="1"/>
  <c r="S172" i="10" s="1"/>
  <c r="V188" i="10"/>
  <c r="V189" i="10" s="1"/>
  <c r="S34" i="10"/>
  <c r="S47" i="10" s="1"/>
  <c r="S48" i="10" s="1"/>
  <c r="S50" i="10" s="1"/>
  <c r="S64" i="10"/>
  <c r="F312" i="10"/>
  <c r="S126" i="11"/>
  <c r="S96" i="11"/>
  <c r="S109" i="11" s="1"/>
  <c r="S110" i="11" s="1"/>
  <c r="S179" i="11"/>
  <c r="S174" i="11"/>
  <c r="P9" i="22" s="1"/>
  <c r="K498" i="10"/>
  <c r="I34" i="15"/>
  <c r="I62" i="15"/>
  <c r="L65" i="15" s="1"/>
  <c r="Q64" i="11"/>
  <c r="Q65" i="11" s="1"/>
  <c r="N112" i="11"/>
  <c r="L8" i="22" s="1"/>
  <c r="N117" i="11"/>
  <c r="N118" i="11" s="1"/>
  <c r="N120" i="11" s="1"/>
  <c r="L13" i="22" s="1"/>
  <c r="D34" i="11"/>
  <c r="D47" i="11" s="1"/>
  <c r="D48" i="11" s="1"/>
  <c r="D64" i="11"/>
  <c r="U188" i="11"/>
  <c r="V188" i="11" s="1"/>
  <c r="V189" i="11" s="1"/>
  <c r="K188" i="10"/>
  <c r="S250" i="11"/>
  <c r="S220" i="11"/>
  <c r="S233" i="11" s="1"/>
  <c r="S234" i="11" s="1"/>
  <c r="U312" i="10"/>
  <c r="D34" i="13"/>
  <c r="D62" i="13"/>
  <c r="G65" i="13" s="1"/>
  <c r="I312" i="10"/>
  <c r="I282" i="10"/>
  <c r="I295" i="10" s="1"/>
  <c r="I296" i="10" s="1"/>
  <c r="S374" i="10"/>
  <c r="V374" i="10" s="1"/>
  <c r="V375" i="10" s="1"/>
  <c r="S344" i="10"/>
  <c r="S357" i="10" s="1"/>
  <c r="S358" i="10" s="1"/>
  <c r="F188" i="10"/>
  <c r="D57" i="20"/>
  <c r="S64" i="11"/>
  <c r="V64" i="11" s="1"/>
  <c r="V65" i="11" s="1"/>
  <c r="S34" i="11"/>
  <c r="S47" i="11" s="1"/>
  <c r="S48" i="11" s="1"/>
  <c r="S124" i="12"/>
  <c r="V127" i="12" s="1"/>
  <c r="S96" i="12"/>
  <c r="S109" i="12" s="1"/>
  <c r="S110" i="12" s="1"/>
  <c r="S436" i="10"/>
  <c r="V436" i="10" s="1"/>
  <c r="V437" i="10" s="1"/>
  <c r="S406" i="10"/>
  <c r="S419" i="10" s="1"/>
  <c r="S420" i="10" s="1"/>
  <c r="F126" i="10"/>
  <c r="I62" i="13"/>
  <c r="L65" i="13" s="1"/>
  <c r="I34" i="13"/>
  <c r="K126" i="11"/>
  <c r="D436" i="10"/>
  <c r="D406" i="10"/>
  <c r="D419" i="10" s="1"/>
  <c r="D420" i="10" s="1"/>
  <c r="K188" i="11"/>
  <c r="I436" i="10"/>
  <c r="I406" i="10"/>
  <c r="I419" i="10" s="1"/>
  <c r="I420" i="10" s="1"/>
  <c r="F64" i="10"/>
  <c r="I62" i="14"/>
  <c r="L65" i="14" s="1"/>
  <c r="I34" i="14"/>
  <c r="K312" i="11"/>
  <c r="D55" i="16"/>
  <c r="D56" i="16" s="1"/>
  <c r="D58" i="16" s="1"/>
  <c r="F15" i="19" s="1"/>
  <c r="D374" i="10"/>
  <c r="D344" i="10"/>
  <c r="D357" i="10" s="1"/>
  <c r="D358" i="10" s="1"/>
  <c r="F374" i="10"/>
  <c r="D188" i="10"/>
  <c r="D158" i="10"/>
  <c r="D171" i="10" s="1"/>
  <c r="D172" i="10" s="1"/>
  <c r="S312" i="10"/>
  <c r="S282" i="10"/>
  <c r="S295" i="10" s="1"/>
  <c r="S296" i="10" s="1"/>
  <c r="S236" i="10"/>
  <c r="P11" i="21" s="1"/>
  <c r="N436" i="10"/>
  <c r="N406" i="10"/>
  <c r="N419" i="10" s="1"/>
  <c r="N420" i="10" s="1"/>
  <c r="K250" i="10"/>
  <c r="D62" i="12"/>
  <c r="G65" i="12" s="1"/>
  <c r="D34" i="12"/>
  <c r="D47" i="12" s="1"/>
  <c r="D48" i="12" s="1"/>
  <c r="D62" i="17"/>
  <c r="G65" i="17" s="1"/>
  <c r="D34" i="17"/>
  <c r="F250" i="10"/>
  <c r="P126" i="11"/>
  <c r="Q126" i="11" s="1"/>
  <c r="Q127" i="11" s="1"/>
  <c r="F126" i="11"/>
  <c r="U250" i="10"/>
  <c r="V250" i="10" s="1"/>
  <c r="V251" i="10" s="1"/>
  <c r="I188" i="11"/>
  <c r="I158" i="11"/>
  <c r="I171" i="11" s="1"/>
  <c r="I172" i="11" s="1"/>
  <c r="S489" i="10"/>
  <c r="I498" i="10"/>
  <c r="I468" i="10"/>
  <c r="I250" i="11"/>
  <c r="I220" i="11"/>
  <c r="I233" i="11" s="1"/>
  <c r="I234" i="11" s="1"/>
  <c r="S312" i="11"/>
  <c r="S282" i="11"/>
  <c r="U312" i="11"/>
  <c r="I188" i="10"/>
  <c r="I158" i="10"/>
  <c r="I171" i="10" s="1"/>
  <c r="I172" i="10" s="1"/>
  <c r="K374" i="10"/>
  <c r="K436" i="10"/>
  <c r="N312" i="10"/>
  <c r="N282" i="10"/>
  <c r="N295" i="10" s="1"/>
  <c r="N296" i="10" s="1"/>
  <c r="N250" i="10"/>
  <c r="N220" i="10"/>
  <c r="N233" i="10" s="1"/>
  <c r="N234" i="10" s="1"/>
  <c r="U126" i="10"/>
  <c r="I126" i="11"/>
  <c r="I96" i="11"/>
  <c r="I109" i="11" s="1"/>
  <c r="I110" i="11" s="1"/>
  <c r="F436" i="10"/>
  <c r="K126" i="10"/>
  <c r="I248" i="12"/>
  <c r="L251" i="12" s="1"/>
  <c r="I220" i="12"/>
  <c r="N64" i="10"/>
  <c r="N34" i="10"/>
  <c r="N47" i="10" s="1"/>
  <c r="P312" i="11"/>
  <c r="S186" i="12"/>
  <c r="V189" i="12" s="1"/>
  <c r="S158" i="12"/>
  <c r="S171" i="12" s="1"/>
  <c r="N312" i="11"/>
  <c r="N282" i="11"/>
  <c r="D124" i="12"/>
  <c r="G127" i="12" s="1"/>
  <c r="D96" i="12"/>
  <c r="D109" i="12" s="1"/>
  <c r="D110" i="12" s="1"/>
  <c r="P312" i="10"/>
  <c r="I158" i="12"/>
  <c r="I171" i="12" s="1"/>
  <c r="I172" i="12" s="1"/>
  <c r="I174" i="12" s="1"/>
  <c r="I186" i="12"/>
  <c r="L189" i="12" s="1"/>
  <c r="P188" i="10"/>
  <c r="K312" i="10"/>
  <c r="U250" i="11"/>
  <c r="K64" i="10"/>
  <c r="D250" i="10"/>
  <c r="D220" i="10"/>
  <c r="D233" i="10" s="1"/>
  <c r="D234" i="10" s="1"/>
  <c r="D312" i="10"/>
  <c r="D282" i="10"/>
  <c r="D295" i="10" s="1"/>
  <c r="D296" i="10" s="1"/>
  <c r="N126" i="10"/>
  <c r="N96" i="10"/>
  <c r="N109" i="10" s="1"/>
  <c r="N110" i="10" s="1"/>
  <c r="N112" i="10" s="1"/>
  <c r="P188" i="11"/>
  <c r="D62" i="15"/>
  <c r="G65" i="15" s="1"/>
  <c r="D34" i="15"/>
  <c r="U126" i="11"/>
  <c r="V126" i="11" s="1"/>
  <c r="V127" i="11" s="1"/>
  <c r="D64" i="10"/>
  <c r="D34" i="10"/>
  <c r="D47" i="10" s="1"/>
  <c r="S62" i="15"/>
  <c r="V65" i="15" s="1"/>
  <c r="S34" i="15"/>
  <c r="I124" i="12"/>
  <c r="L127" i="12" s="1"/>
  <c r="I96" i="12"/>
  <c r="I109" i="12" s="1"/>
  <c r="I110" i="12" s="1"/>
  <c r="K64" i="11"/>
  <c r="I312" i="11"/>
  <c r="I282" i="11"/>
  <c r="D56" i="18"/>
  <c r="D58" i="18" s="1"/>
  <c r="F10" i="19" s="1"/>
  <c r="D312" i="11"/>
  <c r="D282" i="11"/>
  <c r="N374" i="10"/>
  <c r="N344" i="10"/>
  <c r="N357" i="10" s="1"/>
  <c r="N358" i="10" s="1"/>
  <c r="V65" i="14"/>
  <c r="V62" i="14"/>
  <c r="V63" i="14" s="1"/>
  <c r="I64" i="11"/>
  <c r="I34" i="11"/>
  <c r="I47" i="11" s="1"/>
  <c r="I48" i="11" s="1"/>
  <c r="D188" i="11"/>
  <c r="D158" i="11"/>
  <c r="D171" i="11" s="1"/>
  <c r="D172" i="11" s="1"/>
  <c r="N50" i="11"/>
  <c r="N55" i="11"/>
  <c r="N56" i="11" s="1"/>
  <c r="N58" i="11" s="1"/>
  <c r="L12" i="22" s="1"/>
  <c r="N498" i="10"/>
  <c r="N468" i="10"/>
  <c r="F250" i="11"/>
  <c r="D179" i="12"/>
  <c r="D180" i="12" s="1"/>
  <c r="D182" i="12" s="1"/>
  <c r="D220" i="12"/>
  <c r="D248" i="12"/>
  <c r="G251" i="12" s="1"/>
  <c r="S248" i="12"/>
  <c r="V251" i="12" s="1"/>
  <c r="S220" i="12"/>
  <c r="P126" i="10"/>
  <c r="P250" i="10"/>
  <c r="G64" i="11"/>
  <c r="G65" i="11" s="1"/>
  <c r="V498" i="10"/>
  <c r="V499" i="10" s="1"/>
  <c r="U64" i="10"/>
  <c r="D34" i="14"/>
  <c r="D62" i="14"/>
  <c r="G65" i="14" s="1"/>
  <c r="S126" i="10"/>
  <c r="S96" i="10"/>
  <c r="S109" i="10" s="1"/>
  <c r="P250" i="11"/>
  <c r="S62" i="12"/>
  <c r="V65" i="12" s="1"/>
  <c r="S34" i="12"/>
  <c r="S47" i="12" s="1"/>
  <c r="S48" i="12" s="1"/>
  <c r="N188" i="10"/>
  <c r="N158" i="10"/>
  <c r="N171" i="10" s="1"/>
  <c r="N172" i="10" s="1"/>
  <c r="P374" i="10"/>
  <c r="D126" i="11"/>
  <c r="D96" i="11"/>
  <c r="D109" i="11" s="1"/>
  <c r="D110" i="11" s="1"/>
  <c r="N62" i="14"/>
  <c r="Q65" i="14" s="1"/>
  <c r="N34" i="14"/>
  <c r="I374" i="10"/>
  <c r="I344" i="10"/>
  <c r="I357" i="10" s="1"/>
  <c r="I358" i="10" s="1"/>
  <c r="N250" i="11"/>
  <c r="N220" i="11"/>
  <c r="N233" i="11" s="1"/>
  <c r="N234" i="11" s="1"/>
  <c r="P64" i="10"/>
  <c r="D126" i="10"/>
  <c r="D96" i="10"/>
  <c r="D109" i="10" s="1"/>
  <c r="D498" i="10"/>
  <c r="D468" i="10"/>
  <c r="I126" i="10"/>
  <c r="I96" i="10"/>
  <c r="I109" i="10" s="1"/>
  <c r="I110" i="10" s="1"/>
  <c r="I112" i="10" s="1"/>
  <c r="N62" i="15"/>
  <c r="Q65" i="15" s="1"/>
  <c r="N34" i="15"/>
  <c r="I35" i="20"/>
  <c r="I63" i="20"/>
  <c r="L66" i="20" s="1"/>
  <c r="I250" i="10"/>
  <c r="I220" i="10"/>
  <c r="I233" i="10" s="1"/>
  <c r="I234" i="10" s="1"/>
  <c r="F312" i="11"/>
  <c r="N188" i="11"/>
  <c r="N158" i="11"/>
  <c r="N171" i="11" s="1"/>
  <c r="N172" i="11" s="1"/>
  <c r="D220" i="11"/>
  <c r="D233" i="11" s="1"/>
  <c r="D234" i="11" s="1"/>
  <c r="D250" i="11"/>
  <c r="I50" i="12" l="1"/>
  <c r="D59" i="20"/>
  <c r="F11" i="19" s="1"/>
  <c r="S172" i="12"/>
  <c r="S174" i="12"/>
  <c r="I55" i="12"/>
  <c r="I56" i="12" s="1"/>
  <c r="I58" i="12" s="1"/>
  <c r="F19" i="19" s="1"/>
  <c r="I55" i="10"/>
  <c r="S55" i="10"/>
  <c r="S56" i="10" s="1"/>
  <c r="S58" i="10" s="1"/>
  <c r="P15" i="21" s="1"/>
  <c r="S241" i="10"/>
  <c r="L64" i="10"/>
  <c r="L65" i="10" s="1"/>
  <c r="V64" i="10"/>
  <c r="V65" i="10" s="1"/>
  <c r="S174" i="10"/>
  <c r="P10" i="21" s="1"/>
  <c r="S179" i="10"/>
  <c r="S180" i="10" s="1"/>
  <c r="S182" i="10" s="1"/>
  <c r="P18" i="21" s="1"/>
  <c r="S110" i="10"/>
  <c r="S112" i="10" s="1"/>
  <c r="D110" i="10"/>
  <c r="D112" i="10" s="1"/>
  <c r="D9" i="21" s="1"/>
  <c r="L436" i="10"/>
  <c r="L437" i="10" s="1"/>
  <c r="G374" i="10"/>
  <c r="G375" i="10" s="1"/>
  <c r="L312" i="10"/>
  <c r="L313" i="10" s="1"/>
  <c r="N48" i="10"/>
  <c r="N50" i="10" s="1"/>
  <c r="V312" i="11"/>
  <c r="V313" i="11" s="1"/>
  <c r="Q436" i="10"/>
  <c r="Q437" i="10" s="1"/>
  <c r="L250" i="10"/>
  <c r="L251" i="10" s="1"/>
  <c r="G312" i="11"/>
  <c r="G313" i="11" s="1"/>
  <c r="Q312" i="11"/>
  <c r="Q313" i="11" s="1"/>
  <c r="L7" i="22"/>
  <c r="D27" i="24" s="1"/>
  <c r="F26" i="19"/>
  <c r="L64" i="11"/>
  <c r="L65" i="11" s="1"/>
  <c r="Q250" i="10"/>
  <c r="Q251" i="10" s="1"/>
  <c r="H7" i="21"/>
  <c r="H14" i="24" s="1"/>
  <c r="F17" i="19"/>
  <c r="L188" i="11"/>
  <c r="L189" i="11" s="1"/>
  <c r="S422" i="10"/>
  <c r="P14" i="21" s="1"/>
  <c r="S427" i="10"/>
  <c r="S428" i="10" s="1"/>
  <c r="S430" i="10" s="1"/>
  <c r="P22" i="21" s="1"/>
  <c r="S55" i="11"/>
  <c r="S56" i="11" s="1"/>
  <c r="S58" i="11" s="1"/>
  <c r="P12" i="22" s="1"/>
  <c r="S50" i="11"/>
  <c r="S365" i="10"/>
  <c r="S366" i="10" s="1"/>
  <c r="S368" i="10" s="1"/>
  <c r="P21" i="21" s="1"/>
  <c r="S236" i="11"/>
  <c r="P10" i="22" s="1"/>
  <c r="S241" i="11"/>
  <c r="S242" i="11" s="1"/>
  <c r="S244" i="11" s="1"/>
  <c r="P15" i="22" s="1"/>
  <c r="I56" i="20"/>
  <c r="I57" i="20" s="1"/>
  <c r="I59" i="20" s="1"/>
  <c r="F20" i="19" s="1"/>
  <c r="D117" i="11"/>
  <c r="D112" i="11"/>
  <c r="D8" i="22" s="1"/>
  <c r="N365" i="10"/>
  <c r="N360" i="10"/>
  <c r="L13" i="21" s="1"/>
  <c r="I241" i="11"/>
  <c r="I236" i="11"/>
  <c r="H10" i="22" s="1"/>
  <c r="I241" i="10"/>
  <c r="D484" i="10"/>
  <c r="D8" i="21" s="1"/>
  <c r="D489" i="10"/>
  <c r="D490" i="10" s="1"/>
  <c r="D492" i="10" s="1"/>
  <c r="D16" i="21" s="1"/>
  <c r="Q188" i="10"/>
  <c r="Q189" i="10" s="1"/>
  <c r="D241" i="12"/>
  <c r="D174" i="11"/>
  <c r="D9" i="22" s="1"/>
  <c r="D179" i="11"/>
  <c r="Q374" i="10"/>
  <c r="Q375" i="10" s="1"/>
  <c r="D55" i="10"/>
  <c r="D56" i="10" s="1"/>
  <c r="D58" i="10" s="1"/>
  <c r="D15" i="21" s="1"/>
  <c r="D48" i="10"/>
  <c r="D50" i="10" s="1"/>
  <c r="D55" i="15"/>
  <c r="N117" i="10"/>
  <c r="N118" i="10" s="1"/>
  <c r="N120" i="10" s="1"/>
  <c r="L17" i="21" s="1"/>
  <c r="L9" i="21"/>
  <c r="D236" i="10"/>
  <c r="D11" i="21" s="1"/>
  <c r="D241" i="10"/>
  <c r="D242" i="10" s="1"/>
  <c r="D244" i="10" s="1"/>
  <c r="D19" i="21" s="1"/>
  <c r="N298" i="11"/>
  <c r="L11" i="22" s="1"/>
  <c r="N303" i="11"/>
  <c r="S179" i="12"/>
  <c r="S180" i="12" s="1"/>
  <c r="S182" i="12" s="1"/>
  <c r="I241" i="12"/>
  <c r="L250" i="11"/>
  <c r="L251" i="11" s="1"/>
  <c r="G126" i="11"/>
  <c r="G127" i="11" s="1"/>
  <c r="D50" i="12"/>
  <c r="D55" i="12"/>
  <c r="D56" i="12" s="1"/>
  <c r="D58" i="12" s="1"/>
  <c r="F9" i="19" s="1"/>
  <c r="N427" i="10"/>
  <c r="D365" i="10"/>
  <c r="D366" i="10" s="1"/>
  <c r="D368" i="10" s="1"/>
  <c r="D21" i="21" s="1"/>
  <c r="D360" i="10"/>
  <c r="D13" i="21" s="1"/>
  <c r="L312" i="11"/>
  <c r="L313" i="11" s="1"/>
  <c r="G64" i="10"/>
  <c r="G65" i="10" s="1"/>
  <c r="D55" i="13"/>
  <c r="D56" i="13" s="1"/>
  <c r="D58" i="13" s="1"/>
  <c r="V312" i="10"/>
  <c r="V313" i="10" s="1"/>
  <c r="V250" i="11"/>
  <c r="V251" i="11" s="1"/>
  <c r="D55" i="11"/>
  <c r="I55" i="15"/>
  <c r="P7" i="21"/>
  <c r="H26" i="24" s="1"/>
  <c r="F31" i="19"/>
  <c r="G312" i="10"/>
  <c r="G313" i="10" s="1"/>
  <c r="N236" i="11"/>
  <c r="L10" i="22" s="1"/>
  <c r="N241" i="11"/>
  <c r="N242" i="11" s="1"/>
  <c r="N244" i="11" s="1"/>
  <c r="L15" i="22" s="1"/>
  <c r="S117" i="10"/>
  <c r="Q188" i="11"/>
  <c r="Q189" i="11" s="1"/>
  <c r="L126" i="10"/>
  <c r="L127" i="10" s="1"/>
  <c r="I174" i="10"/>
  <c r="H10" i="21" s="1"/>
  <c r="I179" i="10"/>
  <c r="I180" i="10" s="1"/>
  <c r="I182" i="10" s="1"/>
  <c r="H18" i="21" s="1"/>
  <c r="N55" i="15"/>
  <c r="N56" i="15" s="1"/>
  <c r="N58" i="15" s="1"/>
  <c r="F29" i="19" s="1"/>
  <c r="G498" i="10"/>
  <c r="G499" i="10" s="1"/>
  <c r="Q64" i="10"/>
  <c r="Q65" i="10" s="1"/>
  <c r="I365" i="10"/>
  <c r="I366" i="10" s="1"/>
  <c r="I368" i="10" s="1"/>
  <c r="H21" i="21" s="1"/>
  <c r="I360" i="10"/>
  <c r="H13" i="21" s="1"/>
  <c r="F28" i="19"/>
  <c r="N55" i="14"/>
  <c r="S55" i="12"/>
  <c r="S56" i="12" s="1"/>
  <c r="S58" i="12" s="1"/>
  <c r="S241" i="12"/>
  <c r="G250" i="11"/>
  <c r="G251" i="11" s="1"/>
  <c r="D298" i="11"/>
  <c r="D11" i="22" s="1"/>
  <c r="D303" i="11"/>
  <c r="I298" i="11"/>
  <c r="H11" i="22" s="1"/>
  <c r="I303" i="11"/>
  <c r="I304" i="11" s="1"/>
  <c r="I306" i="11" s="1"/>
  <c r="H16" i="22" s="1"/>
  <c r="I117" i="12"/>
  <c r="I118" i="12" s="1"/>
  <c r="I120" i="12" s="1"/>
  <c r="S55" i="15"/>
  <c r="S56" i="15" s="1"/>
  <c r="S58" i="15" s="1"/>
  <c r="F34" i="19" s="1"/>
  <c r="Q126" i="10"/>
  <c r="Q127" i="10" s="1"/>
  <c r="G250" i="10"/>
  <c r="G251" i="10" s="1"/>
  <c r="I179" i="12"/>
  <c r="G436" i="10"/>
  <c r="G437" i="10" s="1"/>
  <c r="V126" i="10"/>
  <c r="V127" i="10" s="1"/>
  <c r="N303" i="10"/>
  <c r="N298" i="10"/>
  <c r="L12" i="21" s="1"/>
  <c r="S303" i="11"/>
  <c r="S298" i="11"/>
  <c r="P11" i="22" s="1"/>
  <c r="I489" i="10"/>
  <c r="I484" i="10"/>
  <c r="H8" i="21" s="1"/>
  <c r="S484" i="10"/>
  <c r="P8" i="21" s="1"/>
  <c r="I55" i="14"/>
  <c r="I56" i="14" s="1"/>
  <c r="I58" i="14" s="1"/>
  <c r="F22" i="19"/>
  <c r="I427" i="10"/>
  <c r="I422" i="10"/>
  <c r="H14" i="21" s="1"/>
  <c r="I56" i="10"/>
  <c r="L126" i="11"/>
  <c r="L127" i="11" s="1"/>
  <c r="G126" i="10"/>
  <c r="G127" i="10" s="1"/>
  <c r="S117" i="12"/>
  <c r="S118" i="12" s="1"/>
  <c r="S120" i="12" s="1"/>
  <c r="S112" i="12"/>
  <c r="I303" i="10"/>
  <c r="I304" i="10" s="1"/>
  <c r="I306" i="10" s="1"/>
  <c r="H20" i="21" s="1"/>
  <c r="I298" i="10"/>
  <c r="H12" i="21" s="1"/>
  <c r="S180" i="11"/>
  <c r="S182" i="11" s="1"/>
  <c r="P14" i="22" s="1"/>
  <c r="D236" i="11"/>
  <c r="D10" i="22" s="1"/>
  <c r="D241" i="11"/>
  <c r="D242" i="11" s="1"/>
  <c r="D244" i="11" s="1"/>
  <c r="D15" i="22" s="1"/>
  <c r="N179" i="10"/>
  <c r="Q498" i="10"/>
  <c r="Q499" i="10" s="1"/>
  <c r="N179" i="11"/>
  <c r="N174" i="11"/>
  <c r="L9" i="22" s="1"/>
  <c r="I117" i="10"/>
  <c r="I118" i="10" s="1"/>
  <c r="I120" i="10" s="1"/>
  <c r="H17" i="21" s="1"/>
  <c r="H9" i="21"/>
  <c r="D117" i="10"/>
  <c r="Q250" i="11"/>
  <c r="Q251" i="11" s="1"/>
  <c r="F13" i="19"/>
  <c r="D55" i="14"/>
  <c r="N489" i="10"/>
  <c r="I55" i="11"/>
  <c r="I50" i="11"/>
  <c r="D298" i="10"/>
  <c r="D12" i="21" s="1"/>
  <c r="D303" i="10"/>
  <c r="D117" i="12"/>
  <c r="D112" i="12"/>
  <c r="N55" i="10"/>
  <c r="I117" i="11"/>
  <c r="N236" i="10"/>
  <c r="L11" i="21" s="1"/>
  <c r="N241" i="10"/>
  <c r="Q312" i="10"/>
  <c r="Q313" i="10" s="1"/>
  <c r="L374" i="10"/>
  <c r="L375" i="10" s="1"/>
  <c r="S490" i="10"/>
  <c r="I174" i="11"/>
  <c r="H9" i="22" s="1"/>
  <c r="I179" i="11"/>
  <c r="I180" i="11" s="1"/>
  <c r="I182" i="11" s="1"/>
  <c r="H14" i="22" s="1"/>
  <c r="D55" i="17"/>
  <c r="S242" i="10"/>
  <c r="S303" i="10"/>
  <c r="S304" i="10" s="1"/>
  <c r="S306" i="10" s="1"/>
  <c r="P20" i="21" s="1"/>
  <c r="S298" i="10"/>
  <c r="P12" i="21" s="1"/>
  <c r="D179" i="10"/>
  <c r="D180" i="10" s="1"/>
  <c r="D182" i="10" s="1"/>
  <c r="D18" i="21" s="1"/>
  <c r="D174" i="10"/>
  <c r="D10" i="21" s="1"/>
  <c r="D427" i="10"/>
  <c r="D428" i="10" s="1"/>
  <c r="D430" i="10" s="1"/>
  <c r="D22" i="21" s="1"/>
  <c r="D422" i="10"/>
  <c r="D14" i="21" s="1"/>
  <c r="I55" i="13"/>
  <c r="F21" i="19"/>
  <c r="G188" i="10"/>
  <c r="G189" i="10" s="1"/>
  <c r="L188" i="10"/>
  <c r="L189" i="10" s="1"/>
  <c r="L498" i="10"/>
  <c r="L499" i="10" s="1"/>
  <c r="S117" i="11"/>
  <c r="S112" i="11"/>
  <c r="P8" i="22" s="1"/>
  <c r="G188" i="11"/>
  <c r="G189" i="11" s="1"/>
  <c r="F12" i="19" l="1"/>
  <c r="I112" i="11"/>
  <c r="H8" i="22" s="1"/>
  <c r="N174" i="10"/>
  <c r="L10" i="21" s="1"/>
  <c r="N422" i="10"/>
  <c r="L14" i="21" s="1"/>
  <c r="P9" i="21"/>
  <c r="S360" i="10"/>
  <c r="P13" i="21" s="1"/>
  <c r="S492" i="10"/>
  <c r="P16" i="21" s="1"/>
  <c r="I58" i="10"/>
  <c r="H15" i="21" s="1"/>
  <c r="I56" i="13"/>
  <c r="I58" i="13" s="1"/>
  <c r="D118" i="12"/>
  <c r="H7" i="22"/>
  <c r="H15" i="24" s="1"/>
  <c r="F18" i="19"/>
  <c r="N180" i="11"/>
  <c r="N182" i="11" s="1"/>
  <c r="L14" i="22" s="1"/>
  <c r="S118" i="10"/>
  <c r="D56" i="17"/>
  <c r="N56" i="14"/>
  <c r="N58" i="14" s="1"/>
  <c r="L7" i="21"/>
  <c r="D26" i="24" s="1"/>
  <c r="F25" i="19"/>
  <c r="D304" i="10"/>
  <c r="I490" i="10"/>
  <c r="D56" i="11"/>
  <c r="D7" i="21"/>
  <c r="D14" i="24" s="1"/>
  <c r="F7" i="19"/>
  <c r="I242" i="10"/>
  <c r="D118" i="11"/>
  <c r="N242" i="10"/>
  <c r="I118" i="11"/>
  <c r="N56" i="10"/>
  <c r="N58" i="10" s="1"/>
  <c r="L15" i="21" s="1"/>
  <c r="I56" i="11"/>
  <c r="I58" i="11" s="1"/>
  <c r="H12" i="22" s="1"/>
  <c r="N180" i="10"/>
  <c r="I428" i="10"/>
  <c r="N304" i="10"/>
  <c r="N428" i="10"/>
  <c r="N304" i="11"/>
  <c r="N306" i="11" s="1"/>
  <c r="L16" i="22" s="1"/>
  <c r="D180" i="11"/>
  <c r="N366" i="10"/>
  <c r="N490" i="10"/>
  <c r="S304" i="11"/>
  <c r="S306" i="11" s="1"/>
  <c r="P16" i="22" s="1"/>
  <c r="D304" i="11"/>
  <c r="I56" i="15"/>
  <c r="I58" i="15" s="1"/>
  <c r="F23" i="19" s="1"/>
  <c r="S118" i="11"/>
  <c r="S244" i="10"/>
  <c r="P19" i="21" s="1"/>
  <c r="F27" i="19"/>
  <c r="N484" i="10"/>
  <c r="L8" i="21" s="1"/>
  <c r="D56" i="14"/>
  <c r="D118" i="10"/>
  <c r="I180" i="12"/>
  <c r="I182" i="12" s="1"/>
  <c r="I112" i="12"/>
  <c r="S242" i="12"/>
  <c r="S50" i="12"/>
  <c r="F33" i="19" s="1"/>
  <c r="D50" i="11"/>
  <c r="I242" i="12"/>
  <c r="D56" i="15"/>
  <c r="D242" i="12"/>
  <c r="I236" i="10"/>
  <c r="H11" i="21" s="1"/>
  <c r="I242" i="11"/>
  <c r="I244" i="11" s="1"/>
  <c r="H15" i="22" s="1"/>
  <c r="P7" i="22"/>
  <c r="H27" i="24" s="1"/>
  <c r="F32" i="19"/>
  <c r="D58" i="14" l="1"/>
  <c r="S244" i="12"/>
  <c r="N244" i="10"/>
  <c r="L19" i="21" s="1"/>
  <c r="D120" i="10"/>
  <c r="D17" i="21" s="1"/>
  <c r="D182" i="11"/>
  <c r="D14" i="22" s="1"/>
  <c r="I120" i="11"/>
  <c r="H13" i="22" s="1"/>
  <c r="N182" i="10"/>
  <c r="L18" i="21" s="1"/>
  <c r="S120" i="10"/>
  <c r="P17" i="21" s="1"/>
  <c r="D58" i="17"/>
  <c r="D58" i="15"/>
  <c r="F14" i="19" s="1"/>
  <c r="D306" i="11"/>
  <c r="D16" i="22" s="1"/>
  <c r="D120" i="11"/>
  <c r="D13" i="22" s="1"/>
  <c r="I492" i="10"/>
  <c r="H16" i="21" s="1"/>
  <c r="D306" i="10"/>
  <c r="D20" i="21" s="1"/>
  <c r="D120" i="12"/>
  <c r="D58" i="11"/>
  <c r="D244" i="12"/>
  <c r="I244" i="12"/>
  <c r="D7" i="22"/>
  <c r="F8" i="19"/>
  <c r="S120" i="11"/>
  <c r="P13" i="22" s="1"/>
  <c r="N492" i="10"/>
  <c r="L16" i="21" s="1"/>
  <c r="N368" i="10"/>
  <c r="L21" i="21" s="1"/>
  <c r="N430" i="10"/>
  <c r="N306" i="10"/>
  <c r="L20" i="21" s="1"/>
  <c r="I430" i="10"/>
  <c r="H22" i="21" s="1"/>
  <c r="I244" i="10"/>
  <c r="H19" i="21" s="1"/>
  <c r="D15" i="24" l="1"/>
  <c r="D12" i="22"/>
  <c r="L22" i="21"/>
  <c r="E24" i="16" l="1"/>
  <c r="F24" i="16" s="1"/>
  <c r="K24" i="20"/>
  <c r="E24" i="20"/>
  <c r="F24" i="20" s="1"/>
  <c r="E18" i="16"/>
  <c r="F18" i="16" s="1"/>
  <c r="K18" i="20"/>
  <c r="E18" i="20"/>
  <c r="F18" i="20" s="1"/>
  <c r="T210" i="11" l="1"/>
  <c r="U210" i="11" s="1"/>
  <c r="O86" i="11"/>
  <c r="P86" i="11" s="1"/>
  <c r="T148" i="11"/>
  <c r="U148" i="11" s="1"/>
  <c r="T86" i="11"/>
  <c r="U86" i="11" s="1"/>
  <c r="O272" i="11"/>
  <c r="P272" i="11" s="1"/>
  <c r="J210" i="11"/>
  <c r="K210" i="11" s="1"/>
  <c r="E86" i="11"/>
  <c r="F86" i="11" s="1"/>
  <c r="J148" i="11"/>
  <c r="K148" i="11" s="1"/>
  <c r="E272" i="11"/>
  <c r="F272" i="11" s="1"/>
  <c r="O148" i="11"/>
  <c r="P148" i="11" s="1"/>
  <c r="O210" i="11"/>
  <c r="P210" i="11" s="1"/>
  <c r="J86" i="11"/>
  <c r="K86" i="11" s="1"/>
  <c r="T272" i="11"/>
  <c r="U272" i="11" s="1"/>
  <c r="E148" i="11"/>
  <c r="F148" i="11" s="1"/>
  <c r="E210" i="11"/>
  <c r="F210" i="11" s="1"/>
  <c r="J272" i="11"/>
  <c r="K272" i="11" s="1"/>
  <c r="T24" i="11"/>
  <c r="U24" i="11" s="1"/>
  <c r="J24" i="11"/>
  <c r="K24" i="11" s="1"/>
  <c r="O24" i="11"/>
  <c r="P24" i="11" s="1"/>
  <c r="E24" i="11"/>
  <c r="F24" i="11" s="1"/>
  <c r="E24" i="13"/>
  <c r="F24" i="13" s="1"/>
  <c r="J24" i="13"/>
  <c r="K24" i="13" s="1"/>
  <c r="T210" i="12"/>
  <c r="U210" i="12" s="1"/>
  <c r="E86" i="12"/>
  <c r="F86" i="12" s="1"/>
  <c r="T148" i="12"/>
  <c r="U148" i="12" s="1"/>
  <c r="E210" i="12"/>
  <c r="F210" i="12" s="1"/>
  <c r="J210" i="12"/>
  <c r="K210" i="12" s="1"/>
  <c r="J148" i="12"/>
  <c r="K148" i="12" s="1"/>
  <c r="E148" i="12"/>
  <c r="F148" i="12" s="1"/>
  <c r="T86" i="12"/>
  <c r="U86" i="12" s="1"/>
  <c r="J86" i="12"/>
  <c r="K86" i="12" s="1"/>
  <c r="E24" i="17"/>
  <c r="F24" i="17" s="1"/>
  <c r="E24" i="18"/>
  <c r="F24" i="18" s="1"/>
  <c r="J24" i="12"/>
  <c r="K24" i="12" s="1"/>
  <c r="E24" i="12"/>
  <c r="F24" i="12" s="1"/>
  <c r="T24" i="12"/>
  <c r="U24" i="12" s="1"/>
  <c r="E24" i="14"/>
  <c r="F24" i="14" s="1"/>
  <c r="O24" i="14"/>
  <c r="P24" i="14" s="1"/>
  <c r="J24" i="14"/>
  <c r="K24" i="14" s="1"/>
  <c r="T24" i="15"/>
  <c r="U24" i="15" s="1"/>
  <c r="O24" i="15"/>
  <c r="P24" i="15" s="1"/>
  <c r="E24" i="15"/>
  <c r="F24" i="15" s="1"/>
  <c r="J24" i="15"/>
  <c r="K24" i="15" s="1"/>
  <c r="E334" i="10"/>
  <c r="F334" i="10" s="1"/>
  <c r="E148" i="10"/>
  <c r="F148" i="10" s="1"/>
  <c r="E272" i="10"/>
  <c r="F272" i="10" s="1"/>
  <c r="J334" i="10"/>
  <c r="K334" i="10" s="1"/>
  <c r="J148" i="10"/>
  <c r="K148" i="10" s="1"/>
  <c r="J86" i="10"/>
  <c r="K86" i="10" s="1"/>
  <c r="J272" i="10"/>
  <c r="K272" i="10" s="1"/>
  <c r="O396" i="10"/>
  <c r="P396" i="10" s="1"/>
  <c r="T210" i="10"/>
  <c r="U210" i="10" s="1"/>
  <c r="O458" i="10"/>
  <c r="P458" i="10" s="1"/>
  <c r="T396" i="10"/>
  <c r="U396" i="10" s="1"/>
  <c r="O210" i="10"/>
  <c r="P210" i="10" s="1"/>
  <c r="J458" i="10"/>
  <c r="K458" i="10" s="1"/>
  <c r="T458" i="10"/>
  <c r="U458" i="10" s="1"/>
  <c r="E396" i="10"/>
  <c r="F396" i="10" s="1"/>
  <c r="J210" i="10"/>
  <c r="K210" i="10" s="1"/>
  <c r="E458" i="10"/>
  <c r="F458" i="10" s="1"/>
  <c r="J396" i="10"/>
  <c r="K396" i="10" s="1"/>
  <c r="E210" i="10"/>
  <c r="F210" i="10" s="1"/>
  <c r="T272" i="10"/>
  <c r="U272" i="10" s="1"/>
  <c r="O86" i="10"/>
  <c r="P86" i="10" s="1"/>
  <c r="O334" i="10"/>
  <c r="P334" i="10" s="1"/>
  <c r="O148" i="10"/>
  <c r="P148" i="10" s="1"/>
  <c r="O272" i="10"/>
  <c r="P272" i="10" s="1"/>
  <c r="T334" i="10"/>
  <c r="U334" i="10" s="1"/>
  <c r="T148" i="10"/>
  <c r="U148" i="10" s="1"/>
  <c r="T86" i="10"/>
  <c r="U86" i="10" s="1"/>
  <c r="E86" i="10"/>
  <c r="F86" i="10" s="1"/>
  <c r="O24" i="10"/>
  <c r="P24" i="10" s="1"/>
  <c r="E24" i="10"/>
  <c r="F24" i="10" s="1"/>
  <c r="T24" i="10"/>
  <c r="U24" i="10" s="1"/>
  <c r="J24" i="10"/>
  <c r="K24" i="10" s="1"/>
  <c r="T142" i="12"/>
  <c r="U142" i="12" s="1"/>
  <c r="J80" i="12"/>
  <c r="K80" i="12" s="1"/>
  <c r="E204" i="12"/>
  <c r="F204" i="12" s="1"/>
  <c r="J204" i="12"/>
  <c r="K204" i="12" s="1"/>
  <c r="E142" i="12"/>
  <c r="F142" i="12" s="1"/>
  <c r="T80" i="12"/>
  <c r="U80" i="12" s="1"/>
  <c r="T204" i="12"/>
  <c r="U204" i="12" s="1"/>
  <c r="J142" i="12"/>
  <c r="K142" i="12" s="1"/>
  <c r="E80" i="12"/>
  <c r="F80" i="12" s="1"/>
  <c r="E18" i="17"/>
  <c r="F18" i="17" s="1"/>
  <c r="E18" i="18"/>
  <c r="F18" i="18" s="1"/>
  <c r="E18" i="12"/>
  <c r="F18" i="12" s="1"/>
  <c r="T18" i="12"/>
  <c r="U18" i="12" s="1"/>
  <c r="J18" i="12"/>
  <c r="K18" i="12" s="1"/>
  <c r="O18" i="14"/>
  <c r="P18" i="14" s="1"/>
  <c r="E18" i="14"/>
  <c r="F18" i="14" s="1"/>
  <c r="J18" i="14"/>
  <c r="K18" i="14" s="1"/>
  <c r="F63" i="20"/>
  <c r="G63" i="20" s="1"/>
  <c r="G64" i="20" s="1"/>
  <c r="F35" i="20"/>
  <c r="F48" i="20" s="1"/>
  <c r="J18" i="15"/>
  <c r="K18" i="15" s="1"/>
  <c r="T18" i="15"/>
  <c r="U18" i="15" s="1"/>
  <c r="E18" i="15"/>
  <c r="F18" i="15" s="1"/>
  <c r="O18" i="15"/>
  <c r="P18" i="15" s="1"/>
  <c r="O266" i="10"/>
  <c r="P266" i="10" s="1"/>
  <c r="E142" i="10"/>
  <c r="F142" i="10" s="1"/>
  <c r="O204" i="10"/>
  <c r="P204" i="10" s="1"/>
  <c r="J452" i="10"/>
  <c r="K452" i="10" s="1"/>
  <c r="E390" i="10"/>
  <c r="F390" i="10" s="1"/>
  <c r="O80" i="10"/>
  <c r="P80" i="10" s="1"/>
  <c r="T390" i="10"/>
  <c r="U390" i="10" s="1"/>
  <c r="B9" i="1"/>
  <c r="J266" i="10"/>
  <c r="K266" i="10" s="1"/>
  <c r="J204" i="10"/>
  <c r="K204" i="10" s="1"/>
  <c r="O452" i="10"/>
  <c r="P452" i="10" s="1"/>
  <c r="J328" i="10"/>
  <c r="K328" i="10" s="1"/>
  <c r="E266" i="10"/>
  <c r="F266" i="10" s="1"/>
  <c r="O328" i="10"/>
  <c r="P328" i="10" s="1"/>
  <c r="E204" i="10"/>
  <c r="F204" i="10" s="1"/>
  <c r="T142" i="10"/>
  <c r="U142" i="10" s="1"/>
  <c r="J390" i="10"/>
  <c r="K390" i="10" s="1"/>
  <c r="O390" i="10"/>
  <c r="P390" i="10" s="1"/>
  <c r="T266" i="10"/>
  <c r="U266" i="10" s="1"/>
  <c r="O142" i="10"/>
  <c r="P142" i="10" s="1"/>
  <c r="T204" i="10"/>
  <c r="U204" i="10" s="1"/>
  <c r="E80" i="10"/>
  <c r="F80" i="10" s="1"/>
  <c r="J142" i="10"/>
  <c r="K142" i="10" s="1"/>
  <c r="E328" i="10"/>
  <c r="F328" i="10" s="1"/>
  <c r="T80" i="10"/>
  <c r="U80" i="10" s="1"/>
  <c r="T452" i="10"/>
  <c r="U452" i="10" s="1"/>
  <c r="E452" i="10"/>
  <c r="F452" i="10" s="1"/>
  <c r="T328" i="10"/>
  <c r="U328" i="10" s="1"/>
  <c r="J80" i="10"/>
  <c r="K80" i="10" s="1"/>
  <c r="O18" i="10"/>
  <c r="P18" i="10" s="1"/>
  <c r="J18" i="10"/>
  <c r="K18" i="10" s="1"/>
  <c r="E18" i="10"/>
  <c r="F18" i="10" s="1"/>
  <c r="T18" i="10"/>
  <c r="U18" i="10" s="1"/>
  <c r="K63" i="20"/>
  <c r="L63" i="20" s="1"/>
  <c r="L64" i="20" s="1"/>
  <c r="K35" i="20"/>
  <c r="K48" i="20" s="1"/>
  <c r="K49" i="20" s="1"/>
  <c r="K51" i="20" s="1"/>
  <c r="L51" i="20" s="1"/>
  <c r="L52" i="20" s="1"/>
  <c r="F62" i="16"/>
  <c r="G62" i="16" s="1"/>
  <c r="G63" i="16" s="1"/>
  <c r="F34" i="16"/>
  <c r="F47" i="16" s="1"/>
  <c r="F48" i="16" s="1"/>
  <c r="F50" i="16" s="1"/>
  <c r="G50" i="16" s="1"/>
  <c r="G51" i="16" s="1"/>
  <c r="T266" i="11"/>
  <c r="U266" i="11" s="1"/>
  <c r="O204" i="11"/>
  <c r="P204" i="11" s="1"/>
  <c r="T204" i="11"/>
  <c r="U204" i="11" s="1"/>
  <c r="E142" i="11"/>
  <c r="F142" i="11" s="1"/>
  <c r="E266" i="11"/>
  <c r="F266" i="11" s="1"/>
  <c r="J204" i="11"/>
  <c r="K204" i="11" s="1"/>
  <c r="J266" i="11"/>
  <c r="K266" i="11" s="1"/>
  <c r="T80" i="11"/>
  <c r="U80" i="11" s="1"/>
  <c r="J80" i="11"/>
  <c r="K80" i="11" s="1"/>
  <c r="J142" i="11"/>
  <c r="K142" i="11" s="1"/>
  <c r="O266" i="11"/>
  <c r="P266" i="11" s="1"/>
  <c r="E80" i="11"/>
  <c r="F80" i="11" s="1"/>
  <c r="T142" i="11"/>
  <c r="U142" i="11" s="1"/>
  <c r="O80" i="11"/>
  <c r="P80" i="11" s="1"/>
  <c r="E204" i="11"/>
  <c r="F204" i="11" s="1"/>
  <c r="O142" i="11"/>
  <c r="P142" i="11" s="1"/>
  <c r="O18" i="11"/>
  <c r="P18" i="11" s="1"/>
  <c r="J18" i="11"/>
  <c r="K18" i="11" s="1"/>
  <c r="T18" i="11"/>
  <c r="U18" i="11" s="1"/>
  <c r="E18" i="11"/>
  <c r="F18" i="11" s="1"/>
  <c r="E18" i="13"/>
  <c r="F18" i="13" s="1"/>
  <c r="J18" i="13"/>
  <c r="K18" i="13" s="1"/>
  <c r="F49" i="20" l="1"/>
  <c r="F51" i="20" s="1"/>
  <c r="G51" i="20" s="1"/>
  <c r="G52" i="20" s="1"/>
  <c r="K34" i="13"/>
  <c r="K47" i="13" s="1"/>
  <c r="K48" i="13" s="1"/>
  <c r="K50" i="13" s="1"/>
  <c r="L50" i="13" s="1"/>
  <c r="L51" i="13" s="1"/>
  <c r="K62" i="13"/>
  <c r="L62" i="13" s="1"/>
  <c r="L63" i="13" s="1"/>
  <c r="K62" i="11"/>
  <c r="K34" i="11"/>
  <c r="K47" i="11" s="1"/>
  <c r="K48" i="11" s="1"/>
  <c r="P124" i="11"/>
  <c r="Q124" i="11" s="1"/>
  <c r="Q125" i="11" s="1"/>
  <c r="P96" i="11"/>
  <c r="P109" i="11" s="1"/>
  <c r="P110" i="11" s="1"/>
  <c r="K186" i="11"/>
  <c r="L186" i="11" s="1"/>
  <c r="L187" i="11" s="1"/>
  <c r="K158" i="11"/>
  <c r="K171" i="11" s="1"/>
  <c r="K172" i="11" s="1"/>
  <c r="K248" i="11"/>
  <c r="L248" i="11" s="1"/>
  <c r="L249" i="11" s="1"/>
  <c r="K220" i="11"/>
  <c r="K233" i="11" s="1"/>
  <c r="K234" i="11" s="1"/>
  <c r="P248" i="11"/>
  <c r="Q248" i="11" s="1"/>
  <c r="Q249" i="11" s="1"/>
  <c r="P220" i="11"/>
  <c r="P233" i="11" s="1"/>
  <c r="P234" i="11" s="1"/>
  <c r="L35" i="20"/>
  <c r="L36" i="20" s="1"/>
  <c r="F62" i="10"/>
  <c r="F34" i="10"/>
  <c r="U372" i="10"/>
  <c r="V372" i="10" s="1"/>
  <c r="V373" i="10" s="1"/>
  <c r="U344" i="10"/>
  <c r="U357" i="10" s="1"/>
  <c r="U358" i="10" s="1"/>
  <c r="F372" i="10"/>
  <c r="G372" i="10" s="1"/>
  <c r="G373" i="10" s="1"/>
  <c r="F344" i="10"/>
  <c r="F357" i="10" s="1"/>
  <c r="F358" i="10" s="1"/>
  <c r="P186" i="10"/>
  <c r="Q186" i="10" s="1"/>
  <c r="Q187" i="10" s="1"/>
  <c r="P158" i="10"/>
  <c r="P171" i="10" s="1"/>
  <c r="P172" i="10" s="1"/>
  <c r="U186" i="10"/>
  <c r="V186" i="10" s="1"/>
  <c r="V187" i="10" s="1"/>
  <c r="U158" i="10"/>
  <c r="U171" i="10" s="1"/>
  <c r="U172" i="10" s="1"/>
  <c r="K372" i="10"/>
  <c r="L372" i="10" s="1"/>
  <c r="L373" i="10" s="1"/>
  <c r="K344" i="10"/>
  <c r="K357" i="10" s="1"/>
  <c r="K358" i="10" s="1"/>
  <c r="K496" i="10"/>
  <c r="L496" i="10" s="1"/>
  <c r="L497" i="10" s="1"/>
  <c r="K468" i="10"/>
  <c r="K481" i="10" s="1"/>
  <c r="K482" i="10" s="1"/>
  <c r="P62" i="15"/>
  <c r="Q62" i="15" s="1"/>
  <c r="Q63" i="15" s="1"/>
  <c r="P34" i="15"/>
  <c r="P47" i="15" s="1"/>
  <c r="P48" i="15" s="1"/>
  <c r="P50" i="15" s="1"/>
  <c r="Q50" i="15" s="1"/>
  <c r="Q51" i="15" s="1"/>
  <c r="G35" i="20"/>
  <c r="G36" i="20" s="1"/>
  <c r="F62" i="14"/>
  <c r="G62" i="14" s="1"/>
  <c r="G63" i="14" s="1"/>
  <c r="F34" i="14"/>
  <c r="F47" i="14" s="1"/>
  <c r="F48" i="14" s="1"/>
  <c r="F50" i="14" s="1"/>
  <c r="G50" i="14" s="1"/>
  <c r="G51" i="14" s="1"/>
  <c r="F62" i="12"/>
  <c r="G62" i="12" s="1"/>
  <c r="G63" i="12" s="1"/>
  <c r="F34" i="12"/>
  <c r="F47" i="12" s="1"/>
  <c r="F48" i="12" s="1"/>
  <c r="K186" i="12"/>
  <c r="L186" i="12" s="1"/>
  <c r="L187" i="12" s="1"/>
  <c r="K158" i="12"/>
  <c r="K171" i="12" s="1"/>
  <c r="K172" i="12" s="1"/>
  <c r="K174" i="12" s="1"/>
  <c r="L174" i="12" s="1"/>
  <c r="L175" i="12" s="1"/>
  <c r="K220" i="12"/>
  <c r="K233" i="12" s="1"/>
  <c r="K234" i="12" s="1"/>
  <c r="K236" i="12" s="1"/>
  <c r="L236" i="12" s="1"/>
  <c r="L237" i="12" s="1"/>
  <c r="K248" i="12"/>
  <c r="L248" i="12" s="1"/>
  <c r="L249" i="12" s="1"/>
  <c r="F62" i="13"/>
  <c r="G62" i="13" s="1"/>
  <c r="G63" i="13" s="1"/>
  <c r="F34" i="13"/>
  <c r="F47" i="13" s="1"/>
  <c r="F48" i="13" s="1"/>
  <c r="F50" i="13" s="1"/>
  <c r="G50" i="13" s="1"/>
  <c r="G51" i="13" s="1"/>
  <c r="P62" i="11"/>
  <c r="P34" i="11"/>
  <c r="P47" i="11" s="1"/>
  <c r="P48" i="11" s="1"/>
  <c r="U186" i="11"/>
  <c r="V186" i="11" s="1"/>
  <c r="V187" i="11" s="1"/>
  <c r="U158" i="11"/>
  <c r="U171" i="11" s="1"/>
  <c r="U172" i="11" s="1"/>
  <c r="K124" i="11"/>
  <c r="L124" i="11" s="1"/>
  <c r="L125" i="11" s="1"/>
  <c r="K96" i="11"/>
  <c r="K109" i="11" s="1"/>
  <c r="K110" i="11" s="1"/>
  <c r="F310" i="11"/>
  <c r="G310" i="11" s="1"/>
  <c r="G311" i="11" s="1"/>
  <c r="F282" i="11"/>
  <c r="F295" i="11" s="1"/>
  <c r="F296" i="11" s="1"/>
  <c r="U310" i="11"/>
  <c r="V310" i="11" s="1"/>
  <c r="V311" i="11" s="1"/>
  <c r="U282" i="11"/>
  <c r="U295" i="11" s="1"/>
  <c r="U296" i="11" s="1"/>
  <c r="K62" i="10"/>
  <c r="K34" i="10"/>
  <c r="K47" i="10" s="1"/>
  <c r="F496" i="10"/>
  <c r="G496" i="10" s="1"/>
  <c r="G497" i="10" s="1"/>
  <c r="F468" i="10"/>
  <c r="F481" i="10" s="1"/>
  <c r="F482" i="10" s="1"/>
  <c r="K186" i="10"/>
  <c r="L186" i="10" s="1"/>
  <c r="L187" i="10" s="1"/>
  <c r="K158" i="10"/>
  <c r="K171" i="10" s="1"/>
  <c r="K172" i="10" s="1"/>
  <c r="U310" i="10"/>
  <c r="V310" i="10" s="1"/>
  <c r="V311" i="10" s="1"/>
  <c r="U282" i="10"/>
  <c r="U295" i="10" s="1"/>
  <c r="U296" i="10" s="1"/>
  <c r="F248" i="10"/>
  <c r="G248" i="10" s="1"/>
  <c r="G249" i="10" s="1"/>
  <c r="F220" i="10"/>
  <c r="F233" i="10" s="1"/>
  <c r="F234" i="10" s="1"/>
  <c r="P496" i="10"/>
  <c r="Q496" i="10" s="1"/>
  <c r="Q497" i="10" s="1"/>
  <c r="P468" i="10"/>
  <c r="P481" i="10" s="1"/>
  <c r="P482" i="10" s="1"/>
  <c r="U434" i="10"/>
  <c r="V434" i="10" s="1"/>
  <c r="V435" i="10" s="1"/>
  <c r="U406" i="10"/>
  <c r="U419" i="10" s="1"/>
  <c r="U420" i="10" s="1"/>
  <c r="P248" i="10"/>
  <c r="Q248" i="10" s="1"/>
  <c r="Q249" i="10" s="1"/>
  <c r="P220" i="10"/>
  <c r="P233" i="10" s="1"/>
  <c r="P234" i="10" s="1"/>
  <c r="F34" i="15"/>
  <c r="F47" i="15" s="1"/>
  <c r="F48" i="15" s="1"/>
  <c r="F50" i="15" s="1"/>
  <c r="G50" i="15" s="1"/>
  <c r="G51" i="15" s="1"/>
  <c r="F62" i="15"/>
  <c r="G62" i="15" s="1"/>
  <c r="G63" i="15" s="1"/>
  <c r="P34" i="14"/>
  <c r="P47" i="14" s="1"/>
  <c r="P48" i="14" s="1"/>
  <c r="P50" i="14" s="1"/>
  <c r="Q50" i="14" s="1"/>
  <c r="Q51" i="14" s="1"/>
  <c r="P62" i="14"/>
  <c r="Q62" i="14" s="1"/>
  <c r="Q63" i="14" s="1"/>
  <c r="F34" i="18"/>
  <c r="F47" i="18" s="1"/>
  <c r="F48" i="18" s="1"/>
  <c r="F50" i="18" s="1"/>
  <c r="G50" i="18" s="1"/>
  <c r="G51" i="18" s="1"/>
  <c r="F62" i="18"/>
  <c r="G62" i="18" s="1"/>
  <c r="G63" i="18" s="1"/>
  <c r="U248" i="12"/>
  <c r="V248" i="12" s="1"/>
  <c r="V249" i="12" s="1"/>
  <c r="U220" i="12"/>
  <c r="U233" i="12" s="1"/>
  <c r="U234" i="12" s="1"/>
  <c r="U236" i="12" s="1"/>
  <c r="V236" i="12" s="1"/>
  <c r="V237" i="12" s="1"/>
  <c r="F248" i="12"/>
  <c r="G248" i="12" s="1"/>
  <c r="G249" i="12" s="1"/>
  <c r="F220" i="12"/>
  <c r="F233" i="12" s="1"/>
  <c r="F234" i="12" s="1"/>
  <c r="F236" i="12" s="1"/>
  <c r="G236" i="12" s="1"/>
  <c r="G237" i="12" s="1"/>
  <c r="F62" i="11"/>
  <c r="F34" i="11"/>
  <c r="F47" i="11" s="1"/>
  <c r="F48" i="11" s="1"/>
  <c r="P186" i="11"/>
  <c r="Q186" i="11" s="1"/>
  <c r="Q187" i="11" s="1"/>
  <c r="P158" i="11"/>
  <c r="P171" i="11" s="1"/>
  <c r="P172" i="11" s="1"/>
  <c r="F124" i="11"/>
  <c r="G124" i="11" s="1"/>
  <c r="G125" i="11" s="1"/>
  <c r="F96" i="11"/>
  <c r="F109" i="11" s="1"/>
  <c r="F110" i="11" s="1"/>
  <c r="U124" i="11"/>
  <c r="V124" i="11" s="1"/>
  <c r="V125" i="11" s="1"/>
  <c r="U96" i="11"/>
  <c r="U109" i="11" s="1"/>
  <c r="U110" i="11" s="1"/>
  <c r="F186" i="11"/>
  <c r="G186" i="11" s="1"/>
  <c r="G187" i="11" s="1"/>
  <c r="F158" i="11"/>
  <c r="F171" i="11" s="1"/>
  <c r="F172" i="11" s="1"/>
  <c r="G34" i="16"/>
  <c r="G35" i="16" s="1"/>
  <c r="P62" i="10"/>
  <c r="P34" i="10"/>
  <c r="P47" i="10" s="1"/>
  <c r="U496" i="10"/>
  <c r="V496" i="10" s="1"/>
  <c r="V497" i="10" s="1"/>
  <c r="U468" i="10"/>
  <c r="U481" i="10" s="1"/>
  <c r="U482" i="10" s="1"/>
  <c r="F124" i="10"/>
  <c r="G124" i="10" s="1"/>
  <c r="G125" i="10" s="1"/>
  <c r="F96" i="10"/>
  <c r="F109" i="10" s="1"/>
  <c r="P434" i="10"/>
  <c r="Q434" i="10" s="1"/>
  <c r="Q435" i="10" s="1"/>
  <c r="P406" i="10"/>
  <c r="P419" i="10" s="1"/>
  <c r="P420" i="10" s="1"/>
  <c r="P372" i="10"/>
  <c r="Q372" i="10" s="1"/>
  <c r="Q373" i="10" s="1"/>
  <c r="P344" i="10"/>
  <c r="P357" i="10" s="1"/>
  <c r="P358" i="10" s="1"/>
  <c r="K248" i="10"/>
  <c r="L248" i="10" s="1"/>
  <c r="L249" i="10" s="1"/>
  <c r="K220" i="10"/>
  <c r="K233" i="10" s="1"/>
  <c r="K234" i="10" s="1"/>
  <c r="P124" i="10"/>
  <c r="Q124" i="10" s="1"/>
  <c r="Q125" i="10" s="1"/>
  <c r="P96" i="10"/>
  <c r="P109" i="10" s="1"/>
  <c r="P110" i="10" s="1"/>
  <c r="P112" i="10" s="1"/>
  <c r="Q112" i="10" s="1"/>
  <c r="Q113" i="10" s="1"/>
  <c r="F186" i="10"/>
  <c r="G186" i="10" s="1"/>
  <c r="G187" i="10" s="1"/>
  <c r="F158" i="10"/>
  <c r="F171" i="10" s="1"/>
  <c r="F172" i="10" s="1"/>
  <c r="U62" i="15"/>
  <c r="V62" i="15" s="1"/>
  <c r="V63" i="15" s="1"/>
  <c r="U34" i="15"/>
  <c r="U47" i="15" s="1"/>
  <c r="U48" i="15" s="1"/>
  <c r="U50" i="15" s="1"/>
  <c r="V50" i="15" s="1"/>
  <c r="V51" i="15" s="1"/>
  <c r="K34" i="12"/>
  <c r="K47" i="12" s="1"/>
  <c r="K48" i="12" s="1"/>
  <c r="K62" i="12"/>
  <c r="L62" i="12" s="1"/>
  <c r="L63" i="12" s="1"/>
  <c r="F62" i="17"/>
  <c r="G62" i="17" s="1"/>
  <c r="G63" i="17" s="1"/>
  <c r="F34" i="17"/>
  <c r="F47" i="17" s="1"/>
  <c r="F48" i="17" s="1"/>
  <c r="F50" i="17" s="1"/>
  <c r="G50" i="17" s="1"/>
  <c r="G51" i="17" s="1"/>
  <c r="U96" i="12"/>
  <c r="U109" i="12" s="1"/>
  <c r="U110" i="12" s="1"/>
  <c r="U124" i="12"/>
  <c r="V124" i="12" s="1"/>
  <c r="V125" i="12" s="1"/>
  <c r="K96" i="12"/>
  <c r="K109" i="12" s="1"/>
  <c r="K110" i="12" s="1"/>
  <c r="K124" i="12"/>
  <c r="L124" i="12" s="1"/>
  <c r="L125" i="12" s="1"/>
  <c r="U62" i="11"/>
  <c r="U34" i="11"/>
  <c r="U47" i="11" s="1"/>
  <c r="U48" i="11" s="1"/>
  <c r="F248" i="11"/>
  <c r="G248" i="11" s="1"/>
  <c r="G249" i="11" s="1"/>
  <c r="F220" i="11"/>
  <c r="F233" i="11" s="1"/>
  <c r="F234" i="11" s="1"/>
  <c r="P310" i="11"/>
  <c r="Q310" i="11" s="1"/>
  <c r="Q311" i="11" s="1"/>
  <c r="P282" i="11"/>
  <c r="P295" i="11" s="1"/>
  <c r="P296" i="11" s="1"/>
  <c r="K310" i="11"/>
  <c r="L310" i="11" s="1"/>
  <c r="L311" i="11" s="1"/>
  <c r="K282" i="11"/>
  <c r="K295" i="11" s="1"/>
  <c r="K296" i="11" s="1"/>
  <c r="U248" i="11"/>
  <c r="V248" i="11" s="1"/>
  <c r="V249" i="11" s="1"/>
  <c r="U220" i="11"/>
  <c r="U233" i="11" s="1"/>
  <c r="U234" i="11" s="1"/>
  <c r="U62" i="10"/>
  <c r="U34" i="10"/>
  <c r="U47" i="10" s="1"/>
  <c r="U48" i="10" s="1"/>
  <c r="U50" i="10" s="1"/>
  <c r="V50" i="10" s="1"/>
  <c r="V51" i="10" s="1"/>
  <c r="K124" i="10"/>
  <c r="L124" i="10" s="1"/>
  <c r="L125" i="10" s="1"/>
  <c r="K96" i="10"/>
  <c r="K109" i="10" s="1"/>
  <c r="K110" i="10" s="1"/>
  <c r="K112" i="10" s="1"/>
  <c r="L112" i="10" s="1"/>
  <c r="L113" i="10" s="1"/>
  <c r="U124" i="10"/>
  <c r="V124" i="10" s="1"/>
  <c r="V125" i="10" s="1"/>
  <c r="U96" i="10"/>
  <c r="U109" i="10" s="1"/>
  <c r="U248" i="10"/>
  <c r="V248" i="10" s="1"/>
  <c r="V249" i="10" s="1"/>
  <c r="U220" i="10"/>
  <c r="U233" i="10" s="1"/>
  <c r="U234" i="10" s="1"/>
  <c r="K434" i="10"/>
  <c r="L434" i="10" s="1"/>
  <c r="L435" i="10" s="1"/>
  <c r="K406" i="10"/>
  <c r="K419" i="10" s="1"/>
  <c r="K420" i="10" s="1"/>
  <c r="F310" i="10"/>
  <c r="G310" i="10" s="1"/>
  <c r="G311" i="10" s="1"/>
  <c r="F282" i="10"/>
  <c r="F295" i="10" s="1"/>
  <c r="F296" i="10" s="1"/>
  <c r="K310" i="10"/>
  <c r="L310" i="10" s="1"/>
  <c r="L311" i="10" s="1"/>
  <c r="K282" i="10"/>
  <c r="K295" i="10" s="1"/>
  <c r="K296" i="10" s="1"/>
  <c r="F434" i="10"/>
  <c r="G434" i="10" s="1"/>
  <c r="G435" i="10" s="1"/>
  <c r="F406" i="10"/>
  <c r="F419" i="10" s="1"/>
  <c r="F420" i="10" s="1"/>
  <c r="P310" i="10"/>
  <c r="Q310" i="10" s="1"/>
  <c r="Q311" i="10" s="1"/>
  <c r="P282" i="10"/>
  <c r="P295" i="10" s="1"/>
  <c r="P296" i="10" s="1"/>
  <c r="K34" i="15"/>
  <c r="K47" i="15" s="1"/>
  <c r="K48" i="15" s="1"/>
  <c r="K50" i="15" s="1"/>
  <c r="L50" i="15" s="1"/>
  <c r="L51" i="15" s="1"/>
  <c r="K62" i="15"/>
  <c r="L62" i="15" s="1"/>
  <c r="L63" i="15" s="1"/>
  <c r="K34" i="14"/>
  <c r="K47" i="14" s="1"/>
  <c r="K48" i="14" s="1"/>
  <c r="K50" i="14" s="1"/>
  <c r="L50" i="14" s="1"/>
  <c r="L51" i="14" s="1"/>
  <c r="K62" i="14"/>
  <c r="L62" i="14" s="1"/>
  <c r="L63" i="14" s="1"/>
  <c r="U62" i="12"/>
  <c r="V62" i="12" s="1"/>
  <c r="V63" i="12" s="1"/>
  <c r="U34" i="12"/>
  <c r="U47" i="12" s="1"/>
  <c r="U48" i="12" s="1"/>
  <c r="F124" i="12"/>
  <c r="G124" i="12" s="1"/>
  <c r="G125" i="12" s="1"/>
  <c r="F96" i="12"/>
  <c r="F109" i="12" s="1"/>
  <c r="F110" i="12" s="1"/>
  <c r="F186" i="12"/>
  <c r="G186" i="12" s="1"/>
  <c r="G187" i="12" s="1"/>
  <c r="F158" i="12"/>
  <c r="F171" i="12" s="1"/>
  <c r="F172" i="12" s="1"/>
  <c r="F174" i="12" s="1"/>
  <c r="G174" i="12" s="1"/>
  <c r="G175" i="12" s="1"/>
  <c r="U158" i="12"/>
  <c r="U171" i="12" s="1"/>
  <c r="U172" i="12" s="1"/>
  <c r="U174" i="12" s="1"/>
  <c r="V174" i="12" s="1"/>
  <c r="V175" i="12" s="1"/>
  <c r="U186" i="12"/>
  <c r="V186" i="12" s="1"/>
  <c r="V187" i="12" s="1"/>
  <c r="F110" i="10" l="1"/>
  <c r="F112" i="10" s="1"/>
  <c r="G112" i="10" s="1"/>
  <c r="G113" i="10" s="1"/>
  <c r="U110" i="10"/>
  <c r="U112" i="10" s="1"/>
  <c r="V112" i="10" s="1"/>
  <c r="V113" i="10" s="1"/>
  <c r="P48" i="10"/>
  <c r="P50" i="10" s="1"/>
  <c r="Q50" i="10" s="1"/>
  <c r="Q51" i="10" s="1"/>
  <c r="K48" i="10"/>
  <c r="K50" i="10" s="1"/>
  <c r="L50" i="10" s="1"/>
  <c r="L51" i="10" s="1"/>
  <c r="L96" i="12"/>
  <c r="L97" i="12" s="1"/>
  <c r="E20" i="24"/>
  <c r="F20" i="24" s="1"/>
  <c r="G20" i="24" s="1"/>
  <c r="Q62" i="10"/>
  <c r="Q63" i="10" s="1"/>
  <c r="E23" i="24"/>
  <c r="F23" i="24" s="1"/>
  <c r="G23" i="24" s="1"/>
  <c r="E9" i="24"/>
  <c r="F9" i="24" s="1"/>
  <c r="G9" i="24" s="1"/>
  <c r="G62" i="11"/>
  <c r="G63" i="11" s="1"/>
  <c r="E12" i="24"/>
  <c r="F12" i="24" s="1"/>
  <c r="G12" i="24" s="1"/>
  <c r="Q34" i="14"/>
  <c r="Q35" i="14" s="1"/>
  <c r="L220" i="12"/>
  <c r="L221" i="12" s="1"/>
  <c r="G158" i="12"/>
  <c r="G159" i="12" s="1"/>
  <c r="G282" i="10"/>
  <c r="G283" i="10" s="1"/>
  <c r="L96" i="10"/>
  <c r="L97" i="10" s="1"/>
  <c r="Q282" i="11"/>
  <c r="Q283" i="11" s="1"/>
  <c r="G158" i="10"/>
  <c r="G159" i="10" s="1"/>
  <c r="Q406" i="10"/>
  <c r="Q407" i="10" s="1"/>
  <c r="V468" i="10"/>
  <c r="V469" i="10" s="1"/>
  <c r="Q158" i="11"/>
  <c r="Q159" i="11" s="1"/>
  <c r="V406" i="10"/>
  <c r="V407" i="10" s="1"/>
  <c r="L158" i="10"/>
  <c r="L159" i="10" s="1"/>
  <c r="G282" i="11"/>
  <c r="G283" i="11" s="1"/>
  <c r="G34" i="13"/>
  <c r="G35" i="13" s="1"/>
  <c r="G34" i="14"/>
  <c r="G35" i="14" s="1"/>
  <c r="L344" i="10"/>
  <c r="L345" i="10" s="1"/>
  <c r="V344" i="10"/>
  <c r="V345" i="10" s="1"/>
  <c r="L220" i="11"/>
  <c r="L221" i="11" s="1"/>
  <c r="Q96" i="11"/>
  <c r="Q97" i="11" s="1"/>
  <c r="L34" i="15"/>
  <c r="L35" i="15" s="1"/>
  <c r="G96" i="12"/>
  <c r="G97" i="12" s="1"/>
  <c r="Q282" i="10"/>
  <c r="Q283" i="10" s="1"/>
  <c r="L282" i="10"/>
  <c r="L283" i="10" s="1"/>
  <c r="L406" i="10"/>
  <c r="L407" i="10" s="1"/>
  <c r="V96" i="10"/>
  <c r="V97" i="10" s="1"/>
  <c r="V34" i="10"/>
  <c r="V35" i="10" s="1"/>
  <c r="L282" i="11"/>
  <c r="L283" i="11" s="1"/>
  <c r="G220" i="11"/>
  <c r="G221" i="11" s="1"/>
  <c r="G34" i="17"/>
  <c r="G35" i="17" s="1"/>
  <c r="V34" i="15"/>
  <c r="V35" i="15" s="1"/>
  <c r="Q96" i="10"/>
  <c r="Q97" i="10" s="1"/>
  <c r="Q344" i="10"/>
  <c r="Q345" i="10" s="1"/>
  <c r="G96" i="10"/>
  <c r="G97" i="10" s="1"/>
  <c r="Q34" i="10"/>
  <c r="Q35" i="10" s="1"/>
  <c r="G158" i="11"/>
  <c r="G159" i="11" s="1"/>
  <c r="G96" i="11"/>
  <c r="G97" i="11" s="1"/>
  <c r="G34" i="11"/>
  <c r="G35" i="11" s="1"/>
  <c r="V220" i="12"/>
  <c r="V221" i="12" s="1"/>
  <c r="Q220" i="10"/>
  <c r="Q221" i="10" s="1"/>
  <c r="Q468" i="10"/>
  <c r="Q469" i="10" s="1"/>
  <c r="V282" i="10"/>
  <c r="V283" i="10" s="1"/>
  <c r="G468" i="10"/>
  <c r="G469" i="10" s="1"/>
  <c r="V282" i="11"/>
  <c r="V283" i="11" s="1"/>
  <c r="L96" i="11"/>
  <c r="L97" i="11" s="1"/>
  <c r="Q34" i="11"/>
  <c r="Q35" i="11" s="1"/>
  <c r="G34" i="12"/>
  <c r="G35" i="12" s="1"/>
  <c r="F56" i="20"/>
  <c r="L468" i="10"/>
  <c r="L469" i="10" s="1"/>
  <c r="V158" i="10"/>
  <c r="V159" i="10" s="1"/>
  <c r="G344" i="10"/>
  <c r="G345" i="10" s="1"/>
  <c r="F47" i="10"/>
  <c r="G34" i="10"/>
  <c r="G35" i="10" s="1"/>
  <c r="Q220" i="11"/>
  <c r="Q221" i="11" s="1"/>
  <c r="L158" i="11"/>
  <c r="L159" i="11" s="1"/>
  <c r="L34" i="11"/>
  <c r="L35" i="11" s="1"/>
  <c r="V158" i="12"/>
  <c r="V159" i="12" s="1"/>
  <c r="L34" i="14"/>
  <c r="L35" i="14" s="1"/>
  <c r="I20" i="24"/>
  <c r="J20" i="24" s="1"/>
  <c r="K20" i="24" s="1"/>
  <c r="V62" i="10"/>
  <c r="V63" i="10" s="1"/>
  <c r="I23" i="24"/>
  <c r="J23" i="24" s="1"/>
  <c r="K23" i="24" s="1"/>
  <c r="E21" i="24"/>
  <c r="F21" i="24" s="1"/>
  <c r="G21" i="24" s="1"/>
  <c r="Q62" i="11"/>
  <c r="Q63" i="11" s="1"/>
  <c r="E24" i="24"/>
  <c r="F24" i="24" s="1"/>
  <c r="G24" i="24" s="1"/>
  <c r="E8" i="24"/>
  <c r="F8" i="24" s="1"/>
  <c r="G8" i="24" s="1"/>
  <c r="G62" i="10"/>
  <c r="G63" i="10" s="1"/>
  <c r="E11" i="24"/>
  <c r="F11" i="24" s="1"/>
  <c r="G11" i="24" s="1"/>
  <c r="L62" i="11"/>
  <c r="L63" i="11" s="1"/>
  <c r="I9" i="24"/>
  <c r="J9" i="24" s="1"/>
  <c r="K9" i="24" s="1"/>
  <c r="I12" i="24"/>
  <c r="J12" i="24" s="1"/>
  <c r="K12" i="24" s="1"/>
  <c r="V34" i="12"/>
  <c r="V35" i="12" s="1"/>
  <c r="G406" i="10"/>
  <c r="G407" i="10" s="1"/>
  <c r="V220" i="10"/>
  <c r="V221" i="10" s="1"/>
  <c r="V220" i="11"/>
  <c r="V221" i="11" s="1"/>
  <c r="V34" i="11"/>
  <c r="V35" i="11" s="1"/>
  <c r="L220" i="10"/>
  <c r="L221" i="10" s="1"/>
  <c r="F55" i="16"/>
  <c r="F56" i="16" s="1"/>
  <c r="F58" i="16" s="1"/>
  <c r="V96" i="11"/>
  <c r="V97" i="11" s="1"/>
  <c r="G220" i="12"/>
  <c r="G221" i="12" s="1"/>
  <c r="G220" i="10"/>
  <c r="G221" i="10" s="1"/>
  <c r="L34" i="10"/>
  <c r="L35" i="10" s="1"/>
  <c r="V158" i="11"/>
  <c r="V159" i="11" s="1"/>
  <c r="L158" i="12"/>
  <c r="L159" i="12" s="1"/>
  <c r="Q34" i="15"/>
  <c r="Q35" i="15" s="1"/>
  <c r="Q158" i="10"/>
  <c r="Q159" i="10" s="1"/>
  <c r="V62" i="11"/>
  <c r="V63" i="11" s="1"/>
  <c r="I21" i="24"/>
  <c r="J21" i="24" s="1"/>
  <c r="K21" i="24" s="1"/>
  <c r="I24" i="24"/>
  <c r="J24" i="24" s="1"/>
  <c r="K24" i="24" s="1"/>
  <c r="V96" i="12"/>
  <c r="V97" i="12" s="1"/>
  <c r="L34" i="12"/>
  <c r="L35" i="12" s="1"/>
  <c r="G34" i="18"/>
  <c r="G35" i="18" s="1"/>
  <c r="G34" i="15"/>
  <c r="G35" i="15" s="1"/>
  <c r="I8" i="24"/>
  <c r="J8" i="24" s="1"/>
  <c r="K8" i="24" s="1"/>
  <c r="L62" i="10"/>
  <c r="L63" i="10" s="1"/>
  <c r="I11" i="24"/>
  <c r="J11" i="24" s="1"/>
  <c r="K11" i="24" s="1"/>
  <c r="K56" i="20"/>
  <c r="K57" i="20" s="1"/>
  <c r="K59" i="20" s="1"/>
  <c r="L34" i="13"/>
  <c r="L35" i="13" s="1"/>
  <c r="F57" i="20" l="1"/>
  <c r="G20" i="19"/>
  <c r="H20" i="19" s="1"/>
  <c r="I20" i="19" s="1"/>
  <c r="L59" i="20"/>
  <c r="L60" i="20" s="1"/>
  <c r="U117" i="12"/>
  <c r="U118" i="12" s="1"/>
  <c r="U120" i="12" s="1"/>
  <c r="V120" i="12" s="1"/>
  <c r="V121" i="12" s="1"/>
  <c r="U112" i="12"/>
  <c r="V112" i="12" s="1"/>
  <c r="V113" i="12" s="1"/>
  <c r="K55" i="10"/>
  <c r="P489" i="10"/>
  <c r="P484" i="10"/>
  <c r="U55" i="15"/>
  <c r="U56" i="15" s="1"/>
  <c r="U58" i="15" s="1"/>
  <c r="K422" i="10"/>
  <c r="K427" i="10"/>
  <c r="K428" i="10" s="1"/>
  <c r="K430" i="10" s="1"/>
  <c r="K241" i="11"/>
  <c r="K242" i="11" s="1"/>
  <c r="K244" i="11" s="1"/>
  <c r="F303" i="10"/>
  <c r="U55" i="11"/>
  <c r="U56" i="11" s="1"/>
  <c r="U58" i="11" s="1"/>
  <c r="U179" i="12"/>
  <c r="U180" i="12" s="1"/>
  <c r="U182" i="12" s="1"/>
  <c r="V182" i="12" s="1"/>
  <c r="V183" i="12" s="1"/>
  <c r="K179" i="11"/>
  <c r="K174" i="11"/>
  <c r="U298" i="11"/>
  <c r="U303" i="11"/>
  <c r="U304" i="11" s="1"/>
  <c r="U306" i="11" s="1"/>
  <c r="P241" i="10"/>
  <c r="P242" i="10" s="1"/>
  <c r="P244" i="10" s="1"/>
  <c r="P236" i="10"/>
  <c r="K298" i="11"/>
  <c r="K303" i="11"/>
  <c r="K304" i="11" s="1"/>
  <c r="K306" i="11" s="1"/>
  <c r="P117" i="11"/>
  <c r="P118" i="11" s="1"/>
  <c r="P120" i="11" s="1"/>
  <c r="P112" i="11"/>
  <c r="F298" i="11"/>
  <c r="F303" i="11"/>
  <c r="U489" i="10"/>
  <c r="U484" i="10"/>
  <c r="K117" i="10"/>
  <c r="K55" i="13"/>
  <c r="K56" i="13" s="1"/>
  <c r="K58" i="13" s="1"/>
  <c r="L58" i="13" s="1"/>
  <c r="L59" i="13" s="1"/>
  <c r="U174" i="11"/>
  <c r="U179" i="11"/>
  <c r="U180" i="11" s="1"/>
  <c r="U182" i="11" s="1"/>
  <c r="U117" i="11"/>
  <c r="F50" i="12"/>
  <c r="G50" i="12" s="1"/>
  <c r="G51" i="12" s="1"/>
  <c r="F55" i="12"/>
  <c r="F56" i="12" s="1"/>
  <c r="F58" i="12" s="1"/>
  <c r="K117" i="11"/>
  <c r="K118" i="11" s="1"/>
  <c r="K120" i="11" s="1"/>
  <c r="K112" i="11"/>
  <c r="F112" i="11"/>
  <c r="F117" i="11"/>
  <c r="F118" i="11" s="1"/>
  <c r="F120" i="11" s="1"/>
  <c r="P365" i="10"/>
  <c r="P366" i="10" s="1"/>
  <c r="P368" i="10" s="1"/>
  <c r="P360" i="10"/>
  <c r="F241" i="11"/>
  <c r="F242" i="11" s="1"/>
  <c r="F244" i="11" s="1"/>
  <c r="F236" i="11"/>
  <c r="P303" i="10"/>
  <c r="P304" i="10" s="1"/>
  <c r="P306" i="10" s="1"/>
  <c r="P298" i="10"/>
  <c r="K55" i="15"/>
  <c r="K56" i="15" s="1"/>
  <c r="K58" i="15" s="1"/>
  <c r="F55" i="13"/>
  <c r="F56" i="13" s="1"/>
  <c r="F58" i="13" s="1"/>
  <c r="G58" i="13" s="1"/>
  <c r="G59" i="13" s="1"/>
  <c r="K179" i="10"/>
  <c r="K180" i="10" s="1"/>
  <c r="K182" i="10" s="1"/>
  <c r="K174" i="10"/>
  <c r="P179" i="11"/>
  <c r="P180" i="11" s="1"/>
  <c r="P182" i="11" s="1"/>
  <c r="P427" i="10"/>
  <c r="P428" i="10" s="1"/>
  <c r="P430" i="10" s="1"/>
  <c r="P298" i="11"/>
  <c r="P303" i="11"/>
  <c r="P304" i="11" s="1"/>
  <c r="P306" i="11" s="1"/>
  <c r="F55" i="18"/>
  <c r="F56" i="18" s="1"/>
  <c r="F58" i="18" s="1"/>
  <c r="F241" i="12"/>
  <c r="F242" i="12" s="1"/>
  <c r="F244" i="12" s="1"/>
  <c r="G244" i="12" s="1"/>
  <c r="G245" i="12" s="1"/>
  <c r="P55" i="10"/>
  <c r="P56" i="10" s="1"/>
  <c r="P58" i="10" s="1"/>
  <c r="K241" i="12"/>
  <c r="K242" i="12" s="1"/>
  <c r="K244" i="12" s="1"/>
  <c r="L244" i="12" s="1"/>
  <c r="L245" i="12" s="1"/>
  <c r="G58" i="16"/>
  <c r="G59" i="16" s="1"/>
  <c r="G15" i="19"/>
  <c r="H15" i="19" s="1"/>
  <c r="I15" i="19" s="1"/>
  <c r="U55" i="12"/>
  <c r="U56" i="12" s="1"/>
  <c r="U58" i="12" s="1"/>
  <c r="V58" i="12" s="1"/>
  <c r="V59" i="12" s="1"/>
  <c r="U179" i="10"/>
  <c r="U180" i="10" s="1"/>
  <c r="U182" i="10" s="1"/>
  <c r="U174" i="10"/>
  <c r="F484" i="10"/>
  <c r="F489" i="10"/>
  <c r="U241" i="12"/>
  <c r="U242" i="12" s="1"/>
  <c r="U244" i="12" s="1"/>
  <c r="V244" i="12" s="1"/>
  <c r="V245" i="12" s="1"/>
  <c r="U55" i="10"/>
  <c r="U56" i="10" s="1"/>
  <c r="U58" i="10" s="1"/>
  <c r="K360" i="10"/>
  <c r="K365" i="10"/>
  <c r="K366" i="10" s="1"/>
  <c r="K368" i="10" s="1"/>
  <c r="K50" i="12"/>
  <c r="L50" i="12" s="1"/>
  <c r="L51" i="12" s="1"/>
  <c r="K55" i="12"/>
  <c r="K56" i="12" s="1"/>
  <c r="K58" i="12" s="1"/>
  <c r="P179" i="10"/>
  <c r="P174" i="10"/>
  <c r="K179" i="12"/>
  <c r="K180" i="12" s="1"/>
  <c r="K182" i="12" s="1"/>
  <c r="L182" i="12" s="1"/>
  <c r="L183" i="12" s="1"/>
  <c r="U241" i="10"/>
  <c r="U242" i="10" s="1"/>
  <c r="U244" i="10" s="1"/>
  <c r="U236" i="10"/>
  <c r="F55" i="10"/>
  <c r="F56" i="10" s="1"/>
  <c r="F58" i="10" s="1"/>
  <c r="F48" i="10"/>
  <c r="F50" i="10" s="1"/>
  <c r="P50" i="11"/>
  <c r="P55" i="11"/>
  <c r="P56" i="11" s="1"/>
  <c r="P58" i="11" s="1"/>
  <c r="U360" i="10"/>
  <c r="U365" i="10"/>
  <c r="F174" i="10"/>
  <c r="F179" i="10"/>
  <c r="F180" i="10" s="1"/>
  <c r="F182" i="10" s="1"/>
  <c r="F55" i="15"/>
  <c r="P55" i="15"/>
  <c r="P56" i="15" s="1"/>
  <c r="P58" i="15" s="1"/>
  <c r="F241" i="10"/>
  <c r="F242" i="10" s="1"/>
  <c r="F244" i="10" s="1"/>
  <c r="K241" i="10"/>
  <c r="K236" i="10"/>
  <c r="U241" i="11"/>
  <c r="F427" i="10"/>
  <c r="K55" i="14"/>
  <c r="K56" i="14" s="1"/>
  <c r="K58" i="14" s="1"/>
  <c r="L58" i="14" s="1"/>
  <c r="L59" i="14" s="1"/>
  <c r="K55" i="11"/>
  <c r="P241" i="11"/>
  <c r="P242" i="11" s="1"/>
  <c r="P244" i="11" s="1"/>
  <c r="P236" i="11"/>
  <c r="F365" i="10"/>
  <c r="F366" i="10" s="1"/>
  <c r="F368" i="10" s="1"/>
  <c r="F360" i="10"/>
  <c r="K489" i="10"/>
  <c r="K490" i="10" s="1"/>
  <c r="K492" i="10" s="1"/>
  <c r="K484" i="10"/>
  <c r="U303" i="10"/>
  <c r="U304" i="10" s="1"/>
  <c r="U306" i="10" s="1"/>
  <c r="U298" i="10"/>
  <c r="F55" i="11"/>
  <c r="F56" i="11" s="1"/>
  <c r="F58" i="11" s="1"/>
  <c r="F174" i="11"/>
  <c r="F179" i="11"/>
  <c r="F180" i="11" s="1"/>
  <c r="F182" i="11" s="1"/>
  <c r="F117" i="10"/>
  <c r="F118" i="10" s="1"/>
  <c r="F120" i="10" s="1"/>
  <c r="P117" i="10"/>
  <c r="P118" i="10" s="1"/>
  <c r="P120" i="10" s="1"/>
  <c r="F55" i="17"/>
  <c r="U117" i="10"/>
  <c r="K298" i="10"/>
  <c r="K303" i="10"/>
  <c r="K304" i="10" s="1"/>
  <c r="K306" i="10" s="1"/>
  <c r="F117" i="12"/>
  <c r="F118" i="12" s="1"/>
  <c r="F120" i="12" s="1"/>
  <c r="G120" i="12" s="1"/>
  <c r="G121" i="12" s="1"/>
  <c r="F55" i="14"/>
  <c r="U427" i="10"/>
  <c r="U422" i="10"/>
  <c r="F179" i="12"/>
  <c r="P55" i="14"/>
  <c r="P56" i="14" s="1"/>
  <c r="P58" i="14" s="1"/>
  <c r="Q58" i="14" s="1"/>
  <c r="Q59" i="14" s="1"/>
  <c r="K117" i="12"/>
  <c r="K118" i="12" s="1"/>
  <c r="K120" i="12" s="1"/>
  <c r="L120" i="12" s="1"/>
  <c r="L121" i="12" s="1"/>
  <c r="K112" i="12"/>
  <c r="L112" i="12" s="1"/>
  <c r="L113" i="12" s="1"/>
  <c r="U50" i="11" l="1"/>
  <c r="Q7" i="22" s="1"/>
  <c r="F59" i="20"/>
  <c r="I7" i="21"/>
  <c r="U236" i="11"/>
  <c r="V236" i="11" s="1"/>
  <c r="V237" i="11" s="1"/>
  <c r="G182" i="10"/>
  <c r="G183" i="10" s="1"/>
  <c r="E18" i="21"/>
  <c r="F18" i="21" s="1"/>
  <c r="G18" i="21" s="1"/>
  <c r="G236" i="11"/>
  <c r="G237" i="11" s="1"/>
  <c r="E10" i="22"/>
  <c r="F10" i="22" s="1"/>
  <c r="G10" i="22" s="1"/>
  <c r="G21" i="19"/>
  <c r="H21" i="19" s="1"/>
  <c r="I21" i="19" s="1"/>
  <c r="L174" i="11"/>
  <c r="L175" i="11" s="1"/>
  <c r="I9" i="22"/>
  <c r="J9" i="22" s="1"/>
  <c r="K9" i="22" s="1"/>
  <c r="F180" i="12"/>
  <c r="F56" i="14"/>
  <c r="F112" i="12"/>
  <c r="G112" i="12" s="1"/>
  <c r="G113" i="12" s="1"/>
  <c r="Q9" i="21"/>
  <c r="R9" i="21" s="1"/>
  <c r="S9" i="21" s="1"/>
  <c r="E17" i="21"/>
  <c r="F17" i="21" s="1"/>
  <c r="G17" i="21" s="1"/>
  <c r="G120" i="10"/>
  <c r="G121" i="10" s="1"/>
  <c r="F50" i="11"/>
  <c r="Q20" i="21"/>
  <c r="R20" i="21" s="1"/>
  <c r="S20" i="21" s="1"/>
  <c r="V306" i="10"/>
  <c r="V307" i="10" s="1"/>
  <c r="L492" i="10"/>
  <c r="L493" i="10" s="1"/>
  <c r="I16" i="21"/>
  <c r="J16" i="21" s="1"/>
  <c r="K16" i="21" s="1"/>
  <c r="Q244" i="11"/>
  <c r="Q245" i="11" s="1"/>
  <c r="M15" i="22"/>
  <c r="N15" i="22" s="1"/>
  <c r="O15" i="22" s="1"/>
  <c r="U242" i="11"/>
  <c r="F56" i="15"/>
  <c r="U366" i="10"/>
  <c r="G7" i="19"/>
  <c r="H7" i="19" s="1"/>
  <c r="I7" i="19" s="1"/>
  <c r="G50" i="10"/>
  <c r="G51" i="10" s="1"/>
  <c r="E7" i="21"/>
  <c r="G19" i="19"/>
  <c r="H19" i="19" s="1"/>
  <c r="I19" i="19" s="1"/>
  <c r="L58" i="12"/>
  <c r="L59" i="12" s="1"/>
  <c r="Q7" i="21"/>
  <c r="G31" i="19"/>
  <c r="H31" i="19" s="1"/>
  <c r="I31" i="19" s="1"/>
  <c r="F490" i="10"/>
  <c r="U50" i="12"/>
  <c r="M15" i="21"/>
  <c r="N15" i="21" s="1"/>
  <c r="O15" i="21" s="1"/>
  <c r="Q58" i="10"/>
  <c r="Q59" i="10" s="1"/>
  <c r="G58" i="18"/>
  <c r="G59" i="18" s="1"/>
  <c r="G10" i="19"/>
  <c r="H10" i="19" s="1"/>
  <c r="I10" i="19" s="1"/>
  <c r="P422" i="10"/>
  <c r="M14" i="22"/>
  <c r="N14" i="22" s="1"/>
  <c r="O14" i="22" s="1"/>
  <c r="Q182" i="11"/>
  <c r="Q183" i="11" s="1"/>
  <c r="G12" i="19"/>
  <c r="H12" i="19" s="1"/>
  <c r="I12" i="19" s="1"/>
  <c r="M12" i="21"/>
  <c r="N12" i="21" s="1"/>
  <c r="O12" i="21" s="1"/>
  <c r="Q298" i="10"/>
  <c r="Q299" i="10" s="1"/>
  <c r="Q360" i="10"/>
  <c r="Q361" i="10" s="1"/>
  <c r="M13" i="21"/>
  <c r="N13" i="21" s="1"/>
  <c r="O13" i="21" s="1"/>
  <c r="I8" i="22"/>
  <c r="J8" i="22" s="1"/>
  <c r="K8" i="22" s="1"/>
  <c r="L112" i="11"/>
  <c r="L113" i="11" s="1"/>
  <c r="U112" i="11"/>
  <c r="Q9" i="22"/>
  <c r="R9" i="22" s="1"/>
  <c r="S9" i="22" s="1"/>
  <c r="V174" i="11"/>
  <c r="V175" i="11" s="1"/>
  <c r="K118" i="10"/>
  <c r="F304" i="11"/>
  <c r="L306" i="11"/>
  <c r="L307" i="11" s="1"/>
  <c r="I16" i="22"/>
  <c r="J16" i="22" s="1"/>
  <c r="K16" i="22" s="1"/>
  <c r="V306" i="11"/>
  <c r="V307" i="11" s="1"/>
  <c r="Q16" i="22"/>
  <c r="R16" i="22" s="1"/>
  <c r="S16" i="22" s="1"/>
  <c r="K236" i="11"/>
  <c r="I14" i="21"/>
  <c r="J14" i="21" s="1"/>
  <c r="K14" i="21" s="1"/>
  <c r="L422" i="10"/>
  <c r="L423" i="10" s="1"/>
  <c r="P490" i="10"/>
  <c r="L298" i="10"/>
  <c r="L299" i="10" s="1"/>
  <c r="I12" i="21"/>
  <c r="J12" i="21" s="1"/>
  <c r="K12" i="21" s="1"/>
  <c r="E12" i="22"/>
  <c r="F12" i="22" s="1"/>
  <c r="G12" i="22" s="1"/>
  <c r="G58" i="11"/>
  <c r="G59" i="11" s="1"/>
  <c r="V236" i="10"/>
  <c r="V237" i="10" s="1"/>
  <c r="Q11" i="21"/>
  <c r="R11" i="21" s="1"/>
  <c r="S11" i="21" s="1"/>
  <c r="I21" i="21"/>
  <c r="J21" i="21" s="1"/>
  <c r="K21" i="21" s="1"/>
  <c r="L368" i="10"/>
  <c r="L369" i="10" s="1"/>
  <c r="L174" i="10"/>
  <c r="L175" i="10" s="1"/>
  <c r="I10" i="21"/>
  <c r="J10" i="21" s="1"/>
  <c r="K10" i="21" s="1"/>
  <c r="G9" i="19"/>
  <c r="H9" i="19" s="1"/>
  <c r="I9" i="19" s="1"/>
  <c r="G58" i="12"/>
  <c r="G59" i="12" s="1"/>
  <c r="M8" i="22"/>
  <c r="N8" i="22" s="1"/>
  <c r="O8" i="22" s="1"/>
  <c r="Q112" i="11"/>
  <c r="Q113" i="11" s="1"/>
  <c r="G28" i="19"/>
  <c r="H28" i="19" s="1"/>
  <c r="I28" i="19" s="1"/>
  <c r="G13" i="19"/>
  <c r="H13" i="19" s="1"/>
  <c r="I13" i="19" s="1"/>
  <c r="I20" i="21"/>
  <c r="J20" i="21" s="1"/>
  <c r="K20" i="21" s="1"/>
  <c r="L306" i="10"/>
  <c r="L307" i="10" s="1"/>
  <c r="Q120" i="10"/>
  <c r="Q121" i="10" s="1"/>
  <c r="M17" i="21"/>
  <c r="N17" i="21" s="1"/>
  <c r="O17" i="21" s="1"/>
  <c r="G360" i="10"/>
  <c r="G361" i="10" s="1"/>
  <c r="E13" i="21"/>
  <c r="F13" i="21" s="1"/>
  <c r="G13" i="21" s="1"/>
  <c r="K50" i="11"/>
  <c r="F428" i="10"/>
  <c r="I11" i="21"/>
  <c r="J11" i="21" s="1"/>
  <c r="K11" i="21" s="1"/>
  <c r="L236" i="10"/>
  <c r="L237" i="10" s="1"/>
  <c r="G244" i="10"/>
  <c r="G245" i="10" s="1"/>
  <c r="E19" i="21"/>
  <c r="F19" i="21" s="1"/>
  <c r="G19" i="21" s="1"/>
  <c r="Q13" i="21"/>
  <c r="R13" i="21" s="1"/>
  <c r="S13" i="21" s="1"/>
  <c r="V360" i="10"/>
  <c r="V361" i="10" s="1"/>
  <c r="E15" i="21"/>
  <c r="F15" i="21" s="1"/>
  <c r="G15" i="21" s="1"/>
  <c r="G58" i="10"/>
  <c r="G59" i="10" s="1"/>
  <c r="V58" i="10"/>
  <c r="V59" i="10" s="1"/>
  <c r="Q15" i="21"/>
  <c r="R15" i="21" s="1"/>
  <c r="S15" i="21" s="1"/>
  <c r="E8" i="21"/>
  <c r="F8" i="21" s="1"/>
  <c r="G8" i="21" s="1"/>
  <c r="G484" i="10"/>
  <c r="G485" i="10" s="1"/>
  <c r="M22" i="21"/>
  <c r="N22" i="21" s="1"/>
  <c r="O22" i="21" s="1"/>
  <c r="Q430" i="10"/>
  <c r="Q431" i="10" s="1"/>
  <c r="M20" i="21"/>
  <c r="N20" i="21" s="1"/>
  <c r="O20" i="21" s="1"/>
  <c r="Q306" i="10"/>
  <c r="Q307" i="10" s="1"/>
  <c r="M21" i="21"/>
  <c r="N21" i="21" s="1"/>
  <c r="O21" i="21" s="1"/>
  <c r="Q368" i="10"/>
  <c r="Q369" i="10" s="1"/>
  <c r="L120" i="11"/>
  <c r="L121" i="11" s="1"/>
  <c r="I13" i="22"/>
  <c r="J13" i="22" s="1"/>
  <c r="K13" i="22" s="1"/>
  <c r="U118" i="11"/>
  <c r="I9" i="21"/>
  <c r="J9" i="21" s="1"/>
  <c r="K9" i="21" s="1"/>
  <c r="E11" i="22"/>
  <c r="F11" i="22" s="1"/>
  <c r="G11" i="22" s="1"/>
  <c r="G298" i="11"/>
  <c r="G299" i="11" s="1"/>
  <c r="L298" i="11"/>
  <c r="L299" i="11" s="1"/>
  <c r="I11" i="22"/>
  <c r="J11" i="22" s="1"/>
  <c r="K11" i="22" s="1"/>
  <c r="Q11" i="22"/>
  <c r="R11" i="22" s="1"/>
  <c r="S11" i="22" s="1"/>
  <c r="V298" i="11"/>
  <c r="V299" i="11" s="1"/>
  <c r="F298" i="10"/>
  <c r="I15" i="22"/>
  <c r="J15" i="22" s="1"/>
  <c r="K15" i="22" s="1"/>
  <c r="L244" i="11"/>
  <c r="L245" i="11" s="1"/>
  <c r="V58" i="15"/>
  <c r="V59" i="15" s="1"/>
  <c r="G34" i="19"/>
  <c r="H34" i="19" s="1"/>
  <c r="I34" i="19" s="1"/>
  <c r="Q14" i="21"/>
  <c r="R14" i="21" s="1"/>
  <c r="S14" i="21" s="1"/>
  <c r="V422" i="10"/>
  <c r="V423" i="10" s="1"/>
  <c r="E14" i="22"/>
  <c r="F14" i="22" s="1"/>
  <c r="G14" i="22" s="1"/>
  <c r="G182" i="11"/>
  <c r="G183" i="11" s="1"/>
  <c r="G368" i="10"/>
  <c r="G369" i="10" s="1"/>
  <c r="E21" i="21"/>
  <c r="F21" i="21" s="1"/>
  <c r="G21" i="21" s="1"/>
  <c r="K242" i="10"/>
  <c r="M12" i="22"/>
  <c r="N12" i="22" s="1"/>
  <c r="O12" i="22" s="1"/>
  <c r="Q58" i="11"/>
  <c r="Q59" i="11" s="1"/>
  <c r="Q174" i="10"/>
  <c r="Q175" i="10" s="1"/>
  <c r="M10" i="21"/>
  <c r="N10" i="21" s="1"/>
  <c r="O10" i="21" s="1"/>
  <c r="V174" i="10"/>
  <c r="V175" i="10" s="1"/>
  <c r="Q10" i="21"/>
  <c r="R10" i="21" s="1"/>
  <c r="S10" i="21" s="1"/>
  <c r="Q306" i="11"/>
  <c r="Q307" i="11" s="1"/>
  <c r="M16" i="22"/>
  <c r="N16" i="22" s="1"/>
  <c r="O16" i="22" s="1"/>
  <c r="E13" i="22"/>
  <c r="F13" i="22" s="1"/>
  <c r="G13" i="22" s="1"/>
  <c r="G120" i="11"/>
  <c r="G121" i="11" s="1"/>
  <c r="Q8" i="21"/>
  <c r="R8" i="21" s="1"/>
  <c r="S8" i="21" s="1"/>
  <c r="V484" i="10"/>
  <c r="V485" i="10" s="1"/>
  <c r="M11" i="21"/>
  <c r="N11" i="21" s="1"/>
  <c r="O11" i="21" s="1"/>
  <c r="Q236" i="10"/>
  <c r="Q237" i="10" s="1"/>
  <c r="K56" i="10"/>
  <c r="U428" i="10"/>
  <c r="U118" i="10"/>
  <c r="F56" i="17"/>
  <c r="G174" i="11"/>
  <c r="G175" i="11" s="1"/>
  <c r="E9" i="22"/>
  <c r="F9" i="22" s="1"/>
  <c r="G9" i="22" s="1"/>
  <c r="V298" i="10"/>
  <c r="V299" i="10" s="1"/>
  <c r="Q12" i="21"/>
  <c r="R12" i="21" s="1"/>
  <c r="S12" i="21" s="1"/>
  <c r="I8" i="21"/>
  <c r="J8" i="21" s="1"/>
  <c r="K8" i="21" s="1"/>
  <c r="L484" i="10"/>
  <c r="L485" i="10" s="1"/>
  <c r="M10" i="22"/>
  <c r="N10" i="22" s="1"/>
  <c r="O10" i="22" s="1"/>
  <c r="Q236" i="11"/>
  <c r="Q237" i="11" s="1"/>
  <c r="K56" i="11"/>
  <c r="F422" i="10"/>
  <c r="F236" i="10"/>
  <c r="Q58" i="15"/>
  <c r="Q59" i="15" s="1"/>
  <c r="G29" i="19"/>
  <c r="H29" i="19" s="1"/>
  <c r="I29" i="19" s="1"/>
  <c r="E10" i="21"/>
  <c r="F10" i="21" s="1"/>
  <c r="G10" i="21" s="1"/>
  <c r="G174" i="10"/>
  <c r="G175" i="10" s="1"/>
  <c r="M7" i="22"/>
  <c r="G26" i="19"/>
  <c r="H26" i="19" s="1"/>
  <c r="I26" i="19" s="1"/>
  <c r="Q50" i="11"/>
  <c r="Q51" i="11" s="1"/>
  <c r="Q19" i="21"/>
  <c r="R19" i="21" s="1"/>
  <c r="S19" i="21" s="1"/>
  <c r="V244" i="10"/>
  <c r="V245" i="10" s="1"/>
  <c r="P180" i="10"/>
  <c r="L360" i="10"/>
  <c r="L361" i="10" s="1"/>
  <c r="I13" i="21"/>
  <c r="J13" i="21" s="1"/>
  <c r="K13" i="21" s="1"/>
  <c r="Q18" i="21"/>
  <c r="R18" i="21" s="1"/>
  <c r="S18" i="21" s="1"/>
  <c r="V182" i="10"/>
  <c r="V183" i="10" s="1"/>
  <c r="G25" i="19"/>
  <c r="H25" i="19" s="1"/>
  <c r="I25" i="19" s="1"/>
  <c r="M7" i="21"/>
  <c r="M11" i="22"/>
  <c r="N11" i="22" s="1"/>
  <c r="O11" i="22" s="1"/>
  <c r="Q298" i="11"/>
  <c r="Q299" i="11" s="1"/>
  <c r="P174" i="11"/>
  <c r="L182" i="10"/>
  <c r="L183" i="10" s="1"/>
  <c r="I18" i="21"/>
  <c r="J18" i="21" s="1"/>
  <c r="K18" i="21" s="1"/>
  <c r="G23" i="19"/>
  <c r="H23" i="19" s="1"/>
  <c r="I23" i="19" s="1"/>
  <c r="L58" i="15"/>
  <c r="L59" i="15" s="1"/>
  <c r="E15" i="22"/>
  <c r="F15" i="22" s="1"/>
  <c r="G15" i="22" s="1"/>
  <c r="G244" i="11"/>
  <c r="G245" i="11" s="1"/>
  <c r="G112" i="11"/>
  <c r="G113" i="11" s="1"/>
  <c r="E8" i="22"/>
  <c r="F8" i="22" s="1"/>
  <c r="G8" i="22" s="1"/>
  <c r="Q14" i="22"/>
  <c r="R14" i="22" s="1"/>
  <c r="S14" i="22" s="1"/>
  <c r="V182" i="11"/>
  <c r="V183" i="11" s="1"/>
  <c r="U490" i="10"/>
  <c r="M13" i="22"/>
  <c r="N13" i="22" s="1"/>
  <c r="O13" i="22" s="1"/>
  <c r="Q120" i="11"/>
  <c r="Q121" i="11" s="1"/>
  <c r="Q244" i="10"/>
  <c r="Q245" i="10" s="1"/>
  <c r="M19" i="21"/>
  <c r="N19" i="21" s="1"/>
  <c r="O19" i="21" s="1"/>
  <c r="K180" i="11"/>
  <c r="V58" i="11"/>
  <c r="V59" i="11" s="1"/>
  <c r="Q12" i="22"/>
  <c r="R12" i="22" s="1"/>
  <c r="S12" i="22" s="1"/>
  <c r="F304" i="10"/>
  <c r="I22" i="21"/>
  <c r="J22" i="21" s="1"/>
  <c r="K22" i="21" s="1"/>
  <c r="L430" i="10"/>
  <c r="L431" i="10" s="1"/>
  <c r="M8" i="21"/>
  <c r="N8" i="21" s="1"/>
  <c r="O8" i="21" s="1"/>
  <c r="Q484" i="10"/>
  <c r="Q485" i="10" s="1"/>
  <c r="V50" i="11" l="1"/>
  <c r="V51" i="11" s="1"/>
  <c r="U244" i="11"/>
  <c r="V244" i="11" s="1"/>
  <c r="V245" i="11" s="1"/>
  <c r="G32" i="19"/>
  <c r="H32" i="19" s="1"/>
  <c r="I32" i="19" s="1"/>
  <c r="P492" i="10"/>
  <c r="M16" i="21" s="1"/>
  <c r="N16" i="21" s="1"/>
  <c r="O16" i="21" s="1"/>
  <c r="G11" i="19"/>
  <c r="H11" i="19" s="1"/>
  <c r="I11" i="19" s="1"/>
  <c r="G59" i="20"/>
  <c r="G60" i="20" s="1"/>
  <c r="U368" i="10"/>
  <c r="Q21" i="21" s="1"/>
  <c r="R21" i="21" s="1"/>
  <c r="S21" i="21" s="1"/>
  <c r="F58" i="14"/>
  <c r="G58" i="14" s="1"/>
  <c r="G59" i="14" s="1"/>
  <c r="K58" i="10"/>
  <c r="L58" i="10" s="1"/>
  <c r="L59" i="10" s="1"/>
  <c r="F492" i="10"/>
  <c r="E16" i="21" s="1"/>
  <c r="F16" i="21" s="1"/>
  <c r="G16" i="21" s="1"/>
  <c r="F58" i="15"/>
  <c r="G14" i="19" s="1"/>
  <c r="H14" i="19" s="1"/>
  <c r="I14" i="19" s="1"/>
  <c r="F182" i="12"/>
  <c r="G182" i="12" s="1"/>
  <c r="G183" i="12" s="1"/>
  <c r="F430" i="10"/>
  <c r="G430" i="10" s="1"/>
  <c r="G431" i="10" s="1"/>
  <c r="F306" i="10"/>
  <c r="E20" i="21" s="1"/>
  <c r="F20" i="21" s="1"/>
  <c r="G20" i="21" s="1"/>
  <c r="K182" i="11"/>
  <c r="L182" i="11" s="1"/>
  <c r="L183" i="11" s="1"/>
  <c r="G17" i="19"/>
  <c r="H17" i="19" s="1"/>
  <c r="I17" i="19" s="1"/>
  <c r="Q10" i="22"/>
  <c r="R10" i="22" s="1"/>
  <c r="S10" i="22" s="1"/>
  <c r="K58" i="11"/>
  <c r="I12" i="22" s="1"/>
  <c r="J12" i="22" s="1"/>
  <c r="K12" i="22" s="1"/>
  <c r="E11" i="21"/>
  <c r="F11" i="21" s="1"/>
  <c r="G11" i="21" s="1"/>
  <c r="G236" i="10"/>
  <c r="G237" i="10" s="1"/>
  <c r="I27" i="24"/>
  <c r="R7" i="22"/>
  <c r="L50" i="11"/>
  <c r="L51" i="11" s="1"/>
  <c r="G18" i="19"/>
  <c r="H18" i="19" s="1"/>
  <c r="I18" i="19" s="1"/>
  <c r="I7" i="22"/>
  <c r="G22" i="19"/>
  <c r="H22" i="19" s="1"/>
  <c r="I22" i="19" s="1"/>
  <c r="G298" i="10"/>
  <c r="G299" i="10" s="1"/>
  <c r="E12" i="21"/>
  <c r="F12" i="21" s="1"/>
  <c r="G12" i="21" s="1"/>
  <c r="M14" i="21"/>
  <c r="N14" i="21" s="1"/>
  <c r="O14" i="21" s="1"/>
  <c r="Q422" i="10"/>
  <c r="Q423" i="10" s="1"/>
  <c r="M9" i="21"/>
  <c r="N9" i="21" s="1"/>
  <c r="O9" i="21" s="1"/>
  <c r="E9" i="21"/>
  <c r="F9" i="21" s="1"/>
  <c r="G9" i="21" s="1"/>
  <c r="I10" i="22"/>
  <c r="J10" i="22" s="1"/>
  <c r="K10" i="22" s="1"/>
  <c r="L236" i="11"/>
  <c r="L237" i="11" s="1"/>
  <c r="U492" i="10"/>
  <c r="Q174" i="11"/>
  <c r="Q175" i="11" s="1"/>
  <c r="M9" i="22"/>
  <c r="N9" i="22" s="1"/>
  <c r="O9" i="22" s="1"/>
  <c r="N7" i="21"/>
  <c r="E26" i="24"/>
  <c r="N7" i="22"/>
  <c r="E27" i="24"/>
  <c r="U120" i="10"/>
  <c r="K244" i="10"/>
  <c r="U120" i="11"/>
  <c r="K120" i="10"/>
  <c r="V112" i="11"/>
  <c r="V113" i="11" s="1"/>
  <c r="Q8" i="22"/>
  <c r="R8" i="22" s="1"/>
  <c r="S8" i="22" s="1"/>
  <c r="G33" i="19"/>
  <c r="H33" i="19" s="1"/>
  <c r="I33" i="19" s="1"/>
  <c r="V50" i="12"/>
  <c r="V51" i="12" s="1"/>
  <c r="I26" i="24"/>
  <c r="R7" i="21"/>
  <c r="E14" i="24"/>
  <c r="F7" i="21"/>
  <c r="E7" i="22"/>
  <c r="G8" i="19"/>
  <c r="H8" i="19" s="1"/>
  <c r="I8" i="19" s="1"/>
  <c r="G50" i="11"/>
  <c r="G51" i="11" s="1"/>
  <c r="P182" i="10"/>
  <c r="G422" i="10"/>
  <c r="G423" i="10" s="1"/>
  <c r="E14" i="21"/>
  <c r="F14" i="21" s="1"/>
  <c r="G14" i="21" s="1"/>
  <c r="F58" i="17"/>
  <c r="G58" i="17" s="1"/>
  <c r="G59" i="17" s="1"/>
  <c r="U430" i="10"/>
  <c r="J7" i="21"/>
  <c r="I14" i="24"/>
  <c r="G27" i="19"/>
  <c r="H27" i="19" s="1"/>
  <c r="I27" i="19" s="1"/>
  <c r="F306" i="11"/>
  <c r="Q15" i="22" l="1"/>
  <c r="R15" i="22" s="1"/>
  <c r="S15" i="22" s="1"/>
  <c r="Q492" i="10"/>
  <c r="Q493" i="10" s="1"/>
  <c r="I15" i="21"/>
  <c r="J15" i="21" s="1"/>
  <c r="K15" i="21" s="1"/>
  <c r="V368" i="10"/>
  <c r="V369" i="10" s="1"/>
  <c r="I14" i="22"/>
  <c r="J14" i="22" s="1"/>
  <c r="K14" i="22" s="1"/>
  <c r="E22" i="21"/>
  <c r="F22" i="21" s="1"/>
  <c r="G22" i="21" s="1"/>
  <c r="G492" i="10"/>
  <c r="G493" i="10" s="1"/>
  <c r="G58" i="15"/>
  <c r="G59" i="15" s="1"/>
  <c r="G306" i="10"/>
  <c r="G307" i="10" s="1"/>
  <c r="L58" i="11"/>
  <c r="L59" i="11" s="1"/>
  <c r="S7" i="21"/>
  <c r="K26" i="24" s="1"/>
  <c r="J26" i="24"/>
  <c r="V492" i="10"/>
  <c r="V493" i="10" s="1"/>
  <c r="Q16" i="21"/>
  <c r="R16" i="21" s="1"/>
  <c r="S16" i="21" s="1"/>
  <c r="G7" i="21"/>
  <c r="G14" i="24" s="1"/>
  <c r="F14" i="24"/>
  <c r="L120" i="10"/>
  <c r="L121" i="10" s="1"/>
  <c r="I17" i="21"/>
  <c r="J17" i="21" s="1"/>
  <c r="K17" i="21" s="1"/>
  <c r="J27" i="24"/>
  <c r="S7" i="22"/>
  <c r="K27" i="24" s="1"/>
  <c r="Q22" i="21"/>
  <c r="R22" i="21" s="1"/>
  <c r="S22" i="21" s="1"/>
  <c r="V430" i="10"/>
  <c r="V431" i="10" s="1"/>
  <c r="L244" i="10"/>
  <c r="L245" i="10" s="1"/>
  <c r="I19" i="21"/>
  <c r="J19" i="21" s="1"/>
  <c r="K19" i="21" s="1"/>
  <c r="E16" i="22"/>
  <c r="F16" i="22" s="1"/>
  <c r="G16" i="22" s="1"/>
  <c r="G306" i="11"/>
  <c r="G307" i="11" s="1"/>
  <c r="J14" i="24"/>
  <c r="K7" i="21"/>
  <c r="K14" i="24" s="1"/>
  <c r="V120" i="11"/>
  <c r="V121" i="11" s="1"/>
  <c r="Q13" i="22"/>
  <c r="R13" i="22" s="1"/>
  <c r="S13" i="22" s="1"/>
  <c r="F27" i="24"/>
  <c r="O7" i="22"/>
  <c r="G27" i="24" s="1"/>
  <c r="J7" i="22"/>
  <c r="I15" i="24"/>
  <c r="M18" i="21"/>
  <c r="N18" i="21" s="1"/>
  <c r="O18" i="21" s="1"/>
  <c r="Q182" i="10"/>
  <c r="Q183" i="10" s="1"/>
  <c r="E15" i="24"/>
  <c r="F7" i="22"/>
  <c r="V120" i="10"/>
  <c r="V121" i="10" s="1"/>
  <c r="Q17" i="21"/>
  <c r="R17" i="21" s="1"/>
  <c r="S17" i="21" s="1"/>
  <c r="F26" i="24"/>
  <c r="O7" i="21"/>
  <c r="G26" i="24" s="1"/>
  <c r="F15" i="24" l="1"/>
  <c r="G7" i="22"/>
  <c r="G15" i="24" s="1"/>
  <c r="K7" i="22"/>
  <c r="K15" i="24" s="1"/>
  <c r="J15" i="24"/>
</calcChain>
</file>

<file path=xl/comments1.xml><?xml version="1.0" encoding="utf-8"?>
<comments xmlns="http://schemas.openxmlformats.org/spreadsheetml/2006/main">
  <authors>
    <author>andrya.eagen</author>
  </authors>
  <commentList>
    <comment ref="D441" authorId="0" shapeId="0">
      <text>
        <r>
          <rPr>
            <b/>
            <sz val="9"/>
            <color indexed="81"/>
            <rFont val="Tahoma"/>
            <family val="2"/>
          </rPr>
          <t>andrya.eagen:</t>
        </r>
        <r>
          <rPr>
            <sz val="9"/>
            <color indexed="81"/>
            <rFont val="Tahoma"/>
            <family val="2"/>
          </rPr>
          <t xml:space="preserve">
EPI's 10th Percentile
</t>
        </r>
      </text>
    </comment>
  </commentList>
</comments>
</file>

<file path=xl/sharedStrings.xml><?xml version="1.0" encoding="utf-8"?>
<sst xmlns="http://schemas.openxmlformats.org/spreadsheetml/2006/main" count="2837" uniqueCount="185">
  <si>
    <t>Description</t>
  </si>
  <si>
    <t>CK</t>
  </si>
  <si>
    <t>Rate</t>
  </si>
  <si>
    <t>Total</t>
  </si>
  <si>
    <t>Distribution Losses</t>
  </si>
  <si>
    <t>Service Charge</t>
  </si>
  <si>
    <t>SMIRR</t>
  </si>
  <si>
    <t>Distribution Volumeric Charge</t>
  </si>
  <si>
    <t>Low Voltage Rate</t>
  </si>
  <si>
    <t>LRAMVA Recovery</t>
  </si>
  <si>
    <t>Rate Rider for Tax Change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</si>
  <si>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</si>
  <si>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</si>
  <si>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</si>
  <si>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</si>
  <si>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</si>
  <si>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</si>
  <si>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</si>
  <si>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OCEB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</si>
  <si>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</si>
  <si>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</si>
  <si>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</si>
  <si>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</si>
  <si>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</si>
  <si>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</si>
  <si>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</si>
  <si>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</si>
  <si>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</si>
  <si>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</si>
  <si>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</si>
  <si>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</si>
  <si>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2016 PROPOSED RATES</t>
  </si>
  <si>
    <t>Fixed Monthly Charges</t>
  </si>
  <si>
    <t>Disposition of Residual Historic SM</t>
  </si>
  <si>
    <t>Total Fixed Monthly Charges</t>
  </si>
  <si>
    <t>Variable Charges</t>
  </si>
  <si>
    <t>SUBTOTAL</t>
  </si>
  <si>
    <t>RTSR - Network</t>
  </si>
  <si>
    <t>RTSR - Connection</t>
  </si>
  <si>
    <t>RTSR - Network - Interval</t>
  </si>
  <si>
    <t>RTSR - Connection interval</t>
  </si>
  <si>
    <t>TOTAL Rate Riders/Adders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</si>
  <si>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</si>
  <si>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</si>
  <si>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</si>
  <si>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</si>
  <si>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</si>
  <si>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</si>
  <si>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</si>
  <si>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</si>
  <si>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Mid Peak</t>
  </si>
  <si>
    <t>On Peak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</si>
  <si>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</si>
  <si>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</si>
  <si>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</si>
  <si>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</si>
  <si>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</si>
  <si>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</si>
  <si>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</si>
  <si>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</si>
  <si>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</si>
  <si>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</si>
  <si>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</si>
  <si>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</si>
  <si>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</si>
  <si>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SSS</t>
  </si>
  <si>
    <t>RTSR Network</t>
  </si>
  <si>
    <t>RTSR Connection</t>
  </si>
  <si>
    <t>Residential</t>
  </si>
  <si>
    <t>GS&lt;50</t>
  </si>
  <si>
    <t>GS&gt;50 
Non-MUSH</t>
  </si>
  <si>
    <t>GS&gt;50 
MUSH</t>
  </si>
  <si>
    <t>Intermediate
Non-MUSH</t>
  </si>
  <si>
    <t>Intermediate
MUSH</t>
  </si>
  <si>
    <t>Intermediate w/Self Gen</t>
  </si>
  <si>
    <t>Unmetered Scattered</t>
  </si>
  <si>
    <t>Standby</t>
  </si>
  <si>
    <t xml:space="preserve">Sentinel </t>
  </si>
  <si>
    <t>Street</t>
  </si>
  <si>
    <t>CK Rate Zone</t>
  </si>
  <si>
    <t>LRAMVA</t>
  </si>
  <si>
    <t>GS&gt;50 to 4,999</t>
  </si>
  <si>
    <t>Large Use</t>
  </si>
  <si>
    <t>USL</t>
  </si>
  <si>
    <t>Historical Smart Meter</t>
  </si>
  <si>
    <t>LRAM</t>
  </si>
  <si>
    <t>Sentinel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</si>
  <si>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</si>
  <si>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</si>
  <si>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</si>
  <si>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</si>
  <si>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</si>
  <si>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</si>
  <si>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</si>
  <si>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Historic SM</t>
  </si>
  <si>
    <t>GS&gt;50</t>
  </si>
  <si>
    <t>Embedded</t>
  </si>
  <si>
    <t>SME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</si>
  <si>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</si>
  <si>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</si>
  <si>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</si>
  <si>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</si>
  <si>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</si>
  <si>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</si>
  <si>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</si>
  <si>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Group One (2013)</t>
  </si>
  <si>
    <t>Group One (2016)</t>
  </si>
  <si>
    <t>Group Two Disp</t>
  </si>
  <si>
    <t>Tax Sharing</t>
  </si>
  <si>
    <t>Line No.</t>
  </si>
  <si>
    <t>Group One Deferral Disp (2015)</t>
  </si>
  <si>
    <t>Group One Disp (2015)</t>
  </si>
  <si>
    <t>Group One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</si>
  <si>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</si>
  <si>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</si>
  <si>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</si>
  <si>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</si>
  <si>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</si>
  <si>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</si>
  <si>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</si>
  <si>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</si>
  <si>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</si>
  <si>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</si>
  <si>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</si>
  <si>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</si>
  <si>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</si>
  <si>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GS Disp (2016)</t>
  </si>
  <si>
    <t>Subtotal of Bill</t>
  </si>
  <si>
    <t>Rate Class</t>
  </si>
  <si>
    <t>Type</t>
  </si>
  <si>
    <t>Typical kWh</t>
  </si>
  <si>
    <t>Typical kW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</si>
  <si>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</si>
  <si>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</si>
  <si>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</si>
  <si>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</si>
  <si>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</si>
  <si>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</si>
  <si>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</si>
  <si>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</si>
  <si>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</si>
  <si>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</si>
  <si>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</si>
  <si>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2016 Cost of Service Application, EB-2015-0061</t>
  </si>
  <si>
    <t>Bill Impact Summary</t>
  </si>
  <si>
    <t>General Service &gt; 50 - 4,999 kW</t>
  </si>
  <si>
    <t xml:space="preserve">General Service &gt; 50 - 4,999 kW 
(From Intermediate) </t>
  </si>
  <si>
    <t>Large Use
(From Intermediate w/Self Gen)</t>
  </si>
  <si>
    <t>General Service &gt; 50 - 4,999 kW
(From General Service &lt; 50 kW)</t>
  </si>
  <si>
    <t>Embedded Distribution
(From General Service &gt; 50 kW)</t>
  </si>
  <si>
    <t>% Increase (Decrease)</t>
  </si>
  <si>
    <t>Bill Impact Analysis - Residential</t>
  </si>
  <si>
    <t>800 kWh (Typical)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</si>
  <si>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</si>
  <si>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</si>
  <si>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</si>
  <si>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</si>
  <si>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</si>
  <si>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</si>
  <si>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</si>
  <si>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</si>
  <si>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</si>
  <si>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</si>
  <si>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</si>
  <si>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</si>
  <si>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</si>
  <si>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</si>
  <si>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</si>
  <si>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</si>
  <si>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</si>
  <si>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</si>
  <si>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</si>
  <si>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</si>
  <si>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</si>
  <si>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Bill Impact Analysis - Dutton GS &lt; 50 kW to GS &gt; 50 kW</t>
  </si>
  <si>
    <t>Bill Impact Analysis - CK Intermediate to GS &gt; 50 kW</t>
  </si>
  <si>
    <t>Chatham-Kent</t>
  </si>
  <si>
    <t xml:space="preserve">Strathroy, Parkhill &amp; Mt. Brydges </t>
  </si>
  <si>
    <t>Residential (@ 800 kWh)</t>
  </si>
  <si>
    <t>GS &lt; 50  (@ 2,000 kWh)</t>
  </si>
  <si>
    <t>Alternative A:  Sub-total A of Appendix 2-W Basis</t>
  </si>
  <si>
    <t>Alternative B:  'A' Above with Line Loss Impact Included</t>
  </si>
  <si>
    <t>Alternative C:  Overall Basis (consistent with Table 1-19)</t>
  </si>
  <si>
    <t>SMIRR/Stranded Meter</t>
  </si>
  <si>
    <t>WMSR, RRRP &amp; OESP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</si>
</sst>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3" fillId="5" borderId="8" xfId="0" applyFont="1" applyFill="1" applyBorder="1" applyAlignment="1"/>
    <xf numFmtId="0" fontId="2" fillId="3" borderId="9" xfId="0" applyFont="1" applyFill="1" applyBorder="1"/>
    <xf numFmtId="0" fontId="0" fillId="3" borderId="3" xfId="0" applyFill="1" applyBorder="1"/>
    <xf numFmtId="0" fontId="0" fillId="0" borderId="11" xfId="0" applyBorder="1"/>
    <xf numFmtId="164" fontId="0" fillId="0" borderId="1" xfId="0" applyNumberFormat="1" applyBorder="1"/>
    <xf numFmtId="0" fontId="0" fillId="2" borderId="7" xfId="0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11" xfId="0" applyFill="1" applyBorder="1"/>
    <xf numFmtId="0" fontId="0" fillId="0" borderId="14" xfId="0" applyFill="1" applyBorder="1"/>
    <xf numFmtId="165" fontId="0" fillId="2" borderId="5" xfId="0" applyNumberForma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6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8" xfId="0" applyBorder="1"/>
    <xf numFmtId="0" fontId="0" fillId="4" borderId="19" xfId="0" applyFill="1" applyBorder="1"/>
    <xf numFmtId="0" fontId="0" fillId="0" borderId="14" xfId="0" applyBorder="1"/>
    <xf numFmtId="0" fontId="0" fillId="4" borderId="20" xfId="0" applyFill="1" applyBorder="1"/>
    <xf numFmtId="0" fontId="0" fillId="0" borderId="21" xfId="0" applyBorder="1"/>
    <xf numFmtId="0" fontId="0" fillId="4" borderId="22" xfId="0" applyFill="1" applyBorder="1"/>
    <xf numFmtId="0" fontId="2" fillId="2" borderId="7" xfId="0" applyFont="1" applyFill="1" applyBorder="1"/>
    <xf numFmtId="0" fontId="0" fillId="2" borderId="23" xfId="0" applyFill="1" applyBorder="1"/>
    <xf numFmtId="10" fontId="0" fillId="4" borderId="20" xfId="1" applyNumberFormat="1" applyFont="1" applyFill="1" applyBorder="1"/>
    <xf numFmtId="0" fontId="0" fillId="0" borderId="7" xfId="0" applyBorder="1"/>
    <xf numFmtId="10" fontId="0" fillId="0" borderId="23" xfId="1" applyNumberFormat="1" applyFont="1" applyBorder="1"/>
    <xf numFmtId="0" fontId="2" fillId="2" borderId="23" xfId="0" applyFont="1" applyFill="1" applyBorder="1"/>
    <xf numFmtId="168" fontId="0" fillId="4" borderId="20" xfId="1" applyNumberFormat="1" applyFont="1" applyFill="1" applyBorder="1"/>
    <xf numFmtId="164" fontId="0" fillId="0" borderId="0" xfId="0" applyNumberFormat="1"/>
    <xf numFmtId="9" fontId="0" fillId="0" borderId="23" xfId="1" applyFont="1" applyBorder="1"/>
    <xf numFmtId="0" fontId="0" fillId="7" borderId="0" xfId="0" applyFill="1"/>
    <xf numFmtId="0" fontId="0" fillId="8" borderId="0" xfId="0" applyFill="1"/>
    <xf numFmtId="164" fontId="2" fillId="3" borderId="1" xfId="0" applyNumberFormat="1" applyFont="1" applyFill="1" applyBorder="1"/>
    <xf numFmtId="0" fontId="0" fillId="0" borderId="25" xfId="0" applyBorder="1"/>
    <xf numFmtId="0" fontId="2" fillId="3" borderId="25" xfId="0" applyFont="1" applyFill="1" applyBorder="1"/>
    <xf numFmtId="164" fontId="0" fillId="0" borderId="25" xfId="0" applyNumberFormat="1" applyBorder="1"/>
    <xf numFmtId="164" fontId="0" fillId="0" borderId="27" xfId="0" applyNumberFormat="1" applyBorder="1"/>
    <xf numFmtId="0" fontId="2" fillId="2" borderId="7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5" fontId="0" fillId="0" borderId="17" xfId="0" applyNumberForma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/>
    <xf numFmtId="0" fontId="3" fillId="5" borderId="33" xfId="0" applyFont="1" applyFill="1" applyBorder="1" applyAlignment="1"/>
    <xf numFmtId="0" fontId="0" fillId="3" borderId="34" xfId="0" applyFill="1" applyBorder="1"/>
    <xf numFmtId="0" fontId="0" fillId="3" borderId="35" xfId="0" applyFill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165" fontId="0" fillId="0" borderId="36" xfId="0" applyNumberFormat="1" applyBorder="1"/>
    <xf numFmtId="165" fontId="0" fillId="0" borderId="37" xfId="0" applyNumberFormat="1" applyBorder="1"/>
    <xf numFmtId="165" fontId="0" fillId="2" borderId="38" xfId="0" applyNumberFormat="1" applyFill="1" applyBorder="1"/>
    <xf numFmtId="165" fontId="0" fillId="2" borderId="39" xfId="0" applyNumberFormat="1" applyFill="1" applyBorder="1"/>
    <xf numFmtId="165" fontId="0" fillId="0" borderId="40" xfId="0" applyNumberFormat="1" applyBorder="1"/>
    <xf numFmtId="165" fontId="0" fillId="0" borderId="41" xfId="0" applyNumberFormat="1" applyBorder="1"/>
    <xf numFmtId="165" fontId="0" fillId="0" borderId="42" xfId="0" applyNumberFormat="1" applyBorder="1"/>
    <xf numFmtId="165" fontId="0" fillId="0" borderId="43" xfId="0" applyNumberFormat="1" applyBorder="1"/>
    <xf numFmtId="165" fontId="0" fillId="0" borderId="44" xfId="0" applyNumberFormat="1" applyBorder="1"/>
    <xf numFmtId="0" fontId="0" fillId="0" borderId="2" xfId="0" applyBorder="1"/>
    <xf numFmtId="164" fontId="0" fillId="0" borderId="26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5" xfId="2" applyNumberFormat="1" applyFont="1" applyBorder="1"/>
    <xf numFmtId="0" fontId="0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165" fontId="0" fillId="2" borderId="1" xfId="0" applyNumberFormat="1" applyFill="1" applyBorder="1"/>
    <xf numFmtId="170" fontId="0" fillId="0" borderId="25" xfId="2" applyNumberFormat="1" applyFont="1" applyBorder="1"/>
    <xf numFmtId="170" fontId="0" fillId="0" borderId="1" xfId="2" applyNumberFormat="1" applyFont="1" applyBorder="1"/>
    <xf numFmtId="0" fontId="2" fillId="3" borderId="36" xfId="0" applyFont="1" applyFill="1" applyBorder="1"/>
    <xf numFmtId="0" fontId="2" fillId="3" borderId="37" xfId="0" applyFont="1" applyFill="1" applyBorder="1"/>
    <xf numFmtId="167" fontId="0" fillId="0" borderId="36" xfId="0" applyNumberFormat="1" applyBorder="1"/>
    <xf numFmtId="0" fontId="0" fillId="0" borderId="37" xfId="0" applyBorder="1"/>
    <xf numFmtId="0" fontId="0" fillId="0" borderId="36" xfId="0" applyBorder="1"/>
    <xf numFmtId="0" fontId="0" fillId="0" borderId="34" xfId="0" applyBorder="1"/>
    <xf numFmtId="0" fontId="0" fillId="0" borderId="52" xfId="0" applyBorder="1"/>
    <xf numFmtId="165" fontId="0" fillId="0" borderId="56" xfId="0" applyNumberFormat="1" applyBorder="1"/>
    <xf numFmtId="165" fontId="0" fillId="0" borderId="15" xfId="0" applyNumberFormat="1" applyBorder="1"/>
    <xf numFmtId="165" fontId="0" fillId="0" borderId="57" xfId="0" applyNumberFormat="1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11" borderId="45" xfId="0" applyNumberFormat="1" applyFont="1" applyFill="1" applyBorder="1"/>
    <xf numFmtId="164" fontId="2" fillId="11" borderId="46" xfId="0" applyNumberFormat="1" applyFont="1" applyFill="1" applyBorder="1"/>
    <xf numFmtId="164" fontId="2" fillId="11" borderId="17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2" borderId="5" xfId="0" applyNumberFormat="1" applyFont="1" applyFill="1" applyBorder="1"/>
    <xf numFmtId="164" fontId="2" fillId="13" borderId="45" xfId="0" applyNumberFormat="1" applyFont="1" applyFill="1" applyBorder="1"/>
    <xf numFmtId="164" fontId="2" fillId="13" borderId="46" xfId="0" applyNumberFormat="1" applyFont="1" applyFill="1" applyBorder="1"/>
    <xf numFmtId="164" fontId="2" fillId="13" borderId="17" xfId="0" applyNumberFormat="1" applyFont="1" applyFill="1" applyBorder="1"/>
    <xf numFmtId="0" fontId="0" fillId="0" borderId="55" xfId="0" applyBorder="1"/>
    <xf numFmtId="0" fontId="2" fillId="3" borderId="55" xfId="0" applyFont="1" applyFill="1" applyBorder="1"/>
    <xf numFmtId="167" fontId="0" fillId="0" borderId="55" xfId="0" applyNumberFormat="1" applyBorder="1"/>
    <xf numFmtId="167" fontId="0" fillId="0" borderId="59" xfId="0" applyNumberFormat="1" applyBorder="1"/>
    <xf numFmtId="167" fontId="2" fillId="11" borderId="58" xfId="0" applyNumberFormat="1" applyFont="1" applyFill="1" applyBorder="1"/>
    <xf numFmtId="167" fontId="2" fillId="11" borderId="60" xfId="0" applyNumberFormat="1" applyFont="1" applyFill="1" applyBorder="1"/>
    <xf numFmtId="0" fontId="2" fillId="3" borderId="61" xfId="0" applyFont="1" applyFill="1" applyBorder="1"/>
    <xf numFmtId="164" fontId="0" fillId="0" borderId="55" xfId="0" applyNumberFormat="1" applyBorder="1"/>
    <xf numFmtId="165" fontId="0" fillId="0" borderId="55" xfId="0" applyNumberFormat="1" applyBorder="1"/>
    <xf numFmtId="0" fontId="2" fillId="12" borderId="24" xfId="0" applyFont="1" applyFill="1" applyBorder="1"/>
    <xf numFmtId="0" fontId="0" fillId="0" borderId="61" xfId="0" applyBorder="1"/>
    <xf numFmtId="0" fontId="0" fillId="0" borderId="59" xfId="0" applyBorder="1"/>
    <xf numFmtId="0" fontId="2" fillId="13" borderId="58" xfId="0" applyFont="1" applyFill="1" applyBorder="1"/>
    <xf numFmtId="0" fontId="2" fillId="13" borderId="60" xfId="0" applyFont="1" applyFill="1" applyBorder="1"/>
    <xf numFmtId="164" fontId="2" fillId="11" borderId="28" xfId="0" applyNumberFormat="1" applyFont="1" applyFill="1" applyBorder="1"/>
    <xf numFmtId="164" fontId="2" fillId="3" borderId="27" xfId="0" applyNumberFormat="1" applyFont="1" applyFill="1" applyBorder="1"/>
    <xf numFmtId="164" fontId="2" fillId="12" borderId="6" xfId="0" applyNumberFormat="1" applyFont="1" applyFill="1" applyBorder="1"/>
    <xf numFmtId="164" fontId="2" fillId="13" borderId="28" xfId="0" applyNumberFormat="1" applyFont="1" applyFill="1" applyBorder="1"/>
    <xf numFmtId="167" fontId="0" fillId="0" borderId="52" xfId="0" applyNumberFormat="1" applyBorder="1"/>
    <xf numFmtId="0" fontId="0" fillId="0" borderId="62" xfId="0" applyBorder="1"/>
    <xf numFmtId="167" fontId="2" fillId="11" borderId="53" xfId="0" applyNumberFormat="1" applyFont="1" applyFill="1" applyBorder="1"/>
    <xf numFmtId="164" fontId="2" fillId="11" borderId="54" xfId="0" applyNumberFormat="1" applyFont="1" applyFill="1" applyBorder="1"/>
    <xf numFmtId="167" fontId="2" fillId="11" borderId="40" xfId="0" applyNumberFormat="1" applyFont="1" applyFill="1" applyBorder="1"/>
    <xf numFmtId="168" fontId="2" fillId="11" borderId="41" xfId="1" applyNumberFormat="1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12" borderId="38" xfId="0" applyFont="1" applyFill="1" applyBorder="1"/>
    <xf numFmtId="0" fontId="2" fillId="12" borderId="39" xfId="0" applyFont="1" applyFill="1" applyBorder="1"/>
    <xf numFmtId="0" fontId="0" fillId="0" borderId="35" xfId="0" applyBorder="1"/>
    <xf numFmtId="0" fontId="2" fillId="13" borderId="53" xfId="0" applyFont="1" applyFill="1" applyBorder="1"/>
    <xf numFmtId="164" fontId="2" fillId="13" borderId="54" xfId="0" applyNumberFormat="1" applyFont="1" applyFill="1" applyBorder="1"/>
    <xf numFmtId="0" fontId="2" fillId="13" borderId="40" xfId="0" applyFont="1" applyFill="1" applyBorder="1"/>
    <xf numFmtId="168" fontId="2" fillId="13" borderId="41" xfId="1" applyNumberFormat="1" applyFont="1" applyFill="1" applyBorder="1"/>
    <xf numFmtId="0" fontId="0" fillId="0" borderId="36" xfId="0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54" xfId="0" applyFont="1" applyFill="1" applyBorder="1"/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/>
    <xf numFmtId="0" fontId="2" fillId="3" borderId="34" xfId="0" applyFont="1" applyFill="1" applyBorder="1" applyAlignment="1">
      <alignment horizontal="center"/>
    </xf>
    <xf numFmtId="0" fontId="2" fillId="12" borderId="38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4" xfId="0" applyFont="1" applyFill="1" applyBorder="1" applyAlignment="1">
      <alignment vertical="center"/>
    </xf>
    <xf numFmtId="0" fontId="2" fillId="13" borderId="40" xfId="0" applyFont="1" applyFill="1" applyBorder="1" applyAlignment="1">
      <alignment horizontal="center"/>
    </xf>
    <xf numFmtId="0" fontId="2" fillId="13" borderId="41" xfId="0" applyFont="1" applyFill="1" applyBorder="1" applyAlignment="1">
      <alignment vertical="center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/>
    <xf numFmtId="0" fontId="2" fillId="0" borderId="0" xfId="0" applyFont="1" applyBorder="1"/>
    <xf numFmtId="0" fontId="2" fillId="0" borderId="47" xfId="0" applyFont="1" applyBorder="1"/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6" xfId="0" applyFont="1" applyFill="1" applyBorder="1"/>
    <xf numFmtId="164" fontId="2" fillId="2" borderId="25" xfId="0" applyNumberFormat="1" applyFont="1" applyFill="1" applyBorder="1"/>
    <xf numFmtId="0" fontId="2" fillId="2" borderId="55" xfId="0" applyFont="1" applyFill="1" applyBorder="1"/>
    <xf numFmtId="168" fontId="2" fillId="2" borderId="37" xfId="1" applyNumberFormat="1" applyFont="1" applyFill="1" applyBorder="1"/>
    <xf numFmtId="0" fontId="2" fillId="2" borderId="63" xfId="0" applyFont="1" applyFill="1" applyBorder="1" applyAlignment="1">
      <alignment horizontal="center"/>
    </xf>
    <xf numFmtId="0" fontId="2" fillId="2" borderId="67" xfId="0" applyFont="1" applyFill="1" applyBorder="1"/>
    <xf numFmtId="0" fontId="2" fillId="2" borderId="63" xfId="0" applyFont="1" applyFill="1" applyBorder="1"/>
    <xf numFmtId="164" fontId="2" fillId="2" borderId="64" xfId="0" applyNumberFormat="1" applyFont="1" applyFill="1" applyBorder="1"/>
    <xf numFmtId="0" fontId="2" fillId="2" borderId="65" xfId="0" applyFont="1" applyFill="1" applyBorder="1"/>
    <xf numFmtId="164" fontId="2" fillId="2" borderId="66" xfId="0" applyNumberFormat="1" applyFont="1" applyFill="1" applyBorder="1"/>
    <xf numFmtId="168" fontId="2" fillId="2" borderId="67" xfId="1" applyNumberFormat="1" applyFont="1" applyFill="1" applyBorder="1"/>
    <xf numFmtId="0" fontId="2" fillId="12" borderId="53" xfId="0" applyFont="1" applyFill="1" applyBorder="1" applyAlignment="1">
      <alignment horizontal="center"/>
    </xf>
    <xf numFmtId="0" fontId="2" fillId="12" borderId="54" xfId="0" applyFont="1" applyFill="1" applyBorder="1" applyAlignment="1">
      <alignment vertical="center"/>
    </xf>
    <xf numFmtId="0" fontId="2" fillId="12" borderId="53" xfId="0" applyFont="1" applyFill="1" applyBorder="1"/>
    <xf numFmtId="164" fontId="2" fillId="12" borderId="46" xfId="0" applyNumberFormat="1" applyFont="1" applyFill="1" applyBorder="1"/>
    <xf numFmtId="0" fontId="2" fillId="12" borderId="58" xfId="0" applyFont="1" applyFill="1" applyBorder="1"/>
    <xf numFmtId="164" fontId="2" fillId="12" borderId="45" xfId="0" applyNumberFormat="1" applyFont="1" applyFill="1" applyBorder="1"/>
    <xf numFmtId="164" fontId="2" fillId="12" borderId="54" xfId="0" applyNumberFormat="1" applyFont="1" applyFill="1" applyBorder="1"/>
    <xf numFmtId="0" fontId="2" fillId="12" borderId="63" xfId="0" applyFont="1" applyFill="1" applyBorder="1" applyAlignment="1">
      <alignment horizontal="center"/>
    </xf>
    <xf numFmtId="0" fontId="2" fillId="12" borderId="67" xfId="0" applyFont="1" applyFill="1" applyBorder="1" applyAlignment="1">
      <alignment vertical="center"/>
    </xf>
    <xf numFmtId="0" fontId="2" fillId="12" borderId="63" xfId="0" applyFont="1" applyFill="1" applyBorder="1"/>
    <xf numFmtId="164" fontId="2" fillId="12" borderId="64" xfId="0" applyNumberFormat="1" applyFont="1" applyFill="1" applyBorder="1"/>
    <xf numFmtId="0" fontId="2" fillId="12" borderId="65" xfId="0" applyFont="1" applyFill="1" applyBorder="1"/>
    <xf numFmtId="164" fontId="2" fillId="12" borderId="66" xfId="0" applyNumberFormat="1" applyFont="1" applyFill="1" applyBorder="1"/>
    <xf numFmtId="168" fontId="2" fillId="12" borderId="67" xfId="1" applyNumberFormat="1" applyFont="1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70" xfId="0" applyNumberFormat="1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164" fontId="2" fillId="3" borderId="72" xfId="0" applyNumberFormat="1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165" fontId="0" fillId="0" borderId="34" xfId="0" applyNumberFormat="1" applyBorder="1"/>
    <xf numFmtId="165" fontId="0" fillId="0" borderId="61" xfId="0" applyNumberFormat="1" applyBorder="1"/>
    <xf numFmtId="170" fontId="0" fillId="10" borderId="25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47" xfId="0" applyFont="1" applyBorder="1"/>
    <xf numFmtId="0" fontId="0" fillId="0" borderId="47" xfId="0" applyBorder="1"/>
    <xf numFmtId="164" fontId="0" fillId="0" borderId="47" xfId="0" applyNumberFormat="1" applyBorder="1"/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7" xfId="0" applyBorder="1"/>
    <xf numFmtId="170" fontId="0" fillId="0" borderId="17" xfId="2" applyNumberFormat="1" applyFont="1" applyBorder="1"/>
    <xf numFmtId="164" fontId="0" fillId="0" borderId="17" xfId="0" applyNumberFormat="1" applyBorder="1"/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vertical="center"/>
    </xf>
    <xf numFmtId="0" fontId="2" fillId="13" borderId="34" xfId="0" applyFont="1" applyFill="1" applyBorder="1" applyAlignment="1">
      <alignment vertical="center"/>
    </xf>
    <xf numFmtId="164" fontId="2" fillId="13" borderId="27" xfId="0" applyNumberFormat="1" applyFont="1" applyFill="1" applyBorder="1" applyAlignment="1">
      <alignment vertical="center"/>
    </xf>
    <xf numFmtId="0" fontId="2" fillId="13" borderId="61" xfId="0" applyFont="1" applyFill="1" applyBorder="1" applyAlignment="1">
      <alignment vertical="center"/>
    </xf>
    <xf numFmtId="164" fontId="2" fillId="13" borderId="3" xfId="0" applyNumberFormat="1" applyFont="1" applyFill="1" applyBorder="1" applyAlignment="1">
      <alignment vertical="center"/>
    </xf>
    <xf numFmtId="164" fontId="2" fillId="11" borderId="73" xfId="0" applyNumberFormat="1" applyFont="1" applyFill="1" applyBorder="1" applyAlignment="1">
      <alignment horizontal="center" vertical="center" wrapText="1"/>
    </xf>
    <xf numFmtId="164" fontId="2" fillId="3" borderId="73" xfId="0" applyNumberFormat="1" applyFont="1" applyFill="1" applyBorder="1"/>
    <xf numFmtId="164" fontId="0" fillId="0" borderId="74" xfId="0" applyNumberFormat="1" applyBorder="1"/>
    <xf numFmtId="164" fontId="0" fillId="0" borderId="75" xfId="0" applyNumberFormat="1" applyBorder="1"/>
    <xf numFmtId="10" fontId="0" fillId="0" borderId="27" xfId="1" applyNumberFormat="1" applyFont="1" applyBorder="1"/>
    <xf numFmtId="10" fontId="0" fillId="0" borderId="28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74" xfId="0" applyNumberFormat="1" applyBorder="1" applyAlignment="1">
      <alignment vertical="center"/>
    </xf>
    <xf numFmtId="10" fontId="0" fillId="0" borderId="27" xfId="1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0" fontId="0" fillId="14" borderId="25" xfId="0" applyFill="1" applyBorder="1"/>
    <xf numFmtId="10" fontId="0" fillId="0" borderId="25" xfId="1" applyNumberFormat="1" applyFont="1" applyBorder="1"/>
    <xf numFmtId="0" fontId="2" fillId="11" borderId="73" xfId="0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5" xfId="0" applyBorder="1"/>
    <xf numFmtId="164" fontId="2" fillId="11" borderId="24" xfId="0" applyNumberFormat="1" applyFont="1" applyFill="1" applyBorder="1" applyAlignment="1">
      <alignment horizontal="center" vertical="center" wrapText="1"/>
    </xf>
    <xf numFmtId="164" fontId="0" fillId="0" borderId="60" xfId="0" applyNumberFormat="1" applyBorder="1"/>
    <xf numFmtId="164" fontId="2" fillId="11" borderId="4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0" fontId="0" fillId="13" borderId="12" xfId="0" applyFill="1" applyBorder="1" applyAlignment="1">
      <alignment horizontal="center"/>
    </xf>
    <xf numFmtId="0" fontId="0" fillId="13" borderId="1" xfId="0" applyFill="1" applyBorder="1"/>
    <xf numFmtId="0" fontId="0" fillId="13" borderId="76" xfId="0" applyFill="1" applyBorder="1"/>
    <xf numFmtId="164" fontId="0" fillId="13" borderId="12" xfId="0" applyNumberFormat="1" applyFill="1" applyBorder="1"/>
    <xf numFmtId="164" fontId="0" fillId="13" borderId="1" xfId="0" applyNumberFormat="1" applyFill="1" applyBorder="1"/>
    <xf numFmtId="10" fontId="0" fillId="13" borderId="25" xfId="1" applyNumberFormat="1" applyFont="1" applyFill="1" applyBorder="1"/>
    <xf numFmtId="164" fontId="0" fillId="13" borderId="55" xfId="0" applyNumberFormat="1" applyFill="1" applyBorder="1"/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74" xfId="0" applyFont="1" applyFill="1" applyBorder="1"/>
    <xf numFmtId="164" fontId="8" fillId="11" borderId="4" xfId="0" applyNumberFormat="1" applyFont="1" applyFill="1" applyBorder="1" applyAlignment="1">
      <alignment horizontal="center" vertical="center" wrapText="1"/>
    </xf>
    <xf numFmtId="164" fontId="8" fillId="11" borderId="5" xfId="0" applyNumberFormat="1" applyFont="1" applyFill="1" applyBorder="1" applyAlignment="1">
      <alignment horizontal="center" vertical="center" wrapText="1"/>
    </xf>
    <xf numFmtId="164" fontId="8" fillId="11" borderId="6" xfId="0" applyNumberFormat="1" applyFont="1" applyFill="1" applyBorder="1" applyAlignment="1">
      <alignment horizontal="center" vertical="center" wrapText="1"/>
    </xf>
    <xf numFmtId="164" fontId="8" fillId="11" borderId="2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2" fillId="2" borderId="27" xfId="0" applyFont="1" applyFill="1" applyBorder="1"/>
    <xf numFmtId="0" fontId="0" fillId="13" borderId="25" xfId="0" applyFill="1" applyBorder="1"/>
    <xf numFmtId="0" fontId="0" fillId="0" borderId="28" xfId="0" applyBorder="1"/>
    <xf numFmtId="164" fontId="0" fillId="0" borderId="12" xfId="0" applyNumberFormat="1" applyFill="1" applyBorder="1"/>
    <xf numFmtId="164" fontId="0" fillId="0" borderId="1" xfId="0" applyNumberFormat="1" applyFill="1" applyBorder="1"/>
    <xf numFmtId="10" fontId="0" fillId="0" borderId="25" xfId="1" applyNumberFormat="1" applyFont="1" applyFill="1" applyBorder="1"/>
    <xf numFmtId="0" fontId="0" fillId="0" borderId="17" xfId="0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0" fontId="0" fillId="0" borderId="28" xfId="1" applyNumberFormat="1" applyFont="1" applyFill="1" applyBorder="1"/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/>
    </xf>
    <xf numFmtId="0" fontId="2" fillId="3" borderId="45" xfId="0" applyFont="1" applyFill="1" applyBorder="1"/>
    <xf numFmtId="164" fontId="2" fillId="3" borderId="45" xfId="0" applyNumberFormat="1" applyFont="1" applyFill="1" applyBorder="1"/>
    <xf numFmtId="10" fontId="2" fillId="3" borderId="46" xfId="1" applyNumberFormat="1" applyFont="1" applyFill="1" applyBorder="1"/>
    <xf numFmtId="0" fontId="2" fillId="3" borderId="78" xfId="0" applyFont="1" applyFill="1" applyBorder="1"/>
    <xf numFmtId="164" fontId="8" fillId="2" borderId="16" xfId="0" applyNumberFormat="1" applyFont="1" applyFill="1" applyBorder="1" applyAlignment="1">
      <alignment horizontal="center" vertical="center" wrapText="1"/>
    </xf>
    <xf numFmtId="164" fontId="2" fillId="3" borderId="77" xfId="0" applyNumberFormat="1" applyFont="1" applyFill="1" applyBorder="1"/>
    <xf numFmtId="10" fontId="0" fillId="15" borderId="28" xfId="1" applyNumberFormat="1" applyFont="1" applyFill="1" applyBorder="1"/>
    <xf numFmtId="0" fontId="0" fillId="0" borderId="76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2" fillId="3" borderId="78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vertical="center"/>
    </xf>
    <xf numFmtId="0" fontId="2" fillId="16" borderId="34" xfId="0" applyFont="1" applyFill="1" applyBorder="1" applyAlignment="1">
      <alignment vertical="center"/>
    </xf>
    <xf numFmtId="164" fontId="2" fillId="16" borderId="27" xfId="0" applyNumberFormat="1" applyFont="1" applyFill="1" applyBorder="1" applyAlignment="1">
      <alignment vertical="center"/>
    </xf>
    <xf numFmtId="0" fontId="2" fillId="16" borderId="61" xfId="0" applyFont="1" applyFill="1" applyBorder="1" applyAlignment="1">
      <alignment vertical="center"/>
    </xf>
    <xf numFmtId="164" fontId="2" fillId="16" borderId="3" xfId="0" applyNumberFormat="1" applyFont="1" applyFill="1" applyBorder="1" applyAlignment="1">
      <alignment vertical="center"/>
    </xf>
    <xf numFmtId="0" fontId="2" fillId="2" borderId="77" xfId="0" quotePrefix="1" applyFont="1" applyFill="1" applyBorder="1" applyAlignment="1">
      <alignment horizontal="center"/>
    </xf>
    <xf numFmtId="0" fontId="2" fillId="2" borderId="45" xfId="0" quotePrefix="1" applyFont="1" applyFill="1" applyBorder="1" applyAlignment="1">
      <alignment horizontal="center"/>
    </xf>
    <xf numFmtId="0" fontId="2" fillId="2" borderId="46" xfId="0" quotePrefix="1" applyFont="1" applyFill="1" applyBorder="1" applyAlignment="1">
      <alignment horizontal="center"/>
    </xf>
    <xf numFmtId="164" fontId="2" fillId="2" borderId="77" xfId="0" quotePrefix="1" applyNumberFormat="1" applyFont="1" applyFill="1" applyBorder="1" applyAlignment="1">
      <alignment horizontal="center"/>
    </xf>
    <xf numFmtId="164" fontId="2" fillId="2" borderId="45" xfId="0" quotePrefix="1" applyNumberFormat="1" applyFont="1" applyFill="1" applyBorder="1" applyAlignment="1">
      <alignment horizontal="center"/>
    </xf>
    <xf numFmtId="164" fontId="2" fillId="2" borderId="46" xfId="0" quotePrefix="1" applyNumberFormat="1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6%20Cost%20Of%20Service%20EB-2015-0061/13_Settlement/Models/COS16%20Master%20Data%20v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oad Forecast"/>
      <sheetName val="RTSR"/>
      <sheetName val="LV Rates"/>
      <sheetName val="COP"/>
      <sheetName val="Revenue-Old"/>
      <sheetName val="Rate Base"/>
      <sheetName val="Other Revenue"/>
      <sheetName val="Stranded Meter"/>
      <sheetName val="OM&amp;A"/>
      <sheetName val="Cost of Capital"/>
      <sheetName val="RRWF"/>
      <sheetName val="CA"/>
      <sheetName val="DVA"/>
      <sheetName val="Proposed Rates All"/>
    </sheetNames>
    <sheetDataSet>
      <sheetData sheetId="0"/>
      <sheetData sheetId="1">
        <row r="14">
          <cell r="G14">
            <v>4421657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">
          <cell r="B3">
            <v>18.98</v>
          </cell>
          <cell r="C3">
            <v>30</v>
          </cell>
          <cell r="D3">
            <v>97.27</v>
          </cell>
          <cell r="E3">
            <v>1484.36</v>
          </cell>
          <cell r="F3">
            <v>8.0299999999999994</v>
          </cell>
          <cell r="G3">
            <v>7.3</v>
          </cell>
          <cell r="H3">
            <v>1.1100000000000001</v>
          </cell>
          <cell r="I3">
            <v>128.86000000000001</v>
          </cell>
        </row>
        <row r="4">
          <cell r="B4"/>
          <cell r="C4"/>
          <cell r="D4"/>
          <cell r="E4"/>
          <cell r="F4"/>
          <cell r="G4"/>
          <cell r="H4"/>
          <cell r="I4"/>
        </row>
        <row r="5">
          <cell r="B5"/>
          <cell r="C5"/>
          <cell r="D5"/>
          <cell r="E5"/>
          <cell r="F5"/>
          <cell r="G5"/>
          <cell r="H5"/>
          <cell r="I5"/>
        </row>
        <row r="6">
          <cell r="B6"/>
          <cell r="C6"/>
          <cell r="D6"/>
          <cell r="E6"/>
          <cell r="F6"/>
          <cell r="G6"/>
          <cell r="H6"/>
          <cell r="I6"/>
        </row>
        <row r="7">
          <cell r="B7">
            <v>0.22</v>
          </cell>
          <cell r="C7">
            <v>2.94</v>
          </cell>
          <cell r="D7">
            <v>13.35</v>
          </cell>
          <cell r="E7"/>
          <cell r="F7"/>
          <cell r="G7"/>
          <cell r="H7"/>
          <cell r="I7"/>
        </row>
        <row r="8">
          <cell r="B8">
            <v>0.79</v>
          </cell>
          <cell r="C8">
            <v>0.79</v>
          </cell>
          <cell r="D8"/>
          <cell r="E8"/>
          <cell r="F8"/>
          <cell r="G8"/>
          <cell r="H8"/>
          <cell r="I8"/>
        </row>
        <row r="11">
          <cell r="B11">
            <v>7.7000000000000002E-3</v>
          </cell>
          <cell r="C11">
            <v>9.9000000000000008E-3</v>
          </cell>
          <cell r="D11">
            <v>3.2218</v>
          </cell>
          <cell r="E11">
            <v>2.2667999999999999</v>
          </cell>
          <cell r="F11">
            <v>1.5E-3</v>
          </cell>
          <cell r="G11">
            <v>0.65429999999999999</v>
          </cell>
          <cell r="H11">
            <v>0.93310000000000004</v>
          </cell>
          <cell r="I11">
            <v>0</v>
          </cell>
        </row>
        <row r="12">
          <cell r="B12"/>
          <cell r="C12"/>
          <cell r="D12"/>
          <cell r="E12"/>
          <cell r="F12"/>
          <cell r="G12"/>
          <cell r="H12"/>
          <cell r="I12"/>
        </row>
        <row r="13">
          <cell r="B13">
            <v>1.6999999999999999E-3</v>
          </cell>
          <cell r="C13">
            <v>1.5E-3</v>
          </cell>
          <cell r="D13">
            <v>0.62009999999999998</v>
          </cell>
          <cell r="E13">
            <v>0.68179999999999996</v>
          </cell>
          <cell r="F13">
            <v>1.5E-3</v>
          </cell>
          <cell r="G13">
            <v>0.46610000000000001</v>
          </cell>
          <cell r="H13">
            <v>0.45519999999999999</v>
          </cell>
          <cell r="I13">
            <v>0.62009999999999998</v>
          </cell>
        </row>
        <row r="14">
          <cell r="B14"/>
          <cell r="C14"/>
          <cell r="D14"/>
          <cell r="E14"/>
          <cell r="F14"/>
          <cell r="G14"/>
          <cell r="H14"/>
          <cell r="I14"/>
        </row>
        <row r="15">
          <cell r="B15">
            <v>2.0000000000000001E-4</v>
          </cell>
          <cell r="C15">
            <v>6.9999999999999999E-4</v>
          </cell>
          <cell r="D15">
            <v>5.6300000000000003E-2</v>
          </cell>
          <cell r="E15">
            <v>0.24640000000000001</v>
          </cell>
          <cell r="F15">
            <v>0</v>
          </cell>
          <cell r="G15">
            <v>0</v>
          </cell>
          <cell r="H15">
            <v>6.9999999999999999E-4</v>
          </cell>
          <cell r="I15">
            <v>0</v>
          </cell>
        </row>
        <row r="16">
          <cell r="B16"/>
          <cell r="C16"/>
          <cell r="D16"/>
          <cell r="E16"/>
          <cell r="F16"/>
          <cell r="G16"/>
          <cell r="H16"/>
          <cell r="I16"/>
        </row>
        <row r="17">
          <cell r="B17"/>
          <cell r="C17"/>
          <cell r="D17"/>
          <cell r="E17"/>
          <cell r="F17"/>
          <cell r="G17"/>
          <cell r="H17"/>
          <cell r="I17"/>
        </row>
        <row r="18">
          <cell r="B18"/>
          <cell r="C18"/>
          <cell r="D18"/>
          <cell r="E18"/>
          <cell r="F18"/>
          <cell r="G18"/>
          <cell r="H18"/>
          <cell r="I18"/>
        </row>
        <row r="19">
          <cell r="B19">
            <v>1.5E-3</v>
          </cell>
          <cell r="C19">
            <v>1.5E-3</v>
          </cell>
          <cell r="D19">
            <v>0.57909999999999995</v>
          </cell>
          <cell r="E19">
            <v>0.65959999999999996</v>
          </cell>
          <cell r="F19">
            <v>1.5E-3</v>
          </cell>
          <cell r="G19">
            <v>0.54890000000000005</v>
          </cell>
          <cell r="H19">
            <v>0.51170000000000004</v>
          </cell>
          <cell r="I19">
            <v>0</v>
          </cell>
        </row>
        <row r="20">
          <cell r="B20">
            <v>0.25</v>
          </cell>
          <cell r="C20">
            <v>4.0000000000000002E-4</v>
          </cell>
          <cell r="D20">
            <v>0.1454</v>
          </cell>
          <cell r="E20">
            <v>0.16550000000000001</v>
          </cell>
          <cell r="F20">
            <v>4.0000000000000002E-4</v>
          </cell>
          <cell r="G20">
            <v>0.13819999999999999</v>
          </cell>
          <cell r="H20">
            <v>0.129</v>
          </cell>
          <cell r="I20">
            <v>0</v>
          </cell>
        </row>
        <row r="21">
          <cell r="B21">
            <v>-1.4</v>
          </cell>
          <cell r="C21">
            <v>-2.2000000000000001E-3</v>
          </cell>
          <cell r="D21">
            <v>-0.81850000000000001</v>
          </cell>
          <cell r="E21">
            <v>-0.93130000000000002</v>
          </cell>
          <cell r="F21">
            <v>-2.2000000000000001E-3</v>
          </cell>
          <cell r="G21">
            <v>-0.77769999999999995</v>
          </cell>
          <cell r="H21">
            <v>-0.72599999999999998</v>
          </cell>
          <cell r="I21">
            <v>0</v>
          </cell>
        </row>
        <row r="25">
          <cell r="B25"/>
          <cell r="C25"/>
          <cell r="D25"/>
          <cell r="E25"/>
          <cell r="F25"/>
          <cell r="G25"/>
          <cell r="H25"/>
          <cell r="I25"/>
        </row>
        <row r="26">
          <cell r="B26">
            <v>3.3999999999999998E-3</v>
          </cell>
          <cell r="C26">
            <v>3.5000000000000001E-3</v>
          </cell>
          <cell r="D26">
            <v>1.3567</v>
          </cell>
          <cell r="E26">
            <v>-8.2699999999999996E-2</v>
          </cell>
          <cell r="F26">
            <v>4.1999999999999997E-3</v>
          </cell>
          <cell r="G26">
            <v>0</v>
          </cell>
          <cell r="H26">
            <v>1.1613</v>
          </cell>
          <cell r="I26">
            <v>0</v>
          </cell>
        </row>
        <row r="28">
          <cell r="B28">
            <v>7.0000000000000001E-3</v>
          </cell>
          <cell r="C28">
            <v>6.1000000000000004E-3</v>
          </cell>
          <cell r="D28">
            <v>2.6640000000000001</v>
          </cell>
          <cell r="E28">
            <v>2.8267000000000002</v>
          </cell>
          <cell r="F28">
            <v>6.1000000000000004E-3</v>
          </cell>
          <cell r="G28">
            <v>1.9570000000000001</v>
          </cell>
          <cell r="H28">
            <v>1.9369000000000001</v>
          </cell>
          <cell r="I28">
            <v>2.6640000000000001</v>
          </cell>
        </row>
        <row r="29">
          <cell r="B29">
            <v>5.3E-3</v>
          </cell>
          <cell r="C29">
            <v>4.7000000000000002E-3</v>
          </cell>
          <cell r="D29">
            <v>1.9890000000000001</v>
          </cell>
          <cell r="E29">
            <v>2.1867000000000001</v>
          </cell>
          <cell r="F29">
            <v>4.7000000000000002E-3</v>
          </cell>
          <cell r="G29">
            <v>1.4947999999999999</v>
          </cell>
          <cell r="H29">
            <v>1.46</v>
          </cell>
          <cell r="I29">
            <v>1.9890000000000001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"/>
  <sheetViews>
    <sheetView workbookViewId="0">
      <selection activeCell="E16" sqref="E16"/>
    </sheetView>
  </sheetViews>
  <sheetFormatPr defaultRowHeight="15" x14ac:dyDescent="0.25"/>
  <cols>
    <col min="1" max="1" width="56.42578125" customWidth="1"/>
    <col min="2" max="2" width="11.28515625" customWidth="1"/>
  </cols>
  <sheetData>
    <row r="1" spans="1:10" ht="21" x14ac:dyDescent="0.35">
      <c r="A1" s="14" t="s">
        <v>42</v>
      </c>
      <c r="B1" s="14"/>
    </row>
    <row r="2" spans="1:10" ht="21" x14ac:dyDescent="0.35">
      <c r="A2" s="14" t="s">
        <v>43</v>
      </c>
      <c r="B2" s="14"/>
    </row>
    <row r="5" spans="1:10" x14ac:dyDescent="0.25">
      <c r="B5" t="s">
        <v>44</v>
      </c>
      <c r="C5" s="15" t="s">
        <v>45</v>
      </c>
      <c r="D5" s="15" t="s">
        <v>19</v>
      </c>
      <c r="E5" s="15" t="s">
        <v>21</v>
      </c>
      <c r="F5" s="15" t="s">
        <v>20</v>
      </c>
    </row>
    <row r="6" spans="1:10" x14ac:dyDescent="0.25">
      <c r="A6" t="s">
        <v>46</v>
      </c>
      <c r="B6" s="16">
        <v>1.0430999999999999</v>
      </c>
      <c r="C6">
        <v>1.0427999999999999</v>
      </c>
      <c r="D6">
        <v>1.0608</v>
      </c>
      <c r="E6" s="17">
        <v>1.0580000000000001</v>
      </c>
      <c r="F6">
        <v>1.0662</v>
      </c>
    </row>
    <row r="7" spans="1:10" x14ac:dyDescent="0.25">
      <c r="A7" t="s">
        <v>47</v>
      </c>
      <c r="C7" s="17">
        <v>1.0429999999999999</v>
      </c>
      <c r="D7">
        <v>1.0044999999999999</v>
      </c>
    </row>
    <row r="10" spans="1:10" x14ac:dyDescent="0.25">
      <c r="A10" t="s">
        <v>48</v>
      </c>
      <c r="B10" s="18">
        <v>42125</v>
      </c>
      <c r="C10" s="18">
        <v>42491</v>
      </c>
    </row>
    <row r="11" spans="1:10" x14ac:dyDescent="0.25">
      <c r="A11" t="s">
        <v>49</v>
      </c>
      <c r="B11" s="19">
        <v>0.08</v>
      </c>
      <c r="C11" s="19">
        <v>0.08</v>
      </c>
      <c r="J11" s="20"/>
    </row>
    <row r="12" spans="1:10" x14ac:dyDescent="0.25">
      <c r="A12" t="s">
        <v>50</v>
      </c>
      <c r="B12" s="19">
        <v>0.122</v>
      </c>
      <c r="C12" s="19">
        <v>0.122</v>
      </c>
      <c r="J12" s="21"/>
    </row>
    <row r="13" spans="1:10" x14ac:dyDescent="0.25">
      <c r="A13" t="s">
        <v>51</v>
      </c>
      <c r="B13" s="19">
        <v>0.161</v>
      </c>
      <c r="C13" s="19">
        <v>0.161</v>
      </c>
    </row>
    <row r="15" spans="1:10" x14ac:dyDescent="0.25">
      <c r="A15" s="22" t="s">
        <v>52</v>
      </c>
      <c r="B15" s="23">
        <v>4.4000000000000003E-3</v>
      </c>
    </row>
    <row r="16" spans="1:10" x14ac:dyDescent="0.25">
      <c r="A16" s="24" t="s">
        <v>53</v>
      </c>
      <c r="B16" s="25">
        <v>1.2999999999999999E-3</v>
      </c>
    </row>
    <row r="17" spans="1:4" x14ac:dyDescent="0.25">
      <c r="A17" s="26" t="s">
        <v>54</v>
      </c>
      <c r="B17" s="27">
        <v>0.25</v>
      </c>
    </row>
    <row r="20" spans="1:4" x14ac:dyDescent="0.25">
      <c r="A20" s="28" t="s">
        <v>55</v>
      </c>
      <c r="B20" s="29"/>
    </row>
    <row r="21" spans="1:4" x14ac:dyDescent="0.25">
      <c r="A21" s="24" t="s">
        <v>56</v>
      </c>
      <c r="B21" s="30">
        <v>1.6E-2</v>
      </c>
    </row>
    <row r="22" spans="1:4" x14ac:dyDescent="0.25">
      <c r="A22" s="24" t="s">
        <v>57</v>
      </c>
      <c r="B22" s="30">
        <v>0</v>
      </c>
    </row>
    <row r="23" spans="1:4" x14ac:dyDescent="0.25">
      <c r="A23" s="24" t="s">
        <v>58</v>
      </c>
      <c r="B23" s="30">
        <v>1.5E-3</v>
      </c>
    </row>
    <row r="24" spans="1:4" x14ac:dyDescent="0.25">
      <c r="A24" s="31" t="s">
        <v>59</v>
      </c>
      <c r="B24" s="32">
        <f>B21-B22-B23</f>
        <v>1.4500000000000001E-2</v>
      </c>
    </row>
    <row r="26" spans="1:4" x14ac:dyDescent="0.25">
      <c r="A26" s="28" t="s">
        <v>60</v>
      </c>
      <c r="B26" s="33"/>
      <c r="C26" t="s">
        <v>48</v>
      </c>
      <c r="D26" t="s">
        <v>61</v>
      </c>
    </row>
    <row r="27" spans="1:4" x14ac:dyDescent="0.25">
      <c r="A27" s="24" t="s">
        <v>62</v>
      </c>
      <c r="B27" s="34">
        <f>512/800</f>
        <v>0.64</v>
      </c>
      <c r="C27" s="19">
        <v>0.08</v>
      </c>
      <c r="D27" s="35">
        <f>TOU_OFF*C11</f>
        <v>5.1200000000000002E-2</v>
      </c>
    </row>
    <row r="28" spans="1:4" x14ac:dyDescent="0.25">
      <c r="A28" s="24" t="s">
        <v>50</v>
      </c>
      <c r="B28" s="34">
        <f>144/800</f>
        <v>0.18</v>
      </c>
      <c r="C28" s="19">
        <v>0.122</v>
      </c>
      <c r="D28" s="35">
        <f>TOU_MID*C12</f>
        <v>2.196E-2</v>
      </c>
    </row>
    <row r="29" spans="1:4" x14ac:dyDescent="0.25">
      <c r="A29" s="24" t="s">
        <v>51</v>
      </c>
      <c r="B29" s="34">
        <f>144/800</f>
        <v>0.18</v>
      </c>
      <c r="C29" s="19">
        <v>0.161</v>
      </c>
      <c r="D29" s="35">
        <f>TOU_ON*C13</f>
        <v>2.8979999999999999E-2</v>
      </c>
    </row>
    <row r="30" spans="1:4" x14ac:dyDescent="0.25">
      <c r="A30" s="31"/>
      <c r="B30" s="36">
        <f>SUM(B27:B29)</f>
        <v>1</v>
      </c>
      <c r="D30" s="35">
        <f>SUM(D27:D29)</f>
        <v>0.10214000000000001</v>
      </c>
    </row>
    <row r="33" spans="1:1" x14ac:dyDescent="0.25">
      <c r="A33" s="37" t="s">
        <v>63</v>
      </c>
    </row>
    <row r="34" spans="1:1" x14ac:dyDescent="0.25">
      <c r="A34" s="38" t="s">
        <v>64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1"/>
  <sheetViews>
    <sheetView zoomScale="110" zoomScaleNormal="110" workbookViewId="0">
      <pane xSplit="2" ySplit="6" topLeftCell="C31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168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04">
        <v>162500</v>
      </c>
      <c r="E7" s="106"/>
      <c r="F7" s="81">
        <f>D7</f>
        <v>162500</v>
      </c>
      <c r="G7" s="85"/>
      <c r="H7" s="86"/>
      <c r="I7" s="204">
        <v>162500</v>
      </c>
      <c r="J7" s="106"/>
      <c r="K7" s="81">
        <f>I7</f>
        <v>162500</v>
      </c>
      <c r="L7" s="85"/>
      <c r="M7" s="86"/>
      <c r="N7" s="204"/>
      <c r="O7" s="106"/>
      <c r="P7" s="81">
        <f>N7</f>
        <v>0</v>
      </c>
      <c r="Q7" s="85"/>
      <c r="R7" s="86"/>
      <c r="S7" s="204">
        <v>162500</v>
      </c>
      <c r="T7" s="106"/>
      <c r="U7" s="81">
        <f>S7</f>
        <v>162500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204">
        <v>500</v>
      </c>
      <c r="E8" s="106"/>
      <c r="F8" s="81">
        <f>D8</f>
        <v>500</v>
      </c>
      <c r="G8" s="85"/>
      <c r="H8" s="86"/>
      <c r="I8" s="204">
        <v>500</v>
      </c>
      <c r="J8" s="106"/>
      <c r="K8" s="81">
        <f>I8</f>
        <v>500</v>
      </c>
      <c r="L8" s="85"/>
      <c r="M8" s="86"/>
      <c r="N8" s="204"/>
      <c r="O8" s="106"/>
      <c r="P8" s="81">
        <f>N8</f>
        <v>0</v>
      </c>
      <c r="Q8" s="85"/>
      <c r="R8" s="86"/>
      <c r="S8" s="204">
        <v>500</v>
      </c>
      <c r="T8" s="106"/>
      <c r="U8" s="81">
        <f>S8</f>
        <v>500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80">
        <f>D7*D9</f>
        <v>169455</v>
      </c>
      <c r="E10" s="106"/>
      <c r="F10" s="81">
        <f>F7*F9</f>
        <v>169503.75</v>
      </c>
      <c r="G10" s="85"/>
      <c r="H10" s="86"/>
      <c r="I10" s="80">
        <f>I7*I9</f>
        <v>172380</v>
      </c>
      <c r="J10" s="106"/>
      <c r="K10" s="81">
        <f>K7*K9</f>
        <v>169503.75</v>
      </c>
      <c r="L10" s="85"/>
      <c r="M10" s="86"/>
      <c r="N10" s="80">
        <f>N7*N9</f>
        <v>0</v>
      </c>
      <c r="O10" s="106"/>
      <c r="P10" s="81">
        <f>P7*P9</f>
        <v>0</v>
      </c>
      <c r="Q10" s="85"/>
      <c r="R10" s="86"/>
      <c r="S10" s="80">
        <f>S7*S9</f>
        <v>171925</v>
      </c>
      <c r="T10" s="106"/>
      <c r="U10" s="81">
        <f>U7*U9</f>
        <v>169503.75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8320</v>
      </c>
      <c r="E12" s="108">
        <f>'General Input'!$B$11</f>
        <v>0.08</v>
      </c>
      <c r="F12" s="7">
        <f>F$7*E12*TOU_OFF</f>
        <v>8320</v>
      </c>
      <c r="G12" s="85"/>
      <c r="H12" s="84">
        <f>'General Input'!$B$11</f>
        <v>0.08</v>
      </c>
      <c r="I12" s="42">
        <f>I$7*H12*TOU_OFF</f>
        <v>8320</v>
      </c>
      <c r="J12" s="108">
        <f>'General Input'!$B$11</f>
        <v>0.08</v>
      </c>
      <c r="K12" s="7">
        <f>K$7*J12*TOU_OFF</f>
        <v>8320</v>
      </c>
      <c r="L12" s="85"/>
      <c r="M12" s="84"/>
      <c r="N12" s="42"/>
      <c r="O12" s="108"/>
      <c r="P12" s="7"/>
      <c r="Q12" s="85"/>
      <c r="R12" s="84">
        <f>'General Input'!$B$11</f>
        <v>0.08</v>
      </c>
      <c r="S12" s="42">
        <f>S$7*R12*TOU_OFF</f>
        <v>8320</v>
      </c>
      <c r="T12" s="108">
        <f>'General Input'!$B$11</f>
        <v>0.08</v>
      </c>
      <c r="U12" s="7">
        <f>U$7*T12*TOU_OFF</f>
        <v>8320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3568.5</v>
      </c>
      <c r="E13" s="108">
        <f>'General Input'!$B$12</f>
        <v>0.122</v>
      </c>
      <c r="F13" s="7">
        <f>F$7*E13*TOU_MID</f>
        <v>3568.5</v>
      </c>
      <c r="G13" s="85"/>
      <c r="H13" s="84">
        <f>'General Input'!$B$12</f>
        <v>0.122</v>
      </c>
      <c r="I13" s="42">
        <f>I$7*H13*TOU_MID</f>
        <v>3568.5</v>
      </c>
      <c r="J13" s="108">
        <f>'General Input'!$B$12</f>
        <v>0.122</v>
      </c>
      <c r="K13" s="7">
        <f>K$7*J13*TOU_MID</f>
        <v>3568.5</v>
      </c>
      <c r="L13" s="85"/>
      <c r="M13" s="84"/>
      <c r="N13" s="42"/>
      <c r="O13" s="108"/>
      <c r="P13" s="7"/>
      <c r="Q13" s="85"/>
      <c r="R13" s="84">
        <f>'General Input'!$B$12</f>
        <v>0.122</v>
      </c>
      <c r="S13" s="42">
        <f>S$7*R13*TOU_MID</f>
        <v>3568.5</v>
      </c>
      <c r="T13" s="108">
        <f>'General Input'!$B$12</f>
        <v>0.122</v>
      </c>
      <c r="U13" s="7">
        <f>U$7*T13*TOU_MID</f>
        <v>3568.5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4709.25</v>
      </c>
      <c r="E14" s="109">
        <f>'General Input'!$B$13</f>
        <v>0.161</v>
      </c>
      <c r="F14" s="70">
        <f>F$7*E14*TOU_ON</f>
        <v>4709.25</v>
      </c>
      <c r="G14" s="125"/>
      <c r="H14" s="124">
        <f>'General Input'!$B$13</f>
        <v>0.161</v>
      </c>
      <c r="I14" s="69">
        <f>I$7*H14*TOU_ON</f>
        <v>4709.25</v>
      </c>
      <c r="J14" s="109">
        <f>'General Input'!$B$13</f>
        <v>0.161</v>
      </c>
      <c r="K14" s="70">
        <f>K$7*J14*TOU_ON</f>
        <v>4709.25</v>
      </c>
      <c r="L14" s="125"/>
      <c r="M14" s="124"/>
      <c r="N14" s="69"/>
      <c r="O14" s="109"/>
      <c r="P14" s="70"/>
      <c r="Q14" s="125"/>
      <c r="R14" s="124">
        <f>'General Input'!$B$13</f>
        <v>0.161</v>
      </c>
      <c r="S14" s="69">
        <f>S$7*R14*TOU_ON</f>
        <v>4709.25</v>
      </c>
      <c r="T14" s="109">
        <f>'General Input'!$B$13</f>
        <v>0.161</v>
      </c>
      <c r="U14" s="70">
        <f>U$7*T14*TOU_ON</f>
        <v>4709.25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16597.75</v>
      </c>
      <c r="E15" s="110"/>
      <c r="F15" s="95">
        <f>SUM(F12:F14)</f>
        <v>16597.75</v>
      </c>
      <c r="G15" s="127">
        <f>D15-F15</f>
        <v>0</v>
      </c>
      <c r="H15" s="126"/>
      <c r="I15" s="96">
        <f>SUM(I12:I14)</f>
        <v>16597.75</v>
      </c>
      <c r="J15" s="110"/>
      <c r="K15" s="95">
        <f>SUM(K12:K14)</f>
        <v>16597.75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16597.75</v>
      </c>
      <c r="T15" s="110"/>
      <c r="U15" s="95">
        <f>SUM(U12:U14)</f>
        <v>16597.75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Proposed'!$D$3</f>
        <v>97.27</v>
      </c>
      <c r="F18" s="7">
        <f>E18</f>
        <v>97.27</v>
      </c>
      <c r="G18" s="85"/>
      <c r="H18" s="55">
        <f>'2015 Approved'!$O$4</f>
        <v>45.55</v>
      </c>
      <c r="I18" s="42">
        <f>H18</f>
        <v>45.55</v>
      </c>
      <c r="J18" s="113">
        <f>'2016 Proposed'!$D$3</f>
        <v>97.27</v>
      </c>
      <c r="K18" s="7">
        <f>J18</f>
        <v>97.27</v>
      </c>
      <c r="L18" s="85"/>
      <c r="M18" s="55"/>
      <c r="N18" s="42"/>
      <c r="O18" s="113"/>
      <c r="P18" s="7"/>
      <c r="Q18" s="85"/>
      <c r="R18" s="55">
        <f>'2015 Approved'!$Z$4</f>
        <v>279.02</v>
      </c>
      <c r="S18" s="42">
        <f>R18</f>
        <v>279.02</v>
      </c>
      <c r="T18" s="113">
        <f>'2016 Proposed'!$D$3</f>
        <v>97.27</v>
      </c>
      <c r="U18" s="7">
        <f>T18</f>
        <v>97.27</v>
      </c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Approved'!$D$5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Proposed'!$D$5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>
        <f>'2015 Approved'!$Z$5</f>
        <v>0</v>
      </c>
      <c r="S19" s="42">
        <f t="shared" ref="S19:S22" si="5">R19</f>
        <v>0</v>
      </c>
      <c r="T19" s="113">
        <f>'2016 Proposed'!$D$5</f>
        <v>0</v>
      </c>
      <c r="U19" s="7">
        <f t="shared" ref="U19:U22" si="6">T19</f>
        <v>0</v>
      </c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Approved'!$D$6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Proposed'!$D$6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>
        <f>'2015 Approved'!$Z$6</f>
        <v>0</v>
      </c>
      <c r="S20" s="42">
        <f t="shared" si="5"/>
        <v>0</v>
      </c>
      <c r="T20" s="113">
        <f>'2016 Proposed'!$D$6</f>
        <v>0</v>
      </c>
      <c r="U20" s="7">
        <f t="shared" si="6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Approved'!$D$7</f>
        <v>11.31</v>
      </c>
      <c r="D21" s="42">
        <f t="shared" si="1"/>
        <v>11.31</v>
      </c>
      <c r="E21" s="113">
        <f>'2016 Proposed'!$D$7</f>
        <v>13.35</v>
      </c>
      <c r="F21" s="7">
        <f t="shared" si="2"/>
        <v>13.35</v>
      </c>
      <c r="G21" s="85"/>
      <c r="H21" s="55">
        <f>'2015 Approved'!$O$7</f>
        <v>12.59</v>
      </c>
      <c r="I21" s="42">
        <f t="shared" si="3"/>
        <v>12.59</v>
      </c>
      <c r="J21" s="113">
        <f>'2016 Proposed'!$D$8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>
        <f>'2015 Approved'!$Z$7</f>
        <v>6.66</v>
      </c>
      <c r="S21" s="42">
        <f t="shared" si="5"/>
        <v>6.66</v>
      </c>
      <c r="T21" s="113">
        <f>'2016 Proposed'!$D$7</f>
        <v>13.35</v>
      </c>
      <c r="U21" s="7">
        <f t="shared" si="6"/>
        <v>13.35</v>
      </c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Approved'!$D$8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Proposed'!$D$8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>
        <f>'2015 Approved'!$Z$8</f>
        <v>0</v>
      </c>
      <c r="S22" s="42">
        <f t="shared" si="5"/>
        <v>0</v>
      </c>
      <c r="T22" s="113">
        <f>'2016 Proposed'!$D$8</f>
        <v>0</v>
      </c>
      <c r="U22" s="7">
        <f t="shared" si="6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710.38369999999998</v>
      </c>
      <c r="E23" s="114">
        <f>F15/$F$7</f>
        <v>0.10213999999999999</v>
      </c>
      <c r="F23" s="7">
        <f>(F10-F7)*E23</f>
        <v>715.36302499999999</v>
      </c>
      <c r="G23" s="85"/>
      <c r="H23" s="59">
        <f>I15/I7</f>
        <v>0.10213999999999999</v>
      </c>
      <c r="I23" s="42">
        <f>(I10-I7)*H23</f>
        <v>1009.1432</v>
      </c>
      <c r="J23" s="114">
        <f>K15/$F$7</f>
        <v>0.10213999999999999</v>
      </c>
      <c r="K23" s="7">
        <f>(K10-K7)*J23</f>
        <v>715.36302499999999</v>
      </c>
      <c r="L23" s="85"/>
      <c r="M23" s="59"/>
      <c r="N23" s="42"/>
      <c r="O23" s="114"/>
      <c r="P23" s="7"/>
      <c r="Q23" s="85"/>
      <c r="R23" s="59">
        <f>S15/S7</f>
        <v>0.10213999999999999</v>
      </c>
      <c r="S23" s="42">
        <f>(S10-S7)*R23</f>
        <v>962.66949999999997</v>
      </c>
      <c r="T23" s="114">
        <f>U15/$F$7</f>
        <v>0.10213999999999999</v>
      </c>
      <c r="U23" s="7">
        <f>(U10-U7)*T23</f>
        <v>715.36302499999999</v>
      </c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Approved'!$D$11</f>
        <v>3.4826999999999999</v>
      </c>
      <c r="D24" s="42">
        <f>C24*D$8</f>
        <v>1741.35</v>
      </c>
      <c r="E24" s="114">
        <f>'2016 Proposed'!$D$11</f>
        <v>3.2218</v>
      </c>
      <c r="F24" s="7">
        <f>E24*F$8</f>
        <v>1610.9</v>
      </c>
      <c r="G24" s="85"/>
      <c r="H24" s="59">
        <f>'2015 Approved'!$O$11</f>
        <v>1.5094000000000001</v>
      </c>
      <c r="I24" s="42">
        <f t="shared" ref="I24:I33" si="7">H24*I$8</f>
        <v>754.7</v>
      </c>
      <c r="J24" s="114">
        <f>'2016 Proposed'!$D$11</f>
        <v>3.2218</v>
      </c>
      <c r="K24" s="7">
        <f t="shared" ref="K24:K33" si="8">J24*K$8</f>
        <v>1610.9</v>
      </c>
      <c r="L24" s="85"/>
      <c r="M24" s="59"/>
      <c r="N24" s="42"/>
      <c r="O24" s="114"/>
      <c r="P24" s="7"/>
      <c r="Q24" s="85"/>
      <c r="R24" s="59">
        <f>'2015 Approved'!$Z$11</f>
        <v>1.4026000000000001</v>
      </c>
      <c r="S24" s="42">
        <f t="shared" ref="S24:S33" si="9">R24*S$8</f>
        <v>701.30000000000007</v>
      </c>
      <c r="T24" s="114">
        <f>'2016 Proposed'!$D$11</f>
        <v>3.2218</v>
      </c>
      <c r="U24" s="7">
        <f t="shared" ref="U24:U33" si="10">T24*U$8</f>
        <v>1610.9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Approved'!$D$12</f>
        <v>0.1295</v>
      </c>
      <c r="D25" s="42">
        <f t="shared" ref="D25:D33" si="11">C25*D$8</f>
        <v>64.75</v>
      </c>
      <c r="E25" s="114">
        <f>'2016 Proposed'!$D$13</f>
        <v>0.62009999999999998</v>
      </c>
      <c r="F25" s="7">
        <f t="shared" ref="F25:F33" si="12">E25*F$8</f>
        <v>310.05</v>
      </c>
      <c r="G25" s="85"/>
      <c r="H25" s="59">
        <f>'2015 Approved'!$O$12</f>
        <v>0.10100000000000001</v>
      </c>
      <c r="I25" s="42">
        <f t="shared" si="7"/>
        <v>50.5</v>
      </c>
      <c r="J25" s="114">
        <f>'2016 Proposed'!$D$13</f>
        <v>0.62009999999999998</v>
      </c>
      <c r="K25" s="7">
        <f t="shared" si="8"/>
        <v>310.05</v>
      </c>
      <c r="L25" s="85"/>
      <c r="M25" s="59"/>
      <c r="N25" s="42"/>
      <c r="O25" s="114"/>
      <c r="P25" s="7"/>
      <c r="Q25" s="85"/>
      <c r="R25" s="59">
        <f>'2015 Approved'!$Z$12</f>
        <v>1.7261</v>
      </c>
      <c r="S25" s="42">
        <f t="shared" si="9"/>
        <v>863.05</v>
      </c>
      <c r="T25" s="114">
        <f>'2016 Proposed'!$D$13</f>
        <v>0.62009999999999998</v>
      </c>
      <c r="U25" s="7">
        <f t="shared" si="10"/>
        <v>310.05</v>
      </c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Approved'!$D$13</f>
        <v>0</v>
      </c>
      <c r="D26" s="42">
        <f t="shared" si="11"/>
        <v>0</v>
      </c>
      <c r="E26" s="114">
        <f>'2016 Proposed'!$D$14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1.2</v>
      </c>
      <c r="J26" s="114">
        <f>'2016 Proposed'!$D$14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>
        <f>'2015 Approved'!$Z$13</f>
        <v>0</v>
      </c>
      <c r="S26" s="42">
        <f t="shared" si="9"/>
        <v>0</v>
      </c>
      <c r="T26" s="114">
        <f>'2016 Proposed'!$D$14</f>
        <v>0</v>
      </c>
      <c r="U26" s="7">
        <f t="shared" si="10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Approved'!$D$14</f>
        <v>3.4000000000000002E-2</v>
      </c>
      <c r="D27" s="42">
        <f t="shared" si="11"/>
        <v>17</v>
      </c>
      <c r="E27" s="114">
        <f>'2016 Proposed'!$D$15</f>
        <v>5.6300000000000003E-2</v>
      </c>
      <c r="F27" s="7">
        <f t="shared" si="12"/>
        <v>28.150000000000002</v>
      </c>
      <c r="G27" s="85"/>
      <c r="H27" s="59">
        <f>'2015 Approved'!$O$14</f>
        <v>1.5900000000000001E-2</v>
      </c>
      <c r="I27" s="42">
        <f t="shared" si="7"/>
        <v>7.95</v>
      </c>
      <c r="J27" s="114">
        <f>'2016 Proposed'!$D$15</f>
        <v>5.6300000000000003E-2</v>
      </c>
      <c r="K27" s="7">
        <f t="shared" si="8"/>
        <v>28.150000000000002</v>
      </c>
      <c r="L27" s="85"/>
      <c r="M27" s="59"/>
      <c r="N27" s="42"/>
      <c r="O27" s="114"/>
      <c r="P27" s="7"/>
      <c r="Q27" s="85"/>
      <c r="R27" s="59">
        <f>'2015 Approved'!$Z$14</f>
        <v>0</v>
      </c>
      <c r="S27" s="42">
        <f t="shared" si="9"/>
        <v>0</v>
      </c>
      <c r="T27" s="114">
        <f>'2016 Proposed'!$D$15</f>
        <v>5.6300000000000003E-2</v>
      </c>
      <c r="U27" s="7">
        <f t="shared" si="10"/>
        <v>28.150000000000002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Approved'!$D$15</f>
        <v>-2.3599999999999999E-2</v>
      </c>
      <c r="D28" s="42">
        <f t="shared" si="11"/>
        <v>-11.799999999999999</v>
      </c>
      <c r="E28" s="114">
        <f>'2016 Proposed'!$D$16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-4.7</v>
      </c>
      <c r="J28" s="114">
        <f>'2016 Proposed'!$D$16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>
        <f>'2015 Approved'!$Z$15</f>
        <v>0</v>
      </c>
      <c r="S28" s="42">
        <f t="shared" si="9"/>
        <v>0</v>
      </c>
      <c r="T28" s="114">
        <f>'2016 Proposed'!$D$16</f>
        <v>0</v>
      </c>
      <c r="U28" s="7">
        <f t="shared" si="10"/>
        <v>0</v>
      </c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Approved'!$D$16</f>
        <v>0</v>
      </c>
      <c r="D29" s="42">
        <f t="shared" si="11"/>
        <v>0</v>
      </c>
      <c r="E29" s="114">
        <f>'2016 Proposed'!$D$17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Proposed'!$D$17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>
        <f>'2015 Approved'!$Z$16</f>
        <v>0.87029999999999996</v>
      </c>
      <c r="S29" s="42">
        <f t="shared" si="9"/>
        <v>435.15</v>
      </c>
      <c r="T29" s="114">
        <f>R29</f>
        <v>0.87029999999999996</v>
      </c>
      <c r="U29" s="7">
        <f t="shared" si="10"/>
        <v>435.15</v>
      </c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Approved'!$D$17</f>
        <v>0.78900000000000003</v>
      </c>
      <c r="D30" s="42">
        <f t="shared" si="11"/>
        <v>394.5</v>
      </c>
      <c r="E30" s="114">
        <f>'2016 Proposed'!$D$18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249.4</v>
      </c>
      <c r="J30" s="114">
        <f>'2016 Proposed'!$D$18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>
        <f>'2015 Approved'!$Z$17</f>
        <v>1.679</v>
      </c>
      <c r="S30" s="42">
        <f t="shared" si="9"/>
        <v>839.5</v>
      </c>
      <c r="T30" s="114">
        <f>'2016 Proposed'!$D$18</f>
        <v>0</v>
      </c>
      <c r="U30" s="7">
        <f t="shared" si="10"/>
        <v>0</v>
      </c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Approved'!$D$18</f>
        <v>0</v>
      </c>
      <c r="D31" s="42">
        <f t="shared" si="11"/>
        <v>0</v>
      </c>
      <c r="E31" s="114">
        <f>'2016 Proposed'!$D$19</f>
        <v>0.57909999999999995</v>
      </c>
      <c r="F31" s="7">
        <f t="shared" si="12"/>
        <v>289.54999999999995</v>
      </c>
      <c r="G31" s="85"/>
      <c r="H31" s="59">
        <f>'2015 Approved'!$O$18</f>
        <v>0</v>
      </c>
      <c r="I31" s="42">
        <f t="shared" si="7"/>
        <v>0</v>
      </c>
      <c r="J31" s="114">
        <f>'2016 Proposed'!$D$19</f>
        <v>0.57909999999999995</v>
      </c>
      <c r="K31" s="7">
        <f t="shared" si="8"/>
        <v>289.54999999999995</v>
      </c>
      <c r="L31" s="85"/>
      <c r="M31" s="59"/>
      <c r="N31" s="42"/>
      <c r="O31" s="114"/>
      <c r="P31" s="7"/>
      <c r="Q31" s="85"/>
      <c r="R31" s="59">
        <f>'2015 Approved'!$Z$18</f>
        <v>0</v>
      </c>
      <c r="S31" s="42">
        <f t="shared" si="9"/>
        <v>0</v>
      </c>
      <c r="T31" s="114">
        <f>'2016 Proposed'!$D$19</f>
        <v>0.57909999999999995</v>
      </c>
      <c r="U31" s="7">
        <f t="shared" si="10"/>
        <v>289.54999999999995</v>
      </c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Approved'!$D$19</f>
        <v>0</v>
      </c>
      <c r="D32" s="42">
        <f t="shared" si="11"/>
        <v>0</v>
      </c>
      <c r="E32" s="114">
        <f>'2016 Proposed'!$D$20</f>
        <v>0.1454</v>
      </c>
      <c r="F32" s="7">
        <f t="shared" si="12"/>
        <v>72.7</v>
      </c>
      <c r="G32" s="85"/>
      <c r="H32" s="59">
        <f>'2015 Approved'!$O$19</f>
        <v>0</v>
      </c>
      <c r="I32" s="42">
        <f t="shared" si="7"/>
        <v>0</v>
      </c>
      <c r="J32" s="114">
        <f>'2016 Proposed'!$D$20</f>
        <v>0.1454</v>
      </c>
      <c r="K32" s="7">
        <f t="shared" si="8"/>
        <v>72.7</v>
      </c>
      <c r="L32" s="85"/>
      <c r="M32" s="59"/>
      <c r="N32" s="42"/>
      <c r="O32" s="114"/>
      <c r="P32" s="7"/>
      <c r="Q32" s="85"/>
      <c r="R32" s="59">
        <f>'2015 Approved'!$Z$19</f>
        <v>0</v>
      </c>
      <c r="S32" s="42">
        <f t="shared" si="9"/>
        <v>0</v>
      </c>
      <c r="T32" s="114">
        <f>'2016 Proposed'!$D$20</f>
        <v>0.1454</v>
      </c>
      <c r="U32" s="7">
        <f t="shared" si="10"/>
        <v>72.7</v>
      </c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Approved'!$D$20</f>
        <v>0</v>
      </c>
      <c r="D33" s="42">
        <f t="shared" si="11"/>
        <v>0</v>
      </c>
      <c r="E33" s="114">
        <f>'2016 Proposed'!$D$21</f>
        <v>-0.81850000000000001</v>
      </c>
      <c r="F33" s="7">
        <f t="shared" si="12"/>
        <v>-409.25</v>
      </c>
      <c r="G33" s="85"/>
      <c r="H33" s="59">
        <f>'2015 Approved'!$O$20</f>
        <v>0</v>
      </c>
      <c r="I33" s="42">
        <f t="shared" si="7"/>
        <v>0</v>
      </c>
      <c r="J33" s="114">
        <f>'2016 Proposed'!$D$21</f>
        <v>-0.81850000000000001</v>
      </c>
      <c r="K33" s="7">
        <f t="shared" si="8"/>
        <v>-409.25</v>
      </c>
      <c r="L33" s="85"/>
      <c r="M33" s="59"/>
      <c r="N33" s="42"/>
      <c r="O33" s="114"/>
      <c r="P33" s="7"/>
      <c r="Q33" s="85"/>
      <c r="R33" s="59">
        <f>'2015 Approved'!$Z$20</f>
        <v>0</v>
      </c>
      <c r="S33" s="42">
        <f t="shared" si="9"/>
        <v>0</v>
      </c>
      <c r="T33" s="114">
        <f>'2016 Proposed'!$D$21</f>
        <v>-0.81850000000000001</v>
      </c>
      <c r="U33" s="7">
        <f t="shared" si="10"/>
        <v>-409.25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3050.3536999999997</v>
      </c>
      <c r="E34" s="110"/>
      <c r="F34" s="95">
        <f>SUM(F18:F33)</f>
        <v>2728.0830249999999</v>
      </c>
      <c r="G34" s="127">
        <f>F34-D34</f>
        <v>-322.27067499999976</v>
      </c>
      <c r="H34" s="126"/>
      <c r="I34" s="96">
        <f>SUM(I18:I33)</f>
        <v>2128.3332</v>
      </c>
      <c r="J34" s="110"/>
      <c r="K34" s="95">
        <f>SUM(K18:K33)</f>
        <v>2714.7330250000005</v>
      </c>
      <c r="L34" s="127">
        <f>K34-I34</f>
        <v>586.39982500000042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4087.3494999999998</v>
      </c>
      <c r="T34" s="110"/>
      <c r="U34" s="95">
        <f>SUM(U18:U33)</f>
        <v>3163.2330250000005</v>
      </c>
      <c r="V34" s="127">
        <f>U34-S34</f>
        <v>-924.11647499999935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-0.10565026442671215</v>
      </c>
      <c r="H35" s="128"/>
      <c r="I35" s="120"/>
      <c r="J35" s="111"/>
      <c r="K35" s="97"/>
      <c r="L35" s="129">
        <f>L34/I34</f>
        <v>0.27552068679847702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>
        <f>V34/S34</f>
        <v>-0.22609186589010785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Approved'!$D$26</f>
        <v>2.7467999999999999</v>
      </c>
      <c r="D37" s="42">
        <f>C37*D$8</f>
        <v>1373.3999999999999</v>
      </c>
      <c r="E37" s="114">
        <f>'2016 Proposed'!$D$28</f>
        <v>2.6640000000000001</v>
      </c>
      <c r="F37" s="7">
        <f>E37*F$8</f>
        <v>1332</v>
      </c>
      <c r="G37" s="85"/>
      <c r="H37" s="59">
        <f>'2015 Approved'!$O$26</f>
        <v>2.6280000000000001</v>
      </c>
      <c r="I37" s="42">
        <f>H37*I$8</f>
        <v>1314</v>
      </c>
      <c r="J37" s="114">
        <f>'2016 Proposed'!$D$28</f>
        <v>2.6640000000000001</v>
      </c>
      <c r="K37" s="7">
        <f>J37*K$8</f>
        <v>1332</v>
      </c>
      <c r="L37" s="85"/>
      <c r="M37" s="59"/>
      <c r="N37" s="42"/>
      <c r="O37" s="114"/>
      <c r="P37" s="7"/>
      <c r="Q37" s="85"/>
      <c r="R37" s="59">
        <f>'2015 Approved'!$Z$26</f>
        <v>2.7835355586422796</v>
      </c>
      <c r="S37" s="42">
        <f>R37*S$8</f>
        <v>1391.7677793211399</v>
      </c>
      <c r="T37" s="114">
        <f>'2016 Proposed'!$D$28</f>
        <v>2.6640000000000001</v>
      </c>
      <c r="U37" s="7">
        <f>T37*U$8</f>
        <v>1332</v>
      </c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Approved'!$D$27</f>
        <v>1.8887</v>
      </c>
      <c r="D38" s="42">
        <f>C38*D$8</f>
        <v>944.35</v>
      </c>
      <c r="E38" s="114">
        <f>'2016 Proposed'!$D$29</f>
        <v>1.9890000000000001</v>
      </c>
      <c r="F38" s="7">
        <f>E38*F$8</f>
        <v>994.5</v>
      </c>
      <c r="G38" s="85"/>
      <c r="H38" s="59">
        <f>'2015 Approved'!$O$27</f>
        <v>1.829</v>
      </c>
      <c r="I38" s="42">
        <f>H38*I$8</f>
        <v>914.5</v>
      </c>
      <c r="J38" s="114">
        <f>'2016 Proposed'!$D$29</f>
        <v>1.9890000000000001</v>
      </c>
      <c r="K38" s="7">
        <f>J38*K$8</f>
        <v>994.5</v>
      </c>
      <c r="L38" s="85"/>
      <c r="M38" s="59"/>
      <c r="N38" s="42"/>
      <c r="O38" s="114"/>
      <c r="P38" s="7"/>
      <c r="Q38" s="85"/>
      <c r="R38" s="59">
        <f>'2015 Approved'!$Z$27</f>
        <v>1.2831158880371321</v>
      </c>
      <c r="S38" s="42">
        <f>R38*S$8</f>
        <v>641.55794401856599</v>
      </c>
      <c r="T38" s="114">
        <f>'2016 Proposed'!$D$29</f>
        <v>1.9890000000000001</v>
      </c>
      <c r="U38" s="7">
        <f>T38*U$8</f>
        <v>994.5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2317.75</v>
      </c>
      <c r="E39" s="110"/>
      <c r="F39" s="95">
        <f>SUM(F37:F38)</f>
        <v>2326.5</v>
      </c>
      <c r="G39" s="127">
        <f>F39-D39</f>
        <v>8.75</v>
      </c>
      <c r="H39" s="126"/>
      <c r="I39" s="96">
        <f>SUM(I37:I38)</f>
        <v>2228.5</v>
      </c>
      <c r="J39" s="110"/>
      <c r="K39" s="95">
        <f>SUM(K37:K38)</f>
        <v>2326.5</v>
      </c>
      <c r="L39" s="127">
        <f>K39-I39</f>
        <v>98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2033.3257233397057</v>
      </c>
      <c r="T39" s="110"/>
      <c r="U39" s="95">
        <f>SUM(U37:U38)</f>
        <v>2326.5</v>
      </c>
      <c r="V39" s="127">
        <f>U39-S39</f>
        <v>293.17427666029425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3.7752130298781147E-3</v>
      </c>
      <c r="H40" s="128"/>
      <c r="I40" s="120"/>
      <c r="J40" s="111"/>
      <c r="K40" s="97"/>
      <c r="L40" s="129">
        <f>L39/I39</f>
        <v>4.3975768454117117E-2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>
        <f>V39/S39</f>
        <v>0.14418461011684841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1016.73</v>
      </c>
      <c r="E42" s="114">
        <f>0.0036+0.0013+0.0011</f>
        <v>6.0000000000000001E-3</v>
      </c>
      <c r="F42" s="7">
        <f>E42*F10</f>
        <v>1017.0225</v>
      </c>
      <c r="G42" s="85"/>
      <c r="H42" s="114">
        <f>0.0036+0.0013+0.0011</f>
        <v>6.0000000000000001E-3</v>
      </c>
      <c r="I42" s="42">
        <f>H42*I10</f>
        <v>1034.28</v>
      </c>
      <c r="J42" s="114">
        <f>0.0036+0.0013+0.0011</f>
        <v>6.0000000000000001E-3</v>
      </c>
      <c r="K42" s="7">
        <f>J42*K10</f>
        <v>1017.0225</v>
      </c>
      <c r="L42" s="85"/>
      <c r="M42" s="59"/>
      <c r="N42" s="42"/>
      <c r="O42" s="114"/>
      <c r="P42" s="7"/>
      <c r="Q42" s="85"/>
      <c r="R42" s="114">
        <f>0.0036+0.0013+0.0011</f>
        <v>6.0000000000000001E-3</v>
      </c>
      <c r="S42" s="42">
        <f>R42*S10</f>
        <v>1031.55</v>
      </c>
      <c r="T42" s="114">
        <f>0.0036+0.0013+0.0011</f>
        <v>6.0000000000000001E-3</v>
      </c>
      <c r="U42" s="7">
        <f>T42*U10</f>
        <v>1017.0225</v>
      </c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1137.5</v>
      </c>
      <c r="E44" s="114">
        <v>7.0000000000000001E-3</v>
      </c>
      <c r="F44" s="7">
        <f>E44*F7</f>
        <v>1137.5</v>
      </c>
      <c r="G44" s="85"/>
      <c r="H44" s="59">
        <v>7.0000000000000001E-3</v>
      </c>
      <c r="I44" s="42">
        <f>H44*I7</f>
        <v>1137.5</v>
      </c>
      <c r="J44" s="114">
        <v>7.0000000000000001E-3</v>
      </c>
      <c r="K44" s="7">
        <f>J44*K7</f>
        <v>1137.5</v>
      </c>
      <c r="L44" s="85"/>
      <c r="M44" s="59"/>
      <c r="N44" s="42"/>
      <c r="O44" s="114"/>
      <c r="P44" s="7"/>
      <c r="Q44" s="85"/>
      <c r="R44" s="59">
        <v>7.0000000000000001E-3</v>
      </c>
      <c r="S44" s="42">
        <f>R44*S7</f>
        <v>1137.5</v>
      </c>
      <c r="T44" s="114">
        <v>7.0000000000000001E-3</v>
      </c>
      <c r="U44" s="7">
        <f>T44*U7</f>
        <v>1137.5</v>
      </c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2154.48</v>
      </c>
      <c r="E45" s="110"/>
      <c r="F45" s="95">
        <f>SUM(F42:F44)</f>
        <v>2154.7725</v>
      </c>
      <c r="G45" s="127">
        <f>F45-D45</f>
        <v>0.29250000000001819</v>
      </c>
      <c r="H45" s="126"/>
      <c r="I45" s="96">
        <f>SUM(I42:I44)</f>
        <v>2172.0299999999997</v>
      </c>
      <c r="J45" s="110"/>
      <c r="K45" s="95">
        <f>SUM(K42:K44)</f>
        <v>2154.7725</v>
      </c>
      <c r="L45" s="127">
        <f>K45-I45</f>
        <v>-17.257499999999709</v>
      </c>
      <c r="M45" s="126"/>
      <c r="N45" s="96">
        <f>SUM(N42:N44)</f>
        <v>0</v>
      </c>
      <c r="O45" s="110"/>
      <c r="P45" s="95">
        <f>SUM(P42:P44)</f>
        <v>0</v>
      </c>
      <c r="Q45" s="127">
        <f>P45-N45</f>
        <v>0</v>
      </c>
      <c r="R45" s="126"/>
      <c r="S45" s="96">
        <f>SUM(S42:S44)</f>
        <v>2169.3000000000002</v>
      </c>
      <c r="T45" s="110"/>
      <c r="U45" s="95">
        <f>SUM(U42:U44)</f>
        <v>2154.7725</v>
      </c>
      <c r="V45" s="127">
        <f>U45-S45</f>
        <v>-14.527500000000146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1.3576361813524292E-4</v>
      </c>
      <c r="H46" s="128"/>
      <c r="I46" s="120"/>
      <c r="J46" s="111"/>
      <c r="K46" s="97"/>
      <c r="L46" s="129">
        <f>L45/I45</f>
        <v>-7.9453322467920376E-3</v>
      </c>
      <c r="M46" s="128"/>
      <c r="N46" s="120"/>
      <c r="O46" s="111"/>
      <c r="P46" s="97"/>
      <c r="Q46" s="129" t="e">
        <f>Q45/N45</f>
        <v>#DIV/0!</v>
      </c>
      <c r="R46" s="128"/>
      <c r="S46" s="120"/>
      <c r="T46" s="111"/>
      <c r="U46" s="97"/>
      <c r="V46" s="129">
        <f>V45/S45</f>
        <v>-6.6968607384871358E-3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24120.333699999999</v>
      </c>
      <c r="E47" s="115"/>
      <c r="F47" s="102">
        <f>F15+F34+F39+F45</f>
        <v>23807.105524999999</v>
      </c>
      <c r="G47" s="133"/>
      <c r="H47" s="132"/>
      <c r="I47" s="122">
        <f>I15+I34+I39+I45</f>
        <v>23126.6132</v>
      </c>
      <c r="J47" s="115"/>
      <c r="K47" s="102">
        <f>K15+K34+K39+K45</f>
        <v>23793.755525</v>
      </c>
      <c r="L47" s="133"/>
      <c r="M47" s="132"/>
      <c r="N47" s="122">
        <f>N15+N34+N39+N45</f>
        <v>0</v>
      </c>
      <c r="O47" s="115"/>
      <c r="P47" s="102">
        <f>P15+P34+P39+P45</f>
        <v>0</v>
      </c>
      <c r="Q47" s="133"/>
      <c r="R47" s="132"/>
      <c r="S47" s="122">
        <f>S15+S34+S39+S45</f>
        <v>24887.725223339705</v>
      </c>
      <c r="T47" s="115"/>
      <c r="U47" s="102">
        <f>U15+U34+U39+U45</f>
        <v>24242.255525</v>
      </c>
      <c r="V47" s="133"/>
    </row>
    <row r="48" spans="1:22" x14ac:dyDescent="0.25">
      <c r="A48" s="148">
        <f t="shared" si="0"/>
        <v>42</v>
      </c>
      <c r="B48" s="134" t="s">
        <v>13</v>
      </c>
      <c r="C48" s="87"/>
      <c r="D48" s="43">
        <f>D47*0.13</f>
        <v>3135.6433809999999</v>
      </c>
      <c r="E48" s="116"/>
      <c r="F48" s="99">
        <f>F47*0.13</f>
        <v>3094.9237182500001</v>
      </c>
      <c r="G48" s="134"/>
      <c r="H48" s="87"/>
      <c r="I48" s="43">
        <f>I47*0.13</f>
        <v>3006.4597160000003</v>
      </c>
      <c r="J48" s="116"/>
      <c r="K48" s="99">
        <f>K47*0.13</f>
        <v>3093.1882182500003</v>
      </c>
      <c r="L48" s="134"/>
      <c r="M48" s="87"/>
      <c r="N48" s="43">
        <f>N47*0.13</f>
        <v>0</v>
      </c>
      <c r="O48" s="116"/>
      <c r="P48" s="99">
        <f>P47*0.13</f>
        <v>0</v>
      </c>
      <c r="Q48" s="134"/>
      <c r="R48" s="87"/>
      <c r="S48" s="43">
        <f>S47*0.13</f>
        <v>3235.4042790341618</v>
      </c>
      <c r="T48" s="116"/>
      <c r="U48" s="99">
        <f>U47*0.13</f>
        <v>3151.4932182500002</v>
      </c>
      <c r="V48" s="134"/>
    </row>
    <row r="49" spans="1:22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>
        <f>SUM(N47:N48)*-0.1</f>
        <v>0</v>
      </c>
      <c r="O49" s="117"/>
      <c r="P49" s="70">
        <f>SUM(P47:P48)*-0.1</f>
        <v>0</v>
      </c>
      <c r="Q49" s="125"/>
      <c r="R49" s="88"/>
      <c r="S49" s="69"/>
      <c r="T49" s="117"/>
      <c r="U49" s="70"/>
      <c r="V49" s="125"/>
    </row>
    <row r="50" spans="1:22" x14ac:dyDescent="0.25">
      <c r="A50" s="149">
        <f t="shared" si="0"/>
        <v>44</v>
      </c>
      <c r="B50" s="150" t="s">
        <v>15</v>
      </c>
      <c r="C50" s="135"/>
      <c r="D50" s="104">
        <f>SUM(D47:D49)</f>
        <v>27255.977080999997</v>
      </c>
      <c r="E50" s="118"/>
      <c r="F50" s="103">
        <f>SUM(F47:F49)</f>
        <v>26902.029243249999</v>
      </c>
      <c r="G50" s="136">
        <f>F50-D50</f>
        <v>-353.94783774999814</v>
      </c>
      <c r="H50" s="135"/>
      <c r="I50" s="104">
        <f>SUM(I47:I49)</f>
        <v>26133.072916000001</v>
      </c>
      <c r="J50" s="118"/>
      <c r="K50" s="103">
        <f>SUM(K47:K49)</f>
        <v>26886.943743250002</v>
      </c>
      <c r="L50" s="136">
        <f>K50-I50</f>
        <v>753.87082725000073</v>
      </c>
      <c r="M50" s="135"/>
      <c r="N50" s="104">
        <f>SUM(N47:N49)</f>
        <v>0</v>
      </c>
      <c r="O50" s="118"/>
      <c r="P50" s="103">
        <f>SUM(P47:P49)</f>
        <v>0</v>
      </c>
      <c r="Q50" s="136">
        <f>P50-N50</f>
        <v>0</v>
      </c>
      <c r="R50" s="135"/>
      <c r="S50" s="104">
        <f>SUM(S47:S49)</f>
        <v>28123.129502373868</v>
      </c>
      <c r="T50" s="118"/>
      <c r="U50" s="103">
        <f>SUM(U47:U49)</f>
        <v>27393.748743250002</v>
      </c>
      <c r="V50" s="136">
        <f>U50-S50</f>
        <v>-729.38075912386557</v>
      </c>
    </row>
    <row r="51" spans="1:22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-1.2986063082535146E-2</v>
      </c>
      <c r="H51" s="137"/>
      <c r="I51" s="123"/>
      <c r="J51" s="119"/>
      <c r="K51" s="105"/>
      <c r="L51" s="138">
        <f>L50/I50</f>
        <v>2.8847385444229275E-2</v>
      </c>
      <c r="M51" s="137"/>
      <c r="N51" s="123"/>
      <c r="O51" s="119"/>
      <c r="P51" s="105"/>
      <c r="Q51" s="138" t="e">
        <f>Q50/N50</f>
        <v>#DIV/0!</v>
      </c>
      <c r="R51" s="137"/>
      <c r="S51" s="123"/>
      <c r="T51" s="119"/>
      <c r="U51" s="105"/>
      <c r="V51" s="138">
        <f>V50/S50</f>
        <v>-2.5935262967881959E-2</v>
      </c>
    </row>
    <row r="52" spans="1:22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  <c r="H52" s="193"/>
      <c r="I52" s="194"/>
      <c r="J52" s="195"/>
      <c r="K52" s="196"/>
      <c r="L52" s="192"/>
      <c r="M52" s="193"/>
      <c r="N52" s="194"/>
      <c r="O52" s="195"/>
      <c r="P52" s="196"/>
      <c r="Q52" s="192"/>
      <c r="R52" s="193"/>
      <c r="S52" s="194"/>
      <c r="T52" s="195"/>
      <c r="U52" s="196"/>
      <c r="V52" s="192"/>
    </row>
    <row r="53" spans="1:22" x14ac:dyDescent="0.25">
      <c r="A53" s="148">
        <f>A52+1</f>
        <v>47</v>
      </c>
      <c r="B53" s="134" t="s">
        <v>125</v>
      </c>
      <c r="C53" s="202">
        <f>'2015 Approved'!$D$23</f>
        <v>0</v>
      </c>
      <c r="D53" s="43">
        <f>C53*D8</f>
        <v>0</v>
      </c>
      <c r="E53" s="203">
        <f>C53</f>
        <v>0</v>
      </c>
      <c r="F53" s="99">
        <f>E53*F8</f>
        <v>0</v>
      </c>
      <c r="G53" s="134"/>
      <c r="H53" s="59">
        <f>'2015 Approved'!$O$23</f>
        <v>0</v>
      </c>
      <c r="I53" s="43">
        <f>H53*I$8</f>
        <v>0</v>
      </c>
      <c r="J53" s="203">
        <f>H53</f>
        <v>0</v>
      </c>
      <c r="K53" s="7">
        <f>J53*K$8</f>
        <v>0</v>
      </c>
      <c r="L53" s="134"/>
      <c r="M53" s="59"/>
      <c r="N53" s="43"/>
      <c r="O53" s="203"/>
      <c r="P53" s="7"/>
      <c r="Q53" s="134"/>
      <c r="R53" s="59">
        <f>'2015 Approved'!$Z$23</f>
        <v>1.1795</v>
      </c>
      <c r="S53" s="43">
        <f>R53*S8</f>
        <v>589.75</v>
      </c>
      <c r="T53" s="203">
        <f>R53</f>
        <v>1.1795</v>
      </c>
      <c r="U53" s="7">
        <f>T53*U8</f>
        <v>589.75</v>
      </c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Approved'!$D$24</f>
        <v>-0.99730000000000008</v>
      </c>
      <c r="D54" s="42">
        <f>C54*D8</f>
        <v>-498.65000000000003</v>
      </c>
      <c r="E54" s="203">
        <f>'2016 Proposed'!$D$26</f>
        <v>1.3567</v>
      </c>
      <c r="F54" s="7">
        <f>E54*F8</f>
        <v>678.35</v>
      </c>
      <c r="G54" s="85"/>
      <c r="H54" s="59">
        <f>'2015 Approved'!$O$24</f>
        <v>-0.28370000000000001</v>
      </c>
      <c r="I54" s="43">
        <f>H54*I$8</f>
        <v>-141.85</v>
      </c>
      <c r="J54" s="114">
        <f>'2016 Proposed'!$D$26</f>
        <v>1.3567</v>
      </c>
      <c r="K54" s="7">
        <f>J54*K$8</f>
        <v>678.35</v>
      </c>
      <c r="L54" s="85"/>
      <c r="M54" s="59"/>
      <c r="N54" s="42"/>
      <c r="O54" s="114"/>
      <c r="P54" s="7"/>
      <c r="Q54" s="85"/>
      <c r="R54" s="59">
        <f>'2015 Approved'!$Z$24</f>
        <v>-0.1012</v>
      </c>
      <c r="S54" s="42">
        <f>R54*S8</f>
        <v>-50.6</v>
      </c>
      <c r="T54" s="114">
        <f>'2016 Proposed'!$D$26</f>
        <v>1.3567</v>
      </c>
      <c r="U54" s="7">
        <f>T54*U8</f>
        <v>678.35</v>
      </c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23621.683699999998</v>
      </c>
      <c r="E55" s="106"/>
      <c r="F55" s="7">
        <f>F47+SUM(F53:F54)</f>
        <v>24485.455524999998</v>
      </c>
      <c r="G55" s="85"/>
      <c r="H55" s="86"/>
      <c r="I55" s="42">
        <f>I47+I54+I53</f>
        <v>22984.763200000001</v>
      </c>
      <c r="J55" s="106"/>
      <c r="K55" s="7">
        <f>K47+K54+K53</f>
        <v>24472.105524999999</v>
      </c>
      <c r="L55" s="85"/>
      <c r="M55" s="86"/>
      <c r="N55" s="42"/>
      <c r="O55" s="106"/>
      <c r="P55" s="7"/>
      <c r="Q55" s="85"/>
      <c r="R55" s="86"/>
      <c r="S55" s="42">
        <f>S47+S54+S53</f>
        <v>25426.875223339706</v>
      </c>
      <c r="T55" s="106"/>
      <c r="U55" s="7">
        <f>U47+U54+U53</f>
        <v>25510.355524999999</v>
      </c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3070.8188809999997</v>
      </c>
      <c r="E56" s="106"/>
      <c r="F56" s="7">
        <f>F55*0.13</f>
        <v>3183.1092182499997</v>
      </c>
      <c r="G56" s="85"/>
      <c r="H56" s="86"/>
      <c r="I56" s="42">
        <f>I55*0.13</f>
        <v>2988.0192160000001</v>
      </c>
      <c r="J56" s="106"/>
      <c r="K56" s="7">
        <f>K55*0.13</f>
        <v>3181.3737182499999</v>
      </c>
      <c r="L56" s="85"/>
      <c r="M56" s="86"/>
      <c r="N56" s="42"/>
      <c r="O56" s="106"/>
      <c r="P56" s="7"/>
      <c r="Q56" s="85"/>
      <c r="R56" s="86"/>
      <c r="S56" s="42">
        <f>S55*0.13</f>
        <v>3305.4937790341619</v>
      </c>
      <c r="T56" s="106"/>
      <c r="U56" s="7">
        <f>U55*0.13</f>
        <v>3316.3462182499998</v>
      </c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26692.502580999997</v>
      </c>
      <c r="E58" s="181"/>
      <c r="F58" s="182">
        <f>SUM(F55:F57)</f>
        <v>27668.564743249997</v>
      </c>
      <c r="G58" s="183">
        <f>F58-D58</f>
        <v>976.06216225000026</v>
      </c>
      <c r="H58" s="179"/>
      <c r="I58" s="180">
        <f>SUM(I55:I57)</f>
        <v>25972.782416000002</v>
      </c>
      <c r="J58" s="181"/>
      <c r="K58" s="182">
        <f>SUM(K55:K57)</f>
        <v>27653.47924325</v>
      </c>
      <c r="L58" s="183">
        <f>K58-I58</f>
        <v>1680.696827249998</v>
      </c>
      <c r="M58" s="179"/>
      <c r="N58" s="180">
        <f>SUM(N55:N57)</f>
        <v>0</v>
      </c>
      <c r="O58" s="181"/>
      <c r="P58" s="182">
        <f>SUM(P55:P57)</f>
        <v>0</v>
      </c>
      <c r="Q58" s="183">
        <f>P58-N58</f>
        <v>0</v>
      </c>
      <c r="R58" s="179"/>
      <c r="S58" s="180">
        <f>SUM(S55:S57)</f>
        <v>28732.369002373867</v>
      </c>
      <c r="T58" s="181"/>
      <c r="U58" s="182">
        <f>SUM(U55:U57)</f>
        <v>28826.70174325</v>
      </c>
      <c r="V58" s="183">
        <f>U58-S58</f>
        <v>94.332740876132448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3.6566903357528248E-2</v>
      </c>
      <c r="H59" s="186"/>
      <c r="I59" s="187"/>
      <c r="J59" s="188"/>
      <c r="K59" s="189"/>
      <c r="L59" s="190">
        <f>L58/I58</f>
        <v>6.4709925965214993E-2</v>
      </c>
      <c r="M59" s="186"/>
      <c r="N59" s="187"/>
      <c r="O59" s="188"/>
      <c r="P59" s="189"/>
      <c r="Q59" s="190" t="e">
        <f>Q58/N58</f>
        <v>#DIV/0!</v>
      </c>
      <c r="R59" s="186"/>
      <c r="S59" s="187"/>
      <c r="T59" s="188"/>
      <c r="U59" s="189"/>
      <c r="V59" s="190">
        <f>V58/S58</f>
        <v>3.2831522130437165E-3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SUM(D18:D21)+D23+D24+D33</f>
        <v>2585.9036999999998</v>
      </c>
      <c r="E62" s="106"/>
      <c r="F62" s="7">
        <f>SUM(F18:F21)+F23+F24+F33</f>
        <v>2027.6330250000001</v>
      </c>
      <c r="G62" s="56">
        <f>F62-D62</f>
        <v>-558.27067499999976</v>
      </c>
      <c r="H62" s="86"/>
      <c r="I62" s="42">
        <f>SUM(I18:I21)+I23+I24+I33</f>
        <v>1823.9832000000001</v>
      </c>
      <c r="J62" s="106"/>
      <c r="K62" s="7">
        <f>SUM(K18:K21)+K23+K24+K33</f>
        <v>2014.2830250000002</v>
      </c>
      <c r="L62" s="56">
        <f>K62-I62</f>
        <v>190.29982500000006</v>
      </c>
      <c r="M62" s="86"/>
      <c r="N62" s="42">
        <f>SUM(N18:N21)+N23+N24+N33</f>
        <v>0</v>
      </c>
      <c r="O62" s="106"/>
      <c r="P62" s="7">
        <f>SUM(P18:P21)+P23+P24+P33</f>
        <v>0</v>
      </c>
      <c r="Q62" s="56">
        <f>P62-N62</f>
        <v>0</v>
      </c>
      <c r="R62" s="86"/>
      <c r="S62" s="42">
        <f>SUM(S18:S21)+S23+S24+S33</f>
        <v>1949.6495</v>
      </c>
      <c r="T62" s="106"/>
      <c r="U62" s="7">
        <f>SUM(U18:U21)+U23+U24+U33</f>
        <v>2027.6330250000001</v>
      </c>
      <c r="V62" s="56">
        <f>U62-S62</f>
        <v>77.9835250000001</v>
      </c>
    </row>
    <row r="63" spans="1:22" x14ac:dyDescent="0.25">
      <c r="A63" s="164">
        <f t="shared" ref="A63:A65" si="13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-0.18301834144676396</v>
      </c>
      <c r="H63" s="166"/>
      <c r="I63" s="167"/>
      <c r="J63" s="168"/>
      <c r="K63" s="93"/>
      <c r="L63" s="169">
        <f>L62/SUM(I62:I65)</f>
        <v>8.9412609360226145E-2</v>
      </c>
      <c r="M63" s="166"/>
      <c r="N63" s="167"/>
      <c r="O63" s="168"/>
      <c r="P63" s="93"/>
      <c r="Q63" s="169" t="e">
        <f>Q62/SUM(N62:N65)</f>
        <v>#DIV/0!</v>
      </c>
      <c r="R63" s="166"/>
      <c r="S63" s="167"/>
      <c r="T63" s="168"/>
      <c r="U63" s="93"/>
      <c r="V63" s="169">
        <f>V62/SUM(S62:S65)</f>
        <v>1.9079240715774392E-2</v>
      </c>
    </row>
    <row r="64" spans="1:22" x14ac:dyDescent="0.25">
      <c r="A64" s="139">
        <f t="shared" si="13"/>
        <v>57</v>
      </c>
      <c r="B64" s="85" t="s">
        <v>119</v>
      </c>
      <c r="C64" s="86"/>
      <c r="D64" s="42">
        <f>D22+SUM(D25:D32)</f>
        <v>464.45</v>
      </c>
      <c r="E64" s="106"/>
      <c r="F64" s="7">
        <f>F22+SUM(F25:F32)</f>
        <v>700.45</v>
      </c>
      <c r="G64" s="56">
        <f>F64-D64</f>
        <v>236.00000000000006</v>
      </c>
      <c r="H64" s="86"/>
      <c r="I64" s="42">
        <f>I22+SUM(I25:I32)</f>
        <v>304.35000000000002</v>
      </c>
      <c r="J64" s="106"/>
      <c r="K64" s="7">
        <f>K22+SUM(K25:K32)</f>
        <v>700.45</v>
      </c>
      <c r="L64" s="56">
        <f>K64-I64</f>
        <v>396.1</v>
      </c>
      <c r="M64" s="86"/>
      <c r="N64" s="42">
        <f>N22+SUM(N25:N32)</f>
        <v>0</v>
      </c>
      <c r="O64" s="106"/>
      <c r="P64" s="7">
        <f>P22+SUM(P25:P32)</f>
        <v>0</v>
      </c>
      <c r="Q64" s="56">
        <f>P64-N64</f>
        <v>0</v>
      </c>
      <c r="R64" s="86"/>
      <c r="S64" s="42">
        <f>S22+SUM(S25:S32)</f>
        <v>2137.6999999999998</v>
      </c>
      <c r="T64" s="106"/>
      <c r="U64" s="7">
        <f>U22+SUM(U25:U32)</f>
        <v>1135.5999999999999</v>
      </c>
      <c r="V64" s="56">
        <f>U64-S64</f>
        <v>-1002.0999999999999</v>
      </c>
    </row>
    <row r="65" spans="1:22" ht="15.75" thickBot="1" x14ac:dyDescent="0.3">
      <c r="A65" s="170">
        <f t="shared" si="13"/>
        <v>58</v>
      </c>
      <c r="B65" s="171" t="s">
        <v>116</v>
      </c>
      <c r="C65" s="172"/>
      <c r="D65" s="173"/>
      <c r="E65" s="174"/>
      <c r="F65" s="175"/>
      <c r="G65" s="176">
        <f>G64/SUM(D62:D65)</f>
        <v>7.7368077020051829E-2</v>
      </c>
      <c r="H65" s="172"/>
      <c r="I65" s="173"/>
      <c r="J65" s="174"/>
      <c r="K65" s="175"/>
      <c r="L65" s="176">
        <f>L64/SUM(I62:I65)</f>
        <v>0.18610807743825075</v>
      </c>
      <c r="M65" s="172"/>
      <c r="N65" s="173"/>
      <c r="O65" s="174"/>
      <c r="P65" s="175"/>
      <c r="Q65" s="176" t="e">
        <f>Q64/SUM(N62:N65)</f>
        <v>#DIV/0!</v>
      </c>
      <c r="R65" s="172"/>
      <c r="S65" s="173"/>
      <c r="T65" s="174"/>
      <c r="U65" s="175"/>
      <c r="V65" s="176">
        <f>V64/SUM(S62:S65)</f>
        <v>-0.24517110660588237</v>
      </c>
    </row>
    <row r="66" spans="1:22" ht="15.75" thickBot="1" x14ac:dyDescent="0.3"/>
    <row r="67" spans="1:22" x14ac:dyDescent="0.25">
      <c r="A67" s="330" t="s">
        <v>109</v>
      </c>
      <c r="B67" s="332" t="s">
        <v>0</v>
      </c>
      <c r="C67" s="328" t="s">
        <v>113</v>
      </c>
      <c r="D67" s="329"/>
      <c r="E67" s="326" t="s">
        <v>114</v>
      </c>
      <c r="F67" s="326"/>
      <c r="G67" s="327"/>
      <c r="H67" s="328" t="s">
        <v>115</v>
      </c>
      <c r="I67" s="329"/>
      <c r="J67" s="326" t="s">
        <v>114</v>
      </c>
      <c r="K67" s="326"/>
      <c r="L67" s="327"/>
      <c r="M67" s="328" t="s">
        <v>122</v>
      </c>
      <c r="N67" s="329"/>
      <c r="O67" s="326" t="s">
        <v>114</v>
      </c>
      <c r="P67" s="326"/>
      <c r="Q67" s="327"/>
      <c r="R67" s="328" t="s">
        <v>121</v>
      </c>
      <c r="S67" s="329"/>
      <c r="T67" s="326" t="s">
        <v>114</v>
      </c>
      <c r="U67" s="326"/>
      <c r="V67" s="327"/>
    </row>
    <row r="68" spans="1:22" x14ac:dyDescent="0.25">
      <c r="A68" s="331"/>
      <c r="B68" s="333"/>
      <c r="C68" s="157" t="s">
        <v>2</v>
      </c>
      <c r="D68" s="158" t="s">
        <v>3</v>
      </c>
      <c r="E68" s="159" t="s">
        <v>2</v>
      </c>
      <c r="F68" s="160" t="s">
        <v>3</v>
      </c>
      <c r="G68" s="250" t="s">
        <v>101</v>
      </c>
      <c r="H68" s="157" t="s">
        <v>2</v>
      </c>
      <c r="I68" s="158" t="s">
        <v>3</v>
      </c>
      <c r="J68" s="159" t="s">
        <v>2</v>
      </c>
      <c r="K68" s="160" t="s">
        <v>3</v>
      </c>
      <c r="L68" s="250" t="s">
        <v>101</v>
      </c>
      <c r="M68" s="157" t="s">
        <v>2</v>
      </c>
      <c r="N68" s="158" t="s">
        <v>3</v>
      </c>
      <c r="O68" s="159" t="s">
        <v>2</v>
      </c>
      <c r="P68" s="160" t="s">
        <v>3</v>
      </c>
      <c r="Q68" s="250" t="s">
        <v>101</v>
      </c>
      <c r="R68" s="157" t="s">
        <v>2</v>
      </c>
      <c r="S68" s="158" t="s">
        <v>3</v>
      </c>
      <c r="T68" s="159" t="s">
        <v>2</v>
      </c>
      <c r="U68" s="160" t="s">
        <v>3</v>
      </c>
      <c r="V68" s="250" t="s">
        <v>101</v>
      </c>
    </row>
    <row r="69" spans="1:22" x14ac:dyDescent="0.25">
      <c r="A69" s="139">
        <v>1</v>
      </c>
      <c r="B69" s="85" t="s">
        <v>89</v>
      </c>
      <c r="C69" s="86"/>
      <c r="D69" s="204">
        <v>19500</v>
      </c>
      <c r="E69" s="106"/>
      <c r="F69" s="81">
        <f>D69</f>
        <v>19500</v>
      </c>
      <c r="G69" s="85"/>
      <c r="H69" s="86"/>
      <c r="I69" s="204">
        <v>19500</v>
      </c>
      <c r="J69" s="106"/>
      <c r="K69" s="81">
        <f>I69</f>
        <v>19500</v>
      </c>
      <c r="L69" s="85"/>
      <c r="M69" s="86"/>
      <c r="N69" s="204"/>
      <c r="O69" s="106"/>
      <c r="P69" s="81">
        <f>N69</f>
        <v>0</v>
      </c>
      <c r="Q69" s="85"/>
      <c r="R69" s="86"/>
      <c r="S69" s="204">
        <v>19500</v>
      </c>
      <c r="T69" s="106"/>
      <c r="U69" s="81">
        <f>S69</f>
        <v>19500</v>
      </c>
      <c r="V69" s="85"/>
    </row>
    <row r="70" spans="1:22" x14ac:dyDescent="0.25">
      <c r="A70" s="139">
        <f>A69+1</f>
        <v>2</v>
      </c>
      <c r="B70" s="85" t="s">
        <v>90</v>
      </c>
      <c r="C70" s="86"/>
      <c r="D70" s="204">
        <v>60</v>
      </c>
      <c r="E70" s="106"/>
      <c r="F70" s="81">
        <f>D70</f>
        <v>60</v>
      </c>
      <c r="G70" s="85"/>
      <c r="H70" s="86"/>
      <c r="I70" s="204">
        <v>60</v>
      </c>
      <c r="J70" s="106"/>
      <c r="K70" s="81">
        <f>I70</f>
        <v>60</v>
      </c>
      <c r="L70" s="85"/>
      <c r="M70" s="86"/>
      <c r="N70" s="204"/>
      <c r="O70" s="106"/>
      <c r="P70" s="81">
        <f>N70</f>
        <v>0</v>
      </c>
      <c r="Q70" s="85"/>
      <c r="R70" s="86"/>
      <c r="S70" s="204">
        <v>60</v>
      </c>
      <c r="T70" s="106"/>
      <c r="U70" s="81">
        <f>S70</f>
        <v>60</v>
      </c>
      <c r="V70" s="85"/>
    </row>
    <row r="71" spans="1:22" x14ac:dyDescent="0.25">
      <c r="A71" s="139">
        <f t="shared" ref="A71:A120" si="14">A70+1</f>
        <v>3</v>
      </c>
      <c r="B71" s="85" t="s">
        <v>22</v>
      </c>
      <c r="C71" s="86"/>
      <c r="D71" s="40">
        <f>CKH_LOSS</f>
        <v>1.0427999999999999</v>
      </c>
      <c r="E71" s="106"/>
      <c r="F71" s="1">
        <f>EPI_LOSS</f>
        <v>1.0430999999999999</v>
      </c>
      <c r="G71" s="85"/>
      <c r="H71" s="86"/>
      <c r="I71" s="40">
        <f>SMP_LOSS</f>
        <v>1.0608</v>
      </c>
      <c r="J71" s="106"/>
      <c r="K71" s="1">
        <f>EPI_LOSS</f>
        <v>1.0430999999999999</v>
      </c>
      <c r="L71" s="85"/>
      <c r="M71" s="86"/>
      <c r="N71" s="40">
        <f>DUT_LOSS</f>
        <v>1.0662</v>
      </c>
      <c r="O71" s="106"/>
      <c r="P71" s="1">
        <f>EPI_LOSS</f>
        <v>1.0430999999999999</v>
      </c>
      <c r="Q71" s="85"/>
      <c r="R71" s="86"/>
      <c r="S71" s="40">
        <f>NEW_LOSS</f>
        <v>1.0580000000000001</v>
      </c>
      <c r="T71" s="106"/>
      <c r="U71" s="1">
        <f>EPI_LOSS</f>
        <v>1.0430999999999999</v>
      </c>
      <c r="V71" s="85"/>
    </row>
    <row r="72" spans="1:22" x14ac:dyDescent="0.25">
      <c r="A72" s="139">
        <f t="shared" si="14"/>
        <v>4</v>
      </c>
      <c r="B72" s="85" t="s">
        <v>91</v>
      </c>
      <c r="C72" s="86"/>
      <c r="D72" s="80">
        <f>D69*D71</f>
        <v>20334.599999999999</v>
      </c>
      <c r="E72" s="106"/>
      <c r="F72" s="81">
        <f>F69*F71</f>
        <v>20340.449999999997</v>
      </c>
      <c r="G72" s="85"/>
      <c r="H72" s="86"/>
      <c r="I72" s="80">
        <f>I69*I71</f>
        <v>20685.599999999999</v>
      </c>
      <c r="J72" s="106"/>
      <c r="K72" s="81">
        <f>K69*K71</f>
        <v>20340.449999999997</v>
      </c>
      <c r="L72" s="85"/>
      <c r="M72" s="86"/>
      <c r="N72" s="80">
        <f>N69*N71</f>
        <v>0</v>
      </c>
      <c r="O72" s="106"/>
      <c r="P72" s="81">
        <f>P69*P71</f>
        <v>0</v>
      </c>
      <c r="Q72" s="85"/>
      <c r="R72" s="86"/>
      <c r="S72" s="80">
        <f>S69*S71</f>
        <v>20631</v>
      </c>
      <c r="T72" s="106"/>
      <c r="U72" s="81">
        <f>U69*U71</f>
        <v>20340.449999999997</v>
      </c>
      <c r="V72" s="85"/>
    </row>
    <row r="73" spans="1:22" x14ac:dyDescent="0.25">
      <c r="A73" s="140">
        <f t="shared" si="14"/>
        <v>5</v>
      </c>
      <c r="B73" s="83" t="s">
        <v>27</v>
      </c>
      <c r="C73" s="82"/>
      <c r="D73" s="41"/>
      <c r="E73" s="107"/>
      <c r="F73" s="39"/>
      <c r="G73" s="83"/>
      <c r="H73" s="82"/>
      <c r="I73" s="41"/>
      <c r="J73" s="107"/>
      <c r="K73" s="39"/>
      <c r="L73" s="83"/>
      <c r="M73" s="82"/>
      <c r="N73" s="41"/>
      <c r="O73" s="107"/>
      <c r="P73" s="39"/>
      <c r="Q73" s="83"/>
      <c r="R73" s="82"/>
      <c r="S73" s="41"/>
      <c r="T73" s="107"/>
      <c r="U73" s="39"/>
      <c r="V73" s="83"/>
    </row>
    <row r="74" spans="1:22" x14ac:dyDescent="0.25">
      <c r="A74" s="139">
        <f t="shared" si="14"/>
        <v>6</v>
      </c>
      <c r="B74" s="85" t="s">
        <v>23</v>
      </c>
      <c r="C74" s="84">
        <f>'General Input'!$B$11</f>
        <v>0.08</v>
      </c>
      <c r="D74" s="42">
        <f>D$69*C74*TOU_OFF</f>
        <v>998.4</v>
      </c>
      <c r="E74" s="108">
        <f>'General Input'!$B$11</f>
        <v>0.08</v>
      </c>
      <c r="F74" s="7">
        <f>F$69*E74*TOU_OFF</f>
        <v>998.4</v>
      </c>
      <c r="G74" s="85"/>
      <c r="H74" s="84">
        <f>'General Input'!$B$11</f>
        <v>0.08</v>
      </c>
      <c r="I74" s="42">
        <f>I$69*H74*TOU_OFF</f>
        <v>998.4</v>
      </c>
      <c r="J74" s="108">
        <f>'General Input'!$B$11</f>
        <v>0.08</v>
      </c>
      <c r="K74" s="7">
        <f>K$69*J74*TOU_OFF</f>
        <v>998.4</v>
      </c>
      <c r="L74" s="85"/>
      <c r="M74" s="84"/>
      <c r="N74" s="42"/>
      <c r="O74" s="108"/>
      <c r="P74" s="7"/>
      <c r="Q74" s="85"/>
      <c r="R74" s="84">
        <f>'General Input'!$B$11</f>
        <v>0.08</v>
      </c>
      <c r="S74" s="42">
        <f>S$69*R74*TOU_OFF</f>
        <v>998.4</v>
      </c>
      <c r="T74" s="108">
        <f>'General Input'!$B$11</f>
        <v>0.08</v>
      </c>
      <c r="U74" s="7">
        <f>U$69*T74*TOU_OFF</f>
        <v>998.4</v>
      </c>
      <c r="V74" s="85"/>
    </row>
    <row r="75" spans="1:22" x14ac:dyDescent="0.25">
      <c r="A75" s="139">
        <f t="shared" si="14"/>
        <v>7</v>
      </c>
      <c r="B75" s="85" t="s">
        <v>24</v>
      </c>
      <c r="C75" s="84">
        <f>'General Input'!$B$12</f>
        <v>0.122</v>
      </c>
      <c r="D75" s="42">
        <f>D$69*C75*TOU_MID</f>
        <v>428.21999999999997</v>
      </c>
      <c r="E75" s="108">
        <f>'General Input'!$B$12</f>
        <v>0.122</v>
      </c>
      <c r="F75" s="7">
        <f>F$69*E75*TOU_MID</f>
        <v>428.21999999999997</v>
      </c>
      <c r="G75" s="85"/>
      <c r="H75" s="84">
        <f>'General Input'!$B$12</f>
        <v>0.122</v>
      </c>
      <c r="I75" s="42">
        <f>I$69*H75*TOU_MID</f>
        <v>428.21999999999997</v>
      </c>
      <c r="J75" s="108">
        <f>'General Input'!$B$12</f>
        <v>0.122</v>
      </c>
      <c r="K75" s="7">
        <f>K$69*J75*TOU_MID</f>
        <v>428.21999999999997</v>
      </c>
      <c r="L75" s="85"/>
      <c r="M75" s="84"/>
      <c r="N75" s="42"/>
      <c r="O75" s="108"/>
      <c r="P75" s="7"/>
      <c r="Q75" s="85"/>
      <c r="R75" s="84">
        <f>'General Input'!$B$12</f>
        <v>0.122</v>
      </c>
      <c r="S75" s="42">
        <f>S$69*R75*TOU_MID</f>
        <v>428.21999999999997</v>
      </c>
      <c r="T75" s="108">
        <f>'General Input'!$B$12</f>
        <v>0.122</v>
      </c>
      <c r="U75" s="7">
        <f>U$69*T75*TOU_MID</f>
        <v>428.21999999999997</v>
      </c>
      <c r="V75" s="85"/>
    </row>
    <row r="76" spans="1:22" x14ac:dyDescent="0.25">
      <c r="A76" s="141">
        <f t="shared" si="14"/>
        <v>8</v>
      </c>
      <c r="B76" s="125" t="s">
        <v>25</v>
      </c>
      <c r="C76" s="124">
        <f>'General Input'!$B$13</f>
        <v>0.161</v>
      </c>
      <c r="D76" s="69">
        <f>D$69*C76*TOU_ON</f>
        <v>565.11</v>
      </c>
      <c r="E76" s="109">
        <f>'General Input'!$B$13</f>
        <v>0.161</v>
      </c>
      <c r="F76" s="70">
        <f>F$69*E76*TOU_ON</f>
        <v>565.11</v>
      </c>
      <c r="G76" s="125"/>
      <c r="H76" s="124">
        <f>'General Input'!$B$13</f>
        <v>0.161</v>
      </c>
      <c r="I76" s="69">
        <f>I$69*H76*TOU_ON</f>
        <v>565.11</v>
      </c>
      <c r="J76" s="109">
        <f>'General Input'!$B$13</f>
        <v>0.161</v>
      </c>
      <c r="K76" s="70">
        <f>K$69*J76*TOU_ON</f>
        <v>565.11</v>
      </c>
      <c r="L76" s="125"/>
      <c r="M76" s="124"/>
      <c r="N76" s="69"/>
      <c r="O76" s="109"/>
      <c r="P76" s="70"/>
      <c r="Q76" s="125"/>
      <c r="R76" s="124">
        <f>'General Input'!$B$13</f>
        <v>0.161</v>
      </c>
      <c r="S76" s="69">
        <f>S$69*R76*TOU_ON</f>
        <v>565.11</v>
      </c>
      <c r="T76" s="109">
        <f>'General Input'!$B$13</f>
        <v>0.161</v>
      </c>
      <c r="U76" s="70">
        <f>U$69*T76*TOU_ON</f>
        <v>565.11</v>
      </c>
      <c r="V76" s="125"/>
    </row>
    <row r="77" spans="1:22" x14ac:dyDescent="0.25">
      <c r="A77" s="142">
        <f t="shared" si="14"/>
        <v>9</v>
      </c>
      <c r="B77" s="143" t="s">
        <v>26</v>
      </c>
      <c r="C77" s="126"/>
      <c r="D77" s="96">
        <f>SUM(D74:D76)</f>
        <v>1991.73</v>
      </c>
      <c r="E77" s="110"/>
      <c r="F77" s="95">
        <f>SUM(F74:F76)</f>
        <v>1991.73</v>
      </c>
      <c r="G77" s="127">
        <f>D77-F77</f>
        <v>0</v>
      </c>
      <c r="H77" s="126"/>
      <c r="I77" s="96">
        <f>SUM(I74:I76)</f>
        <v>1991.73</v>
      </c>
      <c r="J77" s="110"/>
      <c r="K77" s="95">
        <f>SUM(K74:K76)</f>
        <v>1991.73</v>
      </c>
      <c r="L77" s="127">
        <f>I77-K77</f>
        <v>0</v>
      </c>
      <c r="M77" s="126"/>
      <c r="N77" s="96">
        <f>SUM(N74:N76)</f>
        <v>0</v>
      </c>
      <c r="O77" s="110"/>
      <c r="P77" s="95">
        <f>SUM(P74:P76)</f>
        <v>0</v>
      </c>
      <c r="Q77" s="127">
        <f>N77-P77</f>
        <v>0</v>
      </c>
      <c r="R77" s="126"/>
      <c r="S77" s="96">
        <f>SUM(S74:S76)</f>
        <v>1991.73</v>
      </c>
      <c r="T77" s="110"/>
      <c r="U77" s="95">
        <f>SUM(U74:U76)</f>
        <v>1991.73</v>
      </c>
      <c r="V77" s="127">
        <f>S77-U77</f>
        <v>0</v>
      </c>
    </row>
    <row r="78" spans="1:22" x14ac:dyDescent="0.25">
      <c r="A78" s="144">
        <f t="shared" si="14"/>
        <v>10</v>
      </c>
      <c r="B78" s="145" t="s">
        <v>116</v>
      </c>
      <c r="C78" s="128"/>
      <c r="D78" s="120"/>
      <c r="E78" s="111"/>
      <c r="F78" s="97"/>
      <c r="G78" s="129">
        <f>G77/D77</f>
        <v>0</v>
      </c>
      <c r="H78" s="128"/>
      <c r="I78" s="120"/>
      <c r="J78" s="111"/>
      <c r="K78" s="97"/>
      <c r="L78" s="129">
        <f>L77/I77</f>
        <v>0</v>
      </c>
      <c r="M78" s="128"/>
      <c r="N78" s="120"/>
      <c r="O78" s="111"/>
      <c r="P78" s="97"/>
      <c r="Q78" s="129" t="e">
        <f>Q77/N77</f>
        <v>#DIV/0!</v>
      </c>
      <c r="R78" s="128"/>
      <c r="S78" s="120"/>
      <c r="T78" s="111"/>
      <c r="U78" s="97"/>
      <c r="V78" s="129">
        <f>V77/S77</f>
        <v>0</v>
      </c>
    </row>
    <row r="79" spans="1:22" x14ac:dyDescent="0.25">
      <c r="A79" s="146">
        <f t="shared" si="14"/>
        <v>11</v>
      </c>
      <c r="B79" s="131" t="s">
        <v>28</v>
      </c>
      <c r="C79" s="130"/>
      <c r="D79" s="121"/>
      <c r="E79" s="112"/>
      <c r="F79" s="94"/>
      <c r="G79" s="131"/>
      <c r="H79" s="130"/>
      <c r="I79" s="121"/>
      <c r="J79" s="112"/>
      <c r="K79" s="94"/>
      <c r="L79" s="131"/>
      <c r="M79" s="130"/>
      <c r="N79" s="121"/>
      <c r="O79" s="112"/>
      <c r="P79" s="94"/>
      <c r="Q79" s="131"/>
      <c r="R79" s="130"/>
      <c r="S79" s="121"/>
      <c r="T79" s="112"/>
      <c r="U79" s="94"/>
      <c r="V79" s="131"/>
    </row>
    <row r="80" spans="1:22" x14ac:dyDescent="0.25">
      <c r="A80" s="139">
        <f t="shared" si="14"/>
        <v>12</v>
      </c>
      <c r="B80" s="85" t="s">
        <v>5</v>
      </c>
      <c r="C80" s="55">
        <f>'2015 Approved'!$D$4</f>
        <v>122.86</v>
      </c>
      <c r="D80" s="42">
        <f>C80</f>
        <v>122.86</v>
      </c>
      <c r="E80" s="113">
        <f>'2016 Proposed'!$D$3</f>
        <v>97.27</v>
      </c>
      <c r="F80" s="7">
        <f>E80</f>
        <v>97.27</v>
      </c>
      <c r="G80" s="85"/>
      <c r="H80" s="55">
        <f>'2015 Approved'!$O$4</f>
        <v>45.55</v>
      </c>
      <c r="I80" s="42">
        <f>H80</f>
        <v>45.55</v>
      </c>
      <c r="J80" s="113">
        <f>'2016 Proposed'!$D$3</f>
        <v>97.27</v>
      </c>
      <c r="K80" s="7">
        <f>J80</f>
        <v>97.27</v>
      </c>
      <c r="L80" s="85"/>
      <c r="M80" s="55"/>
      <c r="N80" s="42"/>
      <c r="O80" s="113"/>
      <c r="P80" s="7"/>
      <c r="Q80" s="85"/>
      <c r="R80" s="55">
        <f>'2015 Approved'!$Z$4</f>
        <v>279.02</v>
      </c>
      <c r="S80" s="42">
        <f>R80</f>
        <v>279.02</v>
      </c>
      <c r="T80" s="113">
        <f>'2016 Proposed'!$D$3</f>
        <v>97.27</v>
      </c>
      <c r="U80" s="7">
        <f>T80</f>
        <v>97.27</v>
      </c>
      <c r="V80" s="85"/>
    </row>
    <row r="81" spans="1:22" x14ac:dyDescent="0.25">
      <c r="A81" s="139">
        <f t="shared" si="14"/>
        <v>13</v>
      </c>
      <c r="B81" s="85" t="s">
        <v>84</v>
      </c>
      <c r="C81" s="55">
        <f>'2015 Approved'!$D$5</f>
        <v>0</v>
      </c>
      <c r="D81" s="42">
        <f t="shared" ref="D81:D84" si="15">C81</f>
        <v>0</v>
      </c>
      <c r="E81" s="113">
        <f>'2016 Proposed'!$D$5</f>
        <v>0</v>
      </c>
      <c r="F81" s="7">
        <f t="shared" ref="F81:F84" si="16">E81</f>
        <v>0</v>
      </c>
      <c r="G81" s="85"/>
      <c r="H81" s="55">
        <f>'2015 Approved'!$O$5</f>
        <v>1.23</v>
      </c>
      <c r="I81" s="42">
        <f t="shared" ref="I81:I84" si="17">H81</f>
        <v>1.23</v>
      </c>
      <c r="J81" s="113">
        <f>'2016 Proposed'!$D$5</f>
        <v>0</v>
      </c>
      <c r="K81" s="7">
        <f t="shared" ref="K81:K84" si="18">J81</f>
        <v>0</v>
      </c>
      <c r="L81" s="85"/>
      <c r="M81" s="55"/>
      <c r="N81" s="42"/>
      <c r="O81" s="113"/>
      <c r="P81" s="7"/>
      <c r="Q81" s="85"/>
      <c r="R81" s="55">
        <f>'2015 Approved'!$Z$5</f>
        <v>0</v>
      </c>
      <c r="S81" s="42">
        <f t="shared" ref="S81:S84" si="19">R81</f>
        <v>0</v>
      </c>
      <c r="T81" s="113">
        <f>'2016 Proposed'!$D$5</f>
        <v>0</v>
      </c>
      <c r="U81" s="7">
        <f t="shared" ref="U81:U84" si="20">T81</f>
        <v>0</v>
      </c>
      <c r="V81" s="85"/>
    </row>
    <row r="82" spans="1:22" x14ac:dyDescent="0.25">
      <c r="A82" s="139">
        <f t="shared" si="14"/>
        <v>14</v>
      </c>
      <c r="B82" s="85" t="s">
        <v>84</v>
      </c>
      <c r="C82" s="55">
        <f>'2015 Approved'!$D$6</f>
        <v>0</v>
      </c>
      <c r="D82" s="42">
        <f t="shared" si="15"/>
        <v>0</v>
      </c>
      <c r="E82" s="113">
        <f>'2016 Proposed'!$D$6</f>
        <v>0</v>
      </c>
      <c r="F82" s="7">
        <f t="shared" si="16"/>
        <v>0</v>
      </c>
      <c r="G82" s="85"/>
      <c r="H82" s="55">
        <f>'2015 Approved'!$O$6</f>
        <v>0.77</v>
      </c>
      <c r="I82" s="42">
        <f t="shared" si="17"/>
        <v>0.77</v>
      </c>
      <c r="J82" s="113">
        <f>'2016 Proposed'!$D$6</f>
        <v>0</v>
      </c>
      <c r="K82" s="7">
        <f t="shared" si="18"/>
        <v>0</v>
      </c>
      <c r="L82" s="85"/>
      <c r="M82" s="55"/>
      <c r="N82" s="42"/>
      <c r="O82" s="113"/>
      <c r="P82" s="7"/>
      <c r="Q82" s="85"/>
      <c r="R82" s="55">
        <f>'2015 Approved'!$Z$6</f>
        <v>0</v>
      </c>
      <c r="S82" s="42">
        <f t="shared" si="19"/>
        <v>0</v>
      </c>
      <c r="T82" s="113">
        <f>'2016 Proposed'!$D$6</f>
        <v>0</v>
      </c>
      <c r="U82" s="7">
        <f t="shared" si="20"/>
        <v>0</v>
      </c>
      <c r="V82" s="85"/>
    </row>
    <row r="83" spans="1:22" x14ac:dyDescent="0.25">
      <c r="A83" s="139">
        <f t="shared" si="14"/>
        <v>15</v>
      </c>
      <c r="B83" s="85" t="s">
        <v>6</v>
      </c>
      <c r="C83" s="55">
        <f>'2015 Approved'!$D$70</f>
        <v>0</v>
      </c>
      <c r="D83" s="42">
        <f t="shared" si="15"/>
        <v>0</v>
      </c>
      <c r="E83" s="113">
        <f>'2016 Proposed'!$D$70</f>
        <v>0</v>
      </c>
      <c r="F83" s="7">
        <f t="shared" si="16"/>
        <v>0</v>
      </c>
      <c r="G83" s="85"/>
      <c r="H83" s="55">
        <f>'2015 Approved'!$O$70</f>
        <v>0</v>
      </c>
      <c r="I83" s="42">
        <f t="shared" si="17"/>
        <v>0</v>
      </c>
      <c r="J83" s="113">
        <f>'2016 Proposed'!$D$71</f>
        <v>0</v>
      </c>
      <c r="K83" s="7">
        <f t="shared" si="18"/>
        <v>0</v>
      </c>
      <c r="L83" s="85"/>
      <c r="M83" s="55"/>
      <c r="N83" s="42"/>
      <c r="O83" s="113"/>
      <c r="P83" s="7"/>
      <c r="Q83" s="85"/>
      <c r="R83" s="55">
        <f>'2015 Approved'!$Z$70</f>
        <v>0</v>
      </c>
      <c r="S83" s="42">
        <f t="shared" si="19"/>
        <v>0</v>
      </c>
      <c r="T83" s="113">
        <f>'2016 Proposed'!$D$70</f>
        <v>0</v>
      </c>
      <c r="U83" s="7">
        <f t="shared" si="20"/>
        <v>0</v>
      </c>
      <c r="V83" s="85"/>
    </row>
    <row r="84" spans="1:22" x14ac:dyDescent="0.25">
      <c r="A84" s="139">
        <f t="shared" si="14"/>
        <v>16</v>
      </c>
      <c r="B84" s="85" t="s">
        <v>93</v>
      </c>
      <c r="C84" s="55">
        <f>'2015 Approved'!$D$71</f>
        <v>0</v>
      </c>
      <c r="D84" s="42">
        <f t="shared" si="15"/>
        <v>0</v>
      </c>
      <c r="E84" s="113">
        <f>'2016 Proposed'!$D$71</f>
        <v>0</v>
      </c>
      <c r="F84" s="7">
        <f t="shared" si="16"/>
        <v>0</v>
      </c>
      <c r="G84" s="85"/>
      <c r="H84" s="55">
        <f>'2015 Approved'!$O$71</f>
        <v>0</v>
      </c>
      <c r="I84" s="42">
        <f t="shared" si="17"/>
        <v>0</v>
      </c>
      <c r="J84" s="113">
        <f>'2016 Proposed'!$D$71</f>
        <v>0</v>
      </c>
      <c r="K84" s="7">
        <f t="shared" si="18"/>
        <v>0</v>
      </c>
      <c r="L84" s="85"/>
      <c r="M84" s="55"/>
      <c r="N84" s="42"/>
      <c r="O84" s="113"/>
      <c r="P84" s="7"/>
      <c r="Q84" s="85"/>
      <c r="R84" s="55">
        <f>'2015 Approved'!$Z$71</f>
        <v>0</v>
      </c>
      <c r="S84" s="42">
        <f t="shared" si="19"/>
        <v>0</v>
      </c>
      <c r="T84" s="113">
        <f>'2016 Proposed'!$D$71</f>
        <v>0</v>
      </c>
      <c r="U84" s="7">
        <f t="shared" si="20"/>
        <v>0</v>
      </c>
      <c r="V84" s="85"/>
    </row>
    <row r="85" spans="1:22" x14ac:dyDescent="0.25">
      <c r="A85" s="139">
        <f t="shared" si="14"/>
        <v>17</v>
      </c>
      <c r="B85" s="85" t="s">
        <v>4</v>
      </c>
      <c r="C85" s="59">
        <f>D77/D69</f>
        <v>0.10213999999999999</v>
      </c>
      <c r="D85" s="42">
        <f>(D72-D69)*C85</f>
        <v>85.246043999999841</v>
      </c>
      <c r="E85" s="114">
        <f>F77/$F$69</f>
        <v>0.10213999999999999</v>
      </c>
      <c r="F85" s="7">
        <f>(F72-F69)*E85</f>
        <v>85.843562999999705</v>
      </c>
      <c r="G85" s="85"/>
      <c r="H85" s="59">
        <f>I77/I69</f>
        <v>0.10213999999999999</v>
      </c>
      <c r="I85" s="42">
        <f>(I72-I69)*H85</f>
        <v>121.09718399999984</v>
      </c>
      <c r="J85" s="114">
        <f>K77/$F$69</f>
        <v>0.10213999999999999</v>
      </c>
      <c r="K85" s="7">
        <f>(K72-K69)*J85</f>
        <v>85.843562999999705</v>
      </c>
      <c r="L85" s="85"/>
      <c r="M85" s="59"/>
      <c r="N85" s="42"/>
      <c r="O85" s="114"/>
      <c r="P85" s="7"/>
      <c r="Q85" s="85"/>
      <c r="R85" s="59">
        <f>S77/S69</f>
        <v>0.10213999999999999</v>
      </c>
      <c r="S85" s="42">
        <f>(S72-S69)*R85</f>
        <v>115.52033999999999</v>
      </c>
      <c r="T85" s="114">
        <f>U77/$F$69</f>
        <v>0.10213999999999999</v>
      </c>
      <c r="U85" s="7">
        <f>(U72-U69)*T85</f>
        <v>85.843562999999705</v>
      </c>
      <c r="V85" s="85"/>
    </row>
    <row r="86" spans="1:22" x14ac:dyDescent="0.25">
      <c r="A86" s="139">
        <f t="shared" si="14"/>
        <v>18</v>
      </c>
      <c r="B86" s="85" t="s">
        <v>88</v>
      </c>
      <c r="C86" s="59">
        <f>'2015 Approved'!$D$11</f>
        <v>3.4826999999999999</v>
      </c>
      <c r="D86" s="42">
        <f t="shared" ref="D86:D95" si="21">C86*D$70</f>
        <v>208.96199999999999</v>
      </c>
      <c r="E86" s="114">
        <f>'2016 Proposed'!$D$11</f>
        <v>3.2218</v>
      </c>
      <c r="F86" s="7">
        <f t="shared" ref="F86:F95" si="22">E86*F$70</f>
        <v>193.30799999999999</v>
      </c>
      <c r="G86" s="85"/>
      <c r="H86" s="59">
        <f>'2015 Approved'!$O$11</f>
        <v>1.5094000000000001</v>
      </c>
      <c r="I86" s="42">
        <f t="shared" ref="I86:I95" si="23">H86*I$70</f>
        <v>90.564000000000007</v>
      </c>
      <c r="J86" s="114">
        <f>'2016 Proposed'!$D$11</f>
        <v>3.2218</v>
      </c>
      <c r="K86" s="7">
        <f t="shared" ref="K86:K95" si="24">J86*K$70</f>
        <v>193.30799999999999</v>
      </c>
      <c r="L86" s="85"/>
      <c r="M86" s="59"/>
      <c r="N86" s="42"/>
      <c r="O86" s="114"/>
      <c r="P86" s="7"/>
      <c r="Q86" s="85"/>
      <c r="R86" s="59">
        <f>'2015 Approved'!$Z$11</f>
        <v>1.4026000000000001</v>
      </c>
      <c r="S86" s="42">
        <f t="shared" ref="S86:S95" si="25">R86*S$70</f>
        <v>84.156000000000006</v>
      </c>
      <c r="T86" s="114">
        <f>'2016 Proposed'!$D$11</f>
        <v>3.2218</v>
      </c>
      <c r="U86" s="7">
        <f t="shared" ref="U86:U95" si="26">T86*U$70</f>
        <v>193.30799999999999</v>
      </c>
      <c r="V86" s="85"/>
    </row>
    <row r="87" spans="1:22" x14ac:dyDescent="0.25">
      <c r="A87" s="139">
        <f t="shared" si="14"/>
        <v>19</v>
      </c>
      <c r="B87" s="85" t="s">
        <v>8</v>
      </c>
      <c r="C87" s="59">
        <f>'2015 Approved'!$D$12</f>
        <v>0.1295</v>
      </c>
      <c r="D87" s="42">
        <f t="shared" si="21"/>
        <v>7.7700000000000005</v>
      </c>
      <c r="E87" s="114">
        <f>'2016 Proposed'!$D$13</f>
        <v>0.62009999999999998</v>
      </c>
      <c r="F87" s="7">
        <f t="shared" si="22"/>
        <v>37.205999999999996</v>
      </c>
      <c r="G87" s="85"/>
      <c r="H87" s="59">
        <f>'2015 Approved'!$O$12</f>
        <v>0.10100000000000001</v>
      </c>
      <c r="I87" s="42">
        <f t="shared" si="23"/>
        <v>6.0600000000000005</v>
      </c>
      <c r="J87" s="114">
        <f>'2016 Proposed'!$D$13</f>
        <v>0.62009999999999998</v>
      </c>
      <c r="K87" s="7">
        <f t="shared" si="24"/>
        <v>37.205999999999996</v>
      </c>
      <c r="L87" s="85"/>
      <c r="M87" s="59"/>
      <c r="N87" s="42"/>
      <c r="O87" s="114"/>
      <c r="P87" s="7"/>
      <c r="Q87" s="85"/>
      <c r="R87" s="59">
        <f>'2015 Approved'!$Z$12</f>
        <v>1.7261</v>
      </c>
      <c r="S87" s="42">
        <f t="shared" si="25"/>
        <v>103.566</v>
      </c>
      <c r="T87" s="114">
        <f>'2016 Proposed'!$D$13</f>
        <v>0.62009999999999998</v>
      </c>
      <c r="U87" s="7">
        <f t="shared" si="26"/>
        <v>37.205999999999996</v>
      </c>
      <c r="V87" s="85"/>
    </row>
    <row r="88" spans="1:22" x14ac:dyDescent="0.25">
      <c r="A88" s="139">
        <f t="shared" si="14"/>
        <v>20</v>
      </c>
      <c r="B88" s="85" t="s">
        <v>85</v>
      </c>
      <c r="C88" s="59">
        <f>'2015 Approved'!$D$13</f>
        <v>0</v>
      </c>
      <c r="D88" s="42">
        <f t="shared" si="21"/>
        <v>0</v>
      </c>
      <c r="E88" s="114">
        <f>'2016 Proposed'!$D$14</f>
        <v>0</v>
      </c>
      <c r="F88" s="7">
        <f t="shared" si="22"/>
        <v>0</v>
      </c>
      <c r="G88" s="85"/>
      <c r="H88" s="59">
        <f>'2015 Approved'!$O$13</f>
        <v>2.3999999999999998E-3</v>
      </c>
      <c r="I88" s="42">
        <f t="shared" si="23"/>
        <v>0.14399999999999999</v>
      </c>
      <c r="J88" s="114">
        <f>'2016 Proposed'!$D$14</f>
        <v>0</v>
      </c>
      <c r="K88" s="7">
        <f t="shared" si="24"/>
        <v>0</v>
      </c>
      <c r="L88" s="85"/>
      <c r="M88" s="59"/>
      <c r="N88" s="42"/>
      <c r="O88" s="114"/>
      <c r="P88" s="7"/>
      <c r="Q88" s="85"/>
      <c r="R88" s="59">
        <f>'2015 Approved'!$Z$13</f>
        <v>0</v>
      </c>
      <c r="S88" s="42">
        <f t="shared" si="25"/>
        <v>0</v>
      </c>
      <c r="T88" s="114">
        <f>'2016 Proposed'!$D$14</f>
        <v>0</v>
      </c>
      <c r="U88" s="7">
        <f t="shared" si="26"/>
        <v>0</v>
      </c>
      <c r="V88" s="85"/>
    </row>
    <row r="89" spans="1:22" x14ac:dyDescent="0.25">
      <c r="A89" s="139">
        <f t="shared" si="14"/>
        <v>21</v>
      </c>
      <c r="B89" s="85" t="s">
        <v>9</v>
      </c>
      <c r="C89" s="59">
        <f>'2015 Approved'!$D$14</f>
        <v>3.4000000000000002E-2</v>
      </c>
      <c r="D89" s="42">
        <f t="shared" si="21"/>
        <v>2.04</v>
      </c>
      <c r="E89" s="114">
        <f>'2016 Proposed'!$D$15</f>
        <v>5.6300000000000003E-2</v>
      </c>
      <c r="F89" s="7">
        <f t="shared" si="22"/>
        <v>3.3780000000000001</v>
      </c>
      <c r="G89" s="85"/>
      <c r="H89" s="59">
        <f>'2015 Approved'!$O$14</f>
        <v>1.5900000000000001E-2</v>
      </c>
      <c r="I89" s="42">
        <f t="shared" si="23"/>
        <v>0.95400000000000007</v>
      </c>
      <c r="J89" s="114">
        <f>'2016 Proposed'!$D$15</f>
        <v>5.6300000000000003E-2</v>
      </c>
      <c r="K89" s="7">
        <f t="shared" si="24"/>
        <v>3.3780000000000001</v>
      </c>
      <c r="L89" s="85"/>
      <c r="M89" s="59"/>
      <c r="N89" s="42"/>
      <c r="O89" s="114"/>
      <c r="P89" s="7"/>
      <c r="Q89" s="85"/>
      <c r="R89" s="59">
        <f>'2015 Approved'!$Z$14</f>
        <v>0</v>
      </c>
      <c r="S89" s="42">
        <f t="shared" si="25"/>
        <v>0</v>
      </c>
      <c r="T89" s="114">
        <f>'2016 Proposed'!$D$15</f>
        <v>5.6300000000000003E-2</v>
      </c>
      <c r="U89" s="7">
        <f t="shared" si="26"/>
        <v>3.3780000000000001</v>
      </c>
      <c r="V89" s="85"/>
    </row>
    <row r="90" spans="1:22" x14ac:dyDescent="0.25">
      <c r="A90" s="139">
        <f t="shared" si="14"/>
        <v>22</v>
      </c>
      <c r="B90" s="85" t="s">
        <v>10</v>
      </c>
      <c r="C90" s="59">
        <f>'2015 Approved'!$D$15</f>
        <v>-2.3599999999999999E-2</v>
      </c>
      <c r="D90" s="42">
        <f t="shared" si="21"/>
        <v>-1.4159999999999999</v>
      </c>
      <c r="E90" s="114">
        <f>'2016 Proposed'!$D$16</f>
        <v>0</v>
      </c>
      <c r="F90" s="7">
        <f t="shared" si="22"/>
        <v>0</v>
      </c>
      <c r="G90" s="85"/>
      <c r="H90" s="59">
        <f>'2015 Approved'!$O$15</f>
        <v>-9.4000000000000004E-3</v>
      </c>
      <c r="I90" s="42">
        <f t="shared" si="23"/>
        <v>-0.56400000000000006</v>
      </c>
      <c r="J90" s="114">
        <f>'2016 Proposed'!$D$16</f>
        <v>0</v>
      </c>
      <c r="K90" s="7">
        <f t="shared" si="24"/>
        <v>0</v>
      </c>
      <c r="L90" s="85"/>
      <c r="M90" s="59"/>
      <c r="N90" s="42"/>
      <c r="O90" s="114"/>
      <c r="P90" s="7"/>
      <c r="Q90" s="85"/>
      <c r="R90" s="59">
        <f>'2015 Approved'!$Z$15</f>
        <v>0</v>
      </c>
      <c r="S90" s="42">
        <f t="shared" si="25"/>
        <v>0</v>
      </c>
      <c r="T90" s="114">
        <f>'2016 Proposed'!$D$16</f>
        <v>0</v>
      </c>
      <c r="U90" s="7">
        <f t="shared" si="26"/>
        <v>0</v>
      </c>
      <c r="V90" s="85"/>
    </row>
    <row r="91" spans="1:22" x14ac:dyDescent="0.25">
      <c r="A91" s="139">
        <f t="shared" si="14"/>
        <v>23</v>
      </c>
      <c r="B91" s="85" t="s">
        <v>99</v>
      </c>
      <c r="C91" s="59">
        <f>'2015 Approved'!$D$16</f>
        <v>0</v>
      </c>
      <c r="D91" s="42">
        <f t="shared" si="21"/>
        <v>0</v>
      </c>
      <c r="E91" s="114">
        <f>'2016 Proposed'!$D$17</f>
        <v>0</v>
      </c>
      <c r="F91" s="7">
        <f t="shared" si="22"/>
        <v>0</v>
      </c>
      <c r="G91" s="85"/>
      <c r="H91" s="59">
        <f>'2015 Approved'!$O$16</f>
        <v>0</v>
      </c>
      <c r="I91" s="42">
        <f t="shared" si="23"/>
        <v>0</v>
      </c>
      <c r="J91" s="114">
        <f>'2016 Proposed'!$D$17</f>
        <v>0</v>
      </c>
      <c r="K91" s="7">
        <f t="shared" si="24"/>
        <v>0</v>
      </c>
      <c r="L91" s="85"/>
      <c r="M91" s="59"/>
      <c r="N91" s="42"/>
      <c r="O91" s="114"/>
      <c r="P91" s="7"/>
      <c r="Q91" s="85"/>
      <c r="R91" s="59">
        <f>'2015 Approved'!$Z$16</f>
        <v>0.87029999999999996</v>
      </c>
      <c r="S91" s="42">
        <f t="shared" si="25"/>
        <v>52.217999999999996</v>
      </c>
      <c r="T91" s="114">
        <f>R91</f>
        <v>0.87029999999999996</v>
      </c>
      <c r="U91" s="7">
        <f t="shared" si="26"/>
        <v>52.217999999999996</v>
      </c>
      <c r="V91" s="85"/>
    </row>
    <row r="92" spans="1:22" x14ac:dyDescent="0.25">
      <c r="A92" s="139">
        <f t="shared" si="14"/>
        <v>24</v>
      </c>
      <c r="B92" s="85" t="s">
        <v>110</v>
      </c>
      <c r="C92" s="59">
        <f>'2015 Approved'!$D$17</f>
        <v>0.78900000000000003</v>
      </c>
      <c r="D92" s="42">
        <f t="shared" si="21"/>
        <v>47.34</v>
      </c>
      <c r="E92" s="114">
        <f>'2016 Proposed'!$D$18</f>
        <v>0</v>
      </c>
      <c r="F92" s="7">
        <f t="shared" si="22"/>
        <v>0</v>
      </c>
      <c r="G92" s="85"/>
      <c r="H92" s="59">
        <f>'2015 Approved'!$O$17</f>
        <v>0.49880000000000002</v>
      </c>
      <c r="I92" s="42">
        <f t="shared" si="23"/>
        <v>29.928000000000001</v>
      </c>
      <c r="J92" s="114">
        <f>'2016 Proposed'!$D$18</f>
        <v>0</v>
      </c>
      <c r="K92" s="7">
        <f t="shared" si="24"/>
        <v>0</v>
      </c>
      <c r="L92" s="85"/>
      <c r="M92" s="59"/>
      <c r="N92" s="42"/>
      <c r="O92" s="114"/>
      <c r="P92" s="7"/>
      <c r="Q92" s="85"/>
      <c r="R92" s="59">
        <f>'2015 Approved'!$Z$17</f>
        <v>1.679</v>
      </c>
      <c r="S92" s="42">
        <f t="shared" si="25"/>
        <v>100.74000000000001</v>
      </c>
      <c r="T92" s="114">
        <f>'2016 Proposed'!$D$18</f>
        <v>0</v>
      </c>
      <c r="U92" s="7">
        <f t="shared" si="26"/>
        <v>0</v>
      </c>
      <c r="V92" s="85"/>
    </row>
    <row r="93" spans="1:22" x14ac:dyDescent="0.25">
      <c r="A93" s="139">
        <f t="shared" si="14"/>
        <v>25</v>
      </c>
      <c r="B93" s="85" t="s">
        <v>100</v>
      </c>
      <c r="C93" s="59">
        <f>'2015 Approved'!$D$18</f>
        <v>0</v>
      </c>
      <c r="D93" s="42">
        <f t="shared" si="21"/>
        <v>0</v>
      </c>
      <c r="E93" s="114">
        <f>'2016 Proposed'!$D$19</f>
        <v>0.57909999999999995</v>
      </c>
      <c r="F93" s="7">
        <f t="shared" si="22"/>
        <v>34.745999999999995</v>
      </c>
      <c r="G93" s="85"/>
      <c r="H93" s="59">
        <f>'2015 Approved'!$O$18</f>
        <v>0</v>
      </c>
      <c r="I93" s="42">
        <f t="shared" si="23"/>
        <v>0</v>
      </c>
      <c r="J93" s="114">
        <f>'2016 Proposed'!$D$19</f>
        <v>0.57909999999999995</v>
      </c>
      <c r="K93" s="7">
        <f t="shared" si="24"/>
        <v>34.745999999999995</v>
      </c>
      <c r="L93" s="85"/>
      <c r="M93" s="59"/>
      <c r="N93" s="42"/>
      <c r="O93" s="114"/>
      <c r="P93" s="7"/>
      <c r="Q93" s="85"/>
      <c r="R93" s="59">
        <f>'2015 Approved'!$Z$18</f>
        <v>0</v>
      </c>
      <c r="S93" s="42">
        <f t="shared" si="25"/>
        <v>0</v>
      </c>
      <c r="T93" s="114">
        <f>'2016 Proposed'!$D$19</f>
        <v>0.57909999999999995</v>
      </c>
      <c r="U93" s="7">
        <f t="shared" si="26"/>
        <v>34.745999999999995</v>
      </c>
      <c r="V93" s="85"/>
    </row>
    <row r="94" spans="1:22" x14ac:dyDescent="0.25">
      <c r="A94" s="139">
        <f t="shared" si="14"/>
        <v>26</v>
      </c>
      <c r="B94" s="85" t="s">
        <v>92</v>
      </c>
      <c r="C94" s="59">
        <f>'2015 Approved'!$D$19</f>
        <v>0</v>
      </c>
      <c r="D94" s="42">
        <f t="shared" si="21"/>
        <v>0</v>
      </c>
      <c r="E94" s="114">
        <f>'2016 Proposed'!$D$20</f>
        <v>0.1454</v>
      </c>
      <c r="F94" s="7">
        <f t="shared" si="22"/>
        <v>8.7240000000000002</v>
      </c>
      <c r="G94" s="85"/>
      <c r="H94" s="59">
        <f>'2015 Approved'!$O$19</f>
        <v>0</v>
      </c>
      <c r="I94" s="42">
        <f t="shared" si="23"/>
        <v>0</v>
      </c>
      <c r="J94" s="114">
        <f>'2016 Proposed'!$D$20</f>
        <v>0.1454</v>
      </c>
      <c r="K94" s="7">
        <f t="shared" si="24"/>
        <v>8.7240000000000002</v>
      </c>
      <c r="L94" s="85"/>
      <c r="M94" s="59"/>
      <c r="N94" s="42"/>
      <c r="O94" s="114"/>
      <c r="P94" s="7"/>
      <c r="Q94" s="85"/>
      <c r="R94" s="59">
        <f>'2015 Approved'!$Z$19</f>
        <v>0</v>
      </c>
      <c r="S94" s="42">
        <f t="shared" si="25"/>
        <v>0</v>
      </c>
      <c r="T94" s="114">
        <f>'2016 Proposed'!$D$20</f>
        <v>0.1454</v>
      </c>
      <c r="U94" s="7">
        <f t="shared" si="26"/>
        <v>8.7240000000000002</v>
      </c>
      <c r="V94" s="85"/>
    </row>
    <row r="95" spans="1:22" x14ac:dyDescent="0.25">
      <c r="A95" s="139">
        <f t="shared" si="14"/>
        <v>27</v>
      </c>
      <c r="B95" s="85" t="s">
        <v>102</v>
      </c>
      <c r="C95" s="59">
        <f>'2015 Approved'!$D$20</f>
        <v>0</v>
      </c>
      <c r="D95" s="42">
        <f t="shared" si="21"/>
        <v>0</v>
      </c>
      <c r="E95" s="114">
        <f>'2016 Proposed'!$D$21</f>
        <v>-0.81850000000000001</v>
      </c>
      <c r="F95" s="7">
        <f t="shared" si="22"/>
        <v>-49.11</v>
      </c>
      <c r="G95" s="85"/>
      <c r="H95" s="59">
        <f>'2015 Approved'!$O$20</f>
        <v>0</v>
      </c>
      <c r="I95" s="42">
        <f t="shared" si="23"/>
        <v>0</v>
      </c>
      <c r="J95" s="114">
        <f>'2016 Proposed'!$D$21</f>
        <v>-0.81850000000000001</v>
      </c>
      <c r="K95" s="7">
        <f t="shared" si="24"/>
        <v>-49.11</v>
      </c>
      <c r="L95" s="85"/>
      <c r="M95" s="59"/>
      <c r="N95" s="42"/>
      <c r="O95" s="114"/>
      <c r="P95" s="7"/>
      <c r="Q95" s="85"/>
      <c r="R95" s="59">
        <f>'2015 Approved'!$Z$20</f>
        <v>0</v>
      </c>
      <c r="S95" s="42">
        <f t="shared" si="25"/>
        <v>0</v>
      </c>
      <c r="T95" s="114">
        <f>'2016 Proposed'!$D$21</f>
        <v>-0.81850000000000001</v>
      </c>
      <c r="U95" s="7">
        <f t="shared" si="26"/>
        <v>-49.11</v>
      </c>
      <c r="V95" s="85"/>
    </row>
    <row r="96" spans="1:22" x14ac:dyDescent="0.25">
      <c r="A96" s="142">
        <f t="shared" si="14"/>
        <v>28</v>
      </c>
      <c r="B96" s="143" t="s">
        <v>26</v>
      </c>
      <c r="C96" s="126"/>
      <c r="D96" s="96">
        <f>SUM(D80:D95)</f>
        <v>472.8020439999998</v>
      </c>
      <c r="E96" s="110"/>
      <c r="F96" s="95">
        <f>SUM(F80:F95)</f>
        <v>411.36556299999967</v>
      </c>
      <c r="G96" s="127">
        <f>F96-D96</f>
        <v>-61.436481000000128</v>
      </c>
      <c r="H96" s="126"/>
      <c r="I96" s="96">
        <f>SUM(I80:I95)</f>
        <v>295.73318399999982</v>
      </c>
      <c r="J96" s="110"/>
      <c r="K96" s="95">
        <f>SUM(K80:K95)</f>
        <v>411.36556299999967</v>
      </c>
      <c r="L96" s="127">
        <f>K96-I96</f>
        <v>115.63237899999984</v>
      </c>
      <c r="M96" s="126"/>
      <c r="N96" s="96">
        <f>SUM(N80:N95)</f>
        <v>0</v>
      </c>
      <c r="O96" s="110"/>
      <c r="P96" s="95">
        <f>SUM(P80:P95)</f>
        <v>0</v>
      </c>
      <c r="Q96" s="127">
        <f>P96-N96</f>
        <v>0</v>
      </c>
      <c r="R96" s="126"/>
      <c r="S96" s="96">
        <f>SUM(S80:S95)</f>
        <v>735.22033999999996</v>
      </c>
      <c r="T96" s="110"/>
      <c r="U96" s="95">
        <f>SUM(U80:U95)</f>
        <v>463.58356299999969</v>
      </c>
      <c r="V96" s="127">
        <f>U96-S96</f>
        <v>-271.63677700000028</v>
      </c>
    </row>
    <row r="97" spans="1:22" x14ac:dyDescent="0.25">
      <c r="A97" s="144">
        <f t="shared" si="14"/>
        <v>29</v>
      </c>
      <c r="B97" s="145" t="s">
        <v>116</v>
      </c>
      <c r="C97" s="128"/>
      <c r="D97" s="120"/>
      <c r="E97" s="111"/>
      <c r="F97" s="97"/>
      <c r="G97" s="129">
        <f>G96/D96</f>
        <v>-0.12994123392579951</v>
      </c>
      <c r="H97" s="128"/>
      <c r="I97" s="120"/>
      <c r="J97" s="111"/>
      <c r="K97" s="97"/>
      <c r="L97" s="129">
        <f>L96/I96</f>
        <v>0.39100238071355536</v>
      </c>
      <c r="M97" s="128"/>
      <c r="N97" s="120"/>
      <c r="O97" s="111"/>
      <c r="P97" s="97"/>
      <c r="Q97" s="129" t="e">
        <f>Q96/N96</f>
        <v>#DIV/0!</v>
      </c>
      <c r="R97" s="128"/>
      <c r="S97" s="120"/>
      <c r="T97" s="111"/>
      <c r="U97" s="97"/>
      <c r="V97" s="129">
        <f>V96/S96</f>
        <v>-0.36946308775951475</v>
      </c>
    </row>
    <row r="98" spans="1:22" x14ac:dyDescent="0.25">
      <c r="A98" s="146">
        <f t="shared" si="14"/>
        <v>30</v>
      </c>
      <c r="B98" s="131" t="s">
        <v>29</v>
      </c>
      <c r="C98" s="130"/>
      <c r="D98" s="121"/>
      <c r="E98" s="112"/>
      <c r="F98" s="94"/>
      <c r="G98" s="131"/>
      <c r="H98" s="130"/>
      <c r="I98" s="121"/>
      <c r="J98" s="112"/>
      <c r="K98" s="94"/>
      <c r="L98" s="131"/>
      <c r="M98" s="130"/>
      <c r="N98" s="121"/>
      <c r="O98" s="112"/>
      <c r="P98" s="94"/>
      <c r="Q98" s="131"/>
      <c r="R98" s="130"/>
      <c r="S98" s="121"/>
      <c r="T98" s="112"/>
      <c r="U98" s="94"/>
      <c r="V98" s="131"/>
    </row>
    <row r="99" spans="1:22" x14ac:dyDescent="0.25">
      <c r="A99" s="139">
        <f t="shared" si="14"/>
        <v>31</v>
      </c>
      <c r="B99" s="85" t="s">
        <v>66</v>
      </c>
      <c r="C99" s="59">
        <f>'2015 Approved'!$D$26</f>
        <v>2.7467999999999999</v>
      </c>
      <c r="D99" s="42">
        <f>C99*D$70</f>
        <v>164.80799999999999</v>
      </c>
      <c r="E99" s="114">
        <f>'2016 Proposed'!$D$28</f>
        <v>2.6640000000000001</v>
      </c>
      <c r="F99" s="7">
        <f>E99*F$70</f>
        <v>159.84</v>
      </c>
      <c r="G99" s="85"/>
      <c r="H99" s="59">
        <f>'2015 Approved'!$O$26</f>
        <v>2.6280000000000001</v>
      </c>
      <c r="I99" s="42">
        <f>H99*I$70</f>
        <v>157.68</v>
      </c>
      <c r="J99" s="114">
        <f>'2016 Proposed'!$D$28</f>
        <v>2.6640000000000001</v>
      </c>
      <c r="K99" s="7">
        <f>J99*K$70</f>
        <v>159.84</v>
      </c>
      <c r="L99" s="85"/>
      <c r="M99" s="59"/>
      <c r="N99" s="42"/>
      <c r="O99" s="114"/>
      <c r="P99" s="7"/>
      <c r="Q99" s="85"/>
      <c r="R99" s="59">
        <f>'2015 Approved'!$Z$26</f>
        <v>2.7835355586422796</v>
      </c>
      <c r="S99" s="42">
        <f>R99*S$70</f>
        <v>167.01213351853679</v>
      </c>
      <c r="T99" s="114">
        <f>'2016 Proposed'!$D$28</f>
        <v>2.6640000000000001</v>
      </c>
      <c r="U99" s="7">
        <f>T99*U$70</f>
        <v>159.84</v>
      </c>
      <c r="V99" s="85"/>
    </row>
    <row r="100" spans="1:22" x14ac:dyDescent="0.25">
      <c r="A100" s="139">
        <f t="shared" si="14"/>
        <v>32</v>
      </c>
      <c r="B100" s="85" t="s">
        <v>67</v>
      </c>
      <c r="C100" s="59">
        <f>'2015 Approved'!$D$27</f>
        <v>1.8887</v>
      </c>
      <c r="D100" s="42">
        <f>C100*D$70</f>
        <v>113.322</v>
      </c>
      <c r="E100" s="114">
        <f>'2016 Proposed'!$D$29</f>
        <v>1.9890000000000001</v>
      </c>
      <c r="F100" s="7">
        <f>E100*F$70</f>
        <v>119.34</v>
      </c>
      <c r="G100" s="85"/>
      <c r="H100" s="59">
        <f>'2015 Approved'!$O$27</f>
        <v>1.829</v>
      </c>
      <c r="I100" s="42">
        <f>H100*I$70</f>
        <v>109.74</v>
      </c>
      <c r="J100" s="114">
        <f>'2016 Proposed'!$D$29</f>
        <v>1.9890000000000001</v>
      </c>
      <c r="K100" s="7">
        <f>J100*K$70</f>
        <v>119.34</v>
      </c>
      <c r="L100" s="85"/>
      <c r="M100" s="59"/>
      <c r="N100" s="42"/>
      <c r="O100" s="114"/>
      <c r="P100" s="7"/>
      <c r="Q100" s="85"/>
      <c r="R100" s="59">
        <f>'2015 Approved'!$Z$27</f>
        <v>1.2831158880371321</v>
      </c>
      <c r="S100" s="42">
        <f>R100*S$70</f>
        <v>76.98695328222793</v>
      </c>
      <c r="T100" s="114">
        <f>'2016 Proposed'!$D$29</f>
        <v>1.9890000000000001</v>
      </c>
      <c r="U100" s="7">
        <f>T100*U$70</f>
        <v>119.34</v>
      </c>
      <c r="V100" s="85"/>
    </row>
    <row r="101" spans="1:22" x14ac:dyDescent="0.25">
      <c r="A101" s="142">
        <f t="shared" si="14"/>
        <v>33</v>
      </c>
      <c r="B101" s="143" t="s">
        <v>26</v>
      </c>
      <c r="C101" s="126"/>
      <c r="D101" s="96">
        <f>SUM(D99:D100)</f>
        <v>278.13</v>
      </c>
      <c r="E101" s="110"/>
      <c r="F101" s="95">
        <f>SUM(F99:F100)</f>
        <v>279.18</v>
      </c>
      <c r="G101" s="127">
        <f>F101-D101</f>
        <v>1.0500000000000114</v>
      </c>
      <c r="H101" s="126"/>
      <c r="I101" s="96">
        <f>SUM(I99:I100)</f>
        <v>267.42</v>
      </c>
      <c r="J101" s="110"/>
      <c r="K101" s="95">
        <f>SUM(K99:K100)</f>
        <v>279.18</v>
      </c>
      <c r="L101" s="127">
        <f>K101-I101</f>
        <v>11.759999999999991</v>
      </c>
      <c r="M101" s="126"/>
      <c r="N101" s="96">
        <f>SUM(N99:N100)</f>
        <v>0</v>
      </c>
      <c r="O101" s="110"/>
      <c r="P101" s="95">
        <f>SUM(P99:P100)</f>
        <v>0</v>
      </c>
      <c r="Q101" s="127">
        <f>P101-N101</f>
        <v>0</v>
      </c>
      <c r="R101" s="126"/>
      <c r="S101" s="96">
        <f>SUM(S99:S100)</f>
        <v>243.9990868007647</v>
      </c>
      <c r="T101" s="110"/>
      <c r="U101" s="95">
        <f>SUM(U99:U100)</f>
        <v>279.18</v>
      </c>
      <c r="V101" s="127">
        <f>U101-S101</f>
        <v>35.180913199235306</v>
      </c>
    </row>
    <row r="102" spans="1:22" x14ac:dyDescent="0.25">
      <c r="A102" s="144">
        <f t="shared" si="14"/>
        <v>34</v>
      </c>
      <c r="B102" s="145" t="s">
        <v>116</v>
      </c>
      <c r="C102" s="128"/>
      <c r="D102" s="120"/>
      <c r="E102" s="111"/>
      <c r="F102" s="97"/>
      <c r="G102" s="129">
        <f>G101/D101</f>
        <v>3.7752130298781554E-3</v>
      </c>
      <c r="H102" s="128"/>
      <c r="I102" s="120"/>
      <c r="J102" s="111"/>
      <c r="K102" s="97"/>
      <c r="L102" s="129">
        <f>L101/I101</f>
        <v>4.3975768454117083E-2</v>
      </c>
      <c r="M102" s="128"/>
      <c r="N102" s="120"/>
      <c r="O102" s="111"/>
      <c r="P102" s="97"/>
      <c r="Q102" s="129" t="e">
        <f>Q101/N101</f>
        <v>#DIV/0!</v>
      </c>
      <c r="R102" s="128"/>
      <c r="S102" s="120"/>
      <c r="T102" s="111"/>
      <c r="U102" s="97"/>
      <c r="V102" s="129">
        <f>V101/S101</f>
        <v>0.14418461011684838</v>
      </c>
    </row>
    <row r="103" spans="1:22" x14ac:dyDescent="0.25">
      <c r="A103" s="146">
        <f t="shared" si="14"/>
        <v>35</v>
      </c>
      <c r="B103" s="131" t="s">
        <v>30</v>
      </c>
      <c r="C103" s="130"/>
      <c r="D103" s="121"/>
      <c r="E103" s="112"/>
      <c r="F103" s="94"/>
      <c r="G103" s="131"/>
      <c r="H103" s="130"/>
      <c r="I103" s="121"/>
      <c r="J103" s="112"/>
      <c r="K103" s="94"/>
      <c r="L103" s="131"/>
      <c r="M103" s="130"/>
      <c r="N103" s="121"/>
      <c r="O103" s="112"/>
      <c r="P103" s="94"/>
      <c r="Q103" s="131"/>
      <c r="R103" s="130"/>
      <c r="S103" s="121"/>
      <c r="T103" s="112"/>
      <c r="U103" s="94"/>
      <c r="V103" s="131"/>
    </row>
    <row r="104" spans="1:22" x14ac:dyDescent="0.25">
      <c r="A104" s="139">
        <f t="shared" si="14"/>
        <v>36</v>
      </c>
      <c r="B104" s="85" t="s">
        <v>184</v>
      </c>
      <c r="C104" s="114">
        <f>0.0036+0.0013+0.0011</f>
        <v>6.0000000000000001E-3</v>
      </c>
      <c r="D104" s="42">
        <f>C104*D72</f>
        <v>122.0076</v>
      </c>
      <c r="E104" s="114">
        <f>0.0036+0.0013+0.0011</f>
        <v>6.0000000000000001E-3</v>
      </c>
      <c r="F104" s="7">
        <f>E104*F72</f>
        <v>122.04269999999998</v>
      </c>
      <c r="G104" s="85"/>
      <c r="H104" s="114">
        <f>0.0036+0.0013+0.0011</f>
        <v>6.0000000000000001E-3</v>
      </c>
      <c r="I104" s="42">
        <f>H104*I72</f>
        <v>124.11359999999999</v>
      </c>
      <c r="J104" s="114">
        <f>0.0036+0.0013+0.0011</f>
        <v>6.0000000000000001E-3</v>
      </c>
      <c r="K104" s="7">
        <f>J104*K72</f>
        <v>122.04269999999998</v>
      </c>
      <c r="L104" s="85"/>
      <c r="M104" s="59"/>
      <c r="N104" s="42"/>
      <c r="O104" s="114"/>
      <c r="P104" s="7"/>
      <c r="Q104" s="85"/>
      <c r="R104" s="114">
        <f>0.0036+0.0013+0.0011</f>
        <v>6.0000000000000001E-3</v>
      </c>
      <c r="S104" s="42">
        <f>R104*S72</f>
        <v>123.786</v>
      </c>
      <c r="T104" s="114">
        <f>0.0036+0.0013+0.0011</f>
        <v>6.0000000000000001E-3</v>
      </c>
      <c r="U104" s="7">
        <f>T104*U72</f>
        <v>122.04269999999998</v>
      </c>
      <c r="V104" s="85"/>
    </row>
    <row r="105" spans="1:22" x14ac:dyDescent="0.25">
      <c r="A105" s="139">
        <f t="shared" si="14"/>
        <v>37</v>
      </c>
      <c r="B105" s="85" t="s">
        <v>65</v>
      </c>
      <c r="C105" s="59">
        <f>SSS</f>
        <v>0.25</v>
      </c>
      <c r="D105" s="42">
        <f>C105</f>
        <v>0.25</v>
      </c>
      <c r="E105" s="114">
        <f>SSS</f>
        <v>0.25</v>
      </c>
      <c r="F105" s="7">
        <f>E105</f>
        <v>0.25</v>
      </c>
      <c r="G105" s="85"/>
      <c r="H105" s="59">
        <f>SSS</f>
        <v>0.25</v>
      </c>
      <c r="I105" s="42">
        <f>H105</f>
        <v>0.25</v>
      </c>
      <c r="J105" s="114">
        <f>SSS</f>
        <v>0.25</v>
      </c>
      <c r="K105" s="7">
        <f>J105</f>
        <v>0.25</v>
      </c>
      <c r="L105" s="85"/>
      <c r="M105" s="59"/>
      <c r="N105" s="42"/>
      <c r="O105" s="114"/>
      <c r="P105" s="7"/>
      <c r="Q105" s="85"/>
      <c r="R105" s="59">
        <f>SSS</f>
        <v>0.25</v>
      </c>
      <c r="S105" s="42">
        <f>R105</f>
        <v>0.25</v>
      </c>
      <c r="T105" s="114">
        <f>SSS</f>
        <v>0.25</v>
      </c>
      <c r="U105" s="7">
        <f>T105</f>
        <v>0.25</v>
      </c>
      <c r="V105" s="85"/>
    </row>
    <row r="106" spans="1:22" x14ac:dyDescent="0.25">
      <c r="A106" s="139">
        <f t="shared" si="14"/>
        <v>38</v>
      </c>
      <c r="B106" s="85" t="s">
        <v>11</v>
      </c>
      <c r="C106" s="59">
        <v>7.0000000000000001E-3</v>
      </c>
      <c r="D106" s="42">
        <f>C106*D69</f>
        <v>136.5</v>
      </c>
      <c r="E106" s="114">
        <v>7.0000000000000001E-3</v>
      </c>
      <c r="F106" s="7">
        <f>E106*F69</f>
        <v>136.5</v>
      </c>
      <c r="G106" s="85"/>
      <c r="H106" s="59">
        <v>7.0000000000000001E-3</v>
      </c>
      <c r="I106" s="42">
        <f>H106*I69</f>
        <v>136.5</v>
      </c>
      <c r="J106" s="114">
        <v>7.0000000000000001E-3</v>
      </c>
      <c r="K106" s="7">
        <f>J106*K69</f>
        <v>136.5</v>
      </c>
      <c r="L106" s="85"/>
      <c r="M106" s="59"/>
      <c r="N106" s="42"/>
      <c r="O106" s="114"/>
      <c r="P106" s="7"/>
      <c r="Q106" s="85"/>
      <c r="R106" s="59">
        <v>7.0000000000000001E-3</v>
      </c>
      <c r="S106" s="42">
        <f>R106*S69</f>
        <v>136.5</v>
      </c>
      <c r="T106" s="114">
        <v>7.0000000000000001E-3</v>
      </c>
      <c r="U106" s="7">
        <f>T106*U69</f>
        <v>136.5</v>
      </c>
      <c r="V106" s="85"/>
    </row>
    <row r="107" spans="1:22" x14ac:dyDescent="0.25">
      <c r="A107" s="142">
        <f>A106+1</f>
        <v>39</v>
      </c>
      <c r="B107" s="143" t="s">
        <v>12</v>
      </c>
      <c r="C107" s="126"/>
      <c r="D107" s="96">
        <f>SUM(D104:D106)</f>
        <v>258.75760000000002</v>
      </c>
      <c r="E107" s="110"/>
      <c r="F107" s="95">
        <f>SUM(F104:F106)</f>
        <v>258.79269999999997</v>
      </c>
      <c r="G107" s="127">
        <f>F107-D107</f>
        <v>3.5099999999943066E-2</v>
      </c>
      <c r="H107" s="126"/>
      <c r="I107" s="96">
        <f>SUM(I104:I106)</f>
        <v>260.86360000000002</v>
      </c>
      <c r="J107" s="110"/>
      <c r="K107" s="95">
        <f>SUM(K104:K106)</f>
        <v>258.79269999999997</v>
      </c>
      <c r="L107" s="127">
        <f>K107-I107</f>
        <v>-2.0709000000000515</v>
      </c>
      <c r="M107" s="126"/>
      <c r="N107" s="96">
        <f>SUM(N104:N106)</f>
        <v>0</v>
      </c>
      <c r="O107" s="110"/>
      <c r="P107" s="95">
        <f>SUM(P104:P106)</f>
        <v>0</v>
      </c>
      <c r="Q107" s="127">
        <f>P107-N107</f>
        <v>0</v>
      </c>
      <c r="R107" s="126"/>
      <c r="S107" s="96">
        <f>SUM(S104:S106)</f>
        <v>260.536</v>
      </c>
      <c r="T107" s="110"/>
      <c r="U107" s="95">
        <f>SUM(U104:U106)</f>
        <v>258.79269999999997</v>
      </c>
      <c r="V107" s="127">
        <f>U107-S107</f>
        <v>-1.7433000000000334</v>
      </c>
    </row>
    <row r="108" spans="1:22" x14ac:dyDescent="0.25">
      <c r="A108" s="144">
        <f t="shared" si="14"/>
        <v>40</v>
      </c>
      <c r="B108" s="145" t="s">
        <v>116</v>
      </c>
      <c r="C108" s="128"/>
      <c r="D108" s="120"/>
      <c r="E108" s="111"/>
      <c r="F108" s="97"/>
      <c r="G108" s="129">
        <f>G107/D107</f>
        <v>1.3564818965681804E-4</v>
      </c>
      <c r="H108" s="128"/>
      <c r="I108" s="120"/>
      <c r="J108" s="111"/>
      <c r="K108" s="97"/>
      <c r="L108" s="129">
        <f>L107/I107</f>
        <v>-7.9386315300411844E-3</v>
      </c>
      <c r="M108" s="128"/>
      <c r="N108" s="120"/>
      <c r="O108" s="111"/>
      <c r="P108" s="97"/>
      <c r="Q108" s="129" t="e">
        <f>Q107/N107</f>
        <v>#DIV/0!</v>
      </c>
      <c r="R108" s="128"/>
      <c r="S108" s="120"/>
      <c r="T108" s="111"/>
      <c r="U108" s="97"/>
      <c r="V108" s="129">
        <f>V107/S107</f>
        <v>-6.6912058218443265E-3</v>
      </c>
    </row>
    <row r="109" spans="1:22" x14ac:dyDescent="0.25">
      <c r="A109" s="147">
        <f t="shared" si="14"/>
        <v>41</v>
      </c>
      <c r="B109" s="133" t="s">
        <v>127</v>
      </c>
      <c r="C109" s="132"/>
      <c r="D109" s="122">
        <f>D77+D96+D101+D107</f>
        <v>3001.4196439999996</v>
      </c>
      <c r="E109" s="115"/>
      <c r="F109" s="102">
        <f>F77+F96+F101+F107</f>
        <v>2941.0682629999997</v>
      </c>
      <c r="G109" s="133"/>
      <c r="H109" s="132"/>
      <c r="I109" s="122">
        <f>I77+I96+I101+I107</f>
        <v>2815.7467839999999</v>
      </c>
      <c r="J109" s="115"/>
      <c r="K109" s="102">
        <f>K77+K96+K101+K107</f>
        <v>2941.0682629999997</v>
      </c>
      <c r="L109" s="133"/>
      <c r="M109" s="132"/>
      <c r="N109" s="122">
        <f>N77+N96+N101+N107</f>
        <v>0</v>
      </c>
      <c r="O109" s="115"/>
      <c r="P109" s="102">
        <f>P77+P96+P101+P107</f>
        <v>0</v>
      </c>
      <c r="Q109" s="133"/>
      <c r="R109" s="132"/>
      <c r="S109" s="122">
        <f>S77+S96+S101+S107</f>
        <v>3231.4854268007648</v>
      </c>
      <c r="T109" s="115"/>
      <c r="U109" s="102">
        <f>U77+U96+U101+U107</f>
        <v>2993.2862629999995</v>
      </c>
      <c r="V109" s="133"/>
    </row>
    <row r="110" spans="1:22" x14ac:dyDescent="0.25">
      <c r="A110" s="148">
        <f t="shared" si="14"/>
        <v>42</v>
      </c>
      <c r="B110" s="134" t="s">
        <v>13</v>
      </c>
      <c r="C110" s="87"/>
      <c r="D110" s="43">
        <f>D109*0.13</f>
        <v>390.18455371999994</v>
      </c>
      <c r="E110" s="116"/>
      <c r="F110" s="99">
        <f>F109*0.13</f>
        <v>382.33887418999996</v>
      </c>
      <c r="G110" s="134"/>
      <c r="H110" s="87"/>
      <c r="I110" s="43">
        <f>I109*0.13</f>
        <v>366.04708191999998</v>
      </c>
      <c r="J110" s="116"/>
      <c r="K110" s="99">
        <f>K109*0.13</f>
        <v>382.33887418999996</v>
      </c>
      <c r="L110" s="134"/>
      <c r="M110" s="87"/>
      <c r="N110" s="43">
        <f>N109*0.13</f>
        <v>0</v>
      </c>
      <c r="O110" s="116"/>
      <c r="P110" s="99">
        <f>P109*0.13</f>
        <v>0</v>
      </c>
      <c r="Q110" s="134"/>
      <c r="R110" s="87"/>
      <c r="S110" s="43">
        <f>S109*0.13</f>
        <v>420.09310548409945</v>
      </c>
      <c r="T110" s="116"/>
      <c r="U110" s="99">
        <f>U109*0.13</f>
        <v>389.12721418999996</v>
      </c>
      <c r="V110" s="134"/>
    </row>
    <row r="111" spans="1:22" x14ac:dyDescent="0.25">
      <c r="A111" s="141">
        <f t="shared" si="14"/>
        <v>43</v>
      </c>
      <c r="B111" s="125" t="s">
        <v>14</v>
      </c>
      <c r="C111" s="88"/>
      <c r="D111" s="69"/>
      <c r="E111" s="117"/>
      <c r="F111" s="70"/>
      <c r="G111" s="125"/>
      <c r="H111" s="88"/>
      <c r="I111" s="69"/>
      <c r="J111" s="117"/>
      <c r="K111" s="70"/>
      <c r="L111" s="125"/>
      <c r="M111" s="88"/>
      <c r="N111" s="69">
        <f>SUM(N109:N110)*-0.1</f>
        <v>0</v>
      </c>
      <c r="O111" s="117"/>
      <c r="P111" s="70">
        <f>SUM(P109:P110)*-0.1</f>
        <v>0</v>
      </c>
      <c r="Q111" s="125"/>
      <c r="R111" s="88"/>
      <c r="S111" s="69"/>
      <c r="T111" s="117"/>
      <c r="U111" s="70"/>
      <c r="V111" s="125"/>
    </row>
    <row r="112" spans="1:22" x14ac:dyDescent="0.25">
      <c r="A112" s="149">
        <f t="shared" si="14"/>
        <v>44</v>
      </c>
      <c r="B112" s="150" t="s">
        <v>15</v>
      </c>
      <c r="C112" s="135"/>
      <c r="D112" s="104">
        <f>SUM(D109:D111)</f>
        <v>3391.6041977199993</v>
      </c>
      <c r="E112" s="118"/>
      <c r="F112" s="103">
        <f>SUM(F109:F111)</f>
        <v>3323.4071371899995</v>
      </c>
      <c r="G112" s="136">
        <f>F112-D112</f>
        <v>-68.197060529999817</v>
      </c>
      <c r="H112" s="135"/>
      <c r="I112" s="104">
        <f>SUM(I109:I111)</f>
        <v>3181.7938659199999</v>
      </c>
      <c r="J112" s="118"/>
      <c r="K112" s="103">
        <f>SUM(K109:K111)</f>
        <v>3323.4071371899995</v>
      </c>
      <c r="L112" s="136">
        <f>K112-I112</f>
        <v>141.61327126999959</v>
      </c>
      <c r="M112" s="135"/>
      <c r="N112" s="104">
        <f>SUM(N109:N111)</f>
        <v>0</v>
      </c>
      <c r="O112" s="118"/>
      <c r="P112" s="103">
        <f>SUM(P109:P111)</f>
        <v>0</v>
      </c>
      <c r="Q112" s="136">
        <f>P112-N112</f>
        <v>0</v>
      </c>
      <c r="R112" s="135"/>
      <c r="S112" s="104">
        <f>SUM(S109:S111)</f>
        <v>3651.5785322848642</v>
      </c>
      <c r="T112" s="118"/>
      <c r="U112" s="103">
        <f>SUM(U109:U111)</f>
        <v>3382.4134771899994</v>
      </c>
      <c r="V112" s="136">
        <f>U112-S112</f>
        <v>-269.16505509486478</v>
      </c>
    </row>
    <row r="113" spans="1:22" x14ac:dyDescent="0.25">
      <c r="A113" s="151">
        <f t="shared" si="14"/>
        <v>45</v>
      </c>
      <c r="B113" s="152" t="s">
        <v>116</v>
      </c>
      <c r="C113" s="137"/>
      <c r="D113" s="123"/>
      <c r="E113" s="119"/>
      <c r="F113" s="105"/>
      <c r="G113" s="138">
        <f>G112/D112</f>
        <v>-2.0107611783192505E-2</v>
      </c>
      <c r="H113" s="137"/>
      <c r="I113" s="123"/>
      <c r="J113" s="119"/>
      <c r="K113" s="105"/>
      <c r="L113" s="138">
        <f>L112/I112</f>
        <v>4.4507368244942169E-2</v>
      </c>
      <c r="M113" s="137"/>
      <c r="N113" s="123"/>
      <c r="O113" s="119"/>
      <c r="P113" s="105"/>
      <c r="Q113" s="138" t="e">
        <f>Q112/N112</f>
        <v>#DIV/0!</v>
      </c>
      <c r="R113" s="137"/>
      <c r="S113" s="123"/>
      <c r="T113" s="119"/>
      <c r="U113" s="105"/>
      <c r="V113" s="138">
        <f>V112/S112</f>
        <v>-7.3711972155352481E-2</v>
      </c>
    </row>
    <row r="114" spans="1:22" x14ac:dyDescent="0.25">
      <c r="A114" s="191">
        <f>A113+1</f>
        <v>46</v>
      </c>
      <c r="B114" s="192" t="s">
        <v>16</v>
      </c>
      <c r="C114" s="193"/>
      <c r="D114" s="194"/>
      <c r="E114" s="195"/>
      <c r="F114" s="196"/>
      <c r="G114" s="192"/>
      <c r="H114" s="193"/>
      <c r="I114" s="194"/>
      <c r="J114" s="195"/>
      <c r="K114" s="196"/>
      <c r="L114" s="192"/>
      <c r="M114" s="193"/>
      <c r="N114" s="194"/>
      <c r="O114" s="195"/>
      <c r="P114" s="196"/>
      <c r="Q114" s="192"/>
      <c r="R114" s="193"/>
      <c r="S114" s="194"/>
      <c r="T114" s="195"/>
      <c r="U114" s="196"/>
      <c r="V114" s="192"/>
    </row>
    <row r="115" spans="1:22" x14ac:dyDescent="0.25">
      <c r="A115" s="148">
        <f>A114+1</f>
        <v>47</v>
      </c>
      <c r="B115" s="134" t="s">
        <v>125</v>
      </c>
      <c r="C115" s="202">
        <f>'2015 Approved'!$D$23</f>
        <v>0</v>
      </c>
      <c r="D115" s="43">
        <f>C115*D70</f>
        <v>0</v>
      </c>
      <c r="E115" s="203">
        <f>C115</f>
        <v>0</v>
      </c>
      <c r="F115" s="99">
        <f>E115*F70</f>
        <v>0</v>
      </c>
      <c r="G115" s="134"/>
      <c r="H115" s="59">
        <f>'2015 Approved'!$O$23</f>
        <v>0</v>
      </c>
      <c r="I115" s="43">
        <f>H115*I$70</f>
        <v>0</v>
      </c>
      <c r="J115" s="203">
        <f>H115</f>
        <v>0</v>
      </c>
      <c r="K115" s="7">
        <f>J115*K$70</f>
        <v>0</v>
      </c>
      <c r="L115" s="134"/>
      <c r="M115" s="59"/>
      <c r="N115" s="43"/>
      <c r="O115" s="203"/>
      <c r="P115" s="7"/>
      <c r="Q115" s="134"/>
      <c r="R115" s="59">
        <f>'2015 Approved'!$Z$23</f>
        <v>1.1795</v>
      </c>
      <c r="S115" s="43">
        <f>R115*S70</f>
        <v>70.77</v>
      </c>
      <c r="T115" s="203">
        <f>R115</f>
        <v>1.1795</v>
      </c>
      <c r="U115" s="7">
        <f>T115*U70</f>
        <v>70.77</v>
      </c>
      <c r="V115" s="134"/>
    </row>
    <row r="116" spans="1:22" x14ac:dyDescent="0.25">
      <c r="A116" s="148">
        <f>A115+1</f>
        <v>48</v>
      </c>
      <c r="B116" s="85" t="s">
        <v>126</v>
      </c>
      <c r="C116" s="59">
        <f>'2015 Approved'!$D$24</f>
        <v>-0.99730000000000008</v>
      </c>
      <c r="D116" s="42">
        <f>C116*D70</f>
        <v>-59.838000000000008</v>
      </c>
      <c r="E116" s="203">
        <f>'2016 Proposed'!$D$26</f>
        <v>1.3567</v>
      </c>
      <c r="F116" s="7">
        <f>E116*F70</f>
        <v>81.402000000000001</v>
      </c>
      <c r="G116" s="85"/>
      <c r="H116" s="59">
        <f>'2015 Approved'!$O$24</f>
        <v>-0.28370000000000001</v>
      </c>
      <c r="I116" s="43">
        <f>H116*I$70</f>
        <v>-17.022000000000002</v>
      </c>
      <c r="J116" s="114">
        <f>'2016 Proposed'!$D$26</f>
        <v>1.3567</v>
      </c>
      <c r="K116" s="7">
        <f>J116*K$70</f>
        <v>81.402000000000001</v>
      </c>
      <c r="L116" s="85"/>
      <c r="M116" s="59"/>
      <c r="N116" s="42"/>
      <c r="O116" s="114"/>
      <c r="P116" s="7"/>
      <c r="Q116" s="85"/>
      <c r="R116" s="59">
        <f>'2015 Approved'!$Z$24</f>
        <v>-0.1012</v>
      </c>
      <c r="S116" s="42">
        <f>R116*S70</f>
        <v>-6.0720000000000001</v>
      </c>
      <c r="T116" s="114">
        <f>'2016 Proposed'!$D$26</f>
        <v>1.3567</v>
      </c>
      <c r="U116" s="7">
        <f>T116*U70</f>
        <v>81.402000000000001</v>
      </c>
      <c r="V116" s="85"/>
    </row>
    <row r="117" spans="1:22" x14ac:dyDescent="0.25">
      <c r="A117" s="139">
        <f t="shared" si="14"/>
        <v>49</v>
      </c>
      <c r="B117" s="85" t="s">
        <v>17</v>
      </c>
      <c r="C117" s="86"/>
      <c r="D117" s="42">
        <f>D109+SUM(D115:D116)</f>
        <v>2941.5816439999994</v>
      </c>
      <c r="E117" s="106"/>
      <c r="F117" s="7">
        <f>F109+SUM(F115:F116)</f>
        <v>3022.4702629999997</v>
      </c>
      <c r="G117" s="85"/>
      <c r="H117" s="86"/>
      <c r="I117" s="42">
        <f>I109+I116+I115</f>
        <v>2798.724784</v>
      </c>
      <c r="J117" s="106"/>
      <c r="K117" s="7">
        <f>K109+K116+K115</f>
        <v>3022.4702629999997</v>
      </c>
      <c r="L117" s="85"/>
      <c r="M117" s="86"/>
      <c r="N117" s="42"/>
      <c r="O117" s="106"/>
      <c r="P117" s="7"/>
      <c r="Q117" s="85"/>
      <c r="R117" s="86"/>
      <c r="S117" s="42">
        <f>S109+S116+S115</f>
        <v>3296.1834268007647</v>
      </c>
      <c r="T117" s="106"/>
      <c r="U117" s="7">
        <f>U109+U116+U115</f>
        <v>3145.4582629999995</v>
      </c>
      <c r="V117" s="85"/>
    </row>
    <row r="118" spans="1:22" x14ac:dyDescent="0.25">
      <c r="A118" s="139">
        <f t="shared" si="14"/>
        <v>50</v>
      </c>
      <c r="B118" s="85" t="s">
        <v>13</v>
      </c>
      <c r="C118" s="86"/>
      <c r="D118" s="42">
        <f>D117*0.13</f>
        <v>382.40561371999996</v>
      </c>
      <c r="E118" s="106"/>
      <c r="F118" s="7">
        <f>F117*0.13</f>
        <v>392.92113418999998</v>
      </c>
      <c r="G118" s="85"/>
      <c r="H118" s="86"/>
      <c r="I118" s="42">
        <f>I117*0.13</f>
        <v>363.83422192</v>
      </c>
      <c r="J118" s="106"/>
      <c r="K118" s="7">
        <f>K117*0.13</f>
        <v>392.92113418999998</v>
      </c>
      <c r="L118" s="85"/>
      <c r="M118" s="86"/>
      <c r="N118" s="42"/>
      <c r="O118" s="106"/>
      <c r="P118" s="7"/>
      <c r="Q118" s="85"/>
      <c r="R118" s="86"/>
      <c r="S118" s="42">
        <f>S117*0.13</f>
        <v>428.50384548409943</v>
      </c>
      <c r="T118" s="106"/>
      <c r="U118" s="7">
        <f>U117*0.13</f>
        <v>408.90957418999994</v>
      </c>
      <c r="V118" s="85"/>
    </row>
    <row r="119" spans="1:22" x14ac:dyDescent="0.25">
      <c r="A119" s="139">
        <f t="shared" si="14"/>
        <v>51</v>
      </c>
      <c r="B119" s="85" t="s">
        <v>18</v>
      </c>
      <c r="C119" s="86"/>
      <c r="D119" s="42"/>
      <c r="E119" s="106"/>
      <c r="F119" s="7"/>
      <c r="G119" s="85"/>
      <c r="H119" s="86"/>
      <c r="I119" s="42"/>
      <c r="J119" s="106"/>
      <c r="K119" s="7"/>
      <c r="L119" s="85"/>
      <c r="M119" s="86"/>
      <c r="N119" s="42"/>
      <c r="O119" s="106"/>
      <c r="P119" s="7"/>
      <c r="Q119" s="85"/>
      <c r="R119" s="86"/>
      <c r="S119" s="42"/>
      <c r="T119" s="106"/>
      <c r="U119" s="7"/>
      <c r="V119" s="85"/>
    </row>
    <row r="120" spans="1:22" x14ac:dyDescent="0.25">
      <c r="A120" s="177">
        <f t="shared" si="14"/>
        <v>52</v>
      </c>
      <c r="B120" s="178" t="s">
        <v>15</v>
      </c>
      <c r="C120" s="179"/>
      <c r="D120" s="180">
        <f>SUM(D117:D119)</f>
        <v>3323.9872577199994</v>
      </c>
      <c r="E120" s="181"/>
      <c r="F120" s="182">
        <f>SUM(F117:F119)</f>
        <v>3415.3913971899997</v>
      </c>
      <c r="G120" s="183">
        <f>F120-D120</f>
        <v>91.404139470000246</v>
      </c>
      <c r="H120" s="179"/>
      <c r="I120" s="180">
        <f>SUM(I117:I119)</f>
        <v>3162.5590059199999</v>
      </c>
      <c r="J120" s="181"/>
      <c r="K120" s="182">
        <f>SUM(K117:K119)</f>
        <v>3415.3913971899997</v>
      </c>
      <c r="L120" s="183">
        <f>K120-I120</f>
        <v>252.83239126999979</v>
      </c>
      <c r="M120" s="179"/>
      <c r="N120" s="180">
        <f>SUM(N117:N119)</f>
        <v>0</v>
      </c>
      <c r="O120" s="181"/>
      <c r="P120" s="182">
        <f>SUM(P117:P119)</f>
        <v>0</v>
      </c>
      <c r="Q120" s="183">
        <f>P120-N120</f>
        <v>0</v>
      </c>
      <c r="R120" s="179"/>
      <c r="S120" s="180">
        <f>SUM(S117:S119)</f>
        <v>3724.6872722848639</v>
      </c>
      <c r="T120" s="181"/>
      <c r="U120" s="182">
        <f>SUM(U117:U119)</f>
        <v>3554.3678371899996</v>
      </c>
      <c r="V120" s="183">
        <f>U120-S120</f>
        <v>-170.31943509486428</v>
      </c>
    </row>
    <row r="121" spans="1:22" ht="15.75" thickBot="1" x14ac:dyDescent="0.3">
      <c r="A121" s="184">
        <f>A120+1</f>
        <v>53</v>
      </c>
      <c r="B121" s="185" t="s">
        <v>116</v>
      </c>
      <c r="C121" s="186"/>
      <c r="D121" s="187"/>
      <c r="E121" s="188"/>
      <c r="F121" s="189"/>
      <c r="G121" s="190">
        <f>G120/D120</f>
        <v>2.7498342316960769E-2</v>
      </c>
      <c r="H121" s="186"/>
      <c r="I121" s="187"/>
      <c r="J121" s="188"/>
      <c r="K121" s="189"/>
      <c r="L121" s="190">
        <f>L120/I120</f>
        <v>7.9945509568903658E-2</v>
      </c>
      <c r="M121" s="186"/>
      <c r="N121" s="187"/>
      <c r="O121" s="188"/>
      <c r="P121" s="189"/>
      <c r="Q121" s="190" t="e">
        <f>Q120/N120</f>
        <v>#DIV/0!</v>
      </c>
      <c r="R121" s="186"/>
      <c r="S121" s="187"/>
      <c r="T121" s="188"/>
      <c r="U121" s="189"/>
      <c r="V121" s="190">
        <f>V120/S120</f>
        <v>-4.5727177248463036E-2</v>
      </c>
    </row>
    <row r="122" spans="1:22" ht="15.75" thickBot="1" x14ac:dyDescent="0.3"/>
    <row r="123" spans="1:22" x14ac:dyDescent="0.25">
      <c r="A123" s="153">
        <f>A121+1</f>
        <v>54</v>
      </c>
      <c r="B123" s="154" t="s">
        <v>118</v>
      </c>
      <c r="C123" s="153" t="s">
        <v>2</v>
      </c>
      <c r="D123" s="198" t="s">
        <v>3</v>
      </c>
      <c r="E123" s="199" t="s">
        <v>2</v>
      </c>
      <c r="F123" s="200" t="s">
        <v>3</v>
      </c>
      <c r="G123" s="201" t="s">
        <v>101</v>
      </c>
      <c r="H123" s="153" t="s">
        <v>2</v>
      </c>
      <c r="I123" s="198" t="s">
        <v>3</v>
      </c>
      <c r="J123" s="199" t="s">
        <v>2</v>
      </c>
      <c r="K123" s="200" t="s">
        <v>3</v>
      </c>
      <c r="L123" s="201" t="s">
        <v>101</v>
      </c>
      <c r="M123" s="153" t="s">
        <v>2</v>
      </c>
      <c r="N123" s="198" t="s">
        <v>3</v>
      </c>
      <c r="O123" s="199" t="s">
        <v>2</v>
      </c>
      <c r="P123" s="200" t="s">
        <v>3</v>
      </c>
      <c r="Q123" s="201" t="s">
        <v>101</v>
      </c>
      <c r="R123" s="153" t="s">
        <v>2</v>
      </c>
      <c r="S123" s="198" t="s">
        <v>3</v>
      </c>
      <c r="T123" s="199" t="s">
        <v>2</v>
      </c>
      <c r="U123" s="200" t="s">
        <v>3</v>
      </c>
      <c r="V123" s="201" t="s">
        <v>101</v>
      </c>
    </row>
    <row r="124" spans="1:22" x14ac:dyDescent="0.25">
      <c r="A124" s="139">
        <f>A123+1</f>
        <v>55</v>
      </c>
      <c r="B124" s="85" t="s">
        <v>117</v>
      </c>
      <c r="C124" s="86"/>
      <c r="D124" s="42">
        <f>SUM(D80:D83)+D85+D86+D95</f>
        <v>417.06804399999982</v>
      </c>
      <c r="E124" s="106"/>
      <c r="F124" s="7">
        <f>SUM(F80:F83)+F85+F86+F95</f>
        <v>327.31156299999969</v>
      </c>
      <c r="G124" s="56">
        <f>F124-D124</f>
        <v>-89.756481000000122</v>
      </c>
      <c r="H124" s="86"/>
      <c r="I124" s="42">
        <f>SUM(I80:I83)+I85+I86+I95</f>
        <v>259.21118399999983</v>
      </c>
      <c r="J124" s="106"/>
      <c r="K124" s="7">
        <f>SUM(K80:K83)+K85+K86+K95</f>
        <v>327.31156299999969</v>
      </c>
      <c r="L124" s="56">
        <f>K124-I124</f>
        <v>68.100378999999862</v>
      </c>
      <c r="M124" s="86"/>
      <c r="N124" s="42">
        <f>SUM(N80:N83)+N85+N86+N95</f>
        <v>0</v>
      </c>
      <c r="O124" s="106"/>
      <c r="P124" s="7">
        <f>SUM(P80:P83)+P85+P86+P95</f>
        <v>0</v>
      </c>
      <c r="Q124" s="56">
        <f>P124-N124</f>
        <v>0</v>
      </c>
      <c r="R124" s="86"/>
      <c r="S124" s="42">
        <f>SUM(S80:S83)+S85+S86+S95</f>
        <v>478.69633999999996</v>
      </c>
      <c r="T124" s="106"/>
      <c r="U124" s="7">
        <f>SUM(U80:U83)+U85+U86+U95</f>
        <v>327.31156299999969</v>
      </c>
      <c r="V124" s="56">
        <f>U124-S124</f>
        <v>-151.38477700000027</v>
      </c>
    </row>
    <row r="125" spans="1:22" x14ac:dyDescent="0.25">
      <c r="A125" s="164">
        <f t="shared" ref="A125:A127" si="27">A124+1</f>
        <v>56</v>
      </c>
      <c r="B125" s="165" t="s">
        <v>116</v>
      </c>
      <c r="C125" s="166"/>
      <c r="D125" s="167"/>
      <c r="E125" s="168"/>
      <c r="F125" s="93"/>
      <c r="G125" s="169">
        <f>G124/SUM(D124:D127)</f>
        <v>-0.18983945213231812</v>
      </c>
      <c r="H125" s="166"/>
      <c r="I125" s="167"/>
      <c r="J125" s="168"/>
      <c r="K125" s="93"/>
      <c r="L125" s="169">
        <f>L124/SUM(I124:I127)</f>
        <v>0.23027642038304333</v>
      </c>
      <c r="M125" s="166"/>
      <c r="N125" s="167"/>
      <c r="O125" s="168"/>
      <c r="P125" s="93"/>
      <c r="Q125" s="169" t="e">
        <f>Q124/SUM(N124:N127)</f>
        <v>#DIV/0!</v>
      </c>
      <c r="R125" s="166"/>
      <c r="S125" s="167"/>
      <c r="T125" s="168"/>
      <c r="U125" s="93"/>
      <c r="V125" s="169">
        <f>V124/SUM(S124:S127)</f>
        <v>-0.20590395662883901</v>
      </c>
    </row>
    <row r="126" spans="1:22" x14ac:dyDescent="0.25">
      <c r="A126" s="139">
        <f t="shared" si="27"/>
        <v>57</v>
      </c>
      <c r="B126" s="85" t="s">
        <v>119</v>
      </c>
      <c r="C126" s="86"/>
      <c r="D126" s="42">
        <f>D84+SUM(D87:D94)</f>
        <v>55.734000000000002</v>
      </c>
      <c r="E126" s="106"/>
      <c r="F126" s="7">
        <f>F84+SUM(F87:F94)</f>
        <v>84.053999999999988</v>
      </c>
      <c r="G126" s="56">
        <f>F126-D126</f>
        <v>28.319999999999986</v>
      </c>
      <c r="H126" s="86"/>
      <c r="I126" s="42">
        <f>I84+SUM(I87:I94)</f>
        <v>36.521999999999998</v>
      </c>
      <c r="J126" s="106"/>
      <c r="K126" s="7">
        <f>K84+SUM(K87:K94)</f>
        <v>84.053999999999988</v>
      </c>
      <c r="L126" s="56">
        <f>K126-I126</f>
        <v>47.531999999999989</v>
      </c>
      <c r="M126" s="86"/>
      <c r="N126" s="42">
        <f>N84+SUM(N87:N94)</f>
        <v>0</v>
      </c>
      <c r="O126" s="106"/>
      <c r="P126" s="7">
        <f>P84+SUM(P87:P94)</f>
        <v>0</v>
      </c>
      <c r="Q126" s="56">
        <f>P126-N126</f>
        <v>0</v>
      </c>
      <c r="R126" s="86"/>
      <c r="S126" s="42">
        <f>S84+SUM(S87:S94)</f>
        <v>256.524</v>
      </c>
      <c r="T126" s="106"/>
      <c r="U126" s="7">
        <f>U84+SUM(U87:U94)</f>
        <v>136.27199999999999</v>
      </c>
      <c r="V126" s="56">
        <f>U126-S126</f>
        <v>-120.25200000000001</v>
      </c>
    </row>
    <row r="127" spans="1:22" ht="15.75" thickBot="1" x14ac:dyDescent="0.3">
      <c r="A127" s="170">
        <f t="shared" si="27"/>
        <v>58</v>
      </c>
      <c r="B127" s="171" t="s">
        <v>116</v>
      </c>
      <c r="C127" s="172"/>
      <c r="D127" s="173"/>
      <c r="E127" s="174"/>
      <c r="F127" s="175"/>
      <c r="G127" s="176">
        <f>G126/SUM(D124:D127)</f>
        <v>5.9898218206518576E-2</v>
      </c>
      <c r="H127" s="172"/>
      <c r="I127" s="173"/>
      <c r="J127" s="174"/>
      <c r="K127" s="175"/>
      <c r="L127" s="176">
        <f>L126/SUM(I124:I127)</f>
        <v>0.16072596033051204</v>
      </c>
      <c r="M127" s="172"/>
      <c r="N127" s="173"/>
      <c r="O127" s="174"/>
      <c r="P127" s="175"/>
      <c r="Q127" s="176" t="e">
        <f>Q126/SUM(N124:N127)</f>
        <v>#DIV/0!</v>
      </c>
      <c r="R127" s="172"/>
      <c r="S127" s="173"/>
      <c r="T127" s="174"/>
      <c r="U127" s="175"/>
      <c r="V127" s="176">
        <f>V126/SUM(S124:S127)</f>
        <v>-0.16355913113067574</v>
      </c>
    </row>
    <row r="128" spans="1:22" ht="15.75" thickBot="1" x14ac:dyDescent="0.3"/>
    <row r="129" spans="1:22" x14ac:dyDescent="0.25">
      <c r="A129" s="330" t="s">
        <v>109</v>
      </c>
      <c r="B129" s="332" t="s">
        <v>0</v>
      </c>
      <c r="C129" s="328" t="s">
        <v>113</v>
      </c>
      <c r="D129" s="329"/>
      <c r="E129" s="326" t="s">
        <v>114</v>
      </c>
      <c r="F129" s="326"/>
      <c r="G129" s="327"/>
      <c r="H129" s="328" t="s">
        <v>115</v>
      </c>
      <c r="I129" s="329"/>
      <c r="J129" s="326" t="s">
        <v>114</v>
      </c>
      <c r="K129" s="326"/>
      <c r="L129" s="327"/>
      <c r="M129" s="328" t="s">
        <v>122</v>
      </c>
      <c r="N129" s="329"/>
      <c r="O129" s="326" t="s">
        <v>114</v>
      </c>
      <c r="P129" s="326"/>
      <c r="Q129" s="327"/>
      <c r="R129" s="328" t="s">
        <v>121</v>
      </c>
      <c r="S129" s="329"/>
      <c r="T129" s="326" t="s">
        <v>114</v>
      </c>
      <c r="U129" s="326"/>
      <c r="V129" s="327"/>
    </row>
    <row r="130" spans="1:22" x14ac:dyDescent="0.25">
      <c r="A130" s="331"/>
      <c r="B130" s="333"/>
      <c r="C130" s="157" t="s">
        <v>2</v>
      </c>
      <c r="D130" s="158" t="s">
        <v>3</v>
      </c>
      <c r="E130" s="159" t="s">
        <v>2</v>
      </c>
      <c r="F130" s="160" t="s">
        <v>3</v>
      </c>
      <c r="G130" s="250" t="s">
        <v>101</v>
      </c>
      <c r="H130" s="157" t="s">
        <v>2</v>
      </c>
      <c r="I130" s="158" t="s">
        <v>3</v>
      </c>
      <c r="J130" s="159" t="s">
        <v>2</v>
      </c>
      <c r="K130" s="160" t="s">
        <v>3</v>
      </c>
      <c r="L130" s="250" t="s">
        <v>101</v>
      </c>
      <c r="M130" s="157" t="s">
        <v>2</v>
      </c>
      <c r="N130" s="158" t="s">
        <v>3</v>
      </c>
      <c r="O130" s="159" t="s">
        <v>2</v>
      </c>
      <c r="P130" s="160" t="s">
        <v>3</v>
      </c>
      <c r="Q130" s="250" t="s">
        <v>101</v>
      </c>
      <c r="R130" s="157" t="s">
        <v>2</v>
      </c>
      <c r="S130" s="158" t="s">
        <v>3</v>
      </c>
      <c r="T130" s="159" t="s">
        <v>2</v>
      </c>
      <c r="U130" s="160" t="s">
        <v>3</v>
      </c>
      <c r="V130" s="250" t="s">
        <v>101</v>
      </c>
    </row>
    <row r="131" spans="1:22" x14ac:dyDescent="0.25">
      <c r="A131" s="139">
        <v>1</v>
      </c>
      <c r="B131" s="85" t="s">
        <v>89</v>
      </c>
      <c r="C131" s="86"/>
      <c r="D131" s="204">
        <v>32500</v>
      </c>
      <c r="E131" s="106"/>
      <c r="F131" s="81">
        <f>D131</f>
        <v>32500</v>
      </c>
      <c r="G131" s="85"/>
      <c r="H131" s="86"/>
      <c r="I131" s="204">
        <v>32500</v>
      </c>
      <c r="J131" s="106"/>
      <c r="K131" s="81">
        <f>I131</f>
        <v>32500</v>
      </c>
      <c r="L131" s="85"/>
      <c r="M131" s="86"/>
      <c r="N131" s="204"/>
      <c r="O131" s="106"/>
      <c r="P131" s="81">
        <f>N131</f>
        <v>0</v>
      </c>
      <c r="Q131" s="85"/>
      <c r="R131" s="86"/>
      <c r="S131" s="204">
        <v>32500</v>
      </c>
      <c r="T131" s="106"/>
      <c r="U131" s="81">
        <f>S131</f>
        <v>32500</v>
      </c>
      <c r="V131" s="85"/>
    </row>
    <row r="132" spans="1:22" x14ac:dyDescent="0.25">
      <c r="A132" s="139">
        <f>A131+1</f>
        <v>2</v>
      </c>
      <c r="B132" s="85" t="s">
        <v>90</v>
      </c>
      <c r="C132" s="86"/>
      <c r="D132" s="204">
        <v>100</v>
      </c>
      <c r="E132" s="106"/>
      <c r="F132" s="81">
        <f>D132</f>
        <v>100</v>
      </c>
      <c r="G132" s="85"/>
      <c r="H132" s="86"/>
      <c r="I132" s="204">
        <v>100</v>
      </c>
      <c r="J132" s="106"/>
      <c r="K132" s="81">
        <f>I132</f>
        <v>100</v>
      </c>
      <c r="L132" s="85"/>
      <c r="M132" s="86"/>
      <c r="N132" s="204"/>
      <c r="O132" s="106"/>
      <c r="P132" s="81">
        <f>N132</f>
        <v>0</v>
      </c>
      <c r="Q132" s="85"/>
      <c r="R132" s="86"/>
      <c r="S132" s="204">
        <v>100</v>
      </c>
      <c r="T132" s="106"/>
      <c r="U132" s="81">
        <f>S132</f>
        <v>100</v>
      </c>
      <c r="V132" s="85"/>
    </row>
    <row r="133" spans="1:22" x14ac:dyDescent="0.25">
      <c r="A133" s="139">
        <f t="shared" ref="A133:A182" si="28">A132+1</f>
        <v>3</v>
      </c>
      <c r="B133" s="85" t="s">
        <v>22</v>
      </c>
      <c r="C133" s="86"/>
      <c r="D133" s="40">
        <f>CKH_LOSS</f>
        <v>1.0427999999999999</v>
      </c>
      <c r="E133" s="106"/>
      <c r="F133" s="1">
        <f>EPI_LOSS</f>
        <v>1.0430999999999999</v>
      </c>
      <c r="G133" s="85"/>
      <c r="H133" s="86"/>
      <c r="I133" s="40">
        <f>SMP_LOSS</f>
        <v>1.0608</v>
      </c>
      <c r="J133" s="106"/>
      <c r="K133" s="1">
        <f>EPI_LOSS</f>
        <v>1.0430999999999999</v>
      </c>
      <c r="L133" s="85"/>
      <c r="M133" s="86"/>
      <c r="N133" s="40">
        <f>DUT_LOSS</f>
        <v>1.0662</v>
      </c>
      <c r="O133" s="106"/>
      <c r="P133" s="1">
        <f>EPI_LOSS</f>
        <v>1.0430999999999999</v>
      </c>
      <c r="Q133" s="85"/>
      <c r="R133" s="86"/>
      <c r="S133" s="40">
        <f>NEW_LOSS</f>
        <v>1.0580000000000001</v>
      </c>
      <c r="T133" s="106"/>
      <c r="U133" s="1">
        <f>EPI_LOSS</f>
        <v>1.0430999999999999</v>
      </c>
      <c r="V133" s="85"/>
    </row>
    <row r="134" spans="1:22" x14ac:dyDescent="0.25">
      <c r="A134" s="139">
        <f t="shared" si="28"/>
        <v>4</v>
      </c>
      <c r="B134" s="85" t="s">
        <v>91</v>
      </c>
      <c r="C134" s="86"/>
      <c r="D134" s="80">
        <f>D131*D133</f>
        <v>33891</v>
      </c>
      <c r="E134" s="106"/>
      <c r="F134" s="81">
        <f>F131*F133</f>
        <v>33900.75</v>
      </c>
      <c r="G134" s="85"/>
      <c r="H134" s="86"/>
      <c r="I134" s="80">
        <f>I131*I133</f>
        <v>34476</v>
      </c>
      <c r="J134" s="106"/>
      <c r="K134" s="81">
        <f>K131*K133</f>
        <v>33900.75</v>
      </c>
      <c r="L134" s="85"/>
      <c r="M134" s="86"/>
      <c r="N134" s="80">
        <f>N131*N133</f>
        <v>0</v>
      </c>
      <c r="O134" s="106"/>
      <c r="P134" s="81">
        <f>P131*P133</f>
        <v>0</v>
      </c>
      <c r="Q134" s="85"/>
      <c r="R134" s="86"/>
      <c r="S134" s="80">
        <f>S131*S133</f>
        <v>34385</v>
      </c>
      <c r="T134" s="106"/>
      <c r="U134" s="81">
        <f>U131*U133</f>
        <v>33900.75</v>
      </c>
      <c r="V134" s="85"/>
    </row>
    <row r="135" spans="1:22" x14ac:dyDescent="0.25">
      <c r="A135" s="140">
        <f t="shared" si="28"/>
        <v>5</v>
      </c>
      <c r="B135" s="83" t="s">
        <v>27</v>
      </c>
      <c r="C135" s="82"/>
      <c r="D135" s="41"/>
      <c r="E135" s="107"/>
      <c r="F135" s="39"/>
      <c r="G135" s="83"/>
      <c r="H135" s="82"/>
      <c r="I135" s="41"/>
      <c r="J135" s="107"/>
      <c r="K135" s="39"/>
      <c r="L135" s="83"/>
      <c r="M135" s="82"/>
      <c r="N135" s="41"/>
      <c r="O135" s="107"/>
      <c r="P135" s="39"/>
      <c r="Q135" s="83"/>
      <c r="R135" s="82"/>
      <c r="S135" s="41"/>
      <c r="T135" s="107"/>
      <c r="U135" s="39"/>
      <c r="V135" s="83"/>
    </row>
    <row r="136" spans="1:22" x14ac:dyDescent="0.25">
      <c r="A136" s="139">
        <f t="shared" si="28"/>
        <v>6</v>
      </c>
      <c r="B136" s="85" t="s">
        <v>23</v>
      </c>
      <c r="C136" s="84">
        <f>'General Input'!$B$11</f>
        <v>0.08</v>
      </c>
      <c r="D136" s="42">
        <f>D$131*C136*TOU_OFF</f>
        <v>1664</v>
      </c>
      <c r="E136" s="108">
        <f>'General Input'!$B$11</f>
        <v>0.08</v>
      </c>
      <c r="F136" s="7">
        <f>F$131*E136*TOU_OFF</f>
        <v>1664</v>
      </c>
      <c r="G136" s="85"/>
      <c r="H136" s="84">
        <f>'General Input'!$B$11</f>
        <v>0.08</v>
      </c>
      <c r="I136" s="42">
        <f>I$131*H136*TOU_OFF</f>
        <v>1664</v>
      </c>
      <c r="J136" s="108">
        <f>'General Input'!$B$11</f>
        <v>0.08</v>
      </c>
      <c r="K136" s="7">
        <f>K$131*J136*TOU_OFF</f>
        <v>1664</v>
      </c>
      <c r="L136" s="85"/>
      <c r="M136" s="84"/>
      <c r="N136" s="42"/>
      <c r="O136" s="108"/>
      <c r="P136" s="7"/>
      <c r="Q136" s="85"/>
      <c r="R136" s="84">
        <f>'General Input'!$B$11</f>
        <v>0.08</v>
      </c>
      <c r="S136" s="42">
        <f>S$131*R136*TOU_OFF</f>
        <v>1664</v>
      </c>
      <c r="T136" s="108">
        <f>'General Input'!$B$11</f>
        <v>0.08</v>
      </c>
      <c r="U136" s="7">
        <f>U$131*T136*TOU_OFF</f>
        <v>1664</v>
      </c>
      <c r="V136" s="85"/>
    </row>
    <row r="137" spans="1:22" x14ac:dyDescent="0.25">
      <c r="A137" s="139">
        <f t="shared" si="28"/>
        <v>7</v>
      </c>
      <c r="B137" s="85" t="s">
        <v>24</v>
      </c>
      <c r="C137" s="84">
        <f>'General Input'!$B$12</f>
        <v>0.122</v>
      </c>
      <c r="D137" s="42">
        <f>D$131*C137*TOU_MID</f>
        <v>713.69999999999993</v>
      </c>
      <c r="E137" s="108">
        <f>'General Input'!$B$12</f>
        <v>0.122</v>
      </c>
      <c r="F137" s="7">
        <f>F$131*E137*TOU_MID</f>
        <v>713.69999999999993</v>
      </c>
      <c r="G137" s="85"/>
      <c r="H137" s="84">
        <f>'General Input'!$B$12</f>
        <v>0.122</v>
      </c>
      <c r="I137" s="42">
        <f>I$131*H137*TOU_MID</f>
        <v>713.69999999999993</v>
      </c>
      <c r="J137" s="108">
        <f>'General Input'!$B$12</f>
        <v>0.122</v>
      </c>
      <c r="K137" s="7">
        <f>K$131*J137*TOU_MID</f>
        <v>713.69999999999993</v>
      </c>
      <c r="L137" s="85"/>
      <c r="M137" s="84"/>
      <c r="N137" s="42"/>
      <c r="O137" s="108"/>
      <c r="P137" s="7"/>
      <c r="Q137" s="85"/>
      <c r="R137" s="84">
        <f>'General Input'!$B$12</f>
        <v>0.122</v>
      </c>
      <c r="S137" s="42">
        <f>S$131*R137*TOU_MID</f>
        <v>713.69999999999993</v>
      </c>
      <c r="T137" s="108">
        <f>'General Input'!$B$12</f>
        <v>0.122</v>
      </c>
      <c r="U137" s="7">
        <f>U$131*T137*TOU_MID</f>
        <v>713.69999999999993</v>
      </c>
      <c r="V137" s="85"/>
    </row>
    <row r="138" spans="1:22" x14ac:dyDescent="0.25">
      <c r="A138" s="141">
        <f t="shared" si="28"/>
        <v>8</v>
      </c>
      <c r="B138" s="125" t="s">
        <v>25</v>
      </c>
      <c r="C138" s="124">
        <f>'General Input'!$B$13</f>
        <v>0.161</v>
      </c>
      <c r="D138" s="69">
        <f>D$131*C138*TOU_ON</f>
        <v>941.84999999999991</v>
      </c>
      <c r="E138" s="109">
        <f>'General Input'!$B$13</f>
        <v>0.161</v>
      </c>
      <c r="F138" s="70">
        <f>F$131*E138*TOU_ON</f>
        <v>941.84999999999991</v>
      </c>
      <c r="G138" s="125"/>
      <c r="H138" s="124">
        <f>'General Input'!$B$13</f>
        <v>0.161</v>
      </c>
      <c r="I138" s="69">
        <f>I$131*H138*TOU_ON</f>
        <v>941.84999999999991</v>
      </c>
      <c r="J138" s="109">
        <f>'General Input'!$B$13</f>
        <v>0.161</v>
      </c>
      <c r="K138" s="70">
        <f>K$131*J138*TOU_ON</f>
        <v>941.84999999999991</v>
      </c>
      <c r="L138" s="125"/>
      <c r="M138" s="124"/>
      <c r="N138" s="69"/>
      <c r="O138" s="109"/>
      <c r="P138" s="70"/>
      <c r="Q138" s="125"/>
      <c r="R138" s="124">
        <f>'General Input'!$B$13</f>
        <v>0.161</v>
      </c>
      <c r="S138" s="69">
        <f>S$131*R138*TOU_ON</f>
        <v>941.84999999999991</v>
      </c>
      <c r="T138" s="109">
        <f>'General Input'!$B$13</f>
        <v>0.161</v>
      </c>
      <c r="U138" s="70">
        <f>U$131*T138*TOU_ON</f>
        <v>941.84999999999991</v>
      </c>
      <c r="V138" s="125"/>
    </row>
    <row r="139" spans="1:22" x14ac:dyDescent="0.25">
      <c r="A139" s="142">
        <f t="shared" si="28"/>
        <v>9</v>
      </c>
      <c r="B139" s="143" t="s">
        <v>26</v>
      </c>
      <c r="C139" s="126"/>
      <c r="D139" s="96">
        <f>SUM(D136:D138)</f>
        <v>3319.5499999999997</v>
      </c>
      <c r="E139" s="110"/>
      <c r="F139" s="95">
        <f>SUM(F136:F138)</f>
        <v>3319.5499999999997</v>
      </c>
      <c r="G139" s="127">
        <f>D139-F139</f>
        <v>0</v>
      </c>
      <c r="H139" s="126"/>
      <c r="I139" s="96">
        <f>SUM(I136:I138)</f>
        <v>3319.5499999999997</v>
      </c>
      <c r="J139" s="110"/>
      <c r="K139" s="95">
        <f>SUM(K136:K138)</f>
        <v>3319.5499999999997</v>
      </c>
      <c r="L139" s="127">
        <f>I139-K139</f>
        <v>0</v>
      </c>
      <c r="M139" s="126"/>
      <c r="N139" s="96">
        <f>SUM(N136:N138)</f>
        <v>0</v>
      </c>
      <c r="O139" s="110"/>
      <c r="P139" s="95">
        <f>SUM(P136:P138)</f>
        <v>0</v>
      </c>
      <c r="Q139" s="127">
        <f>N139-P139</f>
        <v>0</v>
      </c>
      <c r="R139" s="126"/>
      <c r="S139" s="96">
        <f>SUM(S136:S138)</f>
        <v>3319.5499999999997</v>
      </c>
      <c r="T139" s="110"/>
      <c r="U139" s="95">
        <f>SUM(U136:U138)</f>
        <v>3319.5499999999997</v>
      </c>
      <c r="V139" s="127">
        <f>S139-U139</f>
        <v>0</v>
      </c>
    </row>
    <row r="140" spans="1:22" x14ac:dyDescent="0.25">
      <c r="A140" s="144">
        <f t="shared" si="28"/>
        <v>10</v>
      </c>
      <c r="B140" s="145" t="s">
        <v>116</v>
      </c>
      <c r="C140" s="128"/>
      <c r="D140" s="120"/>
      <c r="E140" s="111"/>
      <c r="F140" s="97"/>
      <c r="G140" s="129">
        <f>G139/D139</f>
        <v>0</v>
      </c>
      <c r="H140" s="128"/>
      <c r="I140" s="120"/>
      <c r="J140" s="111"/>
      <c r="K140" s="97"/>
      <c r="L140" s="129">
        <f>L139/I139</f>
        <v>0</v>
      </c>
      <c r="M140" s="128"/>
      <c r="N140" s="120"/>
      <c r="O140" s="111"/>
      <c r="P140" s="97"/>
      <c r="Q140" s="129" t="e">
        <f>Q139/N139</f>
        <v>#DIV/0!</v>
      </c>
      <c r="R140" s="128"/>
      <c r="S140" s="120"/>
      <c r="T140" s="111"/>
      <c r="U140" s="97"/>
      <c r="V140" s="129">
        <f>V139/S139</f>
        <v>0</v>
      </c>
    </row>
    <row r="141" spans="1:22" x14ac:dyDescent="0.25">
      <c r="A141" s="146">
        <f t="shared" si="28"/>
        <v>11</v>
      </c>
      <c r="B141" s="131" t="s">
        <v>28</v>
      </c>
      <c r="C141" s="130"/>
      <c r="D141" s="121"/>
      <c r="E141" s="112"/>
      <c r="F141" s="94"/>
      <c r="G141" s="131"/>
      <c r="H141" s="130"/>
      <c r="I141" s="121"/>
      <c r="J141" s="112"/>
      <c r="K141" s="94"/>
      <c r="L141" s="131"/>
      <c r="M141" s="130"/>
      <c r="N141" s="121"/>
      <c r="O141" s="112"/>
      <c r="P141" s="94"/>
      <c r="Q141" s="131"/>
      <c r="R141" s="130"/>
      <c r="S141" s="121"/>
      <c r="T141" s="112"/>
      <c r="U141" s="94"/>
      <c r="V141" s="131"/>
    </row>
    <row r="142" spans="1:22" x14ac:dyDescent="0.25">
      <c r="A142" s="139">
        <f t="shared" si="28"/>
        <v>12</v>
      </c>
      <c r="B142" s="85" t="s">
        <v>5</v>
      </c>
      <c r="C142" s="55">
        <f>'2015 Approved'!$D$4</f>
        <v>122.86</v>
      </c>
      <c r="D142" s="42">
        <f>C142</f>
        <v>122.86</v>
      </c>
      <c r="E142" s="113">
        <f>'2016 Proposed'!$D$3</f>
        <v>97.27</v>
      </c>
      <c r="F142" s="7">
        <f>E142</f>
        <v>97.27</v>
      </c>
      <c r="G142" s="85"/>
      <c r="H142" s="55">
        <f>'2015 Approved'!$O$4</f>
        <v>45.55</v>
      </c>
      <c r="I142" s="42">
        <f>H142</f>
        <v>45.55</v>
      </c>
      <c r="J142" s="113">
        <f>'2016 Proposed'!$D$3</f>
        <v>97.27</v>
      </c>
      <c r="K142" s="7">
        <f>J142</f>
        <v>97.27</v>
      </c>
      <c r="L142" s="85"/>
      <c r="M142" s="55"/>
      <c r="N142" s="42"/>
      <c r="O142" s="113"/>
      <c r="P142" s="7"/>
      <c r="Q142" s="85"/>
      <c r="R142" s="55">
        <f>'2015 Approved'!$Z$4</f>
        <v>279.02</v>
      </c>
      <c r="S142" s="42">
        <f>R142</f>
        <v>279.02</v>
      </c>
      <c r="T142" s="113">
        <f>'2016 Proposed'!$D$3</f>
        <v>97.27</v>
      </c>
      <c r="U142" s="7">
        <f>T142</f>
        <v>97.27</v>
      </c>
      <c r="V142" s="85"/>
    </row>
    <row r="143" spans="1:22" x14ac:dyDescent="0.25">
      <c r="A143" s="139">
        <f t="shared" si="28"/>
        <v>13</v>
      </c>
      <c r="B143" s="85" t="s">
        <v>84</v>
      </c>
      <c r="C143" s="55">
        <f>'2015 Approved'!$D$5</f>
        <v>0</v>
      </c>
      <c r="D143" s="42">
        <f t="shared" ref="D143:D146" si="29">C143</f>
        <v>0</v>
      </c>
      <c r="E143" s="113">
        <f>'2016 Proposed'!$D$5</f>
        <v>0</v>
      </c>
      <c r="F143" s="7">
        <f t="shared" ref="F143:F146" si="30">E143</f>
        <v>0</v>
      </c>
      <c r="G143" s="85"/>
      <c r="H143" s="55">
        <f>'2015 Approved'!$O$5</f>
        <v>1.23</v>
      </c>
      <c r="I143" s="42">
        <f t="shared" ref="I143:I146" si="31">H143</f>
        <v>1.23</v>
      </c>
      <c r="J143" s="113">
        <f>'2016 Proposed'!$D$5</f>
        <v>0</v>
      </c>
      <c r="K143" s="7">
        <f t="shared" ref="K143:K146" si="32">J143</f>
        <v>0</v>
      </c>
      <c r="L143" s="85"/>
      <c r="M143" s="55"/>
      <c r="N143" s="42"/>
      <c r="O143" s="113"/>
      <c r="P143" s="7"/>
      <c r="Q143" s="85"/>
      <c r="R143" s="55">
        <f>'2015 Approved'!$Z$5</f>
        <v>0</v>
      </c>
      <c r="S143" s="42">
        <f t="shared" ref="S143:S146" si="33">R143</f>
        <v>0</v>
      </c>
      <c r="T143" s="113">
        <f>'2016 Proposed'!$D$5</f>
        <v>0</v>
      </c>
      <c r="U143" s="7">
        <f t="shared" ref="U143:U146" si="34">T143</f>
        <v>0</v>
      </c>
      <c r="V143" s="85"/>
    </row>
    <row r="144" spans="1:22" x14ac:dyDescent="0.25">
      <c r="A144" s="139">
        <f t="shared" si="28"/>
        <v>14</v>
      </c>
      <c r="B144" s="85" t="s">
        <v>84</v>
      </c>
      <c r="C144" s="55">
        <f>'2015 Approved'!$D$6</f>
        <v>0</v>
      </c>
      <c r="D144" s="42">
        <f t="shared" si="29"/>
        <v>0</v>
      </c>
      <c r="E144" s="113">
        <f>'2016 Proposed'!$D$6</f>
        <v>0</v>
      </c>
      <c r="F144" s="7">
        <f t="shared" si="30"/>
        <v>0</v>
      </c>
      <c r="G144" s="85"/>
      <c r="H144" s="55">
        <f>'2015 Approved'!$O$6</f>
        <v>0.77</v>
      </c>
      <c r="I144" s="42">
        <f t="shared" si="31"/>
        <v>0.77</v>
      </c>
      <c r="J144" s="113">
        <f>'2016 Proposed'!$D$6</f>
        <v>0</v>
      </c>
      <c r="K144" s="7">
        <f t="shared" si="32"/>
        <v>0</v>
      </c>
      <c r="L144" s="85"/>
      <c r="M144" s="55"/>
      <c r="N144" s="42"/>
      <c r="O144" s="113"/>
      <c r="P144" s="7"/>
      <c r="Q144" s="85"/>
      <c r="R144" s="55">
        <f>'2015 Approved'!$Z$6</f>
        <v>0</v>
      </c>
      <c r="S144" s="42">
        <f t="shared" si="33"/>
        <v>0</v>
      </c>
      <c r="T144" s="113">
        <f>'2016 Proposed'!$D$6</f>
        <v>0</v>
      </c>
      <c r="U144" s="7">
        <f t="shared" si="34"/>
        <v>0</v>
      </c>
      <c r="V144" s="85"/>
    </row>
    <row r="145" spans="1:22" x14ac:dyDescent="0.25">
      <c r="A145" s="139">
        <f t="shared" si="28"/>
        <v>15</v>
      </c>
      <c r="B145" s="85" t="s">
        <v>6</v>
      </c>
      <c r="C145" s="55">
        <f>'2015 Approved'!$D$133</f>
        <v>0</v>
      </c>
      <c r="D145" s="42">
        <f t="shared" si="29"/>
        <v>0</v>
      </c>
      <c r="E145" s="113">
        <f>'2016 Proposed'!$D$133</f>
        <v>0</v>
      </c>
      <c r="F145" s="7">
        <f t="shared" si="30"/>
        <v>0</v>
      </c>
      <c r="G145" s="85"/>
      <c r="H145" s="55">
        <f>'2015 Approved'!$O$133</f>
        <v>0</v>
      </c>
      <c r="I145" s="42">
        <f t="shared" si="31"/>
        <v>0</v>
      </c>
      <c r="J145" s="113">
        <f>'2016 Proposed'!$D$134</f>
        <v>0</v>
      </c>
      <c r="K145" s="7">
        <f t="shared" si="32"/>
        <v>0</v>
      </c>
      <c r="L145" s="85"/>
      <c r="M145" s="55"/>
      <c r="N145" s="42"/>
      <c r="O145" s="113"/>
      <c r="P145" s="7"/>
      <c r="Q145" s="85"/>
      <c r="R145" s="55">
        <f>'2015 Approved'!$Z$133</f>
        <v>0</v>
      </c>
      <c r="S145" s="42">
        <f t="shared" si="33"/>
        <v>0</v>
      </c>
      <c r="T145" s="113">
        <f>'2016 Proposed'!$D$133</f>
        <v>0</v>
      </c>
      <c r="U145" s="7">
        <f t="shared" si="34"/>
        <v>0</v>
      </c>
      <c r="V145" s="85"/>
    </row>
    <row r="146" spans="1:22" x14ac:dyDescent="0.25">
      <c r="A146" s="139">
        <f t="shared" si="28"/>
        <v>16</v>
      </c>
      <c r="B146" s="85" t="s">
        <v>93</v>
      </c>
      <c r="C146" s="55">
        <f>'2015 Approved'!$D$134</f>
        <v>0</v>
      </c>
      <c r="D146" s="42">
        <f t="shared" si="29"/>
        <v>0</v>
      </c>
      <c r="E146" s="113">
        <f>'2016 Proposed'!$D$134</f>
        <v>0</v>
      </c>
      <c r="F146" s="7">
        <f t="shared" si="30"/>
        <v>0</v>
      </c>
      <c r="G146" s="85"/>
      <c r="H146" s="55">
        <f>'2015 Approved'!$O$134</f>
        <v>0</v>
      </c>
      <c r="I146" s="42">
        <f t="shared" si="31"/>
        <v>0</v>
      </c>
      <c r="J146" s="113">
        <f>'2016 Proposed'!$D$134</f>
        <v>0</v>
      </c>
      <c r="K146" s="7">
        <f t="shared" si="32"/>
        <v>0</v>
      </c>
      <c r="L146" s="85"/>
      <c r="M146" s="55"/>
      <c r="N146" s="42"/>
      <c r="O146" s="113"/>
      <c r="P146" s="7"/>
      <c r="Q146" s="85"/>
      <c r="R146" s="55">
        <f>'2015 Approved'!$Z$134</f>
        <v>0</v>
      </c>
      <c r="S146" s="42">
        <f t="shared" si="33"/>
        <v>0</v>
      </c>
      <c r="T146" s="113">
        <f>'2016 Proposed'!$D$134</f>
        <v>0</v>
      </c>
      <c r="U146" s="7">
        <f t="shared" si="34"/>
        <v>0</v>
      </c>
      <c r="V146" s="85"/>
    </row>
    <row r="147" spans="1:22" x14ac:dyDescent="0.25">
      <c r="A147" s="139">
        <f t="shared" si="28"/>
        <v>17</v>
      </c>
      <c r="B147" s="85" t="s">
        <v>4</v>
      </c>
      <c r="C147" s="59">
        <f>D139/D131</f>
        <v>0.10213999999999999</v>
      </c>
      <c r="D147" s="42">
        <f>(D134-D131)*C147</f>
        <v>142.07674</v>
      </c>
      <c r="E147" s="114">
        <f>F139/$F$131</f>
        <v>0.10213999999999999</v>
      </c>
      <c r="F147" s="7">
        <f>(F134-F131)*E147</f>
        <v>143.07260499999998</v>
      </c>
      <c r="G147" s="85"/>
      <c r="H147" s="59">
        <f>I139/I131</f>
        <v>0.10213999999999999</v>
      </c>
      <c r="I147" s="42">
        <f>(I134-I131)*H147</f>
        <v>201.82863999999998</v>
      </c>
      <c r="J147" s="114">
        <f>K139/$F$131</f>
        <v>0.10213999999999999</v>
      </c>
      <c r="K147" s="7">
        <f>(K134-K131)*J147</f>
        <v>143.07260499999998</v>
      </c>
      <c r="L147" s="85"/>
      <c r="M147" s="59"/>
      <c r="N147" s="42"/>
      <c r="O147" s="114"/>
      <c r="P147" s="7"/>
      <c r="Q147" s="85"/>
      <c r="R147" s="59">
        <f>S139/S131</f>
        <v>0.10213999999999999</v>
      </c>
      <c r="S147" s="42">
        <f>(S134-S131)*R147</f>
        <v>192.53389999999999</v>
      </c>
      <c r="T147" s="114">
        <f>U139/$F$131</f>
        <v>0.10213999999999999</v>
      </c>
      <c r="U147" s="7">
        <f>(U134-U131)*T147</f>
        <v>143.07260499999998</v>
      </c>
      <c r="V147" s="85"/>
    </row>
    <row r="148" spans="1:22" x14ac:dyDescent="0.25">
      <c r="A148" s="139">
        <f t="shared" si="28"/>
        <v>18</v>
      </c>
      <c r="B148" s="85" t="s">
        <v>88</v>
      </c>
      <c r="C148" s="59">
        <f>'2015 Approved'!$D$11</f>
        <v>3.4826999999999999</v>
      </c>
      <c r="D148" s="42">
        <f t="shared" ref="D148:D157" si="35">C148*D$132</f>
        <v>348.27</v>
      </c>
      <c r="E148" s="114">
        <f>'2016 Proposed'!$D$11</f>
        <v>3.2218</v>
      </c>
      <c r="F148" s="7">
        <f t="shared" ref="F148:F157" si="36">E148*F$132</f>
        <v>322.18</v>
      </c>
      <c r="G148" s="85"/>
      <c r="H148" s="59">
        <f>'2015 Approved'!$O$11</f>
        <v>1.5094000000000001</v>
      </c>
      <c r="I148" s="42">
        <f t="shared" ref="I148:I157" si="37">H148*I$132</f>
        <v>150.94</v>
      </c>
      <c r="J148" s="114">
        <f>'2016 Proposed'!$D$11</f>
        <v>3.2218</v>
      </c>
      <c r="K148" s="7">
        <f t="shared" ref="K148:K157" si="38">J148*K$132</f>
        <v>322.18</v>
      </c>
      <c r="L148" s="85"/>
      <c r="M148" s="59"/>
      <c r="N148" s="42"/>
      <c r="O148" s="114"/>
      <c r="P148" s="7"/>
      <c r="Q148" s="85"/>
      <c r="R148" s="59">
        <f>'2015 Approved'!$Z$11</f>
        <v>1.4026000000000001</v>
      </c>
      <c r="S148" s="42">
        <f t="shared" ref="S148:S157" si="39">R148*S$132</f>
        <v>140.26000000000002</v>
      </c>
      <c r="T148" s="114">
        <f>'2016 Proposed'!$D$11</f>
        <v>3.2218</v>
      </c>
      <c r="U148" s="7">
        <f t="shared" ref="U148:U157" si="40">T148*U$132</f>
        <v>322.18</v>
      </c>
      <c r="V148" s="85"/>
    </row>
    <row r="149" spans="1:22" x14ac:dyDescent="0.25">
      <c r="A149" s="139">
        <f t="shared" si="28"/>
        <v>19</v>
      </c>
      <c r="B149" s="85" t="s">
        <v>8</v>
      </c>
      <c r="C149" s="59">
        <f>'2015 Approved'!$D$12</f>
        <v>0.1295</v>
      </c>
      <c r="D149" s="42">
        <f t="shared" si="35"/>
        <v>12.950000000000001</v>
      </c>
      <c r="E149" s="114">
        <f>'2016 Proposed'!$D$13</f>
        <v>0.62009999999999998</v>
      </c>
      <c r="F149" s="7">
        <f t="shared" si="36"/>
        <v>62.01</v>
      </c>
      <c r="G149" s="85"/>
      <c r="H149" s="59">
        <f>'2015 Approved'!$O$12</f>
        <v>0.10100000000000001</v>
      </c>
      <c r="I149" s="42">
        <f t="shared" si="37"/>
        <v>10.100000000000001</v>
      </c>
      <c r="J149" s="114">
        <f>'2016 Proposed'!$D$13</f>
        <v>0.62009999999999998</v>
      </c>
      <c r="K149" s="7">
        <f t="shared" si="38"/>
        <v>62.01</v>
      </c>
      <c r="L149" s="85"/>
      <c r="M149" s="59"/>
      <c r="N149" s="42"/>
      <c r="O149" s="114"/>
      <c r="P149" s="7"/>
      <c r="Q149" s="85"/>
      <c r="R149" s="59">
        <f>'2015 Approved'!$Z$12</f>
        <v>1.7261</v>
      </c>
      <c r="S149" s="42">
        <f t="shared" si="39"/>
        <v>172.60999999999999</v>
      </c>
      <c r="T149" s="114">
        <f>'2016 Proposed'!$D$13</f>
        <v>0.62009999999999998</v>
      </c>
      <c r="U149" s="7">
        <f t="shared" si="40"/>
        <v>62.01</v>
      </c>
      <c r="V149" s="85"/>
    </row>
    <row r="150" spans="1:22" x14ac:dyDescent="0.25">
      <c r="A150" s="139">
        <f t="shared" si="28"/>
        <v>20</v>
      </c>
      <c r="B150" s="85" t="s">
        <v>85</v>
      </c>
      <c r="C150" s="59">
        <f>'2015 Approved'!$D$13</f>
        <v>0</v>
      </c>
      <c r="D150" s="42">
        <f t="shared" si="35"/>
        <v>0</v>
      </c>
      <c r="E150" s="114">
        <f>'2016 Proposed'!$D$14</f>
        <v>0</v>
      </c>
      <c r="F150" s="7">
        <f t="shared" si="36"/>
        <v>0</v>
      </c>
      <c r="G150" s="85"/>
      <c r="H150" s="59">
        <f>'2015 Approved'!$O$13</f>
        <v>2.3999999999999998E-3</v>
      </c>
      <c r="I150" s="42">
        <f t="shared" si="37"/>
        <v>0.24</v>
      </c>
      <c r="J150" s="114">
        <f>'2016 Proposed'!$D$14</f>
        <v>0</v>
      </c>
      <c r="K150" s="7">
        <f t="shared" si="38"/>
        <v>0</v>
      </c>
      <c r="L150" s="85"/>
      <c r="M150" s="59"/>
      <c r="N150" s="42"/>
      <c r="O150" s="114"/>
      <c r="P150" s="7"/>
      <c r="Q150" s="85"/>
      <c r="R150" s="59">
        <f>'2015 Approved'!$Z$13</f>
        <v>0</v>
      </c>
      <c r="S150" s="42">
        <f t="shared" si="39"/>
        <v>0</v>
      </c>
      <c r="T150" s="114">
        <f>'2016 Proposed'!$D$14</f>
        <v>0</v>
      </c>
      <c r="U150" s="7">
        <f t="shared" si="40"/>
        <v>0</v>
      </c>
      <c r="V150" s="85"/>
    </row>
    <row r="151" spans="1:22" x14ac:dyDescent="0.25">
      <c r="A151" s="139">
        <f t="shared" si="28"/>
        <v>21</v>
      </c>
      <c r="B151" s="85" t="s">
        <v>9</v>
      </c>
      <c r="C151" s="59">
        <f>'2015 Approved'!$D$14</f>
        <v>3.4000000000000002E-2</v>
      </c>
      <c r="D151" s="42">
        <f t="shared" si="35"/>
        <v>3.4000000000000004</v>
      </c>
      <c r="E151" s="114">
        <f>'2016 Proposed'!$D$15</f>
        <v>5.6300000000000003E-2</v>
      </c>
      <c r="F151" s="7">
        <f t="shared" si="36"/>
        <v>5.63</v>
      </c>
      <c r="G151" s="85"/>
      <c r="H151" s="59">
        <f>'2015 Approved'!$O$14</f>
        <v>1.5900000000000001E-2</v>
      </c>
      <c r="I151" s="42">
        <f t="shared" si="37"/>
        <v>1.59</v>
      </c>
      <c r="J151" s="114">
        <f>'2016 Proposed'!$D$15</f>
        <v>5.6300000000000003E-2</v>
      </c>
      <c r="K151" s="7">
        <f t="shared" si="38"/>
        <v>5.63</v>
      </c>
      <c r="L151" s="85"/>
      <c r="M151" s="59"/>
      <c r="N151" s="42"/>
      <c r="O151" s="114"/>
      <c r="P151" s="7"/>
      <c r="Q151" s="85"/>
      <c r="R151" s="59">
        <f>'2015 Approved'!$Z$14</f>
        <v>0</v>
      </c>
      <c r="S151" s="42">
        <f t="shared" si="39"/>
        <v>0</v>
      </c>
      <c r="T151" s="114">
        <f>'2016 Proposed'!$D$15</f>
        <v>5.6300000000000003E-2</v>
      </c>
      <c r="U151" s="7">
        <f t="shared" si="40"/>
        <v>5.63</v>
      </c>
      <c r="V151" s="85"/>
    </row>
    <row r="152" spans="1:22" x14ac:dyDescent="0.25">
      <c r="A152" s="139">
        <f t="shared" si="28"/>
        <v>22</v>
      </c>
      <c r="B152" s="85" t="s">
        <v>10</v>
      </c>
      <c r="C152" s="59">
        <f>'2015 Approved'!$D$15</f>
        <v>-2.3599999999999999E-2</v>
      </c>
      <c r="D152" s="42">
        <f t="shared" si="35"/>
        <v>-2.36</v>
      </c>
      <c r="E152" s="114">
        <f>'2016 Proposed'!$D$16</f>
        <v>0</v>
      </c>
      <c r="F152" s="7">
        <f t="shared" si="36"/>
        <v>0</v>
      </c>
      <c r="G152" s="85"/>
      <c r="H152" s="59">
        <f>'2015 Approved'!$O$15</f>
        <v>-9.4000000000000004E-3</v>
      </c>
      <c r="I152" s="42">
        <f t="shared" si="37"/>
        <v>-0.94000000000000006</v>
      </c>
      <c r="J152" s="114">
        <f>'2016 Proposed'!$D$16</f>
        <v>0</v>
      </c>
      <c r="K152" s="7">
        <f t="shared" si="38"/>
        <v>0</v>
      </c>
      <c r="L152" s="85"/>
      <c r="M152" s="59"/>
      <c r="N152" s="42"/>
      <c r="O152" s="114"/>
      <c r="P152" s="7"/>
      <c r="Q152" s="85"/>
      <c r="R152" s="59">
        <f>'2015 Approved'!$Z$15</f>
        <v>0</v>
      </c>
      <c r="S152" s="42">
        <f t="shared" si="39"/>
        <v>0</v>
      </c>
      <c r="T152" s="114">
        <f>'2016 Proposed'!$D$16</f>
        <v>0</v>
      </c>
      <c r="U152" s="7">
        <f t="shared" si="40"/>
        <v>0</v>
      </c>
      <c r="V152" s="85"/>
    </row>
    <row r="153" spans="1:22" x14ac:dyDescent="0.25">
      <c r="A153" s="139">
        <f t="shared" si="28"/>
        <v>23</v>
      </c>
      <c r="B153" s="85" t="s">
        <v>99</v>
      </c>
      <c r="C153" s="59">
        <f>'2015 Approved'!$D$16</f>
        <v>0</v>
      </c>
      <c r="D153" s="42">
        <f t="shared" si="35"/>
        <v>0</v>
      </c>
      <c r="E153" s="114">
        <f>'2016 Proposed'!$D$17</f>
        <v>0</v>
      </c>
      <c r="F153" s="7">
        <f t="shared" si="36"/>
        <v>0</v>
      </c>
      <c r="G153" s="85"/>
      <c r="H153" s="59">
        <f>'2015 Approved'!$O$16</f>
        <v>0</v>
      </c>
      <c r="I153" s="42">
        <f t="shared" si="37"/>
        <v>0</v>
      </c>
      <c r="J153" s="114">
        <f>'2016 Proposed'!$D$17</f>
        <v>0</v>
      </c>
      <c r="K153" s="7">
        <f t="shared" si="38"/>
        <v>0</v>
      </c>
      <c r="L153" s="85"/>
      <c r="M153" s="59"/>
      <c r="N153" s="42"/>
      <c r="O153" s="114"/>
      <c r="P153" s="7"/>
      <c r="Q153" s="85"/>
      <c r="R153" s="59">
        <f>'2015 Approved'!$Z$16</f>
        <v>0.87029999999999996</v>
      </c>
      <c r="S153" s="42">
        <f t="shared" si="39"/>
        <v>87.03</v>
      </c>
      <c r="T153" s="114">
        <f>R153</f>
        <v>0.87029999999999996</v>
      </c>
      <c r="U153" s="7">
        <f t="shared" si="40"/>
        <v>87.03</v>
      </c>
      <c r="V153" s="85"/>
    </row>
    <row r="154" spans="1:22" x14ac:dyDescent="0.25">
      <c r="A154" s="139">
        <f t="shared" si="28"/>
        <v>24</v>
      </c>
      <c r="B154" s="85" t="s">
        <v>110</v>
      </c>
      <c r="C154" s="59">
        <f>'2015 Approved'!$D$17</f>
        <v>0.78900000000000003</v>
      </c>
      <c r="D154" s="42">
        <f t="shared" si="35"/>
        <v>78.900000000000006</v>
      </c>
      <c r="E154" s="114">
        <f>'2016 Proposed'!$D$18</f>
        <v>0</v>
      </c>
      <c r="F154" s="7">
        <f t="shared" si="36"/>
        <v>0</v>
      </c>
      <c r="G154" s="85"/>
      <c r="H154" s="59">
        <f>'2015 Approved'!$O$17</f>
        <v>0.49880000000000002</v>
      </c>
      <c r="I154" s="42">
        <f t="shared" si="37"/>
        <v>49.88</v>
      </c>
      <c r="J154" s="114">
        <f>'2016 Proposed'!$D$18</f>
        <v>0</v>
      </c>
      <c r="K154" s="7">
        <f t="shared" si="38"/>
        <v>0</v>
      </c>
      <c r="L154" s="85"/>
      <c r="M154" s="59"/>
      <c r="N154" s="42"/>
      <c r="O154" s="114"/>
      <c r="P154" s="7"/>
      <c r="Q154" s="85"/>
      <c r="R154" s="59">
        <f>'2015 Approved'!$Z$17</f>
        <v>1.679</v>
      </c>
      <c r="S154" s="42">
        <f t="shared" si="39"/>
        <v>167.9</v>
      </c>
      <c r="T154" s="114">
        <f>'2016 Proposed'!$D$18</f>
        <v>0</v>
      </c>
      <c r="U154" s="7">
        <f t="shared" si="40"/>
        <v>0</v>
      </c>
      <c r="V154" s="85"/>
    </row>
    <row r="155" spans="1:22" x14ac:dyDescent="0.25">
      <c r="A155" s="139">
        <f t="shared" si="28"/>
        <v>25</v>
      </c>
      <c r="B155" s="85" t="s">
        <v>100</v>
      </c>
      <c r="C155" s="59">
        <f>'2015 Approved'!$D$18</f>
        <v>0</v>
      </c>
      <c r="D155" s="42">
        <f t="shared" si="35"/>
        <v>0</v>
      </c>
      <c r="E155" s="114">
        <f>'2016 Proposed'!$D$19</f>
        <v>0.57909999999999995</v>
      </c>
      <c r="F155" s="7">
        <f t="shared" si="36"/>
        <v>57.91</v>
      </c>
      <c r="G155" s="85"/>
      <c r="H155" s="59">
        <f>'2015 Approved'!$O$18</f>
        <v>0</v>
      </c>
      <c r="I155" s="42">
        <f t="shared" si="37"/>
        <v>0</v>
      </c>
      <c r="J155" s="114">
        <f>'2016 Proposed'!$D$19</f>
        <v>0.57909999999999995</v>
      </c>
      <c r="K155" s="7">
        <f t="shared" si="38"/>
        <v>57.91</v>
      </c>
      <c r="L155" s="85"/>
      <c r="M155" s="59"/>
      <c r="N155" s="42"/>
      <c r="O155" s="114"/>
      <c r="P155" s="7"/>
      <c r="Q155" s="85"/>
      <c r="R155" s="59">
        <f>'2015 Approved'!$Z$18</f>
        <v>0</v>
      </c>
      <c r="S155" s="42">
        <f t="shared" si="39"/>
        <v>0</v>
      </c>
      <c r="T155" s="114">
        <f>'2016 Proposed'!$D$19</f>
        <v>0.57909999999999995</v>
      </c>
      <c r="U155" s="7">
        <f t="shared" si="40"/>
        <v>57.91</v>
      </c>
      <c r="V155" s="85"/>
    </row>
    <row r="156" spans="1:22" x14ac:dyDescent="0.25">
      <c r="A156" s="139">
        <f t="shared" si="28"/>
        <v>26</v>
      </c>
      <c r="B156" s="85" t="s">
        <v>92</v>
      </c>
      <c r="C156" s="59">
        <f>'2015 Approved'!$D$19</f>
        <v>0</v>
      </c>
      <c r="D156" s="42">
        <f t="shared" si="35"/>
        <v>0</v>
      </c>
      <c r="E156" s="114">
        <f>'2016 Proposed'!$D$20</f>
        <v>0.1454</v>
      </c>
      <c r="F156" s="7">
        <f t="shared" si="36"/>
        <v>14.540000000000001</v>
      </c>
      <c r="G156" s="85"/>
      <c r="H156" s="59">
        <f>'2015 Approved'!$O$19</f>
        <v>0</v>
      </c>
      <c r="I156" s="42">
        <f t="shared" si="37"/>
        <v>0</v>
      </c>
      <c r="J156" s="114">
        <f>'2016 Proposed'!$D$20</f>
        <v>0.1454</v>
      </c>
      <c r="K156" s="7">
        <f t="shared" si="38"/>
        <v>14.540000000000001</v>
      </c>
      <c r="L156" s="85"/>
      <c r="M156" s="59"/>
      <c r="N156" s="42"/>
      <c r="O156" s="114"/>
      <c r="P156" s="7"/>
      <c r="Q156" s="85"/>
      <c r="R156" s="59">
        <f>'2015 Approved'!$Z$19</f>
        <v>0</v>
      </c>
      <c r="S156" s="42">
        <f t="shared" si="39"/>
        <v>0</v>
      </c>
      <c r="T156" s="114">
        <f>'2016 Proposed'!$D$20</f>
        <v>0.1454</v>
      </c>
      <c r="U156" s="7">
        <f t="shared" si="40"/>
        <v>14.540000000000001</v>
      </c>
      <c r="V156" s="85"/>
    </row>
    <row r="157" spans="1:22" x14ac:dyDescent="0.25">
      <c r="A157" s="139">
        <f t="shared" si="28"/>
        <v>27</v>
      </c>
      <c r="B157" s="85" t="s">
        <v>102</v>
      </c>
      <c r="C157" s="59">
        <f>'2015 Approved'!$D$20</f>
        <v>0</v>
      </c>
      <c r="D157" s="42">
        <f t="shared" si="35"/>
        <v>0</v>
      </c>
      <c r="E157" s="114">
        <f>'2016 Proposed'!$D$21</f>
        <v>-0.81850000000000001</v>
      </c>
      <c r="F157" s="7">
        <f t="shared" si="36"/>
        <v>-81.849999999999994</v>
      </c>
      <c r="G157" s="85"/>
      <c r="H157" s="59">
        <f>'2015 Approved'!$O$20</f>
        <v>0</v>
      </c>
      <c r="I157" s="42">
        <f t="shared" si="37"/>
        <v>0</v>
      </c>
      <c r="J157" s="114">
        <f>'2016 Proposed'!$D$21</f>
        <v>-0.81850000000000001</v>
      </c>
      <c r="K157" s="7">
        <f t="shared" si="38"/>
        <v>-81.849999999999994</v>
      </c>
      <c r="L157" s="85"/>
      <c r="M157" s="59"/>
      <c r="N157" s="42"/>
      <c r="O157" s="114"/>
      <c r="P157" s="7"/>
      <c r="Q157" s="85"/>
      <c r="R157" s="59">
        <f>'2015 Approved'!$Z$20</f>
        <v>0</v>
      </c>
      <c r="S157" s="42">
        <f t="shared" si="39"/>
        <v>0</v>
      </c>
      <c r="T157" s="114">
        <f>'2016 Proposed'!$D$21</f>
        <v>-0.81850000000000001</v>
      </c>
      <c r="U157" s="7">
        <f t="shared" si="40"/>
        <v>-81.849999999999994</v>
      </c>
      <c r="V157" s="85"/>
    </row>
    <row r="158" spans="1:22" x14ac:dyDescent="0.25">
      <c r="A158" s="142">
        <f t="shared" si="28"/>
        <v>28</v>
      </c>
      <c r="B158" s="143" t="s">
        <v>26</v>
      </c>
      <c r="C158" s="126"/>
      <c r="D158" s="96">
        <f>SUM(D142:D157)</f>
        <v>706.09673999999995</v>
      </c>
      <c r="E158" s="110"/>
      <c r="F158" s="95">
        <f>SUM(F142:F157)</f>
        <v>620.76260499999989</v>
      </c>
      <c r="G158" s="127">
        <f>F158-D158</f>
        <v>-85.33413500000006</v>
      </c>
      <c r="H158" s="126"/>
      <c r="I158" s="96">
        <f>SUM(I142:I157)</f>
        <v>461.18863999999996</v>
      </c>
      <c r="J158" s="110"/>
      <c r="K158" s="95">
        <f>SUM(K142:K157)</f>
        <v>620.76260499999989</v>
      </c>
      <c r="L158" s="127">
        <f>K158-I158</f>
        <v>159.57396499999993</v>
      </c>
      <c r="M158" s="126"/>
      <c r="N158" s="96">
        <f>SUM(N142:N157)</f>
        <v>0</v>
      </c>
      <c r="O158" s="110"/>
      <c r="P158" s="95">
        <f>SUM(P142:P157)</f>
        <v>0</v>
      </c>
      <c r="Q158" s="127">
        <f>P158-N158</f>
        <v>0</v>
      </c>
      <c r="R158" s="126"/>
      <c r="S158" s="96">
        <f>SUM(S142:S157)</f>
        <v>1039.3539000000001</v>
      </c>
      <c r="T158" s="110"/>
      <c r="U158" s="95">
        <f>SUM(U142:U157)</f>
        <v>707.79260499999987</v>
      </c>
      <c r="V158" s="127">
        <f>U158-S158</f>
        <v>-331.5612950000002</v>
      </c>
    </row>
    <row r="159" spans="1:22" x14ac:dyDescent="0.25">
      <c r="A159" s="144">
        <f t="shared" si="28"/>
        <v>29</v>
      </c>
      <c r="B159" s="145" t="s">
        <v>116</v>
      </c>
      <c r="C159" s="128"/>
      <c r="D159" s="120"/>
      <c r="E159" s="111"/>
      <c r="F159" s="97"/>
      <c r="G159" s="129">
        <f>G158/D158</f>
        <v>-0.12085331961736584</v>
      </c>
      <c r="H159" s="128"/>
      <c r="I159" s="120"/>
      <c r="J159" s="111"/>
      <c r="K159" s="97"/>
      <c r="L159" s="129">
        <f>L158/I158</f>
        <v>0.3460058448100542</v>
      </c>
      <c r="M159" s="128"/>
      <c r="N159" s="120"/>
      <c r="O159" s="111"/>
      <c r="P159" s="97"/>
      <c r="Q159" s="129" t="e">
        <f>Q158/N158</f>
        <v>#DIV/0!</v>
      </c>
      <c r="R159" s="128"/>
      <c r="S159" s="120"/>
      <c r="T159" s="111"/>
      <c r="U159" s="97"/>
      <c r="V159" s="129">
        <f>V158/S158</f>
        <v>-0.31900712067371872</v>
      </c>
    </row>
    <row r="160" spans="1:22" x14ac:dyDescent="0.25">
      <c r="A160" s="146">
        <f t="shared" si="28"/>
        <v>30</v>
      </c>
      <c r="B160" s="131" t="s">
        <v>29</v>
      </c>
      <c r="C160" s="130"/>
      <c r="D160" s="121"/>
      <c r="E160" s="112"/>
      <c r="F160" s="94"/>
      <c r="G160" s="131"/>
      <c r="H160" s="130"/>
      <c r="I160" s="121"/>
      <c r="J160" s="112"/>
      <c r="K160" s="94"/>
      <c r="L160" s="131"/>
      <c r="M160" s="130"/>
      <c r="N160" s="121"/>
      <c r="O160" s="112"/>
      <c r="P160" s="94"/>
      <c r="Q160" s="131"/>
      <c r="R160" s="130"/>
      <c r="S160" s="121"/>
      <c r="T160" s="112"/>
      <c r="U160" s="94"/>
      <c r="V160" s="131"/>
    </row>
    <row r="161" spans="1:22" x14ac:dyDescent="0.25">
      <c r="A161" s="139">
        <f t="shared" si="28"/>
        <v>31</v>
      </c>
      <c r="B161" s="85" t="s">
        <v>66</v>
      </c>
      <c r="C161" s="59">
        <f>'2015 Approved'!$D$26</f>
        <v>2.7467999999999999</v>
      </c>
      <c r="D161" s="42">
        <f>C161*D$132</f>
        <v>274.68</v>
      </c>
      <c r="E161" s="114">
        <f>'2016 Proposed'!$D$28</f>
        <v>2.6640000000000001</v>
      </c>
      <c r="F161" s="7">
        <f>E161*F$132</f>
        <v>266.40000000000003</v>
      </c>
      <c r="G161" s="85"/>
      <c r="H161" s="59">
        <f>'2015 Approved'!$O$26</f>
        <v>2.6280000000000001</v>
      </c>
      <c r="I161" s="42">
        <f>H161*I$132</f>
        <v>262.8</v>
      </c>
      <c r="J161" s="114">
        <f>'2016 Proposed'!$D$28</f>
        <v>2.6640000000000001</v>
      </c>
      <c r="K161" s="7">
        <f>J161*K$132</f>
        <v>266.40000000000003</v>
      </c>
      <c r="L161" s="85"/>
      <c r="M161" s="59"/>
      <c r="N161" s="42"/>
      <c r="O161" s="114"/>
      <c r="P161" s="7"/>
      <c r="Q161" s="85"/>
      <c r="R161" s="59">
        <f>'2015 Approved'!$Z$26</f>
        <v>2.7835355586422796</v>
      </c>
      <c r="S161" s="42">
        <f>R161*S$132</f>
        <v>278.35355586422799</v>
      </c>
      <c r="T161" s="114">
        <f>'2016 Proposed'!$D$28</f>
        <v>2.6640000000000001</v>
      </c>
      <c r="U161" s="7">
        <f>T161*U$132</f>
        <v>266.40000000000003</v>
      </c>
      <c r="V161" s="85"/>
    </row>
    <row r="162" spans="1:22" x14ac:dyDescent="0.25">
      <c r="A162" s="139">
        <f t="shared" si="28"/>
        <v>32</v>
      </c>
      <c r="B162" s="85" t="s">
        <v>67</v>
      </c>
      <c r="C162" s="59">
        <f>'2015 Approved'!$D$27</f>
        <v>1.8887</v>
      </c>
      <c r="D162" s="42">
        <f>C162*D$132</f>
        <v>188.87</v>
      </c>
      <c r="E162" s="114">
        <f>'2016 Proposed'!$D$29</f>
        <v>1.9890000000000001</v>
      </c>
      <c r="F162" s="7">
        <f>E162*F$132</f>
        <v>198.9</v>
      </c>
      <c r="G162" s="85"/>
      <c r="H162" s="59">
        <f>'2015 Approved'!$O$27</f>
        <v>1.829</v>
      </c>
      <c r="I162" s="42">
        <f>H162*I$132</f>
        <v>182.9</v>
      </c>
      <c r="J162" s="114">
        <f>'2016 Proposed'!$D$29</f>
        <v>1.9890000000000001</v>
      </c>
      <c r="K162" s="7">
        <f>J162*K$132</f>
        <v>198.9</v>
      </c>
      <c r="L162" s="85"/>
      <c r="M162" s="59"/>
      <c r="N162" s="42"/>
      <c r="O162" s="114"/>
      <c r="P162" s="7"/>
      <c r="Q162" s="85"/>
      <c r="R162" s="59">
        <f>'2015 Approved'!$Z$27</f>
        <v>1.2831158880371321</v>
      </c>
      <c r="S162" s="42">
        <f>R162*S$132</f>
        <v>128.31158880371319</v>
      </c>
      <c r="T162" s="114">
        <f>'2016 Proposed'!$D$29</f>
        <v>1.9890000000000001</v>
      </c>
      <c r="U162" s="7">
        <f>T162*U$132</f>
        <v>198.9</v>
      </c>
      <c r="V162" s="85"/>
    </row>
    <row r="163" spans="1:22" x14ac:dyDescent="0.25">
      <c r="A163" s="142">
        <f t="shared" si="28"/>
        <v>33</v>
      </c>
      <c r="B163" s="143" t="s">
        <v>26</v>
      </c>
      <c r="C163" s="126"/>
      <c r="D163" s="96">
        <f>SUM(D161:D162)</f>
        <v>463.55</v>
      </c>
      <c r="E163" s="110"/>
      <c r="F163" s="95">
        <f>SUM(F161:F162)</f>
        <v>465.30000000000007</v>
      </c>
      <c r="G163" s="127">
        <f>F163-D163</f>
        <v>1.7500000000000568</v>
      </c>
      <c r="H163" s="126"/>
      <c r="I163" s="96">
        <f>SUM(I161:I162)</f>
        <v>445.70000000000005</v>
      </c>
      <c r="J163" s="110"/>
      <c r="K163" s="95">
        <f>SUM(K161:K162)</f>
        <v>465.30000000000007</v>
      </c>
      <c r="L163" s="127">
        <f>K163-I163</f>
        <v>19.600000000000023</v>
      </c>
      <c r="M163" s="126"/>
      <c r="N163" s="96">
        <f>SUM(N161:N162)</f>
        <v>0</v>
      </c>
      <c r="O163" s="110"/>
      <c r="P163" s="95">
        <f>SUM(P161:P162)</f>
        <v>0</v>
      </c>
      <c r="Q163" s="127">
        <f>P163-N163</f>
        <v>0</v>
      </c>
      <c r="R163" s="126"/>
      <c r="S163" s="96">
        <f>SUM(S161:S162)</f>
        <v>406.66514466794115</v>
      </c>
      <c r="T163" s="110"/>
      <c r="U163" s="95">
        <f>SUM(U161:U162)</f>
        <v>465.30000000000007</v>
      </c>
      <c r="V163" s="127">
        <f>U163-S163</f>
        <v>58.634855332058919</v>
      </c>
    </row>
    <row r="164" spans="1:22" x14ac:dyDescent="0.25">
      <c r="A164" s="144">
        <f t="shared" si="28"/>
        <v>34</v>
      </c>
      <c r="B164" s="145" t="s">
        <v>116</v>
      </c>
      <c r="C164" s="128"/>
      <c r="D164" s="120"/>
      <c r="E164" s="111"/>
      <c r="F164" s="97"/>
      <c r="G164" s="129">
        <f>G163/D163</f>
        <v>3.775213029878237E-3</v>
      </c>
      <c r="H164" s="128"/>
      <c r="I164" s="120"/>
      <c r="J164" s="111"/>
      <c r="K164" s="97"/>
      <c r="L164" s="129">
        <f>L163/I163</f>
        <v>4.3975768454117166E-2</v>
      </c>
      <c r="M164" s="128"/>
      <c r="N164" s="120"/>
      <c r="O164" s="111"/>
      <c r="P164" s="97"/>
      <c r="Q164" s="129" t="e">
        <f>Q163/N163</f>
        <v>#DIV/0!</v>
      </c>
      <c r="R164" s="128"/>
      <c r="S164" s="120"/>
      <c r="T164" s="111"/>
      <c r="U164" s="97"/>
      <c r="V164" s="129">
        <f>V163/S163</f>
        <v>0.14418461011684858</v>
      </c>
    </row>
    <row r="165" spans="1:22" x14ac:dyDescent="0.25">
      <c r="A165" s="146">
        <f t="shared" si="28"/>
        <v>35</v>
      </c>
      <c r="B165" s="131" t="s">
        <v>30</v>
      </c>
      <c r="C165" s="130"/>
      <c r="D165" s="121"/>
      <c r="E165" s="112"/>
      <c r="F165" s="94"/>
      <c r="G165" s="131"/>
      <c r="H165" s="130"/>
      <c r="I165" s="121"/>
      <c r="J165" s="112"/>
      <c r="K165" s="94"/>
      <c r="L165" s="131"/>
      <c r="M165" s="130"/>
      <c r="N165" s="121"/>
      <c r="O165" s="112"/>
      <c r="P165" s="94"/>
      <c r="Q165" s="131"/>
      <c r="R165" s="130"/>
      <c r="S165" s="121"/>
      <c r="T165" s="112"/>
      <c r="U165" s="94"/>
      <c r="V165" s="131"/>
    </row>
    <row r="166" spans="1:22" x14ac:dyDescent="0.25">
      <c r="A166" s="139">
        <f t="shared" si="28"/>
        <v>36</v>
      </c>
      <c r="B166" s="85" t="s">
        <v>184</v>
      </c>
      <c r="C166" s="114">
        <f>0.0036+0.0013+0.0011</f>
        <v>6.0000000000000001E-3</v>
      </c>
      <c r="D166" s="42">
        <f>C166*D134</f>
        <v>203.346</v>
      </c>
      <c r="E166" s="114">
        <f>0.0036+0.0013+0.0011</f>
        <v>6.0000000000000001E-3</v>
      </c>
      <c r="F166" s="7">
        <f>E166*F134</f>
        <v>203.40450000000001</v>
      </c>
      <c r="G166" s="85"/>
      <c r="H166" s="114">
        <f>0.0036+0.0013+0.0011</f>
        <v>6.0000000000000001E-3</v>
      </c>
      <c r="I166" s="42">
        <f>H166*I134</f>
        <v>206.85599999999999</v>
      </c>
      <c r="J166" s="114">
        <f>0.0036+0.0013+0.0011</f>
        <v>6.0000000000000001E-3</v>
      </c>
      <c r="K166" s="7">
        <f>J166*K134</f>
        <v>203.40450000000001</v>
      </c>
      <c r="L166" s="85"/>
      <c r="M166" s="59"/>
      <c r="N166" s="42"/>
      <c r="O166" s="114"/>
      <c r="P166" s="7"/>
      <c r="Q166" s="85"/>
      <c r="R166" s="114">
        <f>0.0036+0.0013+0.0011</f>
        <v>6.0000000000000001E-3</v>
      </c>
      <c r="S166" s="42">
        <f>R166*S134</f>
        <v>206.31</v>
      </c>
      <c r="T166" s="114">
        <f>0.0036+0.0013+0.0011</f>
        <v>6.0000000000000001E-3</v>
      </c>
      <c r="U166" s="7">
        <f>T166*U134</f>
        <v>203.40450000000001</v>
      </c>
      <c r="V166" s="85"/>
    </row>
    <row r="167" spans="1:22" x14ac:dyDescent="0.25">
      <c r="A167" s="139">
        <f t="shared" si="28"/>
        <v>37</v>
      </c>
      <c r="B167" s="85" t="s">
        <v>65</v>
      </c>
      <c r="C167" s="59">
        <f>SSS</f>
        <v>0.25</v>
      </c>
      <c r="D167" s="42">
        <f>C167</f>
        <v>0.25</v>
      </c>
      <c r="E167" s="114">
        <f>SSS</f>
        <v>0.25</v>
      </c>
      <c r="F167" s="7">
        <f>E167</f>
        <v>0.25</v>
      </c>
      <c r="G167" s="85"/>
      <c r="H167" s="59">
        <f>SSS</f>
        <v>0.25</v>
      </c>
      <c r="I167" s="42">
        <f>H167</f>
        <v>0.25</v>
      </c>
      <c r="J167" s="114">
        <f>SSS</f>
        <v>0.25</v>
      </c>
      <c r="K167" s="7">
        <f>J167</f>
        <v>0.25</v>
      </c>
      <c r="L167" s="85"/>
      <c r="M167" s="59"/>
      <c r="N167" s="42"/>
      <c r="O167" s="114"/>
      <c r="P167" s="7"/>
      <c r="Q167" s="85"/>
      <c r="R167" s="59">
        <f>SSS</f>
        <v>0.25</v>
      </c>
      <c r="S167" s="42">
        <f>R167</f>
        <v>0.25</v>
      </c>
      <c r="T167" s="114">
        <f>SSS</f>
        <v>0.25</v>
      </c>
      <c r="U167" s="7">
        <f>T167</f>
        <v>0.25</v>
      </c>
      <c r="V167" s="85"/>
    </row>
    <row r="168" spans="1:22" x14ac:dyDescent="0.25">
      <c r="A168" s="139">
        <f t="shared" si="28"/>
        <v>38</v>
      </c>
      <c r="B168" s="85" t="s">
        <v>11</v>
      </c>
      <c r="C168" s="59">
        <v>7.0000000000000001E-3</v>
      </c>
      <c r="D168" s="42">
        <f>C168*D131</f>
        <v>227.5</v>
      </c>
      <c r="E168" s="114">
        <v>7.0000000000000001E-3</v>
      </c>
      <c r="F168" s="7">
        <f>E168*F131</f>
        <v>227.5</v>
      </c>
      <c r="G168" s="85"/>
      <c r="H168" s="59">
        <v>7.0000000000000001E-3</v>
      </c>
      <c r="I168" s="42">
        <f>H168*I131</f>
        <v>227.5</v>
      </c>
      <c r="J168" s="114">
        <v>7.0000000000000001E-3</v>
      </c>
      <c r="K168" s="7">
        <f>J168*K131</f>
        <v>227.5</v>
      </c>
      <c r="L168" s="85"/>
      <c r="M168" s="59"/>
      <c r="N168" s="42"/>
      <c r="O168" s="114"/>
      <c r="P168" s="7"/>
      <c r="Q168" s="85"/>
      <c r="R168" s="59">
        <v>7.0000000000000001E-3</v>
      </c>
      <c r="S168" s="42">
        <f>R168*S131</f>
        <v>227.5</v>
      </c>
      <c r="T168" s="114">
        <v>7.0000000000000001E-3</v>
      </c>
      <c r="U168" s="7">
        <f>T168*U131</f>
        <v>227.5</v>
      </c>
      <c r="V168" s="85"/>
    </row>
    <row r="169" spans="1:22" x14ac:dyDescent="0.25">
      <c r="A169" s="142">
        <f>A168+1</f>
        <v>39</v>
      </c>
      <c r="B169" s="143" t="s">
        <v>12</v>
      </c>
      <c r="C169" s="126"/>
      <c r="D169" s="96">
        <f>SUM(D166:D168)</f>
        <v>431.096</v>
      </c>
      <c r="E169" s="110"/>
      <c r="F169" s="95">
        <f>SUM(F166:F168)</f>
        <v>431.15449999999998</v>
      </c>
      <c r="G169" s="127">
        <f>F169-D169</f>
        <v>5.8499999999980901E-2</v>
      </c>
      <c r="H169" s="126"/>
      <c r="I169" s="96">
        <f>SUM(I166:I168)</f>
        <v>434.60599999999999</v>
      </c>
      <c r="J169" s="110"/>
      <c r="K169" s="95">
        <f>SUM(K166:K168)</f>
        <v>431.15449999999998</v>
      </c>
      <c r="L169" s="127">
        <f>K169-I169</f>
        <v>-3.45150000000001</v>
      </c>
      <c r="M169" s="126"/>
      <c r="N169" s="96">
        <f>SUM(N166:N168)</f>
        <v>0</v>
      </c>
      <c r="O169" s="110"/>
      <c r="P169" s="95">
        <f>SUM(P166:P168)</f>
        <v>0</v>
      </c>
      <c r="Q169" s="127">
        <f>P169-N169</f>
        <v>0</v>
      </c>
      <c r="R169" s="126"/>
      <c r="S169" s="96">
        <f>SUM(S166:S168)</f>
        <v>434.06</v>
      </c>
      <c r="T169" s="110"/>
      <c r="U169" s="95">
        <f>SUM(U166:U168)</f>
        <v>431.15449999999998</v>
      </c>
      <c r="V169" s="127">
        <f>U169-S169</f>
        <v>-2.9055000000000177</v>
      </c>
    </row>
    <row r="170" spans="1:22" x14ac:dyDescent="0.25">
      <c r="A170" s="144">
        <f t="shared" si="28"/>
        <v>40</v>
      </c>
      <c r="B170" s="145" t="s">
        <v>116</v>
      </c>
      <c r="C170" s="128"/>
      <c r="D170" s="120"/>
      <c r="E170" s="111"/>
      <c r="F170" s="97"/>
      <c r="G170" s="129">
        <f>G169/D169</f>
        <v>1.3570063280564167E-4</v>
      </c>
      <c r="H170" s="128"/>
      <c r="I170" s="120"/>
      <c r="J170" s="111"/>
      <c r="K170" s="97"/>
      <c r="L170" s="129">
        <f>L169/I169</f>
        <v>-7.9416759087541592E-3</v>
      </c>
      <c r="M170" s="128"/>
      <c r="N170" s="120"/>
      <c r="O170" s="111"/>
      <c r="P170" s="97"/>
      <c r="Q170" s="129" t="e">
        <f>Q169/N169</f>
        <v>#DIV/0!</v>
      </c>
      <c r="R170" s="128"/>
      <c r="S170" s="120"/>
      <c r="T170" s="111"/>
      <c r="U170" s="97"/>
      <c r="V170" s="129">
        <f>V169/S169</f>
        <v>-6.6937750541400214E-3</v>
      </c>
    </row>
    <row r="171" spans="1:22" x14ac:dyDescent="0.25">
      <c r="A171" s="147">
        <f t="shared" si="28"/>
        <v>41</v>
      </c>
      <c r="B171" s="133" t="s">
        <v>127</v>
      </c>
      <c r="C171" s="132"/>
      <c r="D171" s="122">
        <f>D139+D158+D163+D169</f>
        <v>4920.292739999999</v>
      </c>
      <c r="E171" s="115"/>
      <c r="F171" s="102">
        <f>F139+F158+F163+F169</f>
        <v>4836.767104999999</v>
      </c>
      <c r="G171" s="133"/>
      <c r="H171" s="132"/>
      <c r="I171" s="122">
        <f>I139+I158+I163+I169</f>
        <v>4661.0446399999992</v>
      </c>
      <c r="J171" s="115"/>
      <c r="K171" s="102">
        <f>K139+K158+K163+K169</f>
        <v>4836.767104999999</v>
      </c>
      <c r="L171" s="133"/>
      <c r="M171" s="132"/>
      <c r="N171" s="122">
        <f>N139+N158+N163+N169</f>
        <v>0</v>
      </c>
      <c r="O171" s="115"/>
      <c r="P171" s="102">
        <f>P139+P158+P163+P169</f>
        <v>0</v>
      </c>
      <c r="Q171" s="133"/>
      <c r="R171" s="132"/>
      <c r="S171" s="122">
        <f>S139+S158+S163+S169</f>
        <v>5199.6290446679404</v>
      </c>
      <c r="T171" s="115"/>
      <c r="U171" s="102">
        <f>U139+U158+U163+U169</f>
        <v>4923.7971049999996</v>
      </c>
      <c r="V171" s="133"/>
    </row>
    <row r="172" spans="1:22" x14ac:dyDescent="0.25">
      <c r="A172" s="148">
        <f t="shared" si="28"/>
        <v>42</v>
      </c>
      <c r="B172" s="134" t="s">
        <v>13</v>
      </c>
      <c r="C172" s="87"/>
      <c r="D172" s="43">
        <f>D171*0.13</f>
        <v>639.63805619999994</v>
      </c>
      <c r="E172" s="116"/>
      <c r="F172" s="99">
        <f>F171*0.13</f>
        <v>628.77972364999994</v>
      </c>
      <c r="G172" s="134"/>
      <c r="H172" s="87"/>
      <c r="I172" s="43">
        <f>I171*0.13</f>
        <v>605.9358031999999</v>
      </c>
      <c r="J172" s="116"/>
      <c r="K172" s="99">
        <f>K171*0.13</f>
        <v>628.77972364999994</v>
      </c>
      <c r="L172" s="134"/>
      <c r="M172" s="87"/>
      <c r="N172" s="43">
        <f>N171*0.13</f>
        <v>0</v>
      </c>
      <c r="O172" s="116"/>
      <c r="P172" s="99">
        <f>P171*0.13</f>
        <v>0</v>
      </c>
      <c r="Q172" s="134"/>
      <c r="R172" s="87"/>
      <c r="S172" s="43">
        <f>S171*0.13</f>
        <v>675.9517758068323</v>
      </c>
      <c r="T172" s="116"/>
      <c r="U172" s="99">
        <f>U171*0.13</f>
        <v>640.09362364999993</v>
      </c>
      <c r="V172" s="134"/>
    </row>
    <row r="173" spans="1:22" x14ac:dyDescent="0.25">
      <c r="A173" s="141">
        <f t="shared" si="28"/>
        <v>43</v>
      </c>
      <c r="B173" s="125" t="s">
        <v>14</v>
      </c>
      <c r="C173" s="88"/>
      <c r="D173" s="69"/>
      <c r="E173" s="117"/>
      <c r="F173" s="70"/>
      <c r="G173" s="125"/>
      <c r="H173" s="88"/>
      <c r="I173" s="69"/>
      <c r="J173" s="117"/>
      <c r="K173" s="70"/>
      <c r="L173" s="125"/>
      <c r="M173" s="88"/>
      <c r="N173" s="69">
        <f>SUM(N171:N172)*-0.1</f>
        <v>0</v>
      </c>
      <c r="O173" s="117"/>
      <c r="P173" s="70">
        <f>SUM(P171:P172)*-0.1</f>
        <v>0</v>
      </c>
      <c r="Q173" s="125"/>
      <c r="R173" s="88"/>
      <c r="S173" s="69"/>
      <c r="T173" s="117"/>
      <c r="U173" s="70"/>
      <c r="V173" s="125"/>
    </row>
    <row r="174" spans="1:22" x14ac:dyDescent="0.25">
      <c r="A174" s="149">
        <f t="shared" si="28"/>
        <v>44</v>
      </c>
      <c r="B174" s="150" t="s">
        <v>15</v>
      </c>
      <c r="C174" s="135"/>
      <c r="D174" s="104">
        <f>SUM(D171:D173)</f>
        <v>5559.9307961999984</v>
      </c>
      <c r="E174" s="118"/>
      <c r="F174" s="103">
        <f>SUM(F171:F173)</f>
        <v>5465.546828649999</v>
      </c>
      <c r="G174" s="136">
        <f>F174-D174</f>
        <v>-94.383967549999397</v>
      </c>
      <c r="H174" s="135"/>
      <c r="I174" s="104">
        <f>SUM(I171:I173)</f>
        <v>5266.9804431999992</v>
      </c>
      <c r="J174" s="118"/>
      <c r="K174" s="103">
        <f>SUM(K171:K173)</f>
        <v>5465.546828649999</v>
      </c>
      <c r="L174" s="136">
        <f>K174-I174</f>
        <v>198.56638544999987</v>
      </c>
      <c r="M174" s="135"/>
      <c r="N174" s="104">
        <f>SUM(N171:N173)</f>
        <v>0</v>
      </c>
      <c r="O174" s="118"/>
      <c r="P174" s="103">
        <f>SUM(P171:P173)</f>
        <v>0</v>
      </c>
      <c r="Q174" s="136">
        <f>P174-N174</f>
        <v>0</v>
      </c>
      <c r="R174" s="135"/>
      <c r="S174" s="104">
        <f>SUM(S171:S173)</f>
        <v>5875.5808204747727</v>
      </c>
      <c r="T174" s="118"/>
      <c r="U174" s="103">
        <f>SUM(U171:U173)</f>
        <v>5563.8907286499998</v>
      </c>
      <c r="V174" s="136">
        <f>U174-S174</f>
        <v>-311.69009182477294</v>
      </c>
    </row>
    <row r="175" spans="1:22" x14ac:dyDescent="0.25">
      <c r="A175" s="151">
        <f t="shared" si="28"/>
        <v>45</v>
      </c>
      <c r="B175" s="152" t="s">
        <v>116</v>
      </c>
      <c r="C175" s="137"/>
      <c r="D175" s="123"/>
      <c r="E175" s="119"/>
      <c r="F175" s="105"/>
      <c r="G175" s="138">
        <f>G174/D174</f>
        <v>-1.6975745024471755E-2</v>
      </c>
      <c r="H175" s="137"/>
      <c r="I175" s="123"/>
      <c r="J175" s="119"/>
      <c r="K175" s="105"/>
      <c r="L175" s="138">
        <f>L174/I174</f>
        <v>3.7700232152249866E-2</v>
      </c>
      <c r="M175" s="137"/>
      <c r="N175" s="123"/>
      <c r="O175" s="119"/>
      <c r="P175" s="105"/>
      <c r="Q175" s="138" t="e">
        <f>Q174/N174</f>
        <v>#DIV/0!</v>
      </c>
      <c r="R175" s="137"/>
      <c r="S175" s="123"/>
      <c r="T175" s="119"/>
      <c r="U175" s="105"/>
      <c r="V175" s="138">
        <f>V174/S174</f>
        <v>-5.3048388125071691E-2</v>
      </c>
    </row>
    <row r="176" spans="1:22" x14ac:dyDescent="0.25">
      <c r="A176" s="191">
        <f>A175+1</f>
        <v>46</v>
      </c>
      <c r="B176" s="192" t="s">
        <v>16</v>
      </c>
      <c r="C176" s="193"/>
      <c r="D176" s="194"/>
      <c r="E176" s="195"/>
      <c r="F176" s="196"/>
      <c r="G176" s="192"/>
      <c r="H176" s="193"/>
      <c r="I176" s="194"/>
      <c r="J176" s="195"/>
      <c r="K176" s="196"/>
      <c r="L176" s="192"/>
      <c r="M176" s="193"/>
      <c r="N176" s="194"/>
      <c r="O176" s="195"/>
      <c r="P176" s="196"/>
      <c r="Q176" s="192"/>
      <c r="R176" s="193"/>
      <c r="S176" s="194"/>
      <c r="T176" s="195"/>
      <c r="U176" s="196"/>
      <c r="V176" s="192"/>
    </row>
    <row r="177" spans="1:22" x14ac:dyDescent="0.25">
      <c r="A177" s="148">
        <f>A176+1</f>
        <v>47</v>
      </c>
      <c r="B177" s="134" t="s">
        <v>125</v>
      </c>
      <c r="C177" s="202">
        <f>'2015 Approved'!$D$23</f>
        <v>0</v>
      </c>
      <c r="D177" s="43">
        <f>C177*D132</f>
        <v>0</v>
      </c>
      <c r="E177" s="203">
        <f>C177</f>
        <v>0</v>
      </c>
      <c r="F177" s="99">
        <f>E177*F132</f>
        <v>0</v>
      </c>
      <c r="G177" s="134"/>
      <c r="H177" s="59">
        <f>'2015 Approved'!$O$23</f>
        <v>0</v>
      </c>
      <c r="I177" s="43">
        <f>H177*I$132</f>
        <v>0</v>
      </c>
      <c r="J177" s="203">
        <f>H177</f>
        <v>0</v>
      </c>
      <c r="K177" s="7">
        <f>J177*K$132</f>
        <v>0</v>
      </c>
      <c r="L177" s="134"/>
      <c r="M177" s="59"/>
      <c r="N177" s="43"/>
      <c r="O177" s="203"/>
      <c r="P177" s="7"/>
      <c r="Q177" s="134"/>
      <c r="R177" s="59">
        <f>'2015 Approved'!$Z$23</f>
        <v>1.1795</v>
      </c>
      <c r="S177" s="43">
        <f>R177*S132</f>
        <v>117.95</v>
      </c>
      <c r="T177" s="203">
        <f>R177</f>
        <v>1.1795</v>
      </c>
      <c r="U177" s="7">
        <f>T177*U132</f>
        <v>117.95</v>
      </c>
      <c r="V177" s="134"/>
    </row>
    <row r="178" spans="1:22" x14ac:dyDescent="0.25">
      <c r="A178" s="148">
        <f>A177+1</f>
        <v>48</v>
      </c>
      <c r="B178" s="85" t="s">
        <v>126</v>
      </c>
      <c r="C178" s="59">
        <f>'2015 Approved'!$D$24</f>
        <v>-0.99730000000000008</v>
      </c>
      <c r="D178" s="42">
        <f>C178*D132</f>
        <v>-99.73</v>
      </c>
      <c r="E178" s="203">
        <f>'2016 Proposed'!$D$26</f>
        <v>1.3567</v>
      </c>
      <c r="F178" s="7">
        <f>E178*F132</f>
        <v>135.67000000000002</v>
      </c>
      <c r="G178" s="85"/>
      <c r="H178" s="59">
        <f>'2015 Approved'!$O$24</f>
        <v>-0.28370000000000001</v>
      </c>
      <c r="I178" s="43">
        <f>H178*I$132</f>
        <v>-28.37</v>
      </c>
      <c r="J178" s="114">
        <f>'2016 Proposed'!$D$26</f>
        <v>1.3567</v>
      </c>
      <c r="K178" s="7">
        <f>J178*K$132</f>
        <v>135.67000000000002</v>
      </c>
      <c r="L178" s="85"/>
      <c r="M178" s="59"/>
      <c r="N178" s="42"/>
      <c r="O178" s="114"/>
      <c r="P178" s="7"/>
      <c r="Q178" s="85"/>
      <c r="R178" s="59">
        <f>'2015 Approved'!$Z$24</f>
        <v>-0.1012</v>
      </c>
      <c r="S178" s="42">
        <f>R178*S132</f>
        <v>-10.119999999999999</v>
      </c>
      <c r="T178" s="114">
        <f>'2016 Proposed'!$D$26</f>
        <v>1.3567</v>
      </c>
      <c r="U178" s="7">
        <f>T178*U132</f>
        <v>135.67000000000002</v>
      </c>
      <c r="V178" s="85"/>
    </row>
    <row r="179" spans="1:22" x14ac:dyDescent="0.25">
      <c r="A179" s="139">
        <f t="shared" si="28"/>
        <v>49</v>
      </c>
      <c r="B179" s="85" t="s">
        <v>17</v>
      </c>
      <c r="C179" s="86"/>
      <c r="D179" s="42">
        <f>D171+SUM(D177:D178)</f>
        <v>4820.5627399999994</v>
      </c>
      <c r="E179" s="106"/>
      <c r="F179" s="7">
        <f>F171+SUM(F177:F178)</f>
        <v>4972.4371049999991</v>
      </c>
      <c r="G179" s="85"/>
      <c r="H179" s="86"/>
      <c r="I179" s="42">
        <f>I171+I178+I177</f>
        <v>4632.6746399999993</v>
      </c>
      <c r="J179" s="106"/>
      <c r="K179" s="7">
        <f>K171+K178+K177</f>
        <v>4972.4371049999991</v>
      </c>
      <c r="L179" s="85"/>
      <c r="M179" s="86"/>
      <c r="N179" s="42"/>
      <c r="O179" s="106"/>
      <c r="P179" s="7"/>
      <c r="Q179" s="85"/>
      <c r="R179" s="86"/>
      <c r="S179" s="42">
        <f>S171+S178+S177</f>
        <v>5307.4590446679404</v>
      </c>
      <c r="T179" s="106"/>
      <c r="U179" s="7">
        <f>U171+U178+U177</f>
        <v>5177.4171049999995</v>
      </c>
      <c r="V179" s="85"/>
    </row>
    <row r="180" spans="1:22" x14ac:dyDescent="0.25">
      <c r="A180" s="139">
        <f t="shared" si="28"/>
        <v>50</v>
      </c>
      <c r="B180" s="85" t="s">
        <v>13</v>
      </c>
      <c r="C180" s="86"/>
      <c r="D180" s="42">
        <f>D179*0.13</f>
        <v>626.67315619999999</v>
      </c>
      <c r="E180" s="106"/>
      <c r="F180" s="7">
        <f>F179*0.13</f>
        <v>646.41682364999986</v>
      </c>
      <c r="G180" s="85"/>
      <c r="H180" s="86"/>
      <c r="I180" s="42">
        <f>I179*0.13</f>
        <v>602.24770319999993</v>
      </c>
      <c r="J180" s="106"/>
      <c r="K180" s="7">
        <f>K179*0.13</f>
        <v>646.41682364999986</v>
      </c>
      <c r="L180" s="85"/>
      <c r="M180" s="86"/>
      <c r="N180" s="42"/>
      <c r="O180" s="106"/>
      <c r="P180" s="7"/>
      <c r="Q180" s="85"/>
      <c r="R180" s="86"/>
      <c r="S180" s="42">
        <f>S179*0.13</f>
        <v>689.96967580683224</v>
      </c>
      <c r="T180" s="106"/>
      <c r="U180" s="7">
        <f>U179*0.13</f>
        <v>673.06422364999992</v>
      </c>
      <c r="V180" s="85"/>
    </row>
    <row r="181" spans="1:22" x14ac:dyDescent="0.25">
      <c r="A181" s="139">
        <f t="shared" si="28"/>
        <v>51</v>
      </c>
      <c r="B181" s="85" t="s">
        <v>18</v>
      </c>
      <c r="C181" s="86"/>
      <c r="D181" s="42"/>
      <c r="E181" s="106"/>
      <c r="F181" s="7"/>
      <c r="G181" s="85"/>
      <c r="H181" s="86"/>
      <c r="I181" s="42"/>
      <c r="J181" s="106"/>
      <c r="K181" s="7"/>
      <c r="L181" s="85"/>
      <c r="M181" s="86"/>
      <c r="N181" s="42"/>
      <c r="O181" s="106"/>
      <c r="P181" s="7"/>
      <c r="Q181" s="85"/>
      <c r="R181" s="86"/>
      <c r="S181" s="42"/>
      <c r="T181" s="106"/>
      <c r="U181" s="7"/>
      <c r="V181" s="85"/>
    </row>
    <row r="182" spans="1:22" x14ac:dyDescent="0.25">
      <c r="A182" s="177">
        <f t="shared" si="28"/>
        <v>52</v>
      </c>
      <c r="B182" s="178" t="s">
        <v>15</v>
      </c>
      <c r="C182" s="179"/>
      <c r="D182" s="180">
        <f>SUM(D179:D181)</f>
        <v>5447.2358961999998</v>
      </c>
      <c r="E182" s="181"/>
      <c r="F182" s="182">
        <f>SUM(F179:F181)</f>
        <v>5618.853928649999</v>
      </c>
      <c r="G182" s="183">
        <f>F182-D182</f>
        <v>171.61803244999919</v>
      </c>
      <c r="H182" s="179"/>
      <c r="I182" s="180">
        <f>SUM(I179:I181)</f>
        <v>5234.922343199999</v>
      </c>
      <c r="J182" s="181"/>
      <c r="K182" s="182">
        <f>SUM(K179:K181)</f>
        <v>5618.853928649999</v>
      </c>
      <c r="L182" s="183">
        <f>K182-I182</f>
        <v>383.93158545000006</v>
      </c>
      <c r="M182" s="179"/>
      <c r="N182" s="180">
        <f>SUM(N179:N181)</f>
        <v>0</v>
      </c>
      <c r="O182" s="181"/>
      <c r="P182" s="182">
        <f>SUM(P179:P181)</f>
        <v>0</v>
      </c>
      <c r="Q182" s="183">
        <f>P182-N182</f>
        <v>0</v>
      </c>
      <c r="R182" s="179"/>
      <c r="S182" s="180">
        <f>SUM(S179:S181)</f>
        <v>5997.4287204747725</v>
      </c>
      <c r="T182" s="181"/>
      <c r="U182" s="182">
        <f>SUM(U179:U181)</f>
        <v>5850.4813286499993</v>
      </c>
      <c r="V182" s="183">
        <f>U182-S182</f>
        <v>-146.94739182477315</v>
      </c>
    </row>
    <row r="183" spans="1:22" ht="15.75" thickBot="1" x14ac:dyDescent="0.3">
      <c r="A183" s="184">
        <f>A182+1</f>
        <v>53</v>
      </c>
      <c r="B183" s="185" t="s">
        <v>116</v>
      </c>
      <c r="C183" s="186"/>
      <c r="D183" s="187"/>
      <c r="E183" s="188"/>
      <c r="F183" s="189"/>
      <c r="G183" s="190">
        <f>G182/D182</f>
        <v>3.1505526053997437E-2</v>
      </c>
      <c r="H183" s="186"/>
      <c r="I183" s="187"/>
      <c r="J183" s="188"/>
      <c r="K183" s="189"/>
      <c r="L183" s="190">
        <f>L182/I182</f>
        <v>7.3340454791791743E-2</v>
      </c>
      <c r="M183" s="186"/>
      <c r="N183" s="187"/>
      <c r="O183" s="188"/>
      <c r="P183" s="189"/>
      <c r="Q183" s="190" t="e">
        <f>Q182/N182</f>
        <v>#DIV/0!</v>
      </c>
      <c r="R183" s="186"/>
      <c r="S183" s="187"/>
      <c r="T183" s="188"/>
      <c r="U183" s="189"/>
      <c r="V183" s="190">
        <f>V182/S182</f>
        <v>-2.4501732104477668E-2</v>
      </c>
    </row>
    <row r="184" spans="1:22" ht="15.75" thickBot="1" x14ac:dyDescent="0.3"/>
    <row r="185" spans="1:22" x14ac:dyDescent="0.25">
      <c r="A185" s="153">
        <f>A183+1</f>
        <v>54</v>
      </c>
      <c r="B185" s="154" t="s">
        <v>118</v>
      </c>
      <c r="C185" s="153" t="s">
        <v>2</v>
      </c>
      <c r="D185" s="198" t="s">
        <v>3</v>
      </c>
      <c r="E185" s="199" t="s">
        <v>2</v>
      </c>
      <c r="F185" s="200" t="s">
        <v>3</v>
      </c>
      <c r="G185" s="201" t="s">
        <v>101</v>
      </c>
      <c r="H185" s="153" t="s">
        <v>2</v>
      </c>
      <c r="I185" s="198" t="s">
        <v>3</v>
      </c>
      <c r="J185" s="199" t="s">
        <v>2</v>
      </c>
      <c r="K185" s="200" t="s">
        <v>3</v>
      </c>
      <c r="L185" s="201" t="s">
        <v>101</v>
      </c>
      <c r="M185" s="153" t="s">
        <v>2</v>
      </c>
      <c r="N185" s="198" t="s">
        <v>3</v>
      </c>
      <c r="O185" s="199" t="s">
        <v>2</v>
      </c>
      <c r="P185" s="200" t="s">
        <v>3</v>
      </c>
      <c r="Q185" s="201" t="s">
        <v>101</v>
      </c>
      <c r="R185" s="153" t="s">
        <v>2</v>
      </c>
      <c r="S185" s="198" t="s">
        <v>3</v>
      </c>
      <c r="T185" s="199" t="s">
        <v>2</v>
      </c>
      <c r="U185" s="200" t="s">
        <v>3</v>
      </c>
      <c r="V185" s="201" t="s">
        <v>101</v>
      </c>
    </row>
    <row r="186" spans="1:22" x14ac:dyDescent="0.25">
      <c r="A186" s="139">
        <f>A185+1</f>
        <v>55</v>
      </c>
      <c r="B186" s="85" t="s">
        <v>117</v>
      </c>
      <c r="C186" s="86"/>
      <c r="D186" s="42">
        <f>SUM(D142:D145)+D147+D148+D157</f>
        <v>613.20673999999997</v>
      </c>
      <c r="E186" s="106"/>
      <c r="F186" s="7">
        <f>SUM(F142:F145)+F147+F148+F157</f>
        <v>480.67260499999998</v>
      </c>
      <c r="G186" s="56">
        <f>F186-D186</f>
        <v>-132.53413499999999</v>
      </c>
      <c r="H186" s="86"/>
      <c r="I186" s="42">
        <f>SUM(I142:I145)+I147+I148+I157</f>
        <v>400.31863999999996</v>
      </c>
      <c r="J186" s="106"/>
      <c r="K186" s="7">
        <f>SUM(K142:K145)+K147+K148+K157</f>
        <v>480.67260499999998</v>
      </c>
      <c r="L186" s="56">
        <f>K186-I186</f>
        <v>80.353965000000017</v>
      </c>
      <c r="M186" s="86"/>
      <c r="N186" s="42">
        <f>SUM(N142:N145)+N147+N148+N157</f>
        <v>0</v>
      </c>
      <c r="O186" s="106"/>
      <c r="P186" s="7">
        <f>SUM(P142:P145)+P147+P148+P157</f>
        <v>0</v>
      </c>
      <c r="Q186" s="56">
        <f>P186-N186</f>
        <v>0</v>
      </c>
      <c r="R186" s="86"/>
      <c r="S186" s="42">
        <f>SUM(S142:S145)+S147+S148+S157</f>
        <v>611.81389999999999</v>
      </c>
      <c r="T186" s="106"/>
      <c r="U186" s="7">
        <f>SUM(U142:U145)+U147+U148+U157</f>
        <v>480.67260499999998</v>
      </c>
      <c r="V186" s="56">
        <f>U186-S186</f>
        <v>-131.14129500000001</v>
      </c>
    </row>
    <row r="187" spans="1:22" x14ac:dyDescent="0.25">
      <c r="A187" s="164">
        <f t="shared" ref="A187:A189" si="41">A186+1</f>
        <v>56</v>
      </c>
      <c r="B187" s="165" t="s">
        <v>116</v>
      </c>
      <c r="C187" s="166"/>
      <c r="D187" s="167"/>
      <c r="E187" s="168"/>
      <c r="F187" s="93"/>
      <c r="G187" s="169">
        <f>G186/SUM(D186:D189)</f>
        <v>-0.18769968404046164</v>
      </c>
      <c r="H187" s="166"/>
      <c r="I187" s="167"/>
      <c r="J187" s="168"/>
      <c r="K187" s="93"/>
      <c r="L187" s="169">
        <f>L186/SUM(I186:I189)</f>
        <v>0.1742323163033678</v>
      </c>
      <c r="M187" s="166"/>
      <c r="N187" s="167"/>
      <c r="O187" s="168"/>
      <c r="P187" s="93"/>
      <c r="Q187" s="169" t="e">
        <f>Q186/SUM(N186:N189)</f>
        <v>#DIV/0!</v>
      </c>
      <c r="R187" s="166"/>
      <c r="S187" s="167"/>
      <c r="T187" s="168"/>
      <c r="U187" s="93"/>
      <c r="V187" s="169">
        <f>V186/SUM(S186:S189)</f>
        <v>-0.12617578574535585</v>
      </c>
    </row>
    <row r="188" spans="1:22" x14ac:dyDescent="0.25">
      <c r="A188" s="139">
        <f t="shared" si="41"/>
        <v>57</v>
      </c>
      <c r="B188" s="85" t="s">
        <v>119</v>
      </c>
      <c r="C188" s="86"/>
      <c r="D188" s="42">
        <f>D146+SUM(D149:D156)</f>
        <v>92.890000000000015</v>
      </c>
      <c r="E188" s="106"/>
      <c r="F188" s="7">
        <f>F146+SUM(F149:F156)</f>
        <v>140.09</v>
      </c>
      <c r="G188" s="56">
        <f>F188-D188</f>
        <v>47.199999999999989</v>
      </c>
      <c r="H188" s="86"/>
      <c r="I188" s="42">
        <f>I146+SUM(I149:I156)</f>
        <v>60.870000000000005</v>
      </c>
      <c r="J188" s="106"/>
      <c r="K188" s="7">
        <f>K146+SUM(K149:K156)</f>
        <v>140.09</v>
      </c>
      <c r="L188" s="56">
        <f>K188-I188</f>
        <v>79.22</v>
      </c>
      <c r="M188" s="86"/>
      <c r="N188" s="42">
        <f>N146+SUM(N149:N156)</f>
        <v>0</v>
      </c>
      <c r="O188" s="106"/>
      <c r="P188" s="7">
        <f>P146+SUM(P149:P156)</f>
        <v>0</v>
      </c>
      <c r="Q188" s="56">
        <f>P188-N188</f>
        <v>0</v>
      </c>
      <c r="R188" s="86"/>
      <c r="S188" s="42">
        <f>S146+SUM(S149:S156)</f>
        <v>427.53999999999996</v>
      </c>
      <c r="T188" s="106"/>
      <c r="U188" s="7">
        <f>U146+SUM(U149:U156)</f>
        <v>227.12</v>
      </c>
      <c r="V188" s="56">
        <f>U188-S188</f>
        <v>-200.41999999999996</v>
      </c>
    </row>
    <row r="189" spans="1:22" ht="15.75" thickBot="1" x14ac:dyDescent="0.3">
      <c r="A189" s="170">
        <f t="shared" si="41"/>
        <v>58</v>
      </c>
      <c r="B189" s="171" t="s">
        <v>116</v>
      </c>
      <c r="C189" s="172"/>
      <c r="D189" s="173"/>
      <c r="E189" s="174"/>
      <c r="F189" s="175"/>
      <c r="G189" s="176">
        <f>G188/SUM(D186:D189)</f>
        <v>6.6846364423095897E-2</v>
      </c>
      <c r="H189" s="172"/>
      <c r="I189" s="173"/>
      <c r="J189" s="174"/>
      <c r="K189" s="175"/>
      <c r="L189" s="176">
        <f>L188/SUM(I186:I189)</f>
        <v>0.17177352850668656</v>
      </c>
      <c r="M189" s="172"/>
      <c r="N189" s="173"/>
      <c r="O189" s="174"/>
      <c r="P189" s="175"/>
      <c r="Q189" s="176" t="e">
        <f>Q188/SUM(N186:N189)</f>
        <v>#DIV/0!</v>
      </c>
      <c r="R189" s="172"/>
      <c r="S189" s="173"/>
      <c r="T189" s="174"/>
      <c r="U189" s="175"/>
      <c r="V189" s="176">
        <f>V188/SUM(S186:S189)</f>
        <v>-0.19283133492836266</v>
      </c>
    </row>
    <row r="190" spans="1:22" ht="15.75" thickBot="1" x14ac:dyDescent="0.3"/>
    <row r="191" spans="1:22" x14ac:dyDescent="0.25">
      <c r="A191" s="330" t="s">
        <v>109</v>
      </c>
      <c r="B191" s="332" t="s">
        <v>0</v>
      </c>
      <c r="C191" s="328" t="s">
        <v>113</v>
      </c>
      <c r="D191" s="329"/>
      <c r="E191" s="326" t="s">
        <v>114</v>
      </c>
      <c r="F191" s="326"/>
      <c r="G191" s="327"/>
      <c r="H191" s="328" t="s">
        <v>115</v>
      </c>
      <c r="I191" s="329"/>
      <c r="J191" s="326" t="s">
        <v>114</v>
      </c>
      <c r="K191" s="326"/>
      <c r="L191" s="327"/>
      <c r="M191" s="328" t="s">
        <v>122</v>
      </c>
      <c r="N191" s="329"/>
      <c r="O191" s="326" t="s">
        <v>114</v>
      </c>
      <c r="P191" s="326"/>
      <c r="Q191" s="327"/>
      <c r="R191" s="328" t="s">
        <v>121</v>
      </c>
      <c r="S191" s="329"/>
      <c r="T191" s="326" t="s">
        <v>114</v>
      </c>
      <c r="U191" s="326"/>
      <c r="V191" s="327"/>
    </row>
    <row r="192" spans="1:22" x14ac:dyDescent="0.25">
      <c r="A192" s="331"/>
      <c r="B192" s="333"/>
      <c r="C192" s="157" t="s">
        <v>2</v>
      </c>
      <c r="D192" s="158" t="s">
        <v>3</v>
      </c>
      <c r="E192" s="159" t="s">
        <v>2</v>
      </c>
      <c r="F192" s="160" t="s">
        <v>3</v>
      </c>
      <c r="G192" s="250" t="s">
        <v>101</v>
      </c>
      <c r="H192" s="157" t="s">
        <v>2</v>
      </c>
      <c r="I192" s="158" t="s">
        <v>3</v>
      </c>
      <c r="J192" s="159" t="s">
        <v>2</v>
      </c>
      <c r="K192" s="160" t="s">
        <v>3</v>
      </c>
      <c r="L192" s="250" t="s">
        <v>101</v>
      </c>
      <c r="M192" s="157" t="s">
        <v>2</v>
      </c>
      <c r="N192" s="158" t="s">
        <v>3</v>
      </c>
      <c r="O192" s="159" t="s">
        <v>2</v>
      </c>
      <c r="P192" s="160" t="s">
        <v>3</v>
      </c>
      <c r="Q192" s="250" t="s">
        <v>101</v>
      </c>
      <c r="R192" s="157" t="s">
        <v>2</v>
      </c>
      <c r="S192" s="158" t="s">
        <v>3</v>
      </c>
      <c r="T192" s="159" t="s">
        <v>2</v>
      </c>
      <c r="U192" s="160" t="s">
        <v>3</v>
      </c>
      <c r="V192" s="250" t="s">
        <v>101</v>
      </c>
    </row>
    <row r="193" spans="1:22" x14ac:dyDescent="0.25">
      <c r="A193" s="139">
        <v>1</v>
      </c>
      <c r="B193" s="85" t="s">
        <v>89</v>
      </c>
      <c r="C193" s="86"/>
      <c r="D193" s="204">
        <v>325000</v>
      </c>
      <c r="E193" s="106"/>
      <c r="F193" s="81">
        <f>D193</f>
        <v>325000</v>
      </c>
      <c r="G193" s="85"/>
      <c r="H193" s="86"/>
      <c r="I193" s="204">
        <v>325000</v>
      </c>
      <c r="J193" s="106"/>
      <c r="K193" s="81">
        <f>I193</f>
        <v>325000</v>
      </c>
      <c r="L193" s="85"/>
      <c r="M193" s="86"/>
      <c r="N193" s="204"/>
      <c r="O193" s="106"/>
      <c r="P193" s="81">
        <f>N193</f>
        <v>0</v>
      </c>
      <c r="Q193" s="85"/>
      <c r="R193" s="86"/>
      <c r="S193" s="204">
        <v>325000</v>
      </c>
      <c r="T193" s="106"/>
      <c r="U193" s="81">
        <f>S193</f>
        <v>325000</v>
      </c>
      <c r="V193" s="85"/>
    </row>
    <row r="194" spans="1:22" x14ac:dyDescent="0.25">
      <c r="A194" s="139">
        <f>A193+1</f>
        <v>2</v>
      </c>
      <c r="B194" s="85" t="s">
        <v>90</v>
      </c>
      <c r="C194" s="86"/>
      <c r="D194" s="204">
        <v>1000</v>
      </c>
      <c r="E194" s="106"/>
      <c r="F194" s="81">
        <f>D194</f>
        <v>1000</v>
      </c>
      <c r="G194" s="85"/>
      <c r="H194" s="86"/>
      <c r="I194" s="204">
        <v>1000</v>
      </c>
      <c r="J194" s="106"/>
      <c r="K194" s="81">
        <f>I194</f>
        <v>1000</v>
      </c>
      <c r="L194" s="85"/>
      <c r="M194" s="86"/>
      <c r="N194" s="204"/>
      <c r="O194" s="106"/>
      <c r="P194" s="81">
        <f>N194</f>
        <v>0</v>
      </c>
      <c r="Q194" s="85"/>
      <c r="R194" s="86"/>
      <c r="S194" s="204">
        <v>1000</v>
      </c>
      <c r="T194" s="106"/>
      <c r="U194" s="81">
        <f>S194</f>
        <v>1000</v>
      </c>
      <c r="V194" s="85"/>
    </row>
    <row r="195" spans="1:22" x14ac:dyDescent="0.25">
      <c r="A195" s="139">
        <f t="shared" ref="A195:A244" si="42">A194+1</f>
        <v>3</v>
      </c>
      <c r="B195" s="85" t="s">
        <v>22</v>
      </c>
      <c r="C195" s="86"/>
      <c r="D195" s="40">
        <f>CKH_LOSS</f>
        <v>1.0427999999999999</v>
      </c>
      <c r="E195" s="106"/>
      <c r="F195" s="1">
        <f>EPI_LOSS</f>
        <v>1.0430999999999999</v>
      </c>
      <c r="G195" s="85"/>
      <c r="H195" s="86"/>
      <c r="I195" s="40">
        <f>SMP_LOSS</f>
        <v>1.0608</v>
      </c>
      <c r="J195" s="106"/>
      <c r="K195" s="1">
        <f>EPI_LOSS</f>
        <v>1.0430999999999999</v>
      </c>
      <c r="L195" s="85"/>
      <c r="M195" s="86"/>
      <c r="N195" s="40">
        <f>DUT_LOSS</f>
        <v>1.0662</v>
      </c>
      <c r="O195" s="106"/>
      <c r="P195" s="1">
        <f>EPI_LOSS</f>
        <v>1.0430999999999999</v>
      </c>
      <c r="Q195" s="85"/>
      <c r="R195" s="86"/>
      <c r="S195" s="40">
        <f>NEW_LOSS</f>
        <v>1.0580000000000001</v>
      </c>
      <c r="T195" s="106"/>
      <c r="U195" s="1">
        <f>EPI_LOSS</f>
        <v>1.0430999999999999</v>
      </c>
      <c r="V195" s="85"/>
    </row>
    <row r="196" spans="1:22" x14ac:dyDescent="0.25">
      <c r="A196" s="139">
        <f t="shared" si="42"/>
        <v>4</v>
      </c>
      <c r="B196" s="85" t="s">
        <v>91</v>
      </c>
      <c r="C196" s="86"/>
      <c r="D196" s="80">
        <f>D193*D195</f>
        <v>338910</v>
      </c>
      <c r="E196" s="106"/>
      <c r="F196" s="81">
        <f>F193*F195</f>
        <v>339007.5</v>
      </c>
      <c r="G196" s="85"/>
      <c r="H196" s="86"/>
      <c r="I196" s="80">
        <f>I193*I195</f>
        <v>344760</v>
      </c>
      <c r="J196" s="106"/>
      <c r="K196" s="81">
        <f>K193*K195</f>
        <v>339007.5</v>
      </c>
      <c r="L196" s="85"/>
      <c r="M196" s="86"/>
      <c r="N196" s="80">
        <f>N193*N195</f>
        <v>0</v>
      </c>
      <c r="O196" s="106"/>
      <c r="P196" s="81">
        <f>P193*P195</f>
        <v>0</v>
      </c>
      <c r="Q196" s="85"/>
      <c r="R196" s="86"/>
      <c r="S196" s="80">
        <f>S193*S195</f>
        <v>343850</v>
      </c>
      <c r="T196" s="106"/>
      <c r="U196" s="81">
        <f>U193*U195</f>
        <v>339007.5</v>
      </c>
      <c r="V196" s="85"/>
    </row>
    <row r="197" spans="1:22" x14ac:dyDescent="0.25">
      <c r="A197" s="140">
        <f t="shared" si="42"/>
        <v>5</v>
      </c>
      <c r="B197" s="83" t="s">
        <v>27</v>
      </c>
      <c r="C197" s="82"/>
      <c r="D197" s="41"/>
      <c r="E197" s="107"/>
      <c r="F197" s="39"/>
      <c r="G197" s="83"/>
      <c r="H197" s="82"/>
      <c r="I197" s="41"/>
      <c r="J197" s="107"/>
      <c r="K197" s="39"/>
      <c r="L197" s="83"/>
      <c r="M197" s="82"/>
      <c r="N197" s="41"/>
      <c r="O197" s="107"/>
      <c r="P197" s="39"/>
      <c r="Q197" s="83"/>
      <c r="R197" s="82"/>
      <c r="S197" s="41"/>
      <c r="T197" s="107"/>
      <c r="U197" s="39"/>
      <c r="V197" s="83"/>
    </row>
    <row r="198" spans="1:22" x14ac:dyDescent="0.25">
      <c r="A198" s="139">
        <f t="shared" si="42"/>
        <v>6</v>
      </c>
      <c r="B198" s="85" t="s">
        <v>23</v>
      </c>
      <c r="C198" s="84">
        <f>'General Input'!$B$11</f>
        <v>0.08</v>
      </c>
      <c r="D198" s="42">
        <f>D$193*C198*TOU_OFF</f>
        <v>16640</v>
      </c>
      <c r="E198" s="108">
        <f>'General Input'!$B$11</f>
        <v>0.08</v>
      </c>
      <c r="F198" s="7">
        <f>F$193*E198*TOU_OFF</f>
        <v>16640</v>
      </c>
      <c r="G198" s="85"/>
      <c r="H198" s="84">
        <f>'General Input'!$B$11</f>
        <v>0.08</v>
      </c>
      <c r="I198" s="42">
        <f>I$193*H198*TOU_OFF</f>
        <v>16640</v>
      </c>
      <c r="J198" s="108">
        <f>'General Input'!$B$11</f>
        <v>0.08</v>
      </c>
      <c r="K198" s="7">
        <f>K$193*J198*TOU_OFF</f>
        <v>16640</v>
      </c>
      <c r="L198" s="85"/>
      <c r="M198" s="84"/>
      <c r="N198" s="42"/>
      <c r="O198" s="108"/>
      <c r="P198" s="7"/>
      <c r="Q198" s="85"/>
      <c r="R198" s="84">
        <f>'General Input'!$B$11</f>
        <v>0.08</v>
      </c>
      <c r="S198" s="42">
        <f>S$193*R198*TOU_OFF</f>
        <v>16640</v>
      </c>
      <c r="T198" s="108">
        <f>'General Input'!$B$11</f>
        <v>0.08</v>
      </c>
      <c r="U198" s="7">
        <f>U$193*T198*TOU_OFF</f>
        <v>16640</v>
      </c>
      <c r="V198" s="85"/>
    </row>
    <row r="199" spans="1:22" x14ac:dyDescent="0.25">
      <c r="A199" s="139">
        <f t="shared" si="42"/>
        <v>7</v>
      </c>
      <c r="B199" s="85" t="s">
        <v>24</v>
      </c>
      <c r="C199" s="84">
        <f>'General Input'!$B$12</f>
        <v>0.122</v>
      </c>
      <c r="D199" s="42">
        <f>D$193*C199*TOU_MID</f>
        <v>7137</v>
      </c>
      <c r="E199" s="108">
        <f>'General Input'!$B$12</f>
        <v>0.122</v>
      </c>
      <c r="F199" s="7">
        <f>F$193*E199*TOU_MID</f>
        <v>7137</v>
      </c>
      <c r="G199" s="85"/>
      <c r="H199" s="84">
        <f>'General Input'!$B$12</f>
        <v>0.122</v>
      </c>
      <c r="I199" s="42">
        <f>I$193*H199*TOU_MID</f>
        <v>7137</v>
      </c>
      <c r="J199" s="108">
        <f>'General Input'!$B$12</f>
        <v>0.122</v>
      </c>
      <c r="K199" s="7">
        <f>K$193*J199*TOU_MID</f>
        <v>7137</v>
      </c>
      <c r="L199" s="85"/>
      <c r="M199" s="84"/>
      <c r="N199" s="42"/>
      <c r="O199" s="108"/>
      <c r="P199" s="7"/>
      <c r="Q199" s="85"/>
      <c r="R199" s="84">
        <f>'General Input'!$B$12</f>
        <v>0.122</v>
      </c>
      <c r="S199" s="42">
        <f>S$193*R199*TOU_MID</f>
        <v>7137</v>
      </c>
      <c r="T199" s="108">
        <f>'General Input'!$B$12</f>
        <v>0.122</v>
      </c>
      <c r="U199" s="7">
        <f>U$193*T199*TOU_MID</f>
        <v>7137</v>
      </c>
      <c r="V199" s="85"/>
    </row>
    <row r="200" spans="1:22" x14ac:dyDescent="0.25">
      <c r="A200" s="141">
        <f t="shared" si="42"/>
        <v>8</v>
      </c>
      <c r="B200" s="125" t="s">
        <v>25</v>
      </c>
      <c r="C200" s="124">
        <f>'General Input'!$B$13</f>
        <v>0.161</v>
      </c>
      <c r="D200" s="69">
        <f>D$193*C200*TOU_ON</f>
        <v>9418.5</v>
      </c>
      <c r="E200" s="109">
        <f>'General Input'!$B$13</f>
        <v>0.161</v>
      </c>
      <c r="F200" s="70">
        <f>F$193*E200*TOU_ON</f>
        <v>9418.5</v>
      </c>
      <c r="G200" s="125"/>
      <c r="H200" s="124">
        <f>'General Input'!$B$13</f>
        <v>0.161</v>
      </c>
      <c r="I200" s="69">
        <f>I$193*H200*TOU_ON</f>
        <v>9418.5</v>
      </c>
      <c r="J200" s="109">
        <f>'General Input'!$B$13</f>
        <v>0.161</v>
      </c>
      <c r="K200" s="70">
        <f>K$193*J200*TOU_ON</f>
        <v>9418.5</v>
      </c>
      <c r="L200" s="125"/>
      <c r="M200" s="124"/>
      <c r="N200" s="69"/>
      <c r="O200" s="109"/>
      <c r="P200" s="70"/>
      <c r="Q200" s="125"/>
      <c r="R200" s="124">
        <f>'General Input'!$B$13</f>
        <v>0.161</v>
      </c>
      <c r="S200" s="69">
        <f>S$193*R200*TOU_ON</f>
        <v>9418.5</v>
      </c>
      <c r="T200" s="109">
        <f>'General Input'!$B$13</f>
        <v>0.161</v>
      </c>
      <c r="U200" s="70">
        <f>U$193*T200*TOU_ON</f>
        <v>9418.5</v>
      </c>
      <c r="V200" s="125"/>
    </row>
    <row r="201" spans="1:22" x14ac:dyDescent="0.25">
      <c r="A201" s="142">
        <f t="shared" si="42"/>
        <v>9</v>
      </c>
      <c r="B201" s="143" t="s">
        <v>26</v>
      </c>
      <c r="C201" s="126"/>
      <c r="D201" s="96">
        <f>SUM(D198:D200)</f>
        <v>33195.5</v>
      </c>
      <c r="E201" s="110"/>
      <c r="F201" s="95">
        <f>SUM(F198:F200)</f>
        <v>33195.5</v>
      </c>
      <c r="G201" s="127">
        <f>D201-F201</f>
        <v>0</v>
      </c>
      <c r="H201" s="126"/>
      <c r="I201" s="96">
        <f>SUM(I198:I200)</f>
        <v>33195.5</v>
      </c>
      <c r="J201" s="110"/>
      <c r="K201" s="95">
        <f>SUM(K198:K200)</f>
        <v>33195.5</v>
      </c>
      <c r="L201" s="127">
        <f>I201-K201</f>
        <v>0</v>
      </c>
      <c r="M201" s="126"/>
      <c r="N201" s="96">
        <f>SUM(N198:N200)</f>
        <v>0</v>
      </c>
      <c r="O201" s="110"/>
      <c r="P201" s="95">
        <f>SUM(P198:P200)</f>
        <v>0</v>
      </c>
      <c r="Q201" s="127">
        <f>N201-P201</f>
        <v>0</v>
      </c>
      <c r="R201" s="126"/>
      <c r="S201" s="96">
        <f>SUM(S198:S200)</f>
        <v>33195.5</v>
      </c>
      <c r="T201" s="110"/>
      <c r="U201" s="95">
        <f>SUM(U198:U200)</f>
        <v>33195.5</v>
      </c>
      <c r="V201" s="127">
        <f>S201-U201</f>
        <v>0</v>
      </c>
    </row>
    <row r="202" spans="1:22" x14ac:dyDescent="0.25">
      <c r="A202" s="144">
        <f t="shared" si="42"/>
        <v>10</v>
      </c>
      <c r="B202" s="145" t="s">
        <v>116</v>
      </c>
      <c r="C202" s="128"/>
      <c r="D202" s="120"/>
      <c r="E202" s="111"/>
      <c r="F202" s="97"/>
      <c r="G202" s="129">
        <f>G201/D201</f>
        <v>0</v>
      </c>
      <c r="H202" s="128"/>
      <c r="I202" s="120"/>
      <c r="J202" s="111"/>
      <c r="K202" s="97"/>
      <c r="L202" s="129">
        <f>L201/I201</f>
        <v>0</v>
      </c>
      <c r="M202" s="128"/>
      <c r="N202" s="120"/>
      <c r="O202" s="111"/>
      <c r="P202" s="97"/>
      <c r="Q202" s="129" t="e">
        <f>Q201/N201</f>
        <v>#DIV/0!</v>
      </c>
      <c r="R202" s="128"/>
      <c r="S202" s="120"/>
      <c r="T202" s="111"/>
      <c r="U202" s="97"/>
      <c r="V202" s="129">
        <f>V201/S201</f>
        <v>0</v>
      </c>
    </row>
    <row r="203" spans="1:22" x14ac:dyDescent="0.25">
      <c r="A203" s="146">
        <f t="shared" si="42"/>
        <v>11</v>
      </c>
      <c r="B203" s="131" t="s">
        <v>28</v>
      </c>
      <c r="C203" s="130"/>
      <c r="D203" s="121"/>
      <c r="E203" s="112"/>
      <c r="F203" s="94"/>
      <c r="G203" s="131"/>
      <c r="H203" s="130"/>
      <c r="I203" s="121"/>
      <c r="J203" s="112"/>
      <c r="K203" s="94"/>
      <c r="L203" s="131"/>
      <c r="M203" s="130"/>
      <c r="N203" s="121"/>
      <c r="O203" s="112"/>
      <c r="P203" s="94"/>
      <c r="Q203" s="131"/>
      <c r="R203" s="130"/>
      <c r="S203" s="121"/>
      <c r="T203" s="112"/>
      <c r="U203" s="94"/>
      <c r="V203" s="131"/>
    </row>
    <row r="204" spans="1:22" x14ac:dyDescent="0.25">
      <c r="A204" s="139">
        <f t="shared" si="42"/>
        <v>12</v>
      </c>
      <c r="B204" s="85" t="s">
        <v>5</v>
      </c>
      <c r="C204" s="55">
        <f>'2015 Approved'!$D$4</f>
        <v>122.86</v>
      </c>
      <c r="D204" s="42">
        <f>C204</f>
        <v>122.86</v>
      </c>
      <c r="E204" s="113">
        <f>'2016 Proposed'!$D$3</f>
        <v>97.27</v>
      </c>
      <c r="F204" s="7">
        <f>E204</f>
        <v>97.27</v>
      </c>
      <c r="G204" s="85"/>
      <c r="H204" s="55">
        <f>'2015 Approved'!$O$4</f>
        <v>45.55</v>
      </c>
      <c r="I204" s="42">
        <f>H204</f>
        <v>45.55</v>
      </c>
      <c r="J204" s="113">
        <f>'2016 Proposed'!$D$3</f>
        <v>97.27</v>
      </c>
      <c r="K204" s="7">
        <f>J204</f>
        <v>97.27</v>
      </c>
      <c r="L204" s="85"/>
      <c r="M204" s="55"/>
      <c r="N204" s="42"/>
      <c r="O204" s="113"/>
      <c r="P204" s="7"/>
      <c r="Q204" s="85"/>
      <c r="R204" s="55">
        <f>'2015 Approved'!$Z$4</f>
        <v>279.02</v>
      </c>
      <c r="S204" s="42">
        <f>R204</f>
        <v>279.02</v>
      </c>
      <c r="T204" s="113">
        <f>'2016 Proposed'!$D$3</f>
        <v>97.27</v>
      </c>
      <c r="U204" s="7">
        <f>T204</f>
        <v>97.27</v>
      </c>
      <c r="V204" s="85"/>
    </row>
    <row r="205" spans="1:22" x14ac:dyDescent="0.25">
      <c r="A205" s="139">
        <f t="shared" si="42"/>
        <v>13</v>
      </c>
      <c r="B205" s="85" t="s">
        <v>84</v>
      </c>
      <c r="C205" s="55">
        <f>'2015 Approved'!$D$5</f>
        <v>0</v>
      </c>
      <c r="D205" s="42">
        <f t="shared" ref="D205:D208" si="43">C205</f>
        <v>0</v>
      </c>
      <c r="E205" s="113">
        <f>'2016 Proposed'!$D$5</f>
        <v>0</v>
      </c>
      <c r="F205" s="7">
        <f t="shared" ref="F205:F208" si="44">E205</f>
        <v>0</v>
      </c>
      <c r="G205" s="85"/>
      <c r="H205" s="55">
        <f>'2015 Approved'!$O$5</f>
        <v>1.23</v>
      </c>
      <c r="I205" s="42">
        <f t="shared" ref="I205:I208" si="45">H205</f>
        <v>1.23</v>
      </c>
      <c r="J205" s="113">
        <f>'2016 Proposed'!$D$5</f>
        <v>0</v>
      </c>
      <c r="K205" s="7">
        <f t="shared" ref="K205:K208" si="46">J205</f>
        <v>0</v>
      </c>
      <c r="L205" s="85"/>
      <c r="M205" s="55"/>
      <c r="N205" s="42"/>
      <c r="O205" s="113"/>
      <c r="P205" s="7"/>
      <c r="Q205" s="85"/>
      <c r="R205" s="55">
        <f>'2015 Approved'!$Z$5</f>
        <v>0</v>
      </c>
      <c r="S205" s="42">
        <f t="shared" ref="S205:S208" si="47">R205</f>
        <v>0</v>
      </c>
      <c r="T205" s="113">
        <f>'2016 Proposed'!$D$5</f>
        <v>0</v>
      </c>
      <c r="U205" s="7">
        <f t="shared" ref="U205:U208" si="48">T205</f>
        <v>0</v>
      </c>
      <c r="V205" s="85"/>
    </row>
    <row r="206" spans="1:22" x14ac:dyDescent="0.25">
      <c r="A206" s="139">
        <f t="shared" si="42"/>
        <v>14</v>
      </c>
      <c r="B206" s="85" t="s">
        <v>84</v>
      </c>
      <c r="C206" s="55">
        <f>'2015 Approved'!$D$6</f>
        <v>0</v>
      </c>
      <c r="D206" s="42">
        <f t="shared" si="43"/>
        <v>0</v>
      </c>
      <c r="E206" s="113">
        <f>'2016 Proposed'!$D$6</f>
        <v>0</v>
      </c>
      <c r="F206" s="7">
        <f t="shared" si="44"/>
        <v>0</v>
      </c>
      <c r="G206" s="85"/>
      <c r="H206" s="55">
        <f>'2015 Approved'!$O$6</f>
        <v>0.77</v>
      </c>
      <c r="I206" s="42">
        <f t="shared" si="45"/>
        <v>0.77</v>
      </c>
      <c r="J206" s="113">
        <f>'2016 Proposed'!$D$6</f>
        <v>0</v>
      </c>
      <c r="K206" s="7">
        <f t="shared" si="46"/>
        <v>0</v>
      </c>
      <c r="L206" s="85"/>
      <c r="M206" s="55"/>
      <c r="N206" s="42"/>
      <c r="O206" s="113"/>
      <c r="P206" s="7"/>
      <c r="Q206" s="85"/>
      <c r="R206" s="55">
        <f>'2015 Approved'!$Z$6</f>
        <v>0</v>
      </c>
      <c r="S206" s="42">
        <f t="shared" si="47"/>
        <v>0</v>
      </c>
      <c r="T206" s="113">
        <f>'2016 Proposed'!$D$6</f>
        <v>0</v>
      </c>
      <c r="U206" s="7">
        <f t="shared" si="48"/>
        <v>0</v>
      </c>
      <c r="V206" s="85"/>
    </row>
    <row r="207" spans="1:22" x14ac:dyDescent="0.25">
      <c r="A207" s="139">
        <f t="shared" si="42"/>
        <v>15</v>
      </c>
      <c r="B207" s="85" t="s">
        <v>6</v>
      </c>
      <c r="C207" s="55">
        <f>'2015 Approved'!$D$196</f>
        <v>0</v>
      </c>
      <c r="D207" s="42">
        <f t="shared" si="43"/>
        <v>0</v>
      </c>
      <c r="E207" s="113">
        <f>'2016 Proposed'!$D$196</f>
        <v>0</v>
      </c>
      <c r="F207" s="7">
        <f t="shared" si="44"/>
        <v>0</v>
      </c>
      <c r="G207" s="85"/>
      <c r="H207" s="55">
        <f>'2015 Approved'!$O$196</f>
        <v>0</v>
      </c>
      <c r="I207" s="42">
        <f t="shared" si="45"/>
        <v>0</v>
      </c>
      <c r="J207" s="113">
        <f>'2016 Proposed'!$D$197</f>
        <v>0</v>
      </c>
      <c r="K207" s="7">
        <f t="shared" si="46"/>
        <v>0</v>
      </c>
      <c r="L207" s="85"/>
      <c r="M207" s="55"/>
      <c r="N207" s="42"/>
      <c r="O207" s="113"/>
      <c r="P207" s="7"/>
      <c r="Q207" s="85"/>
      <c r="R207" s="55">
        <f>'2015 Approved'!$Z$196</f>
        <v>0</v>
      </c>
      <c r="S207" s="42">
        <f t="shared" si="47"/>
        <v>0</v>
      </c>
      <c r="T207" s="113">
        <f>'2016 Proposed'!$D$196</f>
        <v>0</v>
      </c>
      <c r="U207" s="7">
        <f t="shared" si="48"/>
        <v>0</v>
      </c>
      <c r="V207" s="85"/>
    </row>
    <row r="208" spans="1:22" x14ac:dyDescent="0.25">
      <c r="A208" s="139">
        <f t="shared" si="42"/>
        <v>16</v>
      </c>
      <c r="B208" s="85" t="s">
        <v>93</v>
      </c>
      <c r="C208" s="55">
        <f>'2015 Approved'!$D$197</f>
        <v>0</v>
      </c>
      <c r="D208" s="42">
        <f t="shared" si="43"/>
        <v>0</v>
      </c>
      <c r="E208" s="113">
        <f>'2016 Proposed'!$D$197</f>
        <v>0</v>
      </c>
      <c r="F208" s="7">
        <f t="shared" si="44"/>
        <v>0</v>
      </c>
      <c r="G208" s="85"/>
      <c r="H208" s="55">
        <f>'2015 Approved'!$O$197</f>
        <v>0</v>
      </c>
      <c r="I208" s="42">
        <f t="shared" si="45"/>
        <v>0</v>
      </c>
      <c r="J208" s="113">
        <f>'2016 Proposed'!$D$197</f>
        <v>0</v>
      </c>
      <c r="K208" s="7">
        <f t="shared" si="46"/>
        <v>0</v>
      </c>
      <c r="L208" s="85"/>
      <c r="M208" s="55"/>
      <c r="N208" s="42"/>
      <c r="O208" s="113"/>
      <c r="P208" s="7"/>
      <c r="Q208" s="85"/>
      <c r="R208" s="55">
        <f>'2015 Approved'!$Z$197</f>
        <v>0</v>
      </c>
      <c r="S208" s="42">
        <f t="shared" si="47"/>
        <v>0</v>
      </c>
      <c r="T208" s="113">
        <f>'2016 Proposed'!$D$197</f>
        <v>0</v>
      </c>
      <c r="U208" s="7">
        <f t="shared" si="48"/>
        <v>0</v>
      </c>
      <c r="V208" s="85"/>
    </row>
    <row r="209" spans="1:22" x14ac:dyDescent="0.25">
      <c r="A209" s="139">
        <f t="shared" si="42"/>
        <v>17</v>
      </c>
      <c r="B209" s="85" t="s">
        <v>4</v>
      </c>
      <c r="C209" s="59">
        <f>D201/D193</f>
        <v>0.10213999999999999</v>
      </c>
      <c r="D209" s="42">
        <f>(D196-D193)*C209</f>
        <v>1420.7674</v>
      </c>
      <c r="E209" s="114">
        <f>F201/$F$193</f>
        <v>0.10213999999999999</v>
      </c>
      <c r="F209" s="7">
        <f>(F196-F193)*E209</f>
        <v>1430.72605</v>
      </c>
      <c r="G209" s="85"/>
      <c r="H209" s="59">
        <f>I201/I193</f>
        <v>0.10213999999999999</v>
      </c>
      <c r="I209" s="42">
        <f>(I196-I193)*H209</f>
        <v>2018.2864</v>
      </c>
      <c r="J209" s="114">
        <f>K201/$F$193</f>
        <v>0.10213999999999999</v>
      </c>
      <c r="K209" s="7">
        <f>(K196-K193)*J209</f>
        <v>1430.72605</v>
      </c>
      <c r="L209" s="85"/>
      <c r="M209" s="59"/>
      <c r="N209" s="42"/>
      <c r="O209" s="114"/>
      <c r="P209" s="7"/>
      <c r="Q209" s="85"/>
      <c r="R209" s="59">
        <f>S201/S193</f>
        <v>0.10213999999999999</v>
      </c>
      <c r="S209" s="42">
        <f>(S196-S193)*R209</f>
        <v>1925.3389999999999</v>
      </c>
      <c r="T209" s="114">
        <f>U201/$F$193</f>
        <v>0.10213999999999999</v>
      </c>
      <c r="U209" s="7">
        <f>(U196-U193)*T209</f>
        <v>1430.72605</v>
      </c>
      <c r="V209" s="85"/>
    </row>
    <row r="210" spans="1:22" x14ac:dyDescent="0.25">
      <c r="A210" s="139">
        <f t="shared" si="42"/>
        <v>18</v>
      </c>
      <c r="B210" s="85" t="s">
        <v>88</v>
      </c>
      <c r="C210" s="59">
        <f>'2015 Approved'!$D$11</f>
        <v>3.4826999999999999</v>
      </c>
      <c r="D210" s="42">
        <f t="shared" ref="D210:D219" si="49">C210*D$194</f>
        <v>3482.7</v>
      </c>
      <c r="E210" s="114">
        <f>'2016 Proposed'!$D$11</f>
        <v>3.2218</v>
      </c>
      <c r="F210" s="7">
        <f t="shared" ref="F210:F219" si="50">E210*F$194</f>
        <v>3221.8</v>
      </c>
      <c r="G210" s="85"/>
      <c r="H210" s="59">
        <f>'2015 Approved'!$O$11</f>
        <v>1.5094000000000001</v>
      </c>
      <c r="I210" s="42">
        <f t="shared" ref="I210:I219" si="51">H210*I$194</f>
        <v>1509.4</v>
      </c>
      <c r="J210" s="114">
        <f>'2016 Proposed'!$D$11</f>
        <v>3.2218</v>
      </c>
      <c r="K210" s="7">
        <f t="shared" ref="K210:K219" si="52">J210*K$194</f>
        <v>3221.8</v>
      </c>
      <c r="L210" s="85"/>
      <c r="M210" s="59"/>
      <c r="N210" s="42"/>
      <c r="O210" s="114"/>
      <c r="P210" s="7"/>
      <c r="Q210" s="85"/>
      <c r="R210" s="59">
        <f>'2015 Approved'!$Z$11</f>
        <v>1.4026000000000001</v>
      </c>
      <c r="S210" s="42">
        <f t="shared" ref="S210:S219" si="53">R210*S$194</f>
        <v>1402.6000000000001</v>
      </c>
      <c r="T210" s="114">
        <f>'2016 Proposed'!$D$11</f>
        <v>3.2218</v>
      </c>
      <c r="U210" s="7">
        <f t="shared" ref="U210:U219" si="54">T210*U$194</f>
        <v>3221.8</v>
      </c>
      <c r="V210" s="85"/>
    </row>
    <row r="211" spans="1:22" x14ac:dyDescent="0.25">
      <c r="A211" s="139">
        <f t="shared" si="42"/>
        <v>19</v>
      </c>
      <c r="B211" s="85" t="s">
        <v>8</v>
      </c>
      <c r="C211" s="59">
        <f>'2015 Approved'!$D$12</f>
        <v>0.1295</v>
      </c>
      <c r="D211" s="42">
        <f t="shared" si="49"/>
        <v>129.5</v>
      </c>
      <c r="E211" s="114">
        <f>'2016 Proposed'!$D$13</f>
        <v>0.62009999999999998</v>
      </c>
      <c r="F211" s="7">
        <f t="shared" si="50"/>
        <v>620.1</v>
      </c>
      <c r="G211" s="85"/>
      <c r="H211" s="59">
        <f>'2015 Approved'!$O$12</f>
        <v>0.10100000000000001</v>
      </c>
      <c r="I211" s="42">
        <f t="shared" si="51"/>
        <v>101</v>
      </c>
      <c r="J211" s="114">
        <f>'2016 Proposed'!$D$13</f>
        <v>0.62009999999999998</v>
      </c>
      <c r="K211" s="7">
        <f t="shared" si="52"/>
        <v>620.1</v>
      </c>
      <c r="L211" s="85"/>
      <c r="M211" s="59"/>
      <c r="N211" s="42"/>
      <c r="O211" s="114"/>
      <c r="P211" s="7"/>
      <c r="Q211" s="85"/>
      <c r="R211" s="59">
        <f>'2015 Approved'!$Z$12</f>
        <v>1.7261</v>
      </c>
      <c r="S211" s="42">
        <f t="shared" si="53"/>
        <v>1726.1</v>
      </c>
      <c r="T211" s="114">
        <f>'2016 Proposed'!$D$13</f>
        <v>0.62009999999999998</v>
      </c>
      <c r="U211" s="7">
        <f t="shared" si="54"/>
        <v>620.1</v>
      </c>
      <c r="V211" s="85"/>
    </row>
    <row r="212" spans="1:22" x14ac:dyDescent="0.25">
      <c r="A212" s="139">
        <f t="shared" si="42"/>
        <v>20</v>
      </c>
      <c r="B212" s="85" t="s">
        <v>85</v>
      </c>
      <c r="C212" s="59">
        <f>'2015 Approved'!$D$13</f>
        <v>0</v>
      </c>
      <c r="D212" s="42">
        <f t="shared" si="49"/>
        <v>0</v>
      </c>
      <c r="E212" s="114">
        <f>'2016 Proposed'!$D$14</f>
        <v>0</v>
      </c>
      <c r="F212" s="7">
        <f t="shared" si="50"/>
        <v>0</v>
      </c>
      <c r="G212" s="85"/>
      <c r="H212" s="59">
        <f>'2015 Approved'!$O$13</f>
        <v>2.3999999999999998E-3</v>
      </c>
      <c r="I212" s="42">
        <f t="shared" si="51"/>
        <v>2.4</v>
      </c>
      <c r="J212" s="114">
        <f>'2016 Proposed'!$D$14</f>
        <v>0</v>
      </c>
      <c r="K212" s="7">
        <f t="shared" si="52"/>
        <v>0</v>
      </c>
      <c r="L212" s="85"/>
      <c r="M212" s="59"/>
      <c r="N212" s="42"/>
      <c r="O212" s="114"/>
      <c r="P212" s="7"/>
      <c r="Q212" s="85"/>
      <c r="R212" s="59">
        <f>'2015 Approved'!$Z$13</f>
        <v>0</v>
      </c>
      <c r="S212" s="42">
        <f t="shared" si="53"/>
        <v>0</v>
      </c>
      <c r="T212" s="114">
        <f>'2016 Proposed'!$D$14</f>
        <v>0</v>
      </c>
      <c r="U212" s="7">
        <f t="shared" si="54"/>
        <v>0</v>
      </c>
      <c r="V212" s="85"/>
    </row>
    <row r="213" spans="1:22" x14ac:dyDescent="0.25">
      <c r="A213" s="139">
        <f t="shared" si="42"/>
        <v>21</v>
      </c>
      <c r="B213" s="85" t="s">
        <v>9</v>
      </c>
      <c r="C213" s="59">
        <f>'2015 Approved'!$D$14</f>
        <v>3.4000000000000002E-2</v>
      </c>
      <c r="D213" s="42">
        <f t="shared" si="49"/>
        <v>34</v>
      </c>
      <c r="E213" s="114">
        <f>'2016 Proposed'!$D$15</f>
        <v>5.6300000000000003E-2</v>
      </c>
      <c r="F213" s="7">
        <f t="shared" si="50"/>
        <v>56.300000000000004</v>
      </c>
      <c r="G213" s="85"/>
      <c r="H213" s="59">
        <f>'2015 Approved'!$O$14</f>
        <v>1.5900000000000001E-2</v>
      </c>
      <c r="I213" s="42">
        <f t="shared" si="51"/>
        <v>15.9</v>
      </c>
      <c r="J213" s="114">
        <f>'2016 Proposed'!$D$15</f>
        <v>5.6300000000000003E-2</v>
      </c>
      <c r="K213" s="7">
        <f t="shared" si="52"/>
        <v>56.300000000000004</v>
      </c>
      <c r="L213" s="85"/>
      <c r="M213" s="59"/>
      <c r="N213" s="42"/>
      <c r="O213" s="114"/>
      <c r="P213" s="7"/>
      <c r="Q213" s="85"/>
      <c r="R213" s="59">
        <f>'2015 Approved'!$Z$14</f>
        <v>0</v>
      </c>
      <c r="S213" s="42">
        <f t="shared" si="53"/>
        <v>0</v>
      </c>
      <c r="T213" s="114">
        <f>'2016 Proposed'!$D$15</f>
        <v>5.6300000000000003E-2</v>
      </c>
      <c r="U213" s="7">
        <f t="shared" si="54"/>
        <v>56.300000000000004</v>
      </c>
      <c r="V213" s="85"/>
    </row>
    <row r="214" spans="1:22" x14ac:dyDescent="0.25">
      <c r="A214" s="139">
        <f t="shared" si="42"/>
        <v>22</v>
      </c>
      <c r="B214" s="85" t="s">
        <v>10</v>
      </c>
      <c r="C214" s="59">
        <f>'2015 Approved'!$D$15</f>
        <v>-2.3599999999999999E-2</v>
      </c>
      <c r="D214" s="42">
        <f t="shared" si="49"/>
        <v>-23.599999999999998</v>
      </c>
      <c r="E214" s="114">
        <f>'2016 Proposed'!$D$16</f>
        <v>0</v>
      </c>
      <c r="F214" s="7">
        <f t="shared" si="50"/>
        <v>0</v>
      </c>
      <c r="G214" s="85"/>
      <c r="H214" s="59">
        <f>'2015 Approved'!$O$15</f>
        <v>-9.4000000000000004E-3</v>
      </c>
      <c r="I214" s="42">
        <f t="shared" si="51"/>
        <v>-9.4</v>
      </c>
      <c r="J214" s="114">
        <f>'2016 Proposed'!$D$16</f>
        <v>0</v>
      </c>
      <c r="K214" s="7">
        <f t="shared" si="52"/>
        <v>0</v>
      </c>
      <c r="L214" s="85"/>
      <c r="M214" s="59"/>
      <c r="N214" s="42"/>
      <c r="O214" s="114"/>
      <c r="P214" s="7"/>
      <c r="Q214" s="85"/>
      <c r="R214" s="59">
        <f>'2015 Approved'!$Z$15</f>
        <v>0</v>
      </c>
      <c r="S214" s="42">
        <f t="shared" si="53"/>
        <v>0</v>
      </c>
      <c r="T214" s="114">
        <f>'2016 Proposed'!$D$16</f>
        <v>0</v>
      </c>
      <c r="U214" s="7">
        <f t="shared" si="54"/>
        <v>0</v>
      </c>
      <c r="V214" s="85"/>
    </row>
    <row r="215" spans="1:22" x14ac:dyDescent="0.25">
      <c r="A215" s="139">
        <f t="shared" si="42"/>
        <v>23</v>
      </c>
      <c r="B215" s="85" t="s">
        <v>99</v>
      </c>
      <c r="C215" s="59">
        <f>'2015 Approved'!$D$16</f>
        <v>0</v>
      </c>
      <c r="D215" s="42">
        <f t="shared" si="49"/>
        <v>0</v>
      </c>
      <c r="E215" s="114">
        <f>'2016 Proposed'!$D$17</f>
        <v>0</v>
      </c>
      <c r="F215" s="7">
        <f t="shared" si="50"/>
        <v>0</v>
      </c>
      <c r="G215" s="85"/>
      <c r="H215" s="59">
        <f>'2015 Approved'!$O$16</f>
        <v>0</v>
      </c>
      <c r="I215" s="42">
        <f t="shared" si="51"/>
        <v>0</v>
      </c>
      <c r="J215" s="114">
        <f>'2016 Proposed'!$D$17</f>
        <v>0</v>
      </c>
      <c r="K215" s="7">
        <f t="shared" si="52"/>
        <v>0</v>
      </c>
      <c r="L215" s="85"/>
      <c r="M215" s="59"/>
      <c r="N215" s="42"/>
      <c r="O215" s="114"/>
      <c r="P215" s="7"/>
      <c r="Q215" s="85"/>
      <c r="R215" s="59">
        <f>'2015 Approved'!$Z$16</f>
        <v>0.87029999999999996</v>
      </c>
      <c r="S215" s="42">
        <f t="shared" si="53"/>
        <v>870.3</v>
      </c>
      <c r="T215" s="114">
        <f>R215</f>
        <v>0.87029999999999996</v>
      </c>
      <c r="U215" s="7">
        <f t="shared" si="54"/>
        <v>870.3</v>
      </c>
      <c r="V215" s="85"/>
    </row>
    <row r="216" spans="1:22" x14ac:dyDescent="0.25">
      <c r="A216" s="139">
        <f t="shared" si="42"/>
        <v>24</v>
      </c>
      <c r="B216" s="85" t="s">
        <v>110</v>
      </c>
      <c r="C216" s="59">
        <f>'2015 Approved'!$D$17</f>
        <v>0.78900000000000003</v>
      </c>
      <c r="D216" s="42">
        <f t="shared" si="49"/>
        <v>789</v>
      </c>
      <c r="E216" s="114">
        <f>'2016 Proposed'!$D$18</f>
        <v>0</v>
      </c>
      <c r="F216" s="7">
        <f t="shared" si="50"/>
        <v>0</v>
      </c>
      <c r="G216" s="85"/>
      <c r="H216" s="59">
        <f>'2015 Approved'!$O$17</f>
        <v>0.49880000000000002</v>
      </c>
      <c r="I216" s="42">
        <f t="shared" si="51"/>
        <v>498.8</v>
      </c>
      <c r="J216" s="114">
        <f>'2016 Proposed'!$D$18</f>
        <v>0</v>
      </c>
      <c r="K216" s="7">
        <f t="shared" si="52"/>
        <v>0</v>
      </c>
      <c r="L216" s="85"/>
      <c r="M216" s="59"/>
      <c r="N216" s="42"/>
      <c r="O216" s="114"/>
      <c r="P216" s="7"/>
      <c r="Q216" s="85"/>
      <c r="R216" s="59">
        <f>'2015 Approved'!$Z$17</f>
        <v>1.679</v>
      </c>
      <c r="S216" s="42">
        <f t="shared" si="53"/>
        <v>1679</v>
      </c>
      <c r="T216" s="114">
        <f>'2016 Proposed'!$D$18</f>
        <v>0</v>
      </c>
      <c r="U216" s="7">
        <f t="shared" si="54"/>
        <v>0</v>
      </c>
      <c r="V216" s="85"/>
    </row>
    <row r="217" spans="1:22" x14ac:dyDescent="0.25">
      <c r="A217" s="139">
        <f t="shared" si="42"/>
        <v>25</v>
      </c>
      <c r="B217" s="85" t="s">
        <v>100</v>
      </c>
      <c r="C217" s="59">
        <f>'2015 Approved'!$D$18</f>
        <v>0</v>
      </c>
      <c r="D217" s="42">
        <f t="shared" si="49"/>
        <v>0</v>
      </c>
      <c r="E217" s="114">
        <f>'2016 Proposed'!$D$19</f>
        <v>0.57909999999999995</v>
      </c>
      <c r="F217" s="7">
        <f t="shared" si="50"/>
        <v>579.09999999999991</v>
      </c>
      <c r="G217" s="85"/>
      <c r="H217" s="59">
        <f>'2015 Approved'!$O$18</f>
        <v>0</v>
      </c>
      <c r="I217" s="42">
        <f t="shared" si="51"/>
        <v>0</v>
      </c>
      <c r="J217" s="114">
        <f>'2016 Proposed'!$D$19</f>
        <v>0.57909999999999995</v>
      </c>
      <c r="K217" s="7">
        <f t="shared" si="52"/>
        <v>579.09999999999991</v>
      </c>
      <c r="L217" s="85"/>
      <c r="M217" s="59"/>
      <c r="N217" s="42"/>
      <c r="O217" s="114"/>
      <c r="P217" s="7"/>
      <c r="Q217" s="85"/>
      <c r="R217" s="59">
        <f>'2015 Approved'!$Z$18</f>
        <v>0</v>
      </c>
      <c r="S217" s="42">
        <f t="shared" si="53"/>
        <v>0</v>
      </c>
      <c r="T217" s="114">
        <f>'2016 Proposed'!$D$19</f>
        <v>0.57909999999999995</v>
      </c>
      <c r="U217" s="7">
        <f t="shared" si="54"/>
        <v>579.09999999999991</v>
      </c>
      <c r="V217" s="85"/>
    </row>
    <row r="218" spans="1:22" x14ac:dyDescent="0.25">
      <c r="A218" s="139">
        <f t="shared" si="42"/>
        <v>26</v>
      </c>
      <c r="B218" s="85" t="s">
        <v>92</v>
      </c>
      <c r="C218" s="59">
        <f>'2015 Approved'!$D$19</f>
        <v>0</v>
      </c>
      <c r="D218" s="42">
        <f t="shared" si="49"/>
        <v>0</v>
      </c>
      <c r="E218" s="114">
        <f>'2016 Proposed'!$D$20</f>
        <v>0.1454</v>
      </c>
      <c r="F218" s="7">
        <f t="shared" si="50"/>
        <v>145.4</v>
      </c>
      <c r="G218" s="85"/>
      <c r="H218" s="59">
        <f>'2015 Approved'!$O$19</f>
        <v>0</v>
      </c>
      <c r="I218" s="42">
        <f t="shared" si="51"/>
        <v>0</v>
      </c>
      <c r="J218" s="114">
        <f>'2016 Proposed'!$D$20</f>
        <v>0.1454</v>
      </c>
      <c r="K218" s="7">
        <f t="shared" si="52"/>
        <v>145.4</v>
      </c>
      <c r="L218" s="85"/>
      <c r="M218" s="59"/>
      <c r="N218" s="42"/>
      <c r="O218" s="114"/>
      <c r="P218" s="7"/>
      <c r="Q218" s="85"/>
      <c r="R218" s="59">
        <f>'2015 Approved'!$Z$19</f>
        <v>0</v>
      </c>
      <c r="S218" s="42">
        <f t="shared" si="53"/>
        <v>0</v>
      </c>
      <c r="T218" s="114">
        <f>'2016 Proposed'!$D$20</f>
        <v>0.1454</v>
      </c>
      <c r="U218" s="7">
        <f t="shared" si="54"/>
        <v>145.4</v>
      </c>
      <c r="V218" s="85"/>
    </row>
    <row r="219" spans="1:22" x14ac:dyDescent="0.25">
      <c r="A219" s="139">
        <f t="shared" si="42"/>
        <v>27</v>
      </c>
      <c r="B219" s="85" t="s">
        <v>102</v>
      </c>
      <c r="C219" s="59">
        <f>'2015 Approved'!$D$20</f>
        <v>0</v>
      </c>
      <c r="D219" s="42">
        <f t="shared" si="49"/>
        <v>0</v>
      </c>
      <c r="E219" s="114">
        <f>'2016 Proposed'!$D$21</f>
        <v>-0.81850000000000001</v>
      </c>
      <c r="F219" s="7">
        <f t="shared" si="50"/>
        <v>-818.5</v>
      </c>
      <c r="G219" s="85"/>
      <c r="H219" s="59">
        <f>'2015 Approved'!$O$20</f>
        <v>0</v>
      </c>
      <c r="I219" s="42">
        <f t="shared" si="51"/>
        <v>0</v>
      </c>
      <c r="J219" s="114">
        <f>'2016 Proposed'!$D$21</f>
        <v>-0.81850000000000001</v>
      </c>
      <c r="K219" s="7">
        <f t="shared" si="52"/>
        <v>-818.5</v>
      </c>
      <c r="L219" s="85"/>
      <c r="M219" s="59"/>
      <c r="N219" s="42"/>
      <c r="O219" s="114"/>
      <c r="P219" s="7"/>
      <c r="Q219" s="85"/>
      <c r="R219" s="59">
        <f>'2015 Approved'!$Z$20</f>
        <v>0</v>
      </c>
      <c r="S219" s="42">
        <f t="shared" si="53"/>
        <v>0</v>
      </c>
      <c r="T219" s="114">
        <f>'2016 Proposed'!$D$21</f>
        <v>-0.81850000000000001</v>
      </c>
      <c r="U219" s="7">
        <f t="shared" si="54"/>
        <v>-818.5</v>
      </c>
      <c r="V219" s="85"/>
    </row>
    <row r="220" spans="1:22" x14ac:dyDescent="0.25">
      <c r="A220" s="142">
        <f t="shared" si="42"/>
        <v>28</v>
      </c>
      <c r="B220" s="143" t="s">
        <v>26</v>
      </c>
      <c r="C220" s="126"/>
      <c r="D220" s="96">
        <f>SUM(D204:D219)</f>
        <v>5955.2273999999998</v>
      </c>
      <c r="E220" s="110"/>
      <c r="F220" s="95">
        <f>SUM(F204:F219)</f>
        <v>5332.1960500000005</v>
      </c>
      <c r="G220" s="127">
        <f>F220-D220</f>
        <v>-623.03134999999929</v>
      </c>
      <c r="H220" s="126"/>
      <c r="I220" s="96">
        <f>SUM(I204:I219)</f>
        <v>4183.9364000000005</v>
      </c>
      <c r="J220" s="110"/>
      <c r="K220" s="95">
        <f>SUM(K204:K219)</f>
        <v>5332.1960500000005</v>
      </c>
      <c r="L220" s="127">
        <f>K220-I220</f>
        <v>1148.25965</v>
      </c>
      <c r="M220" s="126"/>
      <c r="N220" s="96">
        <f>SUM(N204:N219)</f>
        <v>0</v>
      </c>
      <c r="O220" s="110"/>
      <c r="P220" s="95">
        <f>SUM(P204:P219)</f>
        <v>0</v>
      </c>
      <c r="Q220" s="127">
        <f>P220-N220</f>
        <v>0</v>
      </c>
      <c r="R220" s="126"/>
      <c r="S220" s="96">
        <f>SUM(S204:S219)</f>
        <v>7882.3589999999995</v>
      </c>
      <c r="T220" s="110"/>
      <c r="U220" s="95">
        <f>SUM(U204:U219)</f>
        <v>6202.4960499999997</v>
      </c>
      <c r="V220" s="127">
        <f>U220-S220</f>
        <v>-1679.8629499999997</v>
      </c>
    </row>
    <row r="221" spans="1:22" x14ac:dyDescent="0.25">
      <c r="A221" s="144">
        <f t="shared" si="42"/>
        <v>29</v>
      </c>
      <c r="B221" s="145" t="s">
        <v>116</v>
      </c>
      <c r="C221" s="128"/>
      <c r="D221" s="120"/>
      <c r="E221" s="111"/>
      <c r="F221" s="97"/>
      <c r="G221" s="129">
        <f>G220/D220</f>
        <v>-0.10461923754582392</v>
      </c>
      <c r="H221" s="128"/>
      <c r="I221" s="120"/>
      <c r="J221" s="111"/>
      <c r="K221" s="97"/>
      <c r="L221" s="129">
        <f>L220/I220</f>
        <v>0.27444481469651399</v>
      </c>
      <c r="M221" s="128"/>
      <c r="N221" s="120"/>
      <c r="O221" s="111"/>
      <c r="P221" s="97"/>
      <c r="Q221" s="129" t="e">
        <f>Q220/N220</f>
        <v>#DIV/0!</v>
      </c>
      <c r="R221" s="128"/>
      <c r="S221" s="120"/>
      <c r="T221" s="111"/>
      <c r="U221" s="97"/>
      <c r="V221" s="129">
        <f>V220/S220</f>
        <v>-0.21311677760426795</v>
      </c>
    </row>
    <row r="222" spans="1:22" x14ac:dyDescent="0.25">
      <c r="A222" s="146">
        <f t="shared" si="42"/>
        <v>30</v>
      </c>
      <c r="B222" s="131" t="s">
        <v>29</v>
      </c>
      <c r="C222" s="130"/>
      <c r="D222" s="121"/>
      <c r="E222" s="112"/>
      <c r="F222" s="94"/>
      <c r="G222" s="131"/>
      <c r="H222" s="130"/>
      <c r="I222" s="121"/>
      <c r="J222" s="112"/>
      <c r="K222" s="94"/>
      <c r="L222" s="131"/>
      <c r="M222" s="130"/>
      <c r="N222" s="121"/>
      <c r="O222" s="112"/>
      <c r="P222" s="94"/>
      <c r="Q222" s="131"/>
      <c r="R222" s="130"/>
      <c r="S222" s="121"/>
      <c r="T222" s="112"/>
      <c r="U222" s="94"/>
      <c r="V222" s="131"/>
    </row>
    <row r="223" spans="1:22" x14ac:dyDescent="0.25">
      <c r="A223" s="139">
        <f t="shared" si="42"/>
        <v>31</v>
      </c>
      <c r="B223" s="85" t="s">
        <v>66</v>
      </c>
      <c r="C223" s="59">
        <f>'2015 Approved'!$D$26</f>
        <v>2.7467999999999999</v>
      </c>
      <c r="D223" s="42">
        <f>C223*D$194</f>
        <v>2746.7999999999997</v>
      </c>
      <c r="E223" s="114">
        <f>'2016 Proposed'!$D$28</f>
        <v>2.6640000000000001</v>
      </c>
      <c r="F223" s="7">
        <f>E223*F$194</f>
        <v>2664</v>
      </c>
      <c r="G223" s="85"/>
      <c r="H223" s="59">
        <f>'2015 Approved'!$O$26</f>
        <v>2.6280000000000001</v>
      </c>
      <c r="I223" s="42">
        <f>H223*I$194</f>
        <v>2628</v>
      </c>
      <c r="J223" s="114">
        <f>'2016 Proposed'!$D$28</f>
        <v>2.6640000000000001</v>
      </c>
      <c r="K223" s="7">
        <f>J223*K$194</f>
        <v>2664</v>
      </c>
      <c r="L223" s="85"/>
      <c r="M223" s="59"/>
      <c r="N223" s="42"/>
      <c r="O223" s="114"/>
      <c r="P223" s="7"/>
      <c r="Q223" s="85"/>
      <c r="R223" s="59">
        <f>'2015 Approved'!$Z$26</f>
        <v>2.7835355586422796</v>
      </c>
      <c r="S223" s="42">
        <f>R223*S$194</f>
        <v>2783.5355586422797</v>
      </c>
      <c r="T223" s="114">
        <f>'2016 Proposed'!$D$28</f>
        <v>2.6640000000000001</v>
      </c>
      <c r="U223" s="7">
        <f>T223*U$194</f>
        <v>2664</v>
      </c>
      <c r="V223" s="85"/>
    </row>
    <row r="224" spans="1:22" x14ac:dyDescent="0.25">
      <c r="A224" s="139">
        <f t="shared" si="42"/>
        <v>32</v>
      </c>
      <c r="B224" s="85" t="s">
        <v>67</v>
      </c>
      <c r="C224" s="59">
        <f>'2015 Approved'!$D$27</f>
        <v>1.8887</v>
      </c>
      <c r="D224" s="42">
        <f>C224*D$194</f>
        <v>1888.7</v>
      </c>
      <c r="E224" s="114">
        <f>'2016 Proposed'!$D$29</f>
        <v>1.9890000000000001</v>
      </c>
      <c r="F224" s="7">
        <f>E224*F$194</f>
        <v>1989</v>
      </c>
      <c r="G224" s="85"/>
      <c r="H224" s="59">
        <f>'2015 Approved'!$O$27</f>
        <v>1.829</v>
      </c>
      <c r="I224" s="42">
        <f>H224*I$194</f>
        <v>1829</v>
      </c>
      <c r="J224" s="114">
        <f>'2016 Proposed'!$D$29</f>
        <v>1.9890000000000001</v>
      </c>
      <c r="K224" s="7">
        <f>J224*K$194</f>
        <v>1989</v>
      </c>
      <c r="L224" s="85"/>
      <c r="M224" s="59"/>
      <c r="N224" s="42"/>
      <c r="O224" s="114"/>
      <c r="P224" s="7"/>
      <c r="Q224" s="85"/>
      <c r="R224" s="59">
        <f>'2015 Approved'!$Z$27</f>
        <v>1.2831158880371321</v>
      </c>
      <c r="S224" s="42">
        <f>R224*S$194</f>
        <v>1283.115888037132</v>
      </c>
      <c r="T224" s="114">
        <f>'2016 Proposed'!$D$29</f>
        <v>1.9890000000000001</v>
      </c>
      <c r="U224" s="7">
        <f>T224*U$194</f>
        <v>1989</v>
      </c>
      <c r="V224" s="85"/>
    </row>
    <row r="225" spans="1:22" x14ac:dyDescent="0.25">
      <c r="A225" s="142">
        <f t="shared" si="42"/>
        <v>33</v>
      </c>
      <c r="B225" s="143" t="s">
        <v>26</v>
      </c>
      <c r="C225" s="126"/>
      <c r="D225" s="96">
        <f>SUM(D223:D224)</f>
        <v>4635.5</v>
      </c>
      <c r="E225" s="110"/>
      <c r="F225" s="95">
        <f>SUM(F223:F224)</f>
        <v>4653</v>
      </c>
      <c r="G225" s="127">
        <f>F225-D225</f>
        <v>17.5</v>
      </c>
      <c r="H225" s="126"/>
      <c r="I225" s="96">
        <f>SUM(I223:I224)</f>
        <v>4457</v>
      </c>
      <c r="J225" s="110"/>
      <c r="K225" s="95">
        <f>SUM(K223:K224)</f>
        <v>4653</v>
      </c>
      <c r="L225" s="127">
        <f>K225-I225</f>
        <v>196</v>
      </c>
      <c r="M225" s="126"/>
      <c r="N225" s="96">
        <f>SUM(N223:N224)</f>
        <v>0</v>
      </c>
      <c r="O225" s="110"/>
      <c r="P225" s="95">
        <f>SUM(P223:P224)</f>
        <v>0</v>
      </c>
      <c r="Q225" s="127">
        <f>P225-N225</f>
        <v>0</v>
      </c>
      <c r="R225" s="126"/>
      <c r="S225" s="96">
        <f>SUM(S223:S224)</f>
        <v>4066.6514466794115</v>
      </c>
      <c r="T225" s="110"/>
      <c r="U225" s="95">
        <f>SUM(U223:U224)</f>
        <v>4653</v>
      </c>
      <c r="V225" s="127">
        <f>U225-S225</f>
        <v>586.34855332058851</v>
      </c>
    </row>
    <row r="226" spans="1:22" x14ac:dyDescent="0.25">
      <c r="A226" s="144">
        <f t="shared" si="42"/>
        <v>34</v>
      </c>
      <c r="B226" s="145" t="s">
        <v>116</v>
      </c>
      <c r="C226" s="128"/>
      <c r="D226" s="120"/>
      <c r="E226" s="111"/>
      <c r="F226" s="97"/>
      <c r="G226" s="129">
        <f>G225/D225</f>
        <v>3.7752130298781147E-3</v>
      </c>
      <c r="H226" s="128"/>
      <c r="I226" s="120"/>
      <c r="J226" s="111"/>
      <c r="K226" s="97"/>
      <c r="L226" s="129">
        <f>L225/I225</f>
        <v>4.3975768454117117E-2</v>
      </c>
      <c r="M226" s="128"/>
      <c r="N226" s="120"/>
      <c r="O226" s="111"/>
      <c r="P226" s="97"/>
      <c r="Q226" s="129" t="e">
        <f>Q225/N225</f>
        <v>#DIV/0!</v>
      </c>
      <c r="R226" s="128"/>
      <c r="S226" s="120"/>
      <c r="T226" s="111"/>
      <c r="U226" s="97"/>
      <c r="V226" s="129">
        <f>V225/S225</f>
        <v>0.14418461011684841</v>
      </c>
    </row>
    <row r="227" spans="1:22" x14ac:dyDescent="0.25">
      <c r="A227" s="146">
        <f t="shared" si="42"/>
        <v>35</v>
      </c>
      <c r="B227" s="131" t="s">
        <v>30</v>
      </c>
      <c r="C227" s="130"/>
      <c r="D227" s="121"/>
      <c r="E227" s="112"/>
      <c r="F227" s="94"/>
      <c r="G227" s="131"/>
      <c r="H227" s="130"/>
      <c r="I227" s="121"/>
      <c r="J227" s="112"/>
      <c r="K227" s="94"/>
      <c r="L227" s="131"/>
      <c r="M227" s="130"/>
      <c r="N227" s="121"/>
      <c r="O227" s="112"/>
      <c r="P227" s="94"/>
      <c r="Q227" s="131"/>
      <c r="R227" s="130"/>
      <c r="S227" s="121"/>
      <c r="T227" s="112"/>
      <c r="U227" s="94"/>
      <c r="V227" s="131"/>
    </row>
    <row r="228" spans="1:22" x14ac:dyDescent="0.25">
      <c r="A228" s="139">
        <f t="shared" si="42"/>
        <v>36</v>
      </c>
      <c r="B228" s="85" t="s">
        <v>184</v>
      </c>
      <c r="C228" s="114">
        <f>0.0036+0.0013+0.0011</f>
        <v>6.0000000000000001E-3</v>
      </c>
      <c r="D228" s="42">
        <f>C228*D196</f>
        <v>2033.46</v>
      </c>
      <c r="E228" s="114">
        <f>0.0036+0.0013+0.0011</f>
        <v>6.0000000000000001E-3</v>
      </c>
      <c r="F228" s="7">
        <f>E228*F196</f>
        <v>2034.0450000000001</v>
      </c>
      <c r="G228" s="85"/>
      <c r="H228" s="114">
        <f>0.0036+0.0013+0.0011</f>
        <v>6.0000000000000001E-3</v>
      </c>
      <c r="I228" s="42">
        <f>H228*I196</f>
        <v>2068.56</v>
      </c>
      <c r="J228" s="114">
        <f>0.0036+0.0013+0.0011</f>
        <v>6.0000000000000001E-3</v>
      </c>
      <c r="K228" s="7">
        <f>J228*K196</f>
        <v>2034.0450000000001</v>
      </c>
      <c r="L228" s="85"/>
      <c r="M228" s="59"/>
      <c r="N228" s="42"/>
      <c r="O228" s="114"/>
      <c r="P228" s="7"/>
      <c r="Q228" s="85"/>
      <c r="R228" s="114">
        <f>0.0036+0.0013+0.0011</f>
        <v>6.0000000000000001E-3</v>
      </c>
      <c r="S228" s="42">
        <f>R228*S196</f>
        <v>2063.1</v>
      </c>
      <c r="T228" s="114">
        <f>0.0036+0.0013+0.0011</f>
        <v>6.0000000000000001E-3</v>
      </c>
      <c r="U228" s="7">
        <f>T228*U196</f>
        <v>2034.0450000000001</v>
      </c>
      <c r="V228" s="85"/>
    </row>
    <row r="229" spans="1:22" x14ac:dyDescent="0.25">
      <c r="A229" s="139">
        <f t="shared" si="42"/>
        <v>37</v>
      </c>
      <c r="B229" s="85" t="s">
        <v>65</v>
      </c>
      <c r="C229" s="59">
        <f>SSS</f>
        <v>0.25</v>
      </c>
      <c r="D229" s="42">
        <f>C229</f>
        <v>0.25</v>
      </c>
      <c r="E229" s="114">
        <f>SSS</f>
        <v>0.25</v>
      </c>
      <c r="F229" s="7">
        <f>E229</f>
        <v>0.25</v>
      </c>
      <c r="G229" s="85"/>
      <c r="H229" s="59">
        <f>SSS</f>
        <v>0.25</v>
      </c>
      <c r="I229" s="42">
        <f>H229</f>
        <v>0.25</v>
      </c>
      <c r="J229" s="114">
        <f>SSS</f>
        <v>0.25</v>
      </c>
      <c r="K229" s="7">
        <f>J229</f>
        <v>0.25</v>
      </c>
      <c r="L229" s="85"/>
      <c r="M229" s="59"/>
      <c r="N229" s="42"/>
      <c r="O229" s="114"/>
      <c r="P229" s="7"/>
      <c r="Q229" s="85"/>
      <c r="R229" s="59">
        <f>SSS</f>
        <v>0.25</v>
      </c>
      <c r="S229" s="42">
        <f>R229</f>
        <v>0.25</v>
      </c>
      <c r="T229" s="114">
        <f>SSS</f>
        <v>0.25</v>
      </c>
      <c r="U229" s="7">
        <f>T229</f>
        <v>0.25</v>
      </c>
      <c r="V229" s="85"/>
    </row>
    <row r="230" spans="1:22" x14ac:dyDescent="0.25">
      <c r="A230" s="139">
        <f t="shared" si="42"/>
        <v>38</v>
      </c>
      <c r="B230" s="85" t="s">
        <v>11</v>
      </c>
      <c r="C230" s="59">
        <v>7.0000000000000001E-3</v>
      </c>
      <c r="D230" s="42">
        <f>C230*D193</f>
        <v>2275</v>
      </c>
      <c r="E230" s="114">
        <v>7.0000000000000001E-3</v>
      </c>
      <c r="F230" s="7">
        <f>E230*F193</f>
        <v>2275</v>
      </c>
      <c r="G230" s="85"/>
      <c r="H230" s="59">
        <v>7.0000000000000001E-3</v>
      </c>
      <c r="I230" s="42">
        <f>H230*I193</f>
        <v>2275</v>
      </c>
      <c r="J230" s="114">
        <v>7.0000000000000001E-3</v>
      </c>
      <c r="K230" s="7">
        <f>J230*K193</f>
        <v>2275</v>
      </c>
      <c r="L230" s="85"/>
      <c r="M230" s="59"/>
      <c r="N230" s="42"/>
      <c r="O230" s="114"/>
      <c r="P230" s="7"/>
      <c r="Q230" s="85"/>
      <c r="R230" s="59">
        <v>7.0000000000000001E-3</v>
      </c>
      <c r="S230" s="42">
        <f>R230*S193</f>
        <v>2275</v>
      </c>
      <c r="T230" s="114">
        <v>7.0000000000000001E-3</v>
      </c>
      <c r="U230" s="7">
        <f>T230*U193</f>
        <v>2275</v>
      </c>
      <c r="V230" s="85"/>
    </row>
    <row r="231" spans="1:22" x14ac:dyDescent="0.25">
      <c r="A231" s="142">
        <f>A230+1</f>
        <v>39</v>
      </c>
      <c r="B231" s="143" t="s">
        <v>12</v>
      </c>
      <c r="C231" s="126"/>
      <c r="D231" s="96">
        <f>SUM(D228:D230)</f>
        <v>4308.71</v>
      </c>
      <c r="E231" s="110"/>
      <c r="F231" s="95">
        <f>SUM(F228:F230)</f>
        <v>4309.2950000000001</v>
      </c>
      <c r="G231" s="127">
        <f>F231-D231</f>
        <v>0.58500000000003638</v>
      </c>
      <c r="H231" s="126"/>
      <c r="I231" s="96">
        <f>SUM(I228:I230)</f>
        <v>4343.8099999999995</v>
      </c>
      <c r="J231" s="110"/>
      <c r="K231" s="95">
        <f>SUM(K228:K230)</f>
        <v>4309.2950000000001</v>
      </c>
      <c r="L231" s="127">
        <f>K231-I231</f>
        <v>-34.514999999999418</v>
      </c>
      <c r="M231" s="126"/>
      <c r="N231" s="96">
        <f>SUM(N228:N230)</f>
        <v>0</v>
      </c>
      <c r="O231" s="110"/>
      <c r="P231" s="95">
        <f>SUM(P228:P230)</f>
        <v>0</v>
      </c>
      <c r="Q231" s="127">
        <f>P231-N231</f>
        <v>0</v>
      </c>
      <c r="R231" s="126"/>
      <c r="S231" s="96">
        <f>SUM(S228:S230)</f>
        <v>4338.3500000000004</v>
      </c>
      <c r="T231" s="110"/>
      <c r="U231" s="95">
        <f>SUM(U228:U230)</f>
        <v>4309.2950000000001</v>
      </c>
      <c r="V231" s="127">
        <f>U231-S231</f>
        <v>-29.055000000000291</v>
      </c>
    </row>
    <row r="232" spans="1:22" x14ac:dyDescent="0.25">
      <c r="A232" s="144">
        <f t="shared" si="42"/>
        <v>40</v>
      </c>
      <c r="B232" s="145" t="s">
        <v>116</v>
      </c>
      <c r="C232" s="128"/>
      <c r="D232" s="120"/>
      <c r="E232" s="111"/>
      <c r="F232" s="97"/>
      <c r="G232" s="129">
        <f>G231/D231</f>
        <v>1.3577149541278859E-4</v>
      </c>
      <c r="H232" s="128"/>
      <c r="I232" s="120"/>
      <c r="J232" s="111"/>
      <c r="K232" s="97"/>
      <c r="L232" s="129">
        <f>L231/I231</f>
        <v>-7.9457895257848341E-3</v>
      </c>
      <c r="M232" s="128"/>
      <c r="N232" s="120"/>
      <c r="O232" s="111"/>
      <c r="P232" s="97"/>
      <c r="Q232" s="129" t="e">
        <f>Q231/N231</f>
        <v>#DIV/0!</v>
      </c>
      <c r="R232" s="128"/>
      <c r="S232" s="120"/>
      <c r="T232" s="111"/>
      <c r="U232" s="97"/>
      <c r="V232" s="129">
        <f>V231/S231</f>
        <v>-6.6972466490717178E-3</v>
      </c>
    </row>
    <row r="233" spans="1:22" x14ac:dyDescent="0.25">
      <c r="A233" s="147">
        <f t="shared" si="42"/>
        <v>41</v>
      </c>
      <c r="B233" s="133" t="s">
        <v>127</v>
      </c>
      <c r="C233" s="132"/>
      <c r="D233" s="122">
        <f>D201+D220+D225+D231</f>
        <v>48094.937400000003</v>
      </c>
      <c r="E233" s="115"/>
      <c r="F233" s="102">
        <f>F201+F220+F225+F231</f>
        <v>47489.991049999997</v>
      </c>
      <c r="G233" s="133"/>
      <c r="H233" s="132"/>
      <c r="I233" s="122">
        <f>I201+I220+I225+I231</f>
        <v>46180.246399999996</v>
      </c>
      <c r="J233" s="115"/>
      <c r="K233" s="102">
        <f>K201+K220+K225+K231</f>
        <v>47489.991049999997</v>
      </c>
      <c r="L233" s="133"/>
      <c r="M233" s="132"/>
      <c r="N233" s="122">
        <f>N201+N220+N225+N231</f>
        <v>0</v>
      </c>
      <c r="O233" s="115"/>
      <c r="P233" s="102">
        <f>P201+P220+P225+P231</f>
        <v>0</v>
      </c>
      <c r="Q233" s="133"/>
      <c r="R233" s="132"/>
      <c r="S233" s="122">
        <f>S201+S220+S225+S231</f>
        <v>49482.860446679406</v>
      </c>
      <c r="T233" s="115"/>
      <c r="U233" s="102">
        <f>U201+U220+U225+U231</f>
        <v>48360.29105</v>
      </c>
      <c r="V233" s="133"/>
    </row>
    <row r="234" spans="1:22" x14ac:dyDescent="0.25">
      <c r="A234" s="148">
        <f t="shared" si="42"/>
        <v>42</v>
      </c>
      <c r="B234" s="134" t="s">
        <v>13</v>
      </c>
      <c r="C234" s="87"/>
      <c r="D234" s="43">
        <f>D233*0.13</f>
        <v>6252.3418620000002</v>
      </c>
      <c r="E234" s="116"/>
      <c r="F234" s="99">
        <f>F233*0.13</f>
        <v>6173.6988364999997</v>
      </c>
      <c r="G234" s="134"/>
      <c r="H234" s="87"/>
      <c r="I234" s="43">
        <f>I233*0.13</f>
        <v>6003.4320319999997</v>
      </c>
      <c r="J234" s="116"/>
      <c r="K234" s="99">
        <f>K233*0.13</f>
        <v>6173.6988364999997</v>
      </c>
      <c r="L234" s="134"/>
      <c r="M234" s="87"/>
      <c r="N234" s="43">
        <f>N233*0.13</f>
        <v>0</v>
      </c>
      <c r="O234" s="116"/>
      <c r="P234" s="99">
        <f>P233*0.13</f>
        <v>0</v>
      </c>
      <c r="Q234" s="134"/>
      <c r="R234" s="87"/>
      <c r="S234" s="43">
        <f>S233*0.13</f>
        <v>6432.7718580683231</v>
      </c>
      <c r="T234" s="116"/>
      <c r="U234" s="99">
        <f>U233*0.13</f>
        <v>6286.8378364999999</v>
      </c>
      <c r="V234" s="134"/>
    </row>
    <row r="235" spans="1:22" x14ac:dyDescent="0.25">
      <c r="A235" s="141">
        <f t="shared" si="42"/>
        <v>43</v>
      </c>
      <c r="B235" s="125" t="s">
        <v>14</v>
      </c>
      <c r="C235" s="88"/>
      <c r="D235" s="69"/>
      <c r="E235" s="117"/>
      <c r="F235" s="70"/>
      <c r="G235" s="125"/>
      <c r="H235" s="88"/>
      <c r="I235" s="69"/>
      <c r="J235" s="117"/>
      <c r="K235" s="70"/>
      <c r="L235" s="125"/>
      <c r="M235" s="88"/>
      <c r="N235" s="69">
        <f>SUM(N233:N234)*-0.1</f>
        <v>0</v>
      </c>
      <c r="O235" s="117"/>
      <c r="P235" s="70">
        <f>SUM(P233:P234)*-0.1</f>
        <v>0</v>
      </c>
      <c r="Q235" s="125"/>
      <c r="R235" s="88"/>
      <c r="S235" s="69"/>
      <c r="T235" s="117"/>
      <c r="U235" s="70"/>
      <c r="V235" s="125"/>
    </row>
    <row r="236" spans="1:22" x14ac:dyDescent="0.25">
      <c r="A236" s="149">
        <f t="shared" si="42"/>
        <v>44</v>
      </c>
      <c r="B236" s="150" t="s">
        <v>15</v>
      </c>
      <c r="C236" s="135"/>
      <c r="D236" s="104">
        <f>SUM(D233:D235)</f>
        <v>54347.279262000004</v>
      </c>
      <c r="E236" s="118"/>
      <c r="F236" s="103">
        <f>SUM(F233:F235)</f>
        <v>53663.689886499997</v>
      </c>
      <c r="G236" s="136">
        <f>F236-D236</f>
        <v>-683.58937550000701</v>
      </c>
      <c r="H236" s="135"/>
      <c r="I236" s="104">
        <f>SUM(I233:I235)</f>
        <v>52183.678431999993</v>
      </c>
      <c r="J236" s="118"/>
      <c r="K236" s="103">
        <f>SUM(K233:K235)</f>
        <v>53663.689886499997</v>
      </c>
      <c r="L236" s="136">
        <f>K236-I236</f>
        <v>1480.0114545000033</v>
      </c>
      <c r="M236" s="135"/>
      <c r="N236" s="104">
        <f>SUM(N233:N235)</f>
        <v>0</v>
      </c>
      <c r="O236" s="118"/>
      <c r="P236" s="103">
        <f>SUM(P233:P235)</f>
        <v>0</v>
      </c>
      <c r="Q236" s="136">
        <f>P236-N236</f>
        <v>0</v>
      </c>
      <c r="R236" s="135"/>
      <c r="S236" s="104">
        <f>SUM(S233:S235)</f>
        <v>55915.632304747727</v>
      </c>
      <c r="T236" s="118"/>
      <c r="U236" s="103">
        <f>SUM(U233:U235)</f>
        <v>54647.128886500002</v>
      </c>
      <c r="V236" s="136">
        <f>U236-S236</f>
        <v>-1268.5034182477248</v>
      </c>
    </row>
    <row r="237" spans="1:22" x14ac:dyDescent="0.25">
      <c r="A237" s="151">
        <f t="shared" si="42"/>
        <v>45</v>
      </c>
      <c r="B237" s="152" t="s">
        <v>116</v>
      </c>
      <c r="C237" s="137"/>
      <c r="D237" s="123"/>
      <c r="E237" s="119"/>
      <c r="F237" s="105"/>
      <c r="G237" s="138">
        <f>G236/D236</f>
        <v>-1.2578171065464494E-2</v>
      </c>
      <c r="H237" s="137"/>
      <c r="I237" s="123"/>
      <c r="J237" s="119"/>
      <c r="K237" s="105"/>
      <c r="L237" s="138">
        <f>L236/I236</f>
        <v>2.8361577776250303E-2</v>
      </c>
      <c r="M237" s="137"/>
      <c r="N237" s="123"/>
      <c r="O237" s="119"/>
      <c r="P237" s="105"/>
      <c r="Q237" s="138" t="e">
        <f>Q236/N236</f>
        <v>#DIV/0!</v>
      </c>
      <c r="R237" s="137"/>
      <c r="S237" s="123"/>
      <c r="T237" s="119"/>
      <c r="U237" s="105"/>
      <c r="V237" s="138">
        <f>V236/S236</f>
        <v>-2.268602474768076E-2</v>
      </c>
    </row>
    <row r="238" spans="1:22" x14ac:dyDescent="0.25">
      <c r="A238" s="191">
        <f>A237+1</f>
        <v>46</v>
      </c>
      <c r="B238" s="192" t="s">
        <v>16</v>
      </c>
      <c r="C238" s="193"/>
      <c r="D238" s="194"/>
      <c r="E238" s="195"/>
      <c r="F238" s="196"/>
      <c r="G238" s="192"/>
      <c r="H238" s="193"/>
      <c r="I238" s="194"/>
      <c r="J238" s="195"/>
      <c r="K238" s="196"/>
      <c r="L238" s="192"/>
      <c r="M238" s="193"/>
      <c r="N238" s="194"/>
      <c r="O238" s="195"/>
      <c r="P238" s="196"/>
      <c r="Q238" s="192"/>
      <c r="R238" s="193"/>
      <c r="S238" s="194"/>
      <c r="T238" s="195"/>
      <c r="U238" s="196"/>
      <c r="V238" s="192"/>
    </row>
    <row r="239" spans="1:22" x14ac:dyDescent="0.25">
      <c r="A239" s="148">
        <f>A238+1</f>
        <v>47</v>
      </c>
      <c r="B239" s="134" t="s">
        <v>125</v>
      </c>
      <c r="C239" s="202">
        <f>'2015 Approved'!$D$23</f>
        <v>0</v>
      </c>
      <c r="D239" s="43">
        <f>C239*D194</f>
        <v>0</v>
      </c>
      <c r="E239" s="203">
        <f>C239</f>
        <v>0</v>
      </c>
      <c r="F239" s="99">
        <f>E239*F194</f>
        <v>0</v>
      </c>
      <c r="G239" s="134"/>
      <c r="H239" s="59">
        <f>'2015 Approved'!$O$23</f>
        <v>0</v>
      </c>
      <c r="I239" s="43">
        <f>H239*I$194</f>
        <v>0</v>
      </c>
      <c r="J239" s="203">
        <f>H239</f>
        <v>0</v>
      </c>
      <c r="K239" s="7">
        <f>J239*K$194</f>
        <v>0</v>
      </c>
      <c r="L239" s="134"/>
      <c r="M239" s="59"/>
      <c r="N239" s="43"/>
      <c r="O239" s="203"/>
      <c r="P239" s="7"/>
      <c r="Q239" s="134"/>
      <c r="R239" s="59">
        <f>'2015 Approved'!$Z$23</f>
        <v>1.1795</v>
      </c>
      <c r="S239" s="43">
        <f>R239*S194</f>
        <v>1179.5</v>
      </c>
      <c r="T239" s="203">
        <f>R239</f>
        <v>1.1795</v>
      </c>
      <c r="U239" s="7">
        <f>T239*U194</f>
        <v>1179.5</v>
      </c>
      <c r="V239" s="134"/>
    </row>
    <row r="240" spans="1:22" x14ac:dyDescent="0.25">
      <c r="A240" s="148">
        <f>A239+1</f>
        <v>48</v>
      </c>
      <c r="B240" s="85" t="s">
        <v>126</v>
      </c>
      <c r="C240" s="59">
        <f>'2015 Approved'!$D$24</f>
        <v>-0.99730000000000008</v>
      </c>
      <c r="D240" s="42">
        <f>C240*D194</f>
        <v>-997.30000000000007</v>
      </c>
      <c r="E240" s="203">
        <f>'2016 Proposed'!$D$26</f>
        <v>1.3567</v>
      </c>
      <c r="F240" s="7">
        <f>E240*F194</f>
        <v>1356.7</v>
      </c>
      <c r="G240" s="85"/>
      <c r="H240" s="59">
        <f>'2015 Approved'!$O$24</f>
        <v>-0.28370000000000001</v>
      </c>
      <c r="I240" s="43">
        <f>H240*I$194</f>
        <v>-283.7</v>
      </c>
      <c r="J240" s="114">
        <f>'2016 Proposed'!$D$26</f>
        <v>1.3567</v>
      </c>
      <c r="K240" s="7">
        <f>J240*K$194</f>
        <v>1356.7</v>
      </c>
      <c r="L240" s="85"/>
      <c r="M240" s="59"/>
      <c r="N240" s="42"/>
      <c r="O240" s="114"/>
      <c r="P240" s="7"/>
      <c r="Q240" s="85"/>
      <c r="R240" s="59">
        <f>'2015 Approved'!$Z$24</f>
        <v>-0.1012</v>
      </c>
      <c r="S240" s="42">
        <f>R240*S194</f>
        <v>-101.2</v>
      </c>
      <c r="T240" s="114">
        <f>'2016 Proposed'!$D$26</f>
        <v>1.3567</v>
      </c>
      <c r="U240" s="7">
        <f>T240*U194</f>
        <v>1356.7</v>
      </c>
      <c r="V240" s="85"/>
    </row>
    <row r="241" spans="1:22" x14ac:dyDescent="0.25">
      <c r="A241" s="139">
        <f t="shared" si="42"/>
        <v>49</v>
      </c>
      <c r="B241" s="85" t="s">
        <v>17</v>
      </c>
      <c r="C241" s="86"/>
      <c r="D241" s="42">
        <f>D233+SUM(D239:D240)</f>
        <v>47097.6374</v>
      </c>
      <c r="E241" s="106"/>
      <c r="F241" s="7">
        <f>F233+SUM(F239:F240)</f>
        <v>48846.691049999994</v>
      </c>
      <c r="G241" s="85"/>
      <c r="H241" s="86"/>
      <c r="I241" s="42">
        <f>I233+I240+I239</f>
        <v>45896.546399999999</v>
      </c>
      <c r="J241" s="106"/>
      <c r="K241" s="7">
        <f>K233+K240+K239</f>
        <v>48846.691049999994</v>
      </c>
      <c r="L241" s="85"/>
      <c r="M241" s="86"/>
      <c r="N241" s="42"/>
      <c r="O241" s="106"/>
      <c r="P241" s="7"/>
      <c r="Q241" s="85"/>
      <c r="R241" s="86"/>
      <c r="S241" s="42">
        <f>S233+S240+S239</f>
        <v>50561.160446679409</v>
      </c>
      <c r="T241" s="106"/>
      <c r="U241" s="7">
        <f>U233+U240+U239</f>
        <v>50896.491049999997</v>
      </c>
      <c r="V241" s="85"/>
    </row>
    <row r="242" spans="1:22" x14ac:dyDescent="0.25">
      <c r="A242" s="139">
        <f t="shared" si="42"/>
        <v>50</v>
      </c>
      <c r="B242" s="85" t="s">
        <v>13</v>
      </c>
      <c r="C242" s="86"/>
      <c r="D242" s="42">
        <f>D241*0.13</f>
        <v>6122.6928619999999</v>
      </c>
      <c r="E242" s="106"/>
      <c r="F242" s="7">
        <f>F241*0.13</f>
        <v>6350.0698364999998</v>
      </c>
      <c r="G242" s="85"/>
      <c r="H242" s="86"/>
      <c r="I242" s="42">
        <f>I241*0.13</f>
        <v>5966.5510320000003</v>
      </c>
      <c r="J242" s="106"/>
      <c r="K242" s="7">
        <f>K241*0.13</f>
        <v>6350.0698364999998</v>
      </c>
      <c r="L242" s="85"/>
      <c r="M242" s="86"/>
      <c r="N242" s="42"/>
      <c r="O242" s="106"/>
      <c r="P242" s="7"/>
      <c r="Q242" s="85"/>
      <c r="R242" s="86"/>
      <c r="S242" s="42">
        <f>S241*0.13</f>
        <v>6572.9508580683232</v>
      </c>
      <c r="T242" s="106"/>
      <c r="U242" s="7">
        <f>U241*0.13</f>
        <v>6616.5438365</v>
      </c>
      <c r="V242" s="85"/>
    </row>
    <row r="243" spans="1:22" x14ac:dyDescent="0.25">
      <c r="A243" s="139">
        <f t="shared" si="42"/>
        <v>51</v>
      </c>
      <c r="B243" s="85" t="s">
        <v>18</v>
      </c>
      <c r="C243" s="86"/>
      <c r="D243" s="42"/>
      <c r="E243" s="106"/>
      <c r="F243" s="7"/>
      <c r="G243" s="85"/>
      <c r="H243" s="86"/>
      <c r="I243" s="42"/>
      <c r="J243" s="106"/>
      <c r="K243" s="7"/>
      <c r="L243" s="85"/>
      <c r="M243" s="86"/>
      <c r="N243" s="42"/>
      <c r="O243" s="106"/>
      <c r="P243" s="7"/>
      <c r="Q243" s="85"/>
      <c r="R243" s="86"/>
      <c r="S243" s="42"/>
      <c r="T243" s="106"/>
      <c r="U243" s="7"/>
      <c r="V243" s="85"/>
    </row>
    <row r="244" spans="1:22" x14ac:dyDescent="0.25">
      <c r="A244" s="177">
        <f t="shared" si="42"/>
        <v>52</v>
      </c>
      <c r="B244" s="178" t="s">
        <v>15</v>
      </c>
      <c r="C244" s="179"/>
      <c r="D244" s="180">
        <f>SUM(D241:D243)</f>
        <v>53220.330262000003</v>
      </c>
      <c r="E244" s="181"/>
      <c r="F244" s="182">
        <f>SUM(F241:F243)</f>
        <v>55196.760886499993</v>
      </c>
      <c r="G244" s="183">
        <f>F244-D244</f>
        <v>1976.4306244999898</v>
      </c>
      <c r="H244" s="179"/>
      <c r="I244" s="180">
        <f>SUM(I241:I243)</f>
        <v>51863.097432000002</v>
      </c>
      <c r="J244" s="181"/>
      <c r="K244" s="182">
        <f>SUM(K241:K243)</f>
        <v>55196.760886499993</v>
      </c>
      <c r="L244" s="183">
        <f>K244-I244</f>
        <v>3333.6634544999906</v>
      </c>
      <c r="M244" s="179"/>
      <c r="N244" s="180">
        <f>SUM(N241:N243)</f>
        <v>0</v>
      </c>
      <c r="O244" s="181"/>
      <c r="P244" s="182">
        <f>SUM(P241:P243)</f>
        <v>0</v>
      </c>
      <c r="Q244" s="183">
        <f>P244-N244</f>
        <v>0</v>
      </c>
      <c r="R244" s="179"/>
      <c r="S244" s="180">
        <f>SUM(S241:S243)</f>
        <v>57134.111304747734</v>
      </c>
      <c r="T244" s="181"/>
      <c r="U244" s="182">
        <f>SUM(U241:U243)</f>
        <v>57513.034886499998</v>
      </c>
      <c r="V244" s="183">
        <f>U244-S244</f>
        <v>378.923581752264</v>
      </c>
    </row>
    <row r="245" spans="1:22" ht="15.75" thickBot="1" x14ac:dyDescent="0.3">
      <c r="A245" s="184">
        <f>A244+1</f>
        <v>53</v>
      </c>
      <c r="B245" s="185" t="s">
        <v>116</v>
      </c>
      <c r="C245" s="186"/>
      <c r="D245" s="187"/>
      <c r="E245" s="188"/>
      <c r="F245" s="189"/>
      <c r="G245" s="190">
        <f>G244/D244</f>
        <v>3.713675985793697E-2</v>
      </c>
      <c r="H245" s="186"/>
      <c r="I245" s="187"/>
      <c r="J245" s="188"/>
      <c r="K245" s="189"/>
      <c r="L245" s="190">
        <f>L244/I244</f>
        <v>6.4278140326479813E-2</v>
      </c>
      <c r="M245" s="186"/>
      <c r="N245" s="187"/>
      <c r="O245" s="188"/>
      <c r="P245" s="189"/>
      <c r="Q245" s="190" t="e">
        <f>Q244/N244</f>
        <v>#DIV/0!</v>
      </c>
      <c r="R245" s="186"/>
      <c r="S245" s="187"/>
      <c r="T245" s="188"/>
      <c r="U245" s="189"/>
      <c r="V245" s="190">
        <f>V244/S244</f>
        <v>6.6321777498405962E-3</v>
      </c>
    </row>
    <row r="246" spans="1:22" ht="15.75" thickBot="1" x14ac:dyDescent="0.3"/>
    <row r="247" spans="1:22" x14ac:dyDescent="0.25">
      <c r="A247" s="153">
        <f>A245+1</f>
        <v>54</v>
      </c>
      <c r="B247" s="154" t="s">
        <v>118</v>
      </c>
      <c r="C247" s="153" t="s">
        <v>2</v>
      </c>
      <c r="D247" s="198" t="s">
        <v>3</v>
      </c>
      <c r="E247" s="199" t="s">
        <v>2</v>
      </c>
      <c r="F247" s="200" t="s">
        <v>3</v>
      </c>
      <c r="G247" s="201" t="s">
        <v>101</v>
      </c>
      <c r="H247" s="153" t="s">
        <v>2</v>
      </c>
      <c r="I247" s="198" t="s">
        <v>3</v>
      </c>
      <c r="J247" s="199" t="s">
        <v>2</v>
      </c>
      <c r="K247" s="200" t="s">
        <v>3</v>
      </c>
      <c r="L247" s="201" t="s">
        <v>101</v>
      </c>
      <c r="M247" s="153" t="s">
        <v>2</v>
      </c>
      <c r="N247" s="198" t="s">
        <v>3</v>
      </c>
      <c r="O247" s="199" t="s">
        <v>2</v>
      </c>
      <c r="P247" s="200" t="s">
        <v>3</v>
      </c>
      <c r="Q247" s="201" t="s">
        <v>101</v>
      </c>
      <c r="R247" s="153" t="s">
        <v>2</v>
      </c>
      <c r="S247" s="198" t="s">
        <v>3</v>
      </c>
      <c r="T247" s="199" t="s">
        <v>2</v>
      </c>
      <c r="U247" s="200" t="s">
        <v>3</v>
      </c>
      <c r="V247" s="201" t="s">
        <v>101</v>
      </c>
    </row>
    <row r="248" spans="1:22" x14ac:dyDescent="0.25">
      <c r="A248" s="139">
        <f>A247+1</f>
        <v>55</v>
      </c>
      <c r="B248" s="85" t="s">
        <v>117</v>
      </c>
      <c r="C248" s="86"/>
      <c r="D248" s="42">
        <f>SUM(D204:D207)+D209+D210+D219</f>
        <v>5026.3274000000001</v>
      </c>
      <c r="E248" s="106"/>
      <c r="F248" s="7">
        <f>SUM(F204:F207)+F209+F210+F219</f>
        <v>3931.2960499999999</v>
      </c>
      <c r="G248" s="56">
        <f>F248-D248</f>
        <v>-1095.0313500000002</v>
      </c>
      <c r="H248" s="86"/>
      <c r="I248" s="42">
        <f>SUM(I204:I207)+I209+I210+I219</f>
        <v>3575.2364000000002</v>
      </c>
      <c r="J248" s="106"/>
      <c r="K248" s="7">
        <f>SUM(K204:K207)+K209+K210+K219</f>
        <v>3931.2960499999999</v>
      </c>
      <c r="L248" s="56">
        <f>K248-I248</f>
        <v>356.05964999999969</v>
      </c>
      <c r="M248" s="86"/>
      <c r="N248" s="42">
        <f>SUM(N204:N207)+N209+N210+N219</f>
        <v>0</v>
      </c>
      <c r="O248" s="106"/>
      <c r="P248" s="7">
        <f>SUM(P204:P207)+P209+P210+P219</f>
        <v>0</v>
      </c>
      <c r="Q248" s="56">
        <f>P248-N248</f>
        <v>0</v>
      </c>
      <c r="R248" s="86"/>
      <c r="S248" s="42">
        <f>SUM(S204:S207)+S209+S210+S219</f>
        <v>3606.9589999999998</v>
      </c>
      <c r="T248" s="106"/>
      <c r="U248" s="7">
        <f>SUM(U204:U207)+U209+U210+U219</f>
        <v>3931.2960499999999</v>
      </c>
      <c r="V248" s="56">
        <f>U248-S248</f>
        <v>324.33705000000009</v>
      </c>
    </row>
    <row r="249" spans="1:22" x14ac:dyDescent="0.25">
      <c r="A249" s="164">
        <f t="shared" ref="A249:A251" si="55">A248+1</f>
        <v>56</v>
      </c>
      <c r="B249" s="165" t="s">
        <v>116</v>
      </c>
      <c r="C249" s="166"/>
      <c r="D249" s="167"/>
      <c r="E249" s="168"/>
      <c r="F249" s="93"/>
      <c r="G249" s="169">
        <f>G248/SUM(D248:D251)</f>
        <v>-0.18387733606948414</v>
      </c>
      <c r="H249" s="166"/>
      <c r="I249" s="167"/>
      <c r="J249" s="168"/>
      <c r="K249" s="93"/>
      <c r="L249" s="169">
        <f>L248/SUM(I248:I251)</f>
        <v>8.5101592366461323E-2</v>
      </c>
      <c r="M249" s="166"/>
      <c r="N249" s="167"/>
      <c r="O249" s="168"/>
      <c r="P249" s="93"/>
      <c r="Q249" s="169" t="e">
        <f>Q248/SUM(N248:N251)</f>
        <v>#DIV/0!</v>
      </c>
      <c r="R249" s="166"/>
      <c r="S249" s="167"/>
      <c r="T249" s="168"/>
      <c r="U249" s="93"/>
      <c r="V249" s="169">
        <f>V248/SUM(S248:S251)</f>
        <v>4.1147206058490877E-2</v>
      </c>
    </row>
    <row r="250" spans="1:22" x14ac:dyDescent="0.25">
      <c r="A250" s="139">
        <f t="shared" si="55"/>
        <v>57</v>
      </c>
      <c r="B250" s="85" t="s">
        <v>119</v>
      </c>
      <c r="C250" s="86"/>
      <c r="D250" s="42">
        <f>D208+SUM(D211:D218)</f>
        <v>928.9</v>
      </c>
      <c r="E250" s="106"/>
      <c r="F250" s="7">
        <f>F208+SUM(F211:F218)</f>
        <v>1400.9</v>
      </c>
      <c r="G250" s="56">
        <f>F250-D250</f>
        <v>472.00000000000011</v>
      </c>
      <c r="H250" s="86"/>
      <c r="I250" s="42">
        <f>I208+SUM(I211:I218)</f>
        <v>608.70000000000005</v>
      </c>
      <c r="J250" s="106"/>
      <c r="K250" s="7">
        <f>K208+SUM(K211:K218)</f>
        <v>1400.9</v>
      </c>
      <c r="L250" s="56">
        <f>K250-I250</f>
        <v>792.2</v>
      </c>
      <c r="M250" s="86"/>
      <c r="N250" s="42">
        <f>N208+SUM(N211:N218)</f>
        <v>0</v>
      </c>
      <c r="O250" s="106"/>
      <c r="P250" s="7">
        <f>P208+SUM(P211:P218)</f>
        <v>0</v>
      </c>
      <c r="Q250" s="56">
        <f>P250-N250</f>
        <v>0</v>
      </c>
      <c r="R250" s="86"/>
      <c r="S250" s="42">
        <f>S208+SUM(S211:S218)</f>
        <v>4275.3999999999996</v>
      </c>
      <c r="T250" s="106"/>
      <c r="U250" s="7">
        <f>U208+SUM(U211:U218)</f>
        <v>2271.1999999999998</v>
      </c>
      <c r="V250" s="56">
        <f>U250-S250</f>
        <v>-2004.1999999999998</v>
      </c>
    </row>
    <row r="251" spans="1:22" ht="15.75" thickBot="1" x14ac:dyDescent="0.3">
      <c r="A251" s="170">
        <f t="shared" si="55"/>
        <v>58</v>
      </c>
      <c r="B251" s="171" t="s">
        <v>116</v>
      </c>
      <c r="C251" s="172"/>
      <c r="D251" s="173"/>
      <c r="E251" s="174"/>
      <c r="F251" s="175"/>
      <c r="G251" s="176">
        <f>G250/SUM(D248:D251)</f>
        <v>7.9258098523660087E-2</v>
      </c>
      <c r="H251" s="172"/>
      <c r="I251" s="173"/>
      <c r="J251" s="174"/>
      <c r="K251" s="175"/>
      <c r="L251" s="176">
        <f>L250/SUM(I248:I251)</f>
        <v>0.1893432223300526</v>
      </c>
      <c r="M251" s="172"/>
      <c r="N251" s="173"/>
      <c r="O251" s="174"/>
      <c r="P251" s="175"/>
      <c r="Q251" s="176" t="e">
        <f>Q250/SUM(N248:N251)</f>
        <v>#DIV/0!</v>
      </c>
      <c r="R251" s="172"/>
      <c r="S251" s="173"/>
      <c r="T251" s="174"/>
      <c r="U251" s="175"/>
      <c r="V251" s="176">
        <f>V250/SUM(S248:S251)</f>
        <v>-0.25426398366275882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</mergeCells>
  <pageMargins left="0.25" right="0.25" top="0.25" bottom="0.4" header="0.3" footer="0.3"/>
  <pageSetup scale="51" fitToHeight="0" orientation="landscape" r:id="rId1"/>
  <headerFooter>
    <oddFooter>&amp;R&amp;8&amp;P/&amp;N</oddFooter>
  </headerFooter>
  <rowBreaks count="3" manualBreakCount="3">
    <brk id="66" max="21" man="1"/>
    <brk id="128" max="21" man="1"/>
    <brk id="190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="110" zoomScaleNormal="110" workbookViewId="0">
      <pane xSplit="2" ySplit="6" topLeftCell="C39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</cols>
  <sheetData>
    <row r="1" spans="1:1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9.5" thickBot="1" x14ac:dyDescent="0.35">
      <c r="A3" s="163" t="s">
        <v>169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5.75" thickBot="1" x14ac:dyDescent="0.3"/>
    <row r="5" spans="1:1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</row>
    <row r="6" spans="1:1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</row>
    <row r="7" spans="1:12" x14ac:dyDescent="0.25">
      <c r="A7" s="139">
        <v>1</v>
      </c>
      <c r="B7" s="85" t="s">
        <v>89</v>
      </c>
      <c r="C7" s="86"/>
      <c r="D7" s="204">
        <f>33167215.0041416/12</f>
        <v>2763934.5836784667</v>
      </c>
      <c r="E7" s="106"/>
      <c r="F7" s="81">
        <f>D7</f>
        <v>2763934.5836784667</v>
      </c>
      <c r="G7" s="85"/>
      <c r="H7" s="86"/>
      <c r="I7" s="204">
        <f>31573402.0029866/12</f>
        <v>2631116.8335822164</v>
      </c>
      <c r="J7" s="106"/>
      <c r="K7" s="81">
        <f>I7</f>
        <v>2631116.8335822164</v>
      </c>
      <c r="L7" s="85"/>
    </row>
    <row r="8" spans="1:12" x14ac:dyDescent="0.25">
      <c r="A8" s="139">
        <f>A7+1</f>
        <v>2</v>
      </c>
      <c r="B8" s="85" t="s">
        <v>90</v>
      </c>
      <c r="C8" s="86"/>
      <c r="D8" s="204">
        <v>10200</v>
      </c>
      <c r="E8" s="106"/>
      <c r="F8" s="81">
        <f>D8</f>
        <v>10200</v>
      </c>
      <c r="G8" s="85"/>
      <c r="H8" s="86"/>
      <c r="I8" s="204">
        <f>65619/12+32</f>
        <v>5500.25</v>
      </c>
      <c r="J8" s="106"/>
      <c r="K8" s="81">
        <f>I8</f>
        <v>5500.25</v>
      </c>
      <c r="L8" s="85"/>
    </row>
    <row r="9" spans="1:1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</row>
    <row r="10" spans="1:12" x14ac:dyDescent="0.25">
      <c r="A10" s="139">
        <f t="shared" si="0"/>
        <v>4</v>
      </c>
      <c r="B10" s="85" t="s">
        <v>91</v>
      </c>
      <c r="C10" s="86"/>
      <c r="D10" s="80">
        <f>D7*D9</f>
        <v>2882230.983859905</v>
      </c>
      <c r="E10" s="106"/>
      <c r="F10" s="81">
        <f>F7*F9</f>
        <v>2883060.1642350084</v>
      </c>
      <c r="G10" s="85"/>
      <c r="H10" s="86"/>
      <c r="I10" s="80">
        <f>I7*I9</f>
        <v>2791088.7370640151</v>
      </c>
      <c r="J10" s="106"/>
      <c r="K10" s="81">
        <f>K7*K9</f>
        <v>2744517.9691096097</v>
      </c>
      <c r="L10" s="85"/>
    </row>
    <row r="11" spans="1:1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</row>
    <row r="12" spans="1:1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141513.4506843375</v>
      </c>
      <c r="E12" s="108">
        <f>'General Input'!$B$11</f>
        <v>0.08</v>
      </c>
      <c r="F12" s="7">
        <f>F$7*E12*TOU_OFF</f>
        <v>141513.4506843375</v>
      </c>
      <c r="G12" s="85"/>
      <c r="H12" s="84">
        <f>'General Input'!$B$11</f>
        <v>0.08</v>
      </c>
      <c r="I12" s="42">
        <f>I$7*H12*TOU_OFF</f>
        <v>134713.18187940947</v>
      </c>
      <c r="J12" s="108">
        <f>'General Input'!$B$11</f>
        <v>0.08</v>
      </c>
      <c r="K12" s="7">
        <f>K$7*J12*TOU_OFF</f>
        <v>134713.18187940947</v>
      </c>
      <c r="L12" s="85"/>
    </row>
    <row r="13" spans="1:1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60696.003457579121</v>
      </c>
      <c r="E13" s="108">
        <f>'General Input'!$B$12</f>
        <v>0.122</v>
      </c>
      <c r="F13" s="7">
        <f>F$7*E13*TOU_MID</f>
        <v>60696.003457579121</v>
      </c>
      <c r="G13" s="85"/>
      <c r="H13" s="84">
        <f>'General Input'!$B$12</f>
        <v>0.122</v>
      </c>
      <c r="I13" s="42">
        <f>I$7*H13*TOU_MID</f>
        <v>57779.325665465476</v>
      </c>
      <c r="J13" s="108">
        <f>'General Input'!$B$12</f>
        <v>0.122</v>
      </c>
      <c r="K13" s="7">
        <f>K$7*J13*TOU_MID</f>
        <v>57779.325665465476</v>
      </c>
      <c r="L13" s="85"/>
    </row>
    <row r="14" spans="1:1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80098.824235001957</v>
      </c>
      <c r="E14" s="109">
        <f>'General Input'!$B$13</f>
        <v>0.161</v>
      </c>
      <c r="F14" s="70">
        <f>F$7*E14*TOU_ON</f>
        <v>80098.824235001957</v>
      </c>
      <c r="G14" s="125"/>
      <c r="H14" s="124">
        <f>'General Input'!$B$13</f>
        <v>0.161</v>
      </c>
      <c r="I14" s="69">
        <f>I$7*H14*TOU_ON</f>
        <v>76249.765837212632</v>
      </c>
      <c r="J14" s="109">
        <f>'General Input'!$B$13</f>
        <v>0.161</v>
      </c>
      <c r="K14" s="70">
        <f>K$7*J14*TOU_ON</f>
        <v>76249.765837212632</v>
      </c>
      <c r="L14" s="125"/>
    </row>
    <row r="15" spans="1:12" x14ac:dyDescent="0.25">
      <c r="A15" s="142">
        <f t="shared" si="0"/>
        <v>9</v>
      </c>
      <c r="B15" s="143" t="s">
        <v>26</v>
      </c>
      <c r="C15" s="126"/>
      <c r="D15" s="96">
        <f>SUM(D12:D14)</f>
        <v>282308.27837691858</v>
      </c>
      <c r="E15" s="110"/>
      <c r="F15" s="95">
        <f>SUM(F12:F14)</f>
        <v>282308.27837691858</v>
      </c>
      <c r="G15" s="127">
        <f>D15-F15</f>
        <v>0</v>
      </c>
      <c r="H15" s="126"/>
      <c r="I15" s="96">
        <f>SUM(I12:I14)</f>
        <v>268742.27338208759</v>
      </c>
      <c r="J15" s="110"/>
      <c r="K15" s="95">
        <f>SUM(K12:K14)</f>
        <v>268742.27338208759</v>
      </c>
      <c r="L15" s="127">
        <f>I15-K15</f>
        <v>0</v>
      </c>
    </row>
    <row r="16" spans="1:1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</row>
    <row r="17" spans="1:1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</row>
    <row r="18" spans="1:12" x14ac:dyDescent="0.25">
      <c r="A18" s="139">
        <f t="shared" si="0"/>
        <v>12</v>
      </c>
      <c r="B18" s="85" t="s">
        <v>5</v>
      </c>
      <c r="C18" s="55">
        <f>'2015 Approved'!$H$4</f>
        <v>1385.39</v>
      </c>
      <c r="D18" s="42">
        <f>C18</f>
        <v>1385.39</v>
      </c>
      <c r="E18" s="113">
        <f>'2016 Proposed'!$E$3</f>
        <v>1484.36</v>
      </c>
      <c r="F18" s="7">
        <f>E18</f>
        <v>1484.36</v>
      </c>
      <c r="G18" s="85"/>
      <c r="H18" s="55">
        <f>'2015 Approved'!$P$4</f>
        <v>3845.43</v>
      </c>
      <c r="I18" s="42">
        <f>H18</f>
        <v>3845.43</v>
      </c>
      <c r="J18" s="113">
        <f>'2016 Proposed'!$E$3</f>
        <v>1484.36</v>
      </c>
      <c r="K18" s="7">
        <f>J18</f>
        <v>1484.36</v>
      </c>
      <c r="L18" s="56"/>
    </row>
    <row r="19" spans="1:12" x14ac:dyDescent="0.25">
      <c r="A19" s="139">
        <f t="shared" si="0"/>
        <v>13</v>
      </c>
      <c r="B19" s="85" t="s">
        <v>84</v>
      </c>
      <c r="C19" s="55">
        <f>'2015 Approved'!$H$5</f>
        <v>0</v>
      </c>
      <c r="D19" s="42">
        <f t="shared" ref="D19:D22" si="1">C19</f>
        <v>0</v>
      </c>
      <c r="E19" s="113">
        <f>'2016 Proposed'!$E$5</f>
        <v>0</v>
      </c>
      <c r="F19" s="7">
        <f t="shared" ref="F19:F22" si="2">E19</f>
        <v>0</v>
      </c>
      <c r="G19" s="85"/>
      <c r="H19" s="55">
        <f>'2015 Approved'!$P$5</f>
        <v>1.23</v>
      </c>
      <c r="I19" s="42">
        <f t="shared" ref="I19:I22" si="3">H19</f>
        <v>1.23</v>
      </c>
      <c r="J19" s="113">
        <f>'2016 Proposed'!$E$5</f>
        <v>0</v>
      </c>
      <c r="K19" s="7">
        <f t="shared" ref="K19:K22" si="4">J19</f>
        <v>0</v>
      </c>
      <c r="L19" s="85"/>
    </row>
    <row r="20" spans="1:12" x14ac:dyDescent="0.25">
      <c r="A20" s="139">
        <f t="shared" si="0"/>
        <v>14</v>
      </c>
      <c r="B20" s="85" t="s">
        <v>84</v>
      </c>
      <c r="C20" s="55">
        <f>'2015 Approved'!$H$6</f>
        <v>0</v>
      </c>
      <c r="D20" s="42">
        <f t="shared" si="1"/>
        <v>0</v>
      </c>
      <c r="E20" s="113">
        <f>'2016 Proposed'!$E$6</f>
        <v>0</v>
      </c>
      <c r="F20" s="7">
        <f t="shared" si="2"/>
        <v>0</v>
      </c>
      <c r="G20" s="85"/>
      <c r="H20" s="55">
        <f>'2015 Approved'!$P$6</f>
        <v>0.77</v>
      </c>
      <c r="I20" s="42">
        <f t="shared" si="3"/>
        <v>0.77</v>
      </c>
      <c r="J20" s="113">
        <f>'2016 Proposed'!$E$6</f>
        <v>0</v>
      </c>
      <c r="K20" s="7">
        <f t="shared" si="4"/>
        <v>0</v>
      </c>
      <c r="L20" s="85"/>
    </row>
    <row r="21" spans="1:12" x14ac:dyDescent="0.25">
      <c r="A21" s="139">
        <f t="shared" si="0"/>
        <v>15</v>
      </c>
      <c r="B21" s="85" t="s">
        <v>6</v>
      </c>
      <c r="C21" s="55">
        <f>'2015 Approved'!$H$7</f>
        <v>0</v>
      </c>
      <c r="D21" s="42">
        <f t="shared" si="1"/>
        <v>0</v>
      </c>
      <c r="E21" s="113">
        <f>'2016 Proposed'!$E$7</f>
        <v>0</v>
      </c>
      <c r="F21" s="7">
        <f t="shared" si="2"/>
        <v>0</v>
      </c>
      <c r="G21" s="85"/>
      <c r="H21" s="55">
        <f>'2015 Approved'!$P$7</f>
        <v>0</v>
      </c>
      <c r="I21" s="42">
        <f t="shared" si="3"/>
        <v>0</v>
      </c>
      <c r="J21" s="113">
        <f>'2016 Proposed'!$E$8</f>
        <v>0</v>
      </c>
      <c r="K21" s="7">
        <f t="shared" si="4"/>
        <v>0</v>
      </c>
      <c r="L21" s="85"/>
    </row>
    <row r="22" spans="1:12" x14ac:dyDescent="0.25">
      <c r="A22" s="139">
        <f t="shared" si="0"/>
        <v>16</v>
      </c>
      <c r="B22" s="85" t="s">
        <v>93</v>
      </c>
      <c r="C22" s="55">
        <f>'2015 Approved'!$H$8</f>
        <v>0</v>
      </c>
      <c r="D22" s="42">
        <f t="shared" si="1"/>
        <v>0</v>
      </c>
      <c r="E22" s="113">
        <f>'2016 Proposed'!$E$8</f>
        <v>0</v>
      </c>
      <c r="F22" s="7">
        <f t="shared" si="2"/>
        <v>0</v>
      </c>
      <c r="G22" s="85"/>
      <c r="H22" s="55">
        <f>'2015 Approved'!$P$8</f>
        <v>0</v>
      </c>
      <c r="I22" s="42">
        <f t="shared" si="3"/>
        <v>0</v>
      </c>
      <c r="J22" s="113">
        <f>'2016 Proposed'!$E$8</f>
        <v>0</v>
      </c>
      <c r="K22" s="7">
        <f t="shared" si="4"/>
        <v>0</v>
      </c>
      <c r="L22" s="85"/>
    </row>
    <row r="23" spans="1:1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12082.794314532108</v>
      </c>
      <c r="E23" s="114">
        <f>F15/$F$7</f>
        <v>0.10213999999999999</v>
      </c>
      <c r="F23" s="7">
        <f>(F10-F7)*E23</f>
        <v>12167.486798045167</v>
      </c>
      <c r="G23" s="85"/>
      <c r="H23" s="59">
        <f>I15/I7</f>
        <v>0.10213999999999999</v>
      </c>
      <c r="I23" s="42">
        <f>(I10-I7)*H23</f>
        <v>16339.530221630919</v>
      </c>
      <c r="J23" s="114">
        <f>K15/$F$7</f>
        <v>9.7231777831884761E-2</v>
      </c>
      <c r="K23" s="7">
        <f>(K10-K7)*J23</f>
        <v>11026.194015482961</v>
      </c>
      <c r="L23" s="85"/>
    </row>
    <row r="24" spans="1:12" x14ac:dyDescent="0.25">
      <c r="A24" s="139">
        <f t="shared" si="0"/>
        <v>18</v>
      </c>
      <c r="B24" s="85" t="s">
        <v>88</v>
      </c>
      <c r="C24" s="59">
        <f>'2015 Approved'!$H$11</f>
        <v>3.4954000000000001</v>
      </c>
      <c r="D24" s="42">
        <f>C24*D$8</f>
        <v>35653.08</v>
      </c>
      <c r="E24" s="114">
        <f>'2016 Proposed'!$E$11</f>
        <v>2.2667999999999999</v>
      </c>
      <c r="F24" s="7">
        <f>E24*F$8</f>
        <v>23121.360000000001</v>
      </c>
      <c r="G24" s="85"/>
      <c r="H24" s="59">
        <f>'2015 Approved'!$P$11</f>
        <v>5.67E-2</v>
      </c>
      <c r="I24" s="42">
        <f t="shared" ref="I24:I34" si="5">H24*I$8</f>
        <v>311.86417499999999</v>
      </c>
      <c r="J24" s="114">
        <f>'2016 Proposed'!$E$11</f>
        <v>2.2667999999999999</v>
      </c>
      <c r="K24" s="7">
        <f t="shared" ref="K24:K34" si="6">J24*K$8</f>
        <v>12467.966699999999</v>
      </c>
      <c r="L24" s="56"/>
    </row>
    <row r="25" spans="1:12" x14ac:dyDescent="0.25">
      <c r="A25" s="139">
        <f t="shared" si="0"/>
        <v>19</v>
      </c>
      <c r="B25" s="85" t="s">
        <v>140</v>
      </c>
      <c r="C25" s="59">
        <v>-0.6</v>
      </c>
      <c r="D25" s="42">
        <f>C25*D$8</f>
        <v>-6120</v>
      </c>
      <c r="E25" s="114">
        <v>-0.6</v>
      </c>
      <c r="F25" s="7">
        <f>E25*F$8</f>
        <v>-6120</v>
      </c>
      <c r="G25" s="85"/>
      <c r="H25" s="59">
        <v>-0.6</v>
      </c>
      <c r="I25" s="42">
        <f t="shared" si="5"/>
        <v>-3300.15</v>
      </c>
      <c r="J25" s="114">
        <v>-0.6</v>
      </c>
      <c r="K25" s="7">
        <f t="shared" si="6"/>
        <v>-3300.15</v>
      </c>
      <c r="L25" s="56"/>
    </row>
    <row r="26" spans="1:12" x14ac:dyDescent="0.25">
      <c r="A26" s="139">
        <f t="shared" si="0"/>
        <v>20</v>
      </c>
      <c r="B26" s="85" t="s">
        <v>8</v>
      </c>
      <c r="C26" s="59">
        <f>'2015 Approved'!$H$12</f>
        <v>0.1416</v>
      </c>
      <c r="D26" s="42">
        <f t="shared" ref="D26:D34" si="7">C26*D$8</f>
        <v>1444.32</v>
      </c>
      <c r="E26" s="114">
        <f>'2016 Proposed'!$E$13</f>
        <v>0.68179999999999996</v>
      </c>
      <c r="F26" s="7">
        <f t="shared" ref="F26:F34" si="8">E26*F$8</f>
        <v>6954.36</v>
      </c>
      <c r="G26" s="85"/>
      <c r="H26" s="59">
        <f>'2015 Approved'!$P$12</f>
        <v>0.12970000000000001</v>
      </c>
      <c r="I26" s="42">
        <f t="shared" si="5"/>
        <v>713.38242500000001</v>
      </c>
      <c r="J26" s="114">
        <f>'2016 Proposed'!$E$13</f>
        <v>0.68179999999999996</v>
      </c>
      <c r="K26" s="7">
        <f t="shared" si="6"/>
        <v>3750.0704499999997</v>
      </c>
      <c r="L26" s="85"/>
    </row>
    <row r="27" spans="1:12" x14ac:dyDescent="0.25">
      <c r="A27" s="139">
        <f t="shared" si="0"/>
        <v>21</v>
      </c>
      <c r="B27" s="85" t="s">
        <v>85</v>
      </c>
      <c r="C27" s="59">
        <f>'2015 Approved'!$H$13</f>
        <v>0</v>
      </c>
      <c r="D27" s="42">
        <f t="shared" si="7"/>
        <v>0</v>
      </c>
      <c r="E27" s="114">
        <f>'2016 Proposed'!$E$14</f>
        <v>0</v>
      </c>
      <c r="F27" s="7">
        <f t="shared" si="8"/>
        <v>0</v>
      </c>
      <c r="G27" s="85"/>
      <c r="H27" s="59">
        <f>'2015 Approved'!$P$13</f>
        <v>0</v>
      </c>
      <c r="I27" s="42">
        <f t="shared" si="5"/>
        <v>0</v>
      </c>
      <c r="J27" s="114">
        <f>'2016 Proposed'!$E$14</f>
        <v>0</v>
      </c>
      <c r="K27" s="7">
        <f t="shared" si="6"/>
        <v>0</v>
      </c>
      <c r="L27" s="85"/>
    </row>
    <row r="28" spans="1:12" x14ac:dyDescent="0.25">
      <c r="A28" s="139">
        <f t="shared" si="0"/>
        <v>22</v>
      </c>
      <c r="B28" s="85" t="s">
        <v>9</v>
      </c>
      <c r="C28" s="59">
        <f>'2015 Approved'!$H$14</f>
        <v>4.8300000000000003E-2</v>
      </c>
      <c r="D28" s="42">
        <f t="shared" si="7"/>
        <v>492.66</v>
      </c>
      <c r="E28" s="114">
        <f>'2016 Proposed'!$E$15</f>
        <v>0.24640000000000001</v>
      </c>
      <c r="F28" s="7">
        <f t="shared" si="8"/>
        <v>2513.2800000000002</v>
      </c>
      <c r="G28" s="85"/>
      <c r="H28" s="59">
        <f>'2015 Approved'!$P$14</f>
        <v>5.9999999999999995E-4</v>
      </c>
      <c r="I28" s="42">
        <f t="shared" si="5"/>
        <v>3.3001499999999999</v>
      </c>
      <c r="J28" s="114">
        <f>'2016 Proposed'!$E$15</f>
        <v>0.24640000000000001</v>
      </c>
      <c r="K28" s="7">
        <f t="shared" si="6"/>
        <v>1355.2616</v>
      </c>
      <c r="L28" s="85"/>
    </row>
    <row r="29" spans="1:12" x14ac:dyDescent="0.25">
      <c r="A29" s="139">
        <f t="shared" si="0"/>
        <v>23</v>
      </c>
      <c r="B29" s="85" t="s">
        <v>10</v>
      </c>
      <c r="C29" s="59">
        <f>'2015 Approved'!$H$15</f>
        <v>-2.0199999999999999E-2</v>
      </c>
      <c r="D29" s="42">
        <f t="shared" si="7"/>
        <v>-206.04</v>
      </c>
      <c r="E29" s="114">
        <f>'2016 Proposed'!$E$16</f>
        <v>0</v>
      </c>
      <c r="F29" s="7">
        <f t="shared" si="8"/>
        <v>0</v>
      </c>
      <c r="G29" s="85"/>
      <c r="H29" s="59">
        <f>'2015 Approved'!$P$15</f>
        <v>-4.0000000000000001E-3</v>
      </c>
      <c r="I29" s="42">
        <f t="shared" si="5"/>
        <v>-22.001000000000001</v>
      </c>
      <c r="J29" s="114">
        <f>'2016 Proposed'!$E$16</f>
        <v>0</v>
      </c>
      <c r="K29" s="7">
        <f t="shared" si="6"/>
        <v>0</v>
      </c>
      <c r="L29" s="85"/>
    </row>
    <row r="30" spans="1:12" x14ac:dyDescent="0.25">
      <c r="A30" s="139">
        <f t="shared" si="0"/>
        <v>24</v>
      </c>
      <c r="B30" s="85" t="s">
        <v>99</v>
      </c>
      <c r="C30" s="59">
        <f>'2015 Approved'!$H$16</f>
        <v>0</v>
      </c>
      <c r="D30" s="42">
        <f t="shared" si="7"/>
        <v>0</v>
      </c>
      <c r="E30" s="114">
        <f>'2016 Proposed'!$E$17</f>
        <v>0</v>
      </c>
      <c r="F30" s="7">
        <f t="shared" si="8"/>
        <v>0</v>
      </c>
      <c r="G30" s="85"/>
      <c r="H30" s="59">
        <f>'2015 Approved'!$P$16</f>
        <v>0</v>
      </c>
      <c r="I30" s="42">
        <f t="shared" si="5"/>
        <v>0</v>
      </c>
      <c r="J30" s="114">
        <f>'2016 Proposed'!$E$17</f>
        <v>0</v>
      </c>
      <c r="K30" s="7">
        <f t="shared" si="6"/>
        <v>0</v>
      </c>
      <c r="L30" s="85"/>
    </row>
    <row r="31" spans="1:12" x14ac:dyDescent="0.25">
      <c r="A31" s="139">
        <f t="shared" si="0"/>
        <v>25</v>
      </c>
      <c r="B31" s="85" t="s">
        <v>110</v>
      </c>
      <c r="C31" s="59">
        <f>'2015 Approved'!$H$17</f>
        <v>0.96260000000000001</v>
      </c>
      <c r="D31" s="42">
        <f t="shared" si="7"/>
        <v>9818.52</v>
      </c>
      <c r="E31" s="114">
        <f>'2016 Proposed'!$E$18</f>
        <v>0</v>
      </c>
      <c r="F31" s="7">
        <f t="shared" si="8"/>
        <v>0</v>
      </c>
      <c r="G31" s="85"/>
      <c r="H31" s="59">
        <f>'2015 Approved'!$P$17</f>
        <v>0.67249999999999999</v>
      </c>
      <c r="I31" s="42">
        <f t="shared" si="5"/>
        <v>3698.9181250000001</v>
      </c>
      <c r="J31" s="114">
        <f>'2016 Proposed'!$E$18</f>
        <v>0</v>
      </c>
      <c r="K31" s="7">
        <f t="shared" si="6"/>
        <v>0</v>
      </c>
      <c r="L31" s="85"/>
    </row>
    <row r="32" spans="1:12" x14ac:dyDescent="0.25">
      <c r="A32" s="139">
        <f t="shared" si="0"/>
        <v>26</v>
      </c>
      <c r="B32" s="85" t="s">
        <v>100</v>
      </c>
      <c r="C32" s="59">
        <f>'2015 Approved'!$H$18</f>
        <v>0</v>
      </c>
      <c r="D32" s="42">
        <f t="shared" si="7"/>
        <v>0</v>
      </c>
      <c r="E32" s="114">
        <f>'2016 Proposed'!$E$19</f>
        <v>0.65959999999999996</v>
      </c>
      <c r="F32" s="7">
        <f t="shared" si="8"/>
        <v>6727.92</v>
      </c>
      <c r="G32" s="85"/>
      <c r="H32" s="59">
        <f>'2015 Approved'!$P$18</f>
        <v>0</v>
      </c>
      <c r="I32" s="42">
        <f t="shared" si="5"/>
        <v>0</v>
      </c>
      <c r="J32" s="114">
        <f>'2016 Proposed'!$E$19</f>
        <v>0.65959999999999996</v>
      </c>
      <c r="K32" s="7">
        <f t="shared" si="6"/>
        <v>3627.9648999999999</v>
      </c>
      <c r="L32" s="85"/>
    </row>
    <row r="33" spans="1:12" x14ac:dyDescent="0.25">
      <c r="A33" s="139">
        <f t="shared" si="0"/>
        <v>27</v>
      </c>
      <c r="B33" s="85" t="s">
        <v>92</v>
      </c>
      <c r="C33" s="59">
        <f>'2015 Approved'!$H$19</f>
        <v>0</v>
      </c>
      <c r="D33" s="42">
        <f t="shared" si="7"/>
        <v>0</v>
      </c>
      <c r="E33" s="114">
        <f>'2016 Proposed'!$E$20</f>
        <v>0.16550000000000001</v>
      </c>
      <c r="F33" s="7">
        <f t="shared" si="8"/>
        <v>1688.1000000000001</v>
      </c>
      <c r="G33" s="85"/>
      <c r="H33" s="59">
        <f>'2015 Approved'!$P$19</f>
        <v>0</v>
      </c>
      <c r="I33" s="42">
        <f t="shared" si="5"/>
        <v>0</v>
      </c>
      <c r="J33" s="114">
        <f>'2016 Proposed'!$E$20</f>
        <v>0.16550000000000001</v>
      </c>
      <c r="K33" s="7">
        <f t="shared" si="6"/>
        <v>910.29137500000002</v>
      </c>
      <c r="L33" s="85"/>
    </row>
    <row r="34" spans="1:12" x14ac:dyDescent="0.25">
      <c r="A34" s="139">
        <f t="shared" si="0"/>
        <v>28</v>
      </c>
      <c r="B34" s="85" t="s">
        <v>102</v>
      </c>
      <c r="C34" s="59">
        <f>'2015 Approved'!$H$20</f>
        <v>0</v>
      </c>
      <c r="D34" s="42">
        <f t="shared" si="7"/>
        <v>0</v>
      </c>
      <c r="E34" s="114">
        <f>'2016 Proposed'!$E$21</f>
        <v>-0.93130000000000002</v>
      </c>
      <c r="F34" s="7">
        <f t="shared" si="8"/>
        <v>-9499.26</v>
      </c>
      <c r="G34" s="85"/>
      <c r="H34" s="59">
        <f>'2015 Approved'!$P$20</f>
        <v>0</v>
      </c>
      <c r="I34" s="42">
        <f t="shared" si="5"/>
        <v>0</v>
      </c>
      <c r="J34" s="114">
        <f>'2016 Proposed'!$E$21</f>
        <v>-0.93130000000000002</v>
      </c>
      <c r="K34" s="7">
        <f t="shared" si="6"/>
        <v>-5122.3828249999997</v>
      </c>
      <c r="L34" s="85"/>
    </row>
    <row r="35" spans="1:12" x14ac:dyDescent="0.25">
      <c r="A35" s="142">
        <f t="shared" si="0"/>
        <v>29</v>
      </c>
      <c r="B35" s="143" t="s">
        <v>26</v>
      </c>
      <c r="C35" s="126"/>
      <c r="D35" s="96">
        <f>SUM(D18:D34)</f>
        <v>54550.724314532112</v>
      </c>
      <c r="E35" s="110"/>
      <c r="F35" s="95">
        <f>SUM(F18:F34)</f>
        <v>39037.606798045163</v>
      </c>
      <c r="G35" s="127">
        <f>F35-D35</f>
        <v>-15513.117516486949</v>
      </c>
      <c r="H35" s="126"/>
      <c r="I35" s="96">
        <f>SUM(I18:I34)</f>
        <v>21592.274096630914</v>
      </c>
      <c r="J35" s="110"/>
      <c r="K35" s="95">
        <f>SUM(K18:K34)</f>
        <v>26199.576215482961</v>
      </c>
      <c r="L35" s="127">
        <f>K35-I35</f>
        <v>4607.302118852047</v>
      </c>
    </row>
    <row r="36" spans="1:12" x14ac:dyDescent="0.25">
      <c r="A36" s="144">
        <f t="shared" si="0"/>
        <v>30</v>
      </c>
      <c r="B36" s="145" t="s">
        <v>116</v>
      </c>
      <c r="C36" s="128"/>
      <c r="D36" s="120"/>
      <c r="E36" s="111"/>
      <c r="F36" s="97"/>
      <c r="G36" s="129">
        <f>G35/D35</f>
        <v>-0.28437967985613549</v>
      </c>
      <c r="H36" s="128"/>
      <c r="I36" s="120"/>
      <c r="J36" s="111"/>
      <c r="K36" s="97"/>
      <c r="L36" s="129">
        <f>L35/I35</f>
        <v>0.21337734498150585</v>
      </c>
    </row>
    <row r="37" spans="1:12" x14ac:dyDescent="0.25">
      <c r="A37" s="146">
        <f t="shared" si="0"/>
        <v>31</v>
      </c>
      <c r="B37" s="131" t="s">
        <v>29</v>
      </c>
      <c r="C37" s="130"/>
      <c r="D37" s="121"/>
      <c r="E37" s="112"/>
      <c r="F37" s="94"/>
      <c r="G37" s="131"/>
      <c r="H37" s="130"/>
      <c r="I37" s="121"/>
      <c r="J37" s="112"/>
      <c r="K37" s="94"/>
      <c r="L37" s="131"/>
    </row>
    <row r="38" spans="1:12" x14ac:dyDescent="0.25">
      <c r="A38" s="139">
        <f t="shared" si="0"/>
        <v>32</v>
      </c>
      <c r="B38" s="85" t="s">
        <v>66</v>
      </c>
      <c r="C38" s="59">
        <f>'2015 Approved'!$H$26</f>
        <v>2.927</v>
      </c>
      <c r="D38" s="42">
        <f>C38*D$8</f>
        <v>29855.4</v>
      </c>
      <c r="E38" s="114">
        <f>'2016 Proposed'!$E$28</f>
        <v>2.8267000000000002</v>
      </c>
      <c r="F38" s="7">
        <f>E38*F$8</f>
        <v>28832.340000000004</v>
      </c>
      <c r="G38" s="85"/>
      <c r="H38" s="59">
        <f>'2015 Approved'!$P$26</f>
        <v>3.0907</v>
      </c>
      <c r="I38" s="42">
        <f>H38*I$8</f>
        <v>16999.622674999999</v>
      </c>
      <c r="J38" s="114">
        <f>'2016 Proposed'!$E$28</f>
        <v>2.8267000000000002</v>
      </c>
      <c r="K38" s="7">
        <f>J38*K$8</f>
        <v>15547.556675000002</v>
      </c>
      <c r="L38" s="85"/>
    </row>
    <row r="39" spans="1:12" x14ac:dyDescent="0.25">
      <c r="A39" s="139">
        <f t="shared" si="0"/>
        <v>33</v>
      </c>
      <c r="B39" s="85" t="s">
        <v>67</v>
      </c>
      <c r="C39" s="59">
        <f>'2015 Approved'!$H$27</f>
        <v>2.0684999999999998</v>
      </c>
      <c r="D39" s="42">
        <f>C39*D$8</f>
        <v>21098.699999999997</v>
      </c>
      <c r="E39" s="114">
        <f>'2016 Proposed'!$E$29</f>
        <v>2.1867000000000001</v>
      </c>
      <c r="F39" s="7">
        <f>E39*F$8</f>
        <v>22304.34</v>
      </c>
      <c r="G39" s="85"/>
      <c r="H39" s="59">
        <f>'2015 Approved'!$P$27</f>
        <v>2.2930000000000001</v>
      </c>
      <c r="I39" s="42">
        <f>H39*I$8</f>
        <v>12612.073250000001</v>
      </c>
      <c r="J39" s="114">
        <f>'2016 Proposed'!$E$29</f>
        <v>2.1867000000000001</v>
      </c>
      <c r="K39" s="7">
        <f>J39*K$8</f>
        <v>12027.396675</v>
      </c>
      <c r="L39" s="85"/>
    </row>
    <row r="40" spans="1:12" x14ac:dyDescent="0.25">
      <c r="A40" s="142">
        <f t="shared" si="0"/>
        <v>34</v>
      </c>
      <c r="B40" s="143" t="s">
        <v>26</v>
      </c>
      <c r="C40" s="126"/>
      <c r="D40" s="96">
        <f>SUM(D38:D39)</f>
        <v>50954.1</v>
      </c>
      <c r="E40" s="110"/>
      <c r="F40" s="95">
        <f>SUM(F38:F39)</f>
        <v>51136.680000000008</v>
      </c>
      <c r="G40" s="127">
        <f>F40-D40</f>
        <v>182.58000000000902</v>
      </c>
      <c r="H40" s="126"/>
      <c r="I40" s="96">
        <f>SUM(I38:I39)</f>
        <v>29611.695925</v>
      </c>
      <c r="J40" s="110"/>
      <c r="K40" s="95">
        <f>SUM(K38:K39)</f>
        <v>27574.953350000003</v>
      </c>
      <c r="L40" s="127">
        <f>K40-I40</f>
        <v>-2036.7425749999966</v>
      </c>
    </row>
    <row r="41" spans="1:12" x14ac:dyDescent="0.25">
      <c r="A41" s="144">
        <f t="shared" si="0"/>
        <v>35</v>
      </c>
      <c r="B41" s="145" t="s">
        <v>116</v>
      </c>
      <c r="C41" s="128"/>
      <c r="D41" s="120"/>
      <c r="E41" s="111"/>
      <c r="F41" s="97"/>
      <c r="G41" s="129">
        <f>G40/D40</f>
        <v>3.5832249024123483E-3</v>
      </c>
      <c r="H41" s="128"/>
      <c r="I41" s="120"/>
      <c r="J41" s="111"/>
      <c r="K41" s="97"/>
      <c r="L41" s="129">
        <f>L40/I40</f>
        <v>-6.8781692887790805E-2</v>
      </c>
    </row>
    <row r="42" spans="1:12" x14ac:dyDescent="0.25">
      <c r="A42" s="146">
        <f t="shared" si="0"/>
        <v>36</v>
      </c>
      <c r="B42" s="131" t="s">
        <v>30</v>
      </c>
      <c r="C42" s="130"/>
      <c r="D42" s="121"/>
      <c r="E42" s="112"/>
      <c r="F42" s="94"/>
      <c r="G42" s="131"/>
      <c r="H42" s="130"/>
      <c r="I42" s="121"/>
      <c r="J42" s="112"/>
      <c r="K42" s="94"/>
      <c r="L42" s="131"/>
    </row>
    <row r="43" spans="1:12" x14ac:dyDescent="0.25">
      <c r="A43" s="139">
        <f t="shared" si="0"/>
        <v>37</v>
      </c>
      <c r="B43" s="85" t="s">
        <v>184</v>
      </c>
      <c r="C43" s="114">
        <f>0.0036+0.0013+0.0011</f>
        <v>6.0000000000000001E-3</v>
      </c>
      <c r="D43" s="42">
        <f>C43*D10</f>
        <v>17293.385903159429</v>
      </c>
      <c r="E43" s="114">
        <f>0.0036+0.0013+0.0011</f>
        <v>6.0000000000000001E-3</v>
      </c>
      <c r="F43" s="7">
        <f>E43*F10</f>
        <v>17298.36098541005</v>
      </c>
      <c r="G43" s="85"/>
      <c r="H43" s="114">
        <f>0.0036+0.0013+0.0011</f>
        <v>6.0000000000000001E-3</v>
      </c>
      <c r="I43" s="42">
        <f>H43*I10</f>
        <v>16746.532422384091</v>
      </c>
      <c r="J43" s="114">
        <f>0.0036+0.0013+0.0011</f>
        <v>6.0000000000000001E-3</v>
      </c>
      <c r="K43" s="7">
        <f>J43*K10</f>
        <v>16467.107814657658</v>
      </c>
      <c r="L43" s="85"/>
    </row>
    <row r="44" spans="1:12" x14ac:dyDescent="0.25">
      <c r="A44" s="139">
        <f t="shared" si="0"/>
        <v>38</v>
      </c>
      <c r="B44" s="85" t="s">
        <v>65</v>
      </c>
      <c r="C44" s="59">
        <f>SSS</f>
        <v>0.25</v>
      </c>
      <c r="D44" s="42">
        <f>C44</f>
        <v>0.25</v>
      </c>
      <c r="E44" s="114">
        <f>SSS</f>
        <v>0.25</v>
      </c>
      <c r="F44" s="7">
        <f>E44</f>
        <v>0.25</v>
      </c>
      <c r="G44" s="85"/>
      <c r="H44" s="59">
        <f>SSS</f>
        <v>0.25</v>
      </c>
      <c r="I44" s="42">
        <f>H44</f>
        <v>0.25</v>
      </c>
      <c r="J44" s="114">
        <f>SSS</f>
        <v>0.25</v>
      </c>
      <c r="K44" s="7">
        <f>J44</f>
        <v>0.25</v>
      </c>
      <c r="L44" s="85"/>
    </row>
    <row r="45" spans="1:12" x14ac:dyDescent="0.25">
      <c r="A45" s="139">
        <f t="shared" si="0"/>
        <v>39</v>
      </c>
      <c r="B45" s="85" t="s">
        <v>11</v>
      </c>
      <c r="C45" s="59">
        <v>7.0000000000000001E-3</v>
      </c>
      <c r="D45" s="42">
        <f>C45*D7</f>
        <v>19347.542085749268</v>
      </c>
      <c r="E45" s="114">
        <v>7.0000000000000001E-3</v>
      </c>
      <c r="F45" s="7">
        <f>E45*F7</f>
        <v>19347.542085749268</v>
      </c>
      <c r="G45" s="85"/>
      <c r="H45" s="59">
        <v>7.0000000000000001E-3</v>
      </c>
      <c r="I45" s="42">
        <f>H45*I7</f>
        <v>18417.817835075515</v>
      </c>
      <c r="J45" s="114">
        <v>7.0000000000000001E-3</v>
      </c>
      <c r="K45" s="7">
        <f>J45*K7</f>
        <v>18417.817835075515</v>
      </c>
      <c r="L45" s="85"/>
    </row>
    <row r="46" spans="1:12" x14ac:dyDescent="0.25">
      <c r="A46" s="142">
        <f>A45+1</f>
        <v>40</v>
      </c>
      <c r="B46" s="143" t="s">
        <v>12</v>
      </c>
      <c r="C46" s="126"/>
      <c r="D46" s="96">
        <f>SUM(D43:D45)</f>
        <v>36641.177988908697</v>
      </c>
      <c r="E46" s="110"/>
      <c r="F46" s="95">
        <f>SUM(F43:F45)</f>
        <v>36646.153071159322</v>
      </c>
      <c r="G46" s="127">
        <f>F46-D46</f>
        <v>4.9750822506248369</v>
      </c>
      <c r="H46" s="126"/>
      <c r="I46" s="96">
        <f>SUM(I43:I45)</f>
        <v>35164.600257459606</v>
      </c>
      <c r="J46" s="110"/>
      <c r="K46" s="95">
        <f>SUM(K43:K45)</f>
        <v>34885.175649733173</v>
      </c>
      <c r="L46" s="127">
        <f>K46-I46</f>
        <v>-279.42460772643244</v>
      </c>
    </row>
    <row r="47" spans="1:12" x14ac:dyDescent="0.25">
      <c r="A47" s="144">
        <f t="shared" si="0"/>
        <v>41</v>
      </c>
      <c r="B47" s="145" t="s">
        <v>116</v>
      </c>
      <c r="C47" s="128"/>
      <c r="D47" s="120"/>
      <c r="E47" s="111"/>
      <c r="F47" s="97"/>
      <c r="G47" s="129">
        <f>G46/D46</f>
        <v>1.3577844719213985E-4</v>
      </c>
      <c r="H47" s="128"/>
      <c r="I47" s="120"/>
      <c r="J47" s="111"/>
      <c r="K47" s="97"/>
      <c r="L47" s="129">
        <f>L46/I46</f>
        <v>-7.9461903641903902E-3</v>
      </c>
    </row>
    <row r="48" spans="1:12" x14ac:dyDescent="0.25">
      <c r="A48" s="147">
        <f t="shared" si="0"/>
        <v>42</v>
      </c>
      <c r="B48" s="133" t="s">
        <v>127</v>
      </c>
      <c r="C48" s="132"/>
      <c r="D48" s="122">
        <f>D15+D35+D40+D46</f>
        <v>424454.2806803594</v>
      </c>
      <c r="E48" s="115"/>
      <c r="F48" s="102">
        <f>F15+F35+F40+F46</f>
        <v>409128.71824612305</v>
      </c>
      <c r="G48" s="133"/>
      <c r="H48" s="132"/>
      <c r="I48" s="122">
        <f>I15+I35+I40+I46</f>
        <v>355110.84366117814</v>
      </c>
      <c r="J48" s="115"/>
      <c r="K48" s="102">
        <f>K15+K35+K40+K46</f>
        <v>357401.97859730374</v>
      </c>
      <c r="L48" s="133"/>
    </row>
    <row r="49" spans="1:12" hidden="1" x14ac:dyDescent="0.25">
      <c r="A49" s="148">
        <f t="shared" si="0"/>
        <v>43</v>
      </c>
      <c r="B49" s="134" t="s">
        <v>13</v>
      </c>
      <c r="C49" s="87"/>
      <c r="D49" s="43">
        <f>D48*0.13</f>
        <v>55179.056488446724</v>
      </c>
      <c r="E49" s="116"/>
      <c r="F49" s="99">
        <f>F48*0.13</f>
        <v>53186.733371996001</v>
      </c>
      <c r="G49" s="134"/>
      <c r="H49" s="87"/>
      <c r="I49" s="43">
        <f>I48*0.13</f>
        <v>46164.40967595316</v>
      </c>
      <c r="J49" s="116"/>
      <c r="K49" s="99">
        <f>K48*0.13</f>
        <v>46462.257217649487</v>
      </c>
      <c r="L49" s="134"/>
    </row>
    <row r="50" spans="1:12" hidden="1" x14ac:dyDescent="0.25">
      <c r="A50" s="141">
        <f t="shared" si="0"/>
        <v>44</v>
      </c>
      <c r="B50" s="125" t="s">
        <v>14</v>
      </c>
      <c r="C50" s="88"/>
      <c r="D50" s="69"/>
      <c r="E50" s="117"/>
      <c r="F50" s="70"/>
      <c r="G50" s="125"/>
      <c r="H50" s="88"/>
      <c r="I50" s="69"/>
      <c r="J50" s="117"/>
      <c r="K50" s="70"/>
      <c r="L50" s="125"/>
    </row>
    <row r="51" spans="1:12" hidden="1" x14ac:dyDescent="0.25">
      <c r="A51" s="149">
        <f t="shared" si="0"/>
        <v>45</v>
      </c>
      <c r="B51" s="150" t="s">
        <v>15</v>
      </c>
      <c r="C51" s="135"/>
      <c r="D51" s="104">
        <f>SUM(D48:D50)</f>
        <v>479633.33716880612</v>
      </c>
      <c r="E51" s="118"/>
      <c r="F51" s="103">
        <f>SUM(F48:F50)</f>
        <v>462315.45161811903</v>
      </c>
      <c r="G51" s="136">
        <f>F51-D51</f>
        <v>-17317.88555068709</v>
      </c>
      <c r="H51" s="135"/>
      <c r="I51" s="104">
        <f>SUM(I48:I50)</f>
        <v>401275.25333713129</v>
      </c>
      <c r="J51" s="118"/>
      <c r="K51" s="103">
        <f>SUM(K48:K50)</f>
        <v>403864.23581495322</v>
      </c>
      <c r="L51" s="136">
        <f>K51-I51</f>
        <v>2588.9824778219336</v>
      </c>
    </row>
    <row r="52" spans="1:12" hidden="1" x14ac:dyDescent="0.25">
      <c r="A52" s="151">
        <f t="shared" si="0"/>
        <v>46</v>
      </c>
      <c r="B52" s="152" t="s">
        <v>116</v>
      </c>
      <c r="C52" s="137"/>
      <c r="D52" s="123"/>
      <c r="E52" s="119"/>
      <c r="F52" s="105"/>
      <c r="G52" s="138">
        <f>G51/D51</f>
        <v>-3.6106509303359978E-2</v>
      </c>
      <c r="H52" s="137"/>
      <c r="I52" s="123"/>
      <c r="J52" s="119"/>
      <c r="K52" s="105"/>
      <c r="L52" s="138">
        <f>L51/I51</f>
        <v>6.4518867193806258E-3</v>
      </c>
    </row>
    <row r="53" spans="1:12" s="197" customFormat="1" ht="22.5" customHeight="1" x14ac:dyDescent="0.25">
      <c r="A53" s="301">
        <f>A52+1</f>
        <v>47</v>
      </c>
      <c r="B53" s="302" t="s">
        <v>16</v>
      </c>
      <c r="C53" s="303"/>
      <c r="D53" s="304"/>
      <c r="E53" s="305"/>
      <c r="F53" s="306"/>
      <c r="G53" s="302"/>
      <c r="H53" s="303"/>
      <c r="I53" s="304"/>
      <c r="J53" s="305"/>
      <c r="K53" s="306"/>
      <c r="L53" s="302"/>
    </row>
    <row r="54" spans="1:12" x14ac:dyDescent="0.25">
      <c r="A54" s="148">
        <f>A53+1</f>
        <v>48</v>
      </c>
      <c r="B54" s="134" t="s">
        <v>125</v>
      </c>
      <c r="C54" s="202">
        <f>'2015 Approved'!$H$23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Approved'!$P$23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</row>
    <row r="55" spans="1:12" x14ac:dyDescent="0.25">
      <c r="A55" s="148">
        <f>A54+1</f>
        <v>49</v>
      </c>
      <c r="B55" s="85" t="s">
        <v>126</v>
      </c>
      <c r="C55" s="59">
        <f>'2015 Approved'!$H$24</f>
        <v>0.37769999999999998</v>
      </c>
      <c r="D55" s="42">
        <f>C55*D8</f>
        <v>3852.54</v>
      </c>
      <c r="E55" s="203">
        <f>'2016 Proposed'!$E$26</f>
        <v>-8.2699999999999996E-2</v>
      </c>
      <c r="F55" s="7">
        <f>E55*F8</f>
        <v>-843.54</v>
      </c>
      <c r="G55" s="85"/>
      <c r="H55" s="59">
        <f>'2015 Approved'!$P$24</f>
        <v>0</v>
      </c>
      <c r="I55" s="43">
        <f>H55*I$8</f>
        <v>0</v>
      </c>
      <c r="J55" s="114">
        <f>'2016 Proposed'!$E$26</f>
        <v>-8.2699999999999996E-2</v>
      </c>
      <c r="K55" s="7">
        <f>J55*K$8</f>
        <v>-454.87067499999995</v>
      </c>
      <c r="L55" s="85"/>
    </row>
    <row r="56" spans="1:12" x14ac:dyDescent="0.25">
      <c r="A56" s="139">
        <f t="shared" si="0"/>
        <v>50</v>
      </c>
      <c r="B56" s="85" t="s">
        <v>17</v>
      </c>
      <c r="C56" s="86"/>
      <c r="D56" s="42">
        <f>D48+SUM(D54:D55)</f>
        <v>428306.82068035938</v>
      </c>
      <c r="E56" s="106"/>
      <c r="F56" s="7">
        <f>F48+SUM(F54:F55)</f>
        <v>408285.17824612308</v>
      </c>
      <c r="G56" s="85"/>
      <c r="H56" s="86"/>
      <c r="I56" s="42">
        <f>I48+I55+I54</f>
        <v>355110.84366117814</v>
      </c>
      <c r="J56" s="106"/>
      <c r="K56" s="7">
        <f>K48+K55+K54</f>
        <v>356947.10792230372</v>
      </c>
      <c r="L56" s="85"/>
    </row>
    <row r="57" spans="1:12" x14ac:dyDescent="0.25">
      <c r="A57" s="139">
        <f t="shared" si="0"/>
        <v>51</v>
      </c>
      <c r="B57" s="85" t="s">
        <v>13</v>
      </c>
      <c r="C57" s="86"/>
      <c r="D57" s="42">
        <f>D56*0.13</f>
        <v>55679.886688446721</v>
      </c>
      <c r="E57" s="106"/>
      <c r="F57" s="7">
        <f>F56*0.13</f>
        <v>53077.073171996002</v>
      </c>
      <c r="G57" s="85"/>
      <c r="H57" s="86"/>
      <c r="I57" s="42">
        <f>I56*0.13</f>
        <v>46164.40967595316</v>
      </c>
      <c r="J57" s="106"/>
      <c r="K57" s="7">
        <f>K56*0.13</f>
        <v>46403.124029899489</v>
      </c>
      <c r="L57" s="85"/>
    </row>
    <row r="58" spans="1:12" x14ac:dyDescent="0.25">
      <c r="A58" s="139">
        <f t="shared" si="0"/>
        <v>52</v>
      </c>
      <c r="B58" s="85" t="s">
        <v>18</v>
      </c>
      <c r="C58" s="86"/>
      <c r="D58" s="42"/>
      <c r="E58" s="106"/>
      <c r="F58" s="7"/>
      <c r="G58" s="85"/>
      <c r="H58" s="86"/>
      <c r="I58" s="42"/>
      <c r="J58" s="106"/>
      <c r="K58" s="7"/>
      <c r="L58" s="85"/>
    </row>
    <row r="59" spans="1:12" x14ac:dyDescent="0.25">
      <c r="A59" s="177">
        <f t="shared" si="0"/>
        <v>53</v>
      </c>
      <c r="B59" s="178" t="s">
        <v>15</v>
      </c>
      <c r="C59" s="179"/>
      <c r="D59" s="180">
        <f>SUM(D56:D58)</f>
        <v>483986.70736880612</v>
      </c>
      <c r="E59" s="181"/>
      <c r="F59" s="182">
        <f>SUM(F56:F58)</f>
        <v>461362.25141811906</v>
      </c>
      <c r="G59" s="183">
        <f>F59-D59</f>
        <v>-22624.455950687057</v>
      </c>
      <c r="H59" s="179"/>
      <c r="I59" s="180">
        <f>SUM(I56:I58)</f>
        <v>401275.25333713129</v>
      </c>
      <c r="J59" s="181"/>
      <c r="K59" s="182">
        <f>SUM(K56:K58)</f>
        <v>403350.2319522032</v>
      </c>
      <c r="L59" s="183">
        <f>K59-I59</f>
        <v>2074.9786150719156</v>
      </c>
    </row>
    <row r="60" spans="1:12" ht="15.75" thickBot="1" x14ac:dyDescent="0.3">
      <c r="A60" s="184">
        <f>A59+1</f>
        <v>54</v>
      </c>
      <c r="B60" s="185" t="s">
        <v>116</v>
      </c>
      <c r="C60" s="186"/>
      <c r="D60" s="187"/>
      <c r="E60" s="188"/>
      <c r="F60" s="189"/>
      <c r="G60" s="190">
        <f>G59/D59</f>
        <v>-4.6746027537997725E-2</v>
      </c>
      <c r="H60" s="186"/>
      <c r="I60" s="187"/>
      <c r="J60" s="188"/>
      <c r="K60" s="189"/>
      <c r="L60" s="190">
        <f>L59/I59</f>
        <v>5.17096082505896E-3</v>
      </c>
    </row>
    <row r="61" spans="1:12" ht="15.75" thickBot="1" x14ac:dyDescent="0.3"/>
    <row r="62" spans="1:12" x14ac:dyDescent="0.25">
      <c r="A62" s="153">
        <f>A60+1</f>
        <v>55</v>
      </c>
      <c r="B62" s="154" t="s">
        <v>118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101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101</v>
      </c>
    </row>
    <row r="63" spans="1:12" x14ac:dyDescent="0.25">
      <c r="A63" s="139">
        <f>A62+1</f>
        <v>56</v>
      </c>
      <c r="B63" s="85" t="s">
        <v>117</v>
      </c>
      <c r="C63" s="86"/>
      <c r="D63" s="42">
        <f>SUM(D18:D21)+D23+D24+D34</f>
        <v>49121.264314532105</v>
      </c>
      <c r="E63" s="106"/>
      <c r="F63" s="7">
        <f>SUM(F18:F21)+F23+F24+F34</f>
        <v>27273.946798045166</v>
      </c>
      <c r="G63" s="56">
        <f>F63-D63</f>
        <v>-21847.317516486939</v>
      </c>
      <c r="H63" s="86"/>
      <c r="I63" s="42">
        <f>SUM(I18:I21)+I23+I24+I34</f>
        <v>20498.824396630916</v>
      </c>
      <c r="J63" s="106"/>
      <c r="K63" s="7">
        <f>SUM(K18:K21)+K23+K24+K34</f>
        <v>19856.137890482962</v>
      </c>
      <c r="L63" s="56">
        <f>K63-I63</f>
        <v>-642.68650614795479</v>
      </c>
    </row>
    <row r="64" spans="1:12" x14ac:dyDescent="0.25">
      <c r="A64" s="164">
        <f t="shared" ref="A64:A66" si="9">A63+1</f>
        <v>57</v>
      </c>
      <c r="B64" s="165" t="s">
        <v>116</v>
      </c>
      <c r="C64" s="166"/>
      <c r="D64" s="167"/>
      <c r="E64" s="168"/>
      <c r="F64" s="93"/>
      <c r="G64" s="169">
        <f>G63/SUM(D63:D66)</f>
        <v>-0.36009653359707755</v>
      </c>
      <c r="H64" s="166"/>
      <c r="I64" s="167"/>
      <c r="J64" s="168"/>
      <c r="K64" s="93"/>
      <c r="L64" s="169">
        <f>L63/SUM(I63:I66)</f>
        <v>-2.5818558435815004E-2</v>
      </c>
    </row>
    <row r="65" spans="1:12" x14ac:dyDescent="0.25">
      <c r="A65" s="139">
        <f t="shared" si="9"/>
        <v>58</v>
      </c>
      <c r="B65" s="85" t="s">
        <v>119</v>
      </c>
      <c r="C65" s="86"/>
      <c r="D65" s="42">
        <f>D22+SUM(D26:D33)</f>
        <v>11549.460000000001</v>
      </c>
      <c r="E65" s="106"/>
      <c r="F65" s="7">
        <f>F22+SUM(F26:F33)</f>
        <v>17883.66</v>
      </c>
      <c r="G65" s="56">
        <f>F65-D65</f>
        <v>6334.1999999999989</v>
      </c>
      <c r="H65" s="86"/>
      <c r="I65" s="42">
        <f>I22+SUM(I26:I33)</f>
        <v>4393.5997000000007</v>
      </c>
      <c r="J65" s="106"/>
      <c r="K65" s="7">
        <f>K22+SUM(K26:K33)</f>
        <v>9643.5883250000006</v>
      </c>
      <c r="L65" s="56">
        <f>K65-I65</f>
        <v>5249.988625</v>
      </c>
    </row>
    <row r="66" spans="1:12" ht="15.75" thickBot="1" x14ac:dyDescent="0.3">
      <c r="A66" s="170">
        <f t="shared" si="9"/>
        <v>59</v>
      </c>
      <c r="B66" s="171" t="s">
        <v>116</v>
      </c>
      <c r="C66" s="172"/>
      <c r="D66" s="173"/>
      <c r="E66" s="174"/>
      <c r="F66" s="175"/>
      <c r="G66" s="176">
        <f>G65/SUM(D63:D66)</f>
        <v>0.10440290719395293</v>
      </c>
      <c r="H66" s="172"/>
      <c r="I66" s="173"/>
      <c r="J66" s="174"/>
      <c r="K66" s="175"/>
      <c r="L66" s="176">
        <f>L65/SUM(I63:I66)</f>
        <v>0.21090708581132378</v>
      </c>
    </row>
    <row r="68" spans="1:12" x14ac:dyDescent="0.25">
      <c r="F68" s="35"/>
      <c r="K68" s="35"/>
    </row>
    <row r="69" spans="1:12" x14ac:dyDescent="0.25">
      <c r="F69" s="35"/>
      <c r="K69" s="35"/>
    </row>
    <row r="70" spans="1:12" x14ac:dyDescent="0.25">
      <c r="K70" s="35"/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61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zoomScale="110" zoomScaleNormal="110" workbookViewId="0">
      <pane xSplit="2" ySplit="6" topLeftCell="C7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22" width="9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204">
        <v>0</v>
      </c>
      <c r="E8" s="106"/>
      <c r="F8" s="81">
        <f>D8</f>
        <v>0</v>
      </c>
      <c r="G8" s="85"/>
      <c r="H8" s="86"/>
      <c r="I8" s="204">
        <v>0</v>
      </c>
      <c r="J8" s="106"/>
      <c r="K8" s="81">
        <f>I8</f>
        <v>0</v>
      </c>
      <c r="L8" s="85"/>
      <c r="M8" s="86"/>
      <c r="N8" s="204"/>
      <c r="O8" s="106"/>
      <c r="P8" s="81">
        <f>N8</f>
        <v>0</v>
      </c>
      <c r="Q8" s="85"/>
      <c r="R8" s="86"/>
      <c r="S8" s="204"/>
      <c r="T8" s="106"/>
      <c r="U8" s="81">
        <f>S8</f>
        <v>0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/>
      <c r="N12" s="42"/>
      <c r="O12" s="108"/>
      <c r="P12" s="7"/>
      <c r="Q12" s="85"/>
      <c r="R12" s="84"/>
      <c r="S12" s="42"/>
      <c r="T12" s="108"/>
      <c r="U12" s="7"/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/>
      <c r="N13" s="42"/>
      <c r="O13" s="108"/>
      <c r="P13" s="7"/>
      <c r="Q13" s="85"/>
      <c r="R13" s="84"/>
      <c r="S13" s="42"/>
      <c r="T13" s="108"/>
      <c r="U13" s="7"/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/>
      <c r="N14" s="69"/>
      <c r="O14" s="109"/>
      <c r="P14" s="70"/>
      <c r="Q14" s="125"/>
      <c r="R14" s="124"/>
      <c r="S14" s="69"/>
      <c r="T14" s="109"/>
      <c r="U14" s="70"/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0</v>
      </c>
      <c r="T15" s="110"/>
      <c r="U15" s="95">
        <f>SUM(U12:U14)</f>
        <v>0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 t="e">
        <f>V15/S15</f>
        <v>#DIV/0!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Approved'!$I$4</f>
        <v>11.06</v>
      </c>
      <c r="D18" s="42">
        <f>C18</f>
        <v>11.06</v>
      </c>
      <c r="E18" s="113">
        <f>'2016 Proposed'!$F$3</f>
        <v>8.0299999999999994</v>
      </c>
      <c r="F18" s="7">
        <f>E18</f>
        <v>8.0299999999999994</v>
      </c>
      <c r="G18" s="85"/>
      <c r="H18" s="55">
        <f>'2015 Approved'!$Q$4</f>
        <v>9.5399999999999991</v>
      </c>
      <c r="I18" s="42">
        <f>H18</f>
        <v>9.5399999999999991</v>
      </c>
      <c r="J18" s="113">
        <f>'2016 Proposed'!$F$3</f>
        <v>8.0299999999999994</v>
      </c>
      <c r="K18" s="7">
        <f>J18</f>
        <v>8.0299999999999994</v>
      </c>
      <c r="L18" s="85"/>
      <c r="M18" s="55"/>
      <c r="N18" s="42"/>
      <c r="O18" s="113"/>
      <c r="P18" s="7"/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Approved'!$I$5</f>
        <v>0</v>
      </c>
      <c r="D19" s="42">
        <f t="shared" ref="D19:D22" si="1">C19</f>
        <v>0</v>
      </c>
      <c r="E19" s="113">
        <f>'2016 Proposed'!$F$5</f>
        <v>0</v>
      </c>
      <c r="F19" s="7">
        <f t="shared" ref="F19:F22" si="2">E19</f>
        <v>0</v>
      </c>
      <c r="G19" s="85"/>
      <c r="H19" s="55">
        <f>'2015 Approved'!$Q$5</f>
        <v>0</v>
      </c>
      <c r="I19" s="42">
        <f t="shared" ref="I19:I22" si="3">H19</f>
        <v>0</v>
      </c>
      <c r="J19" s="113">
        <f>'2016 Proposed'!$F$5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Approved'!$I$6</f>
        <v>0</v>
      </c>
      <c r="D20" s="42">
        <f t="shared" si="1"/>
        <v>0</v>
      </c>
      <c r="E20" s="113">
        <f>'2016 Proposed'!$F$6</f>
        <v>0</v>
      </c>
      <c r="F20" s="7">
        <f t="shared" si="2"/>
        <v>0</v>
      </c>
      <c r="G20" s="85"/>
      <c r="H20" s="55">
        <f>'2015 Approved'!$Q$6</f>
        <v>0</v>
      </c>
      <c r="I20" s="42">
        <f t="shared" si="3"/>
        <v>0</v>
      </c>
      <c r="J20" s="113">
        <f>'2016 Proposed'!$F$6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Approved'!$I$7</f>
        <v>0</v>
      </c>
      <c r="D21" s="42">
        <f t="shared" si="1"/>
        <v>0</v>
      </c>
      <c r="E21" s="113">
        <f>'2016 Proposed'!$F$7</f>
        <v>0</v>
      </c>
      <c r="F21" s="7">
        <f t="shared" si="2"/>
        <v>0</v>
      </c>
      <c r="G21" s="85"/>
      <c r="H21" s="55">
        <f>'2015 Approved'!$Q$7</f>
        <v>0</v>
      </c>
      <c r="I21" s="42">
        <f t="shared" si="3"/>
        <v>0</v>
      </c>
      <c r="J21" s="113">
        <f>'2016 Proposed'!$F$8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Approved'!$I$8</f>
        <v>0</v>
      </c>
      <c r="D22" s="42">
        <f t="shared" si="1"/>
        <v>0</v>
      </c>
      <c r="E22" s="113">
        <f>'2016 Proposed'!$F$8</f>
        <v>0</v>
      </c>
      <c r="F22" s="7">
        <f t="shared" si="2"/>
        <v>0</v>
      </c>
      <c r="G22" s="85"/>
      <c r="H22" s="55">
        <f>'2015 Approved'!$Q$8</f>
        <v>0</v>
      </c>
      <c r="I22" s="42">
        <f t="shared" si="3"/>
        <v>0</v>
      </c>
      <c r="J22" s="113">
        <f>'2016 Proposed'!$F$8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/>
      <c r="N23" s="42"/>
      <c r="O23" s="114"/>
      <c r="P23" s="7"/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Approved'!$I$11</f>
        <v>8.0000000000000004E-4</v>
      </c>
      <c r="D24" s="42">
        <f>C24*D$7</f>
        <v>0.12000000000000001</v>
      </c>
      <c r="E24" s="114">
        <f>'2016 Proposed'!$F$11</f>
        <v>1.5E-3</v>
      </c>
      <c r="F24" s="7">
        <f>E24*F$7</f>
        <v>0.22500000000000001</v>
      </c>
      <c r="G24" s="85"/>
      <c r="H24" s="59">
        <f>'2015 Approved'!$Q$11</f>
        <v>5.4999999999999997E-3</v>
      </c>
      <c r="I24" s="42">
        <f t="shared" ref="I24:I33" si="5">H24*I$7</f>
        <v>0.82499999999999996</v>
      </c>
      <c r="J24" s="114">
        <f>'2016 Proposed'!$F$11</f>
        <v>1.5E-3</v>
      </c>
      <c r="K24" s="7">
        <f>J24*K$7</f>
        <v>0.22500000000000001</v>
      </c>
      <c r="L24" s="85"/>
      <c r="M24" s="59"/>
      <c r="N24" s="42"/>
      <c r="O24" s="114"/>
      <c r="P24" s="7"/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Approved'!$I$12</f>
        <v>2.9999999999999997E-4</v>
      </c>
      <c r="D25" s="42">
        <f t="shared" ref="D25:D33" si="6">C25*D$7</f>
        <v>4.4999999999999998E-2</v>
      </c>
      <c r="E25" s="114">
        <f>'2016 Proposed'!$F$13</f>
        <v>1.5E-3</v>
      </c>
      <c r="F25" s="7">
        <f t="shared" ref="F25:F33" si="7">E25*F$7</f>
        <v>0.22500000000000001</v>
      </c>
      <c r="G25" s="85"/>
      <c r="H25" s="59">
        <f>'2015 Approved'!$Q$12</f>
        <v>2.9999999999999997E-4</v>
      </c>
      <c r="I25" s="42">
        <f t="shared" si="5"/>
        <v>4.4999999999999998E-2</v>
      </c>
      <c r="J25" s="114">
        <f>'2016 Proposed'!$F$13</f>
        <v>1.5E-3</v>
      </c>
      <c r="K25" s="7">
        <f t="shared" ref="K25:K33" si="8">J25*K$7</f>
        <v>0.22500000000000001</v>
      </c>
      <c r="L25" s="85"/>
      <c r="M25" s="59"/>
      <c r="N25" s="42"/>
      <c r="O25" s="114"/>
      <c r="P25" s="7"/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Approved'!$I$13</f>
        <v>0</v>
      </c>
      <c r="D26" s="42">
        <f t="shared" si="6"/>
        <v>0</v>
      </c>
      <c r="E26" s="114">
        <f>'2016 Proposed'!$F$14</f>
        <v>0</v>
      </c>
      <c r="F26" s="7">
        <f t="shared" si="7"/>
        <v>0</v>
      </c>
      <c r="G26" s="85"/>
      <c r="H26" s="59">
        <f>'2015 Approved'!$Q$13</f>
        <v>0</v>
      </c>
      <c r="I26" s="42">
        <f t="shared" si="5"/>
        <v>0</v>
      </c>
      <c r="J26" s="114">
        <f>'2016 Proposed'!$F$14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Approved'!$I$14</f>
        <v>0</v>
      </c>
      <c r="D27" s="42">
        <f t="shared" si="6"/>
        <v>0</v>
      </c>
      <c r="E27" s="114">
        <f>'2016 Proposed'!$F$15</f>
        <v>0</v>
      </c>
      <c r="F27" s="7">
        <f t="shared" si="7"/>
        <v>0</v>
      </c>
      <c r="G27" s="85"/>
      <c r="H27" s="59">
        <f>'2015 Approved'!$Q$14</f>
        <v>0</v>
      </c>
      <c r="I27" s="42">
        <f t="shared" si="5"/>
        <v>0</v>
      </c>
      <c r="J27" s="114">
        <f>'2016 Proposed'!$F$15</f>
        <v>0</v>
      </c>
      <c r="K27" s="7">
        <f t="shared" si="8"/>
        <v>0</v>
      </c>
      <c r="L27" s="85"/>
      <c r="M27" s="59"/>
      <c r="N27" s="42"/>
      <c r="O27" s="114"/>
      <c r="P27" s="7"/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Approved'!$I$15</f>
        <v>-2.0000000000000001E-4</v>
      </c>
      <c r="D28" s="42">
        <f t="shared" si="6"/>
        <v>-3.0000000000000002E-2</v>
      </c>
      <c r="E28" s="114">
        <f>'2016 Proposed'!$F$16</f>
        <v>0</v>
      </c>
      <c r="F28" s="7">
        <f t="shared" si="7"/>
        <v>0</v>
      </c>
      <c r="G28" s="85"/>
      <c r="H28" s="59">
        <f>'2015 Approved'!$Q$15</f>
        <v>-1E-4</v>
      </c>
      <c r="I28" s="42">
        <f t="shared" si="5"/>
        <v>-1.5000000000000001E-2</v>
      </c>
      <c r="J28" s="114">
        <f>'2016 Proposed'!$F$16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Approved'!$I$16</f>
        <v>0</v>
      </c>
      <c r="D29" s="42">
        <f t="shared" si="6"/>
        <v>0</v>
      </c>
      <c r="E29" s="114">
        <f>'2016 Proposed'!$F$17</f>
        <v>0</v>
      </c>
      <c r="F29" s="7">
        <f t="shared" si="7"/>
        <v>0</v>
      </c>
      <c r="G29" s="85"/>
      <c r="H29" s="59">
        <f>'2015 Approved'!$Q$16</f>
        <v>0</v>
      </c>
      <c r="I29" s="42">
        <f t="shared" si="5"/>
        <v>0</v>
      </c>
      <c r="J29" s="114">
        <f>'2016 Proposed'!$F$17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Approved'!$I$17</f>
        <v>2.2000000000000001E-3</v>
      </c>
      <c r="D30" s="42">
        <f t="shared" si="6"/>
        <v>0.33</v>
      </c>
      <c r="E30" s="114">
        <f>'2016 Proposed'!$F$18</f>
        <v>0</v>
      </c>
      <c r="F30" s="7">
        <f t="shared" si="7"/>
        <v>0</v>
      </c>
      <c r="G30" s="85"/>
      <c r="H30" s="59">
        <f>'2015 Approved'!$Q$17</f>
        <v>1.4E-3</v>
      </c>
      <c r="I30" s="42">
        <f t="shared" si="5"/>
        <v>0.21</v>
      </c>
      <c r="J30" s="114">
        <f>'2016 Proposed'!$F$18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Approved'!$I$18</f>
        <v>0</v>
      </c>
      <c r="D31" s="42">
        <f t="shared" si="6"/>
        <v>0</v>
      </c>
      <c r="E31" s="114">
        <f>'2016 Proposed'!$F$19</f>
        <v>1.5E-3</v>
      </c>
      <c r="F31" s="7">
        <f t="shared" si="7"/>
        <v>0.22500000000000001</v>
      </c>
      <c r="G31" s="85"/>
      <c r="H31" s="59">
        <f>'2015 Approved'!$Q$18</f>
        <v>0</v>
      </c>
      <c r="I31" s="42">
        <f t="shared" si="5"/>
        <v>0</v>
      </c>
      <c r="J31" s="114">
        <f>'2016 Proposed'!$F$19</f>
        <v>1.5E-3</v>
      </c>
      <c r="K31" s="7">
        <f t="shared" si="8"/>
        <v>0.22500000000000001</v>
      </c>
      <c r="L31" s="85"/>
      <c r="M31" s="59"/>
      <c r="N31" s="42"/>
      <c r="O31" s="114"/>
      <c r="P31" s="7"/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Approved'!$I$19</f>
        <v>0</v>
      </c>
      <c r="D32" s="42">
        <f t="shared" si="6"/>
        <v>0</v>
      </c>
      <c r="E32" s="114">
        <f>'2016 Proposed'!$F$20</f>
        <v>4.0000000000000002E-4</v>
      </c>
      <c r="F32" s="7">
        <f t="shared" si="7"/>
        <v>6.0000000000000005E-2</v>
      </c>
      <c r="G32" s="85"/>
      <c r="H32" s="59">
        <f>'2015 Approved'!$Q$19</f>
        <v>0</v>
      </c>
      <c r="I32" s="42">
        <f t="shared" si="5"/>
        <v>0</v>
      </c>
      <c r="J32" s="114">
        <f>'2016 Proposed'!$F$20</f>
        <v>4.0000000000000002E-4</v>
      </c>
      <c r="K32" s="7">
        <f t="shared" si="8"/>
        <v>6.0000000000000005E-2</v>
      </c>
      <c r="L32" s="85"/>
      <c r="M32" s="59"/>
      <c r="N32" s="42"/>
      <c r="O32" s="114"/>
      <c r="P32" s="7"/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Approved'!$I$20</f>
        <v>0</v>
      </c>
      <c r="D33" s="42">
        <f t="shared" si="6"/>
        <v>0</v>
      </c>
      <c r="E33" s="114">
        <f>'2016 Proposed'!$F$21</f>
        <v>-2.2000000000000001E-3</v>
      </c>
      <c r="F33" s="7">
        <f t="shared" si="7"/>
        <v>-0.33</v>
      </c>
      <c r="G33" s="85"/>
      <c r="H33" s="59">
        <f>'2015 Approved'!$Q$20</f>
        <v>0</v>
      </c>
      <c r="I33" s="42">
        <f t="shared" si="5"/>
        <v>0</v>
      </c>
      <c r="J33" s="114">
        <f>'2016 Proposed'!$F$21</f>
        <v>-2.2000000000000001E-3</v>
      </c>
      <c r="K33" s="7">
        <f t="shared" si="8"/>
        <v>-0.33</v>
      </c>
      <c r="L33" s="85"/>
      <c r="M33" s="59"/>
      <c r="N33" s="42"/>
      <c r="O33" s="114"/>
      <c r="P33" s="7"/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12.180738799999999</v>
      </c>
      <c r="E34" s="110"/>
      <c r="F34" s="95">
        <f>SUM(F18:F33)</f>
        <v>9.0953350999999962</v>
      </c>
      <c r="G34" s="127">
        <f>F34-D34</f>
        <v>-3.0854037000000023</v>
      </c>
      <c r="H34" s="126"/>
      <c r="I34" s="96">
        <f>SUM(I18:I33)</f>
        <v>11.536516799999999</v>
      </c>
      <c r="J34" s="110"/>
      <c r="K34" s="95">
        <f>SUM(K18:K33)</f>
        <v>9.0953350999999962</v>
      </c>
      <c r="L34" s="127">
        <f>K34-I34</f>
        <v>-2.4411817000000031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-0.25330185226531604</v>
      </c>
      <c r="H35" s="128"/>
      <c r="I35" s="120"/>
      <c r="J35" s="111"/>
      <c r="K35" s="97"/>
      <c r="L35" s="129">
        <f>L34/I34</f>
        <v>-0.21160474537687174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Approved'!$I$26</f>
        <v>6.4999999999999997E-3</v>
      </c>
      <c r="D37" s="42">
        <f>C37*D$10</f>
        <v>1.0167299999999999</v>
      </c>
      <c r="E37" s="114">
        <f>'2016 Proposed'!$F$28</f>
        <v>6.1000000000000004E-3</v>
      </c>
      <c r="F37" s="7">
        <f>E37*F$10</f>
        <v>0.95443649999999991</v>
      </c>
      <c r="G37" s="85"/>
      <c r="H37" s="59">
        <f>'2015 Approved'!$Q$26</f>
        <v>6.4999999999999997E-3</v>
      </c>
      <c r="I37" s="42">
        <f>H37*I$10</f>
        <v>1.0342800000000001</v>
      </c>
      <c r="J37" s="114">
        <f>'2016 Proposed'!$F$28</f>
        <v>6.1000000000000004E-3</v>
      </c>
      <c r="K37" s="7">
        <f>J37*K$10</f>
        <v>0.95443649999999991</v>
      </c>
      <c r="L37" s="85"/>
      <c r="M37" s="59"/>
      <c r="N37" s="42"/>
      <c r="O37" s="114"/>
      <c r="P37" s="7"/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Approved'!$I$27</f>
        <v>4.7000000000000002E-3</v>
      </c>
      <c r="D38" s="42">
        <f>C38*D$10</f>
        <v>0.73517399999999999</v>
      </c>
      <c r="E38" s="114">
        <f>'2016 Proposed'!$F$29</f>
        <v>4.7000000000000002E-3</v>
      </c>
      <c r="F38" s="7">
        <f>E38*F$10</f>
        <v>0.73538549999999991</v>
      </c>
      <c r="G38" s="85"/>
      <c r="H38" s="59">
        <f>'2015 Approved'!$Q$27</f>
        <v>4.5999999999999999E-3</v>
      </c>
      <c r="I38" s="42">
        <f>H38*I$10</f>
        <v>0.73195200000000005</v>
      </c>
      <c r="J38" s="114">
        <f>'2016 Proposed'!$F$29</f>
        <v>4.7000000000000002E-3</v>
      </c>
      <c r="K38" s="7">
        <f>J38*K$10</f>
        <v>0.73538549999999991</v>
      </c>
      <c r="L38" s="85"/>
      <c r="M38" s="59"/>
      <c r="N38" s="42"/>
      <c r="O38" s="114"/>
      <c r="P38" s="7"/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1.7519039999999999</v>
      </c>
      <c r="E39" s="110"/>
      <c r="F39" s="95">
        <f>SUM(F37:F38)</f>
        <v>1.6898219999999999</v>
      </c>
      <c r="G39" s="127">
        <f>F39-D39</f>
        <v>-6.2081999999999971E-2</v>
      </c>
      <c r="H39" s="126"/>
      <c r="I39" s="96">
        <f>SUM(I37:I38)</f>
        <v>1.766232</v>
      </c>
      <c r="J39" s="110"/>
      <c r="K39" s="95">
        <f>SUM(K37:K38)</f>
        <v>1.6898219999999999</v>
      </c>
      <c r="L39" s="127">
        <f>K39-I39</f>
        <v>-7.6410000000000089E-2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-3.5436873253328935E-2</v>
      </c>
      <c r="H40" s="128"/>
      <c r="I40" s="120"/>
      <c r="J40" s="111"/>
      <c r="K40" s="97"/>
      <c r="L40" s="129">
        <f>L39/I39</f>
        <v>-4.3261587379234488E-2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0.93851999999999991</v>
      </c>
      <c r="E42" s="114">
        <f>0.0036+0.0013+0.0011</f>
        <v>6.0000000000000001E-3</v>
      </c>
      <c r="F42" s="7">
        <f>E42*F10</f>
        <v>0.9387899999999999</v>
      </c>
      <c r="G42" s="85"/>
      <c r="H42" s="114">
        <f>0.0036+0.0013+0.0011</f>
        <v>6.0000000000000001E-3</v>
      </c>
      <c r="I42" s="42">
        <f>H42*I10</f>
        <v>0.95472000000000001</v>
      </c>
      <c r="J42" s="114">
        <f>0.0036+0.0013+0.0011</f>
        <v>6.0000000000000001E-3</v>
      </c>
      <c r="K42" s="7">
        <f>J42*K10</f>
        <v>0.9387899999999999</v>
      </c>
      <c r="L42" s="85"/>
      <c r="M42" s="114"/>
      <c r="N42" s="42"/>
      <c r="O42" s="114"/>
      <c r="P42" s="7"/>
      <c r="Q42" s="85"/>
      <c r="R42" s="114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/>
      <c r="N44" s="42"/>
      <c r="O44" s="114"/>
      <c r="P44" s="7"/>
      <c r="Q44" s="85"/>
      <c r="R44" s="59"/>
      <c r="S44" s="42"/>
      <c r="T44" s="114"/>
      <c r="U44" s="7"/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2.2385200000000003</v>
      </c>
      <c r="E45" s="110"/>
      <c r="F45" s="95">
        <f>SUM(F42:F44)</f>
        <v>2.2387899999999998</v>
      </c>
      <c r="G45" s="127">
        <f>F45-D45</f>
        <v>2.6999999999954838E-4</v>
      </c>
      <c r="H45" s="126"/>
      <c r="I45" s="96">
        <f>SUM(I42:I44)</f>
        <v>2.2547199999999998</v>
      </c>
      <c r="J45" s="110"/>
      <c r="K45" s="95">
        <f>SUM(K42:K44)</f>
        <v>2.2387899999999998</v>
      </c>
      <c r="L45" s="127">
        <f>K45-I45</f>
        <v>-1.593E-2</v>
      </c>
      <c r="M45" s="126"/>
      <c r="N45" s="96">
        <f>SUM(N42:N44)</f>
        <v>0</v>
      </c>
      <c r="O45" s="110"/>
      <c r="P45" s="95">
        <f>SUM(P42:P44)</f>
        <v>0</v>
      </c>
      <c r="Q45" s="127">
        <f>P45-N45</f>
        <v>0</v>
      </c>
      <c r="R45" s="126"/>
      <c r="S45" s="96">
        <f>SUM(S42:S44)</f>
        <v>0</v>
      </c>
      <c r="T45" s="110"/>
      <c r="U45" s="95">
        <f>SUM(U42:U44)</f>
        <v>0</v>
      </c>
      <c r="V45" s="127">
        <f>U45-S45</f>
        <v>0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1.2061540660773562E-4</v>
      </c>
      <c r="H46" s="128"/>
      <c r="I46" s="120"/>
      <c r="J46" s="111"/>
      <c r="K46" s="97"/>
      <c r="L46" s="129">
        <f>L45/I45</f>
        <v>-7.0651788248651719E-3</v>
      </c>
      <c r="M46" s="128"/>
      <c r="N46" s="120"/>
      <c r="O46" s="111"/>
      <c r="P46" s="97"/>
      <c r="Q46" s="129" t="e">
        <f>Q45/N45</f>
        <v>#DIV/0!</v>
      </c>
      <c r="R46" s="128"/>
      <c r="S46" s="120"/>
      <c r="T46" s="111"/>
      <c r="U46" s="97"/>
      <c r="V46" s="129" t="e">
        <f>V45/S45</f>
        <v>#DIV/0!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31.492162799999999</v>
      </c>
      <c r="E47" s="115"/>
      <c r="F47" s="102">
        <f>F15+F34+F39+F45</f>
        <v>28.344947099999999</v>
      </c>
      <c r="G47" s="133"/>
      <c r="H47" s="132"/>
      <c r="I47" s="122">
        <f>I15+I34+I39+I45</f>
        <v>30.878468799999997</v>
      </c>
      <c r="J47" s="115"/>
      <c r="K47" s="102">
        <f>K15+K34+K39+K45</f>
        <v>28.344947099999999</v>
      </c>
      <c r="L47" s="133"/>
      <c r="M47" s="132"/>
      <c r="N47" s="122">
        <f>N15+N34+N39+N45</f>
        <v>0</v>
      </c>
      <c r="O47" s="115"/>
      <c r="P47" s="102">
        <f>P15+P34+P39+P45</f>
        <v>0</v>
      </c>
      <c r="Q47" s="133"/>
      <c r="R47" s="132"/>
      <c r="S47" s="122">
        <f>S15+S34+S39+S45</f>
        <v>0</v>
      </c>
      <c r="T47" s="115"/>
      <c r="U47" s="102">
        <f>U15+U34+U39+U45</f>
        <v>0</v>
      </c>
      <c r="V47" s="133"/>
    </row>
    <row r="48" spans="1:22" x14ac:dyDescent="0.25">
      <c r="A48" s="148">
        <f t="shared" si="0"/>
        <v>42</v>
      </c>
      <c r="B48" s="134" t="s">
        <v>13</v>
      </c>
      <c r="C48" s="87"/>
      <c r="D48" s="43">
        <f>D47*0.13</f>
        <v>4.0939811639999997</v>
      </c>
      <c r="E48" s="116"/>
      <c r="F48" s="99">
        <f>F47*0.13</f>
        <v>3.6848431229999998</v>
      </c>
      <c r="G48" s="134"/>
      <c r="H48" s="87"/>
      <c r="I48" s="43">
        <f>I47*0.13</f>
        <v>4.0142009439999997</v>
      </c>
      <c r="J48" s="116"/>
      <c r="K48" s="99">
        <f>K47*0.13</f>
        <v>3.6848431229999998</v>
      </c>
      <c r="L48" s="134"/>
      <c r="M48" s="87"/>
      <c r="N48" s="43"/>
      <c r="O48" s="116"/>
      <c r="P48" s="99"/>
      <c r="Q48" s="134"/>
      <c r="R48" s="87"/>
      <c r="S48" s="43"/>
      <c r="T48" s="116"/>
      <c r="U48" s="99"/>
      <c r="V48" s="134"/>
    </row>
    <row r="49" spans="1:22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/>
      <c r="O49" s="117"/>
      <c r="P49" s="70"/>
      <c r="Q49" s="125"/>
      <c r="R49" s="88"/>
      <c r="S49" s="69"/>
      <c r="T49" s="117"/>
      <c r="U49" s="70"/>
      <c r="V49" s="125"/>
    </row>
    <row r="50" spans="1:22" x14ac:dyDescent="0.25">
      <c r="A50" s="149">
        <f t="shared" si="0"/>
        <v>44</v>
      </c>
      <c r="B50" s="150" t="s">
        <v>15</v>
      </c>
      <c r="C50" s="135"/>
      <c r="D50" s="104">
        <f>SUM(D47:D49)</f>
        <v>35.586143964000001</v>
      </c>
      <c r="E50" s="118"/>
      <c r="F50" s="103">
        <f>SUM(F47:F49)</f>
        <v>32.029790222999999</v>
      </c>
      <c r="G50" s="136">
        <f>F50-D50</f>
        <v>-3.5563537410000023</v>
      </c>
      <c r="H50" s="135"/>
      <c r="I50" s="104">
        <f>SUM(I47:I49)</f>
        <v>34.892669743999996</v>
      </c>
      <c r="J50" s="118"/>
      <c r="K50" s="103">
        <f>SUM(K47:K49)</f>
        <v>32.029790222999999</v>
      </c>
      <c r="L50" s="136">
        <f>K50-I50</f>
        <v>-2.8628795209999964</v>
      </c>
      <c r="M50" s="135"/>
      <c r="N50" s="104">
        <f>SUM(N47:N49)</f>
        <v>0</v>
      </c>
      <c r="O50" s="118"/>
      <c r="P50" s="103">
        <f>SUM(P47:P49)</f>
        <v>0</v>
      </c>
      <c r="Q50" s="136">
        <f>P50-N50</f>
        <v>0</v>
      </c>
      <c r="R50" s="135"/>
      <c r="S50" s="104">
        <f>SUM(S47:S49)</f>
        <v>0</v>
      </c>
      <c r="T50" s="118"/>
      <c r="U50" s="103">
        <f>SUM(U47:U49)</f>
        <v>0</v>
      </c>
      <c r="V50" s="136">
        <f>U50-S50</f>
        <v>0</v>
      </c>
    </row>
    <row r="51" spans="1:22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-9.9936473718470739E-2</v>
      </c>
      <c r="H51" s="137"/>
      <c r="I51" s="123"/>
      <c r="J51" s="119"/>
      <c r="K51" s="105"/>
      <c r="L51" s="138">
        <f>L50/I50</f>
        <v>-8.2048164901233608E-2</v>
      </c>
      <c r="M51" s="137"/>
      <c r="N51" s="123"/>
      <c r="O51" s="119"/>
      <c r="P51" s="105"/>
      <c r="Q51" s="138" t="e">
        <f>Q50/N50</f>
        <v>#DIV/0!</v>
      </c>
      <c r="R51" s="137"/>
      <c r="S51" s="123"/>
      <c r="T51" s="119"/>
      <c r="U51" s="105"/>
      <c r="V51" s="138" t="e">
        <f>V50/S50</f>
        <v>#DIV/0!</v>
      </c>
    </row>
    <row r="52" spans="1:22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  <c r="H52" s="193"/>
      <c r="I52" s="194"/>
      <c r="J52" s="195"/>
      <c r="K52" s="196"/>
      <c r="L52" s="192"/>
      <c r="M52" s="193"/>
      <c r="N52" s="194"/>
      <c r="O52" s="195"/>
      <c r="P52" s="196"/>
      <c r="Q52" s="192"/>
      <c r="R52" s="193"/>
      <c r="S52" s="194"/>
      <c r="T52" s="195"/>
      <c r="U52" s="196"/>
      <c r="V52" s="192"/>
    </row>
    <row r="53" spans="1:22" x14ac:dyDescent="0.25">
      <c r="A53" s="148">
        <f>A52+1</f>
        <v>47</v>
      </c>
      <c r="B53" s="134" t="s">
        <v>125</v>
      </c>
      <c r="C53" s="202">
        <f>'2015 Approved'!$I$23</f>
        <v>0</v>
      </c>
      <c r="D53" s="43">
        <f>C53*D7</f>
        <v>0</v>
      </c>
      <c r="E53" s="203">
        <f>C53</f>
        <v>0</v>
      </c>
      <c r="F53" s="99">
        <f>E53*F7</f>
        <v>0</v>
      </c>
      <c r="G53" s="134"/>
      <c r="H53" s="59">
        <f>'2015 Approved'!$Q$23</f>
        <v>0</v>
      </c>
      <c r="I53" s="43">
        <f>H53*I$7</f>
        <v>0</v>
      </c>
      <c r="J53" s="203">
        <f>H53</f>
        <v>0</v>
      </c>
      <c r="K53" s="7">
        <f>J53*K$7</f>
        <v>0</v>
      </c>
      <c r="L53" s="134"/>
      <c r="M53" s="59"/>
      <c r="N53" s="43"/>
      <c r="O53" s="203"/>
      <c r="P53" s="7"/>
      <c r="Q53" s="134"/>
      <c r="R53" s="59"/>
      <c r="S53" s="43"/>
      <c r="T53" s="203"/>
      <c r="U53" s="7"/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Approved'!$I$24</f>
        <v>0</v>
      </c>
      <c r="D54" s="42">
        <f>C54*D7</f>
        <v>0</v>
      </c>
      <c r="E54" s="203">
        <f>'2016 Proposed'!$F$26</f>
        <v>4.1999999999999997E-3</v>
      </c>
      <c r="F54" s="7">
        <f>E54*F7</f>
        <v>0.63</v>
      </c>
      <c r="G54" s="85"/>
      <c r="H54" s="59">
        <f>'2015 Approved'!$Q$24</f>
        <v>-8.0000000000000004E-4</v>
      </c>
      <c r="I54" s="43">
        <f>H54*I$7</f>
        <v>-0.12000000000000001</v>
      </c>
      <c r="J54" s="114">
        <f>'2016 Proposed'!$F$26</f>
        <v>4.1999999999999997E-3</v>
      </c>
      <c r="K54" s="7">
        <f>J54*K$7</f>
        <v>0.63</v>
      </c>
      <c r="L54" s="85"/>
      <c r="M54" s="59"/>
      <c r="N54" s="42"/>
      <c r="O54" s="114"/>
      <c r="P54" s="7"/>
      <c r="Q54" s="85"/>
      <c r="R54" s="59"/>
      <c r="S54" s="42"/>
      <c r="T54" s="114"/>
      <c r="U54" s="7"/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31.492162799999999</v>
      </c>
      <c r="E55" s="106"/>
      <c r="F55" s="7">
        <f>F47+SUM(F53:F54)</f>
        <v>28.974947099999998</v>
      </c>
      <c r="G55" s="85"/>
      <c r="H55" s="86"/>
      <c r="I55" s="42">
        <f>I47+I54+I53</f>
        <v>30.758468799999996</v>
      </c>
      <c r="J55" s="106"/>
      <c r="K55" s="7">
        <f>K47+K54+K53</f>
        <v>28.974947099999998</v>
      </c>
      <c r="L55" s="85"/>
      <c r="M55" s="86"/>
      <c r="N55" s="42"/>
      <c r="O55" s="106"/>
      <c r="P55" s="7"/>
      <c r="Q55" s="85"/>
      <c r="R55" s="86"/>
      <c r="S55" s="42"/>
      <c r="T55" s="106"/>
      <c r="U55" s="7"/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4.0939811639999997</v>
      </c>
      <c r="E56" s="106"/>
      <c r="F56" s="7">
        <f>F55*0.13</f>
        <v>3.7667431229999999</v>
      </c>
      <c r="G56" s="85"/>
      <c r="H56" s="86"/>
      <c r="I56" s="42">
        <f>I55*0.13</f>
        <v>3.9986009439999997</v>
      </c>
      <c r="J56" s="106"/>
      <c r="K56" s="7">
        <f>K55*0.13</f>
        <v>3.7667431229999999</v>
      </c>
      <c r="L56" s="85"/>
      <c r="M56" s="86"/>
      <c r="N56" s="42"/>
      <c r="O56" s="106"/>
      <c r="P56" s="7"/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35.586143964000001</v>
      </c>
      <c r="E58" s="181"/>
      <c r="F58" s="182">
        <f>SUM(F55:F57)</f>
        <v>32.741690222999999</v>
      </c>
      <c r="G58" s="183">
        <f>F58-D58</f>
        <v>-2.8444537410000024</v>
      </c>
      <c r="H58" s="179"/>
      <c r="I58" s="180">
        <f>SUM(I55:I57)</f>
        <v>34.757069743999992</v>
      </c>
      <c r="J58" s="181"/>
      <c r="K58" s="182">
        <f>SUM(K55:K57)</f>
        <v>32.741690222999999</v>
      </c>
      <c r="L58" s="183">
        <f>K58-I58</f>
        <v>-2.0153795209999927</v>
      </c>
      <c r="M58" s="179"/>
      <c r="N58" s="180">
        <f>SUM(N55:N57)</f>
        <v>0</v>
      </c>
      <c r="O58" s="181"/>
      <c r="P58" s="182">
        <f>SUM(P55:P57)</f>
        <v>0</v>
      </c>
      <c r="Q58" s="183">
        <f>P58-N58</f>
        <v>0</v>
      </c>
      <c r="R58" s="179"/>
      <c r="S58" s="180">
        <f>SUM(S55:S57)</f>
        <v>0</v>
      </c>
      <c r="T58" s="181"/>
      <c r="U58" s="182">
        <f>SUM(U55:U57)</f>
        <v>0</v>
      </c>
      <c r="V58" s="183">
        <f>U58-S58</f>
        <v>0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-7.993149648013384E-2</v>
      </c>
      <c r="H59" s="186"/>
      <c r="I59" s="187"/>
      <c r="J59" s="188"/>
      <c r="K59" s="189"/>
      <c r="L59" s="190">
        <f>L58/I58</f>
        <v>-5.7984736223280202E-2</v>
      </c>
      <c r="M59" s="186"/>
      <c r="N59" s="187"/>
      <c r="O59" s="188"/>
      <c r="P59" s="189"/>
      <c r="Q59" s="190" t="e">
        <f>Q58/N58</f>
        <v>#DIV/0!</v>
      </c>
      <c r="R59" s="186"/>
      <c r="S59" s="187"/>
      <c r="T59" s="188"/>
      <c r="U59" s="189"/>
      <c r="V59" s="190" t="e">
        <f>V58/S58</f>
        <v>#DIV/0!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SUM(D18:D21)+D23+D24+D33</f>
        <v>11.835738799999998</v>
      </c>
      <c r="E62" s="106"/>
      <c r="F62" s="7">
        <f>SUM(F18:F21)+F23+F24+F33</f>
        <v>8.5853350999999964</v>
      </c>
      <c r="G62" s="56">
        <f>F62-D62</f>
        <v>-3.2504037000000015</v>
      </c>
      <c r="H62" s="86"/>
      <c r="I62" s="42">
        <f>SUM(I18:I21)+I23+I24+I33</f>
        <v>11.296516799999999</v>
      </c>
      <c r="J62" s="106"/>
      <c r="K62" s="7">
        <f>SUM(K18:K21)+K23+K24+K33</f>
        <v>8.5853350999999964</v>
      </c>
      <c r="L62" s="56">
        <f>K62-I62</f>
        <v>-2.7111817000000027</v>
      </c>
      <c r="M62" s="86"/>
      <c r="N62" s="42">
        <f>SUM(N18:N21)+N23+N24+N33</f>
        <v>0</v>
      </c>
      <c r="O62" s="106"/>
      <c r="P62" s="7">
        <f>SUM(P18:P21)+P23+P24+P33</f>
        <v>0</v>
      </c>
      <c r="Q62" s="56">
        <f>P62-N62</f>
        <v>0</v>
      </c>
      <c r="R62" s="86"/>
      <c r="S62" s="42">
        <f>SUM(S18:S21)+S23+S24+S33</f>
        <v>0</v>
      </c>
      <c r="T62" s="106"/>
      <c r="U62" s="7">
        <f>SUM(U18:U21)+U23+U24+U33</f>
        <v>0</v>
      </c>
      <c r="V62" s="56">
        <f>U62-S62</f>
        <v>0</v>
      </c>
    </row>
    <row r="63" spans="1:22" x14ac:dyDescent="0.25">
      <c r="A63" s="164">
        <f t="shared" ref="A63:A65" si="9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-0.26684782863909717</v>
      </c>
      <c r="H63" s="166"/>
      <c r="I63" s="167"/>
      <c r="J63" s="168"/>
      <c r="K63" s="93"/>
      <c r="L63" s="169">
        <f>L62/SUM(I62:I65)</f>
        <v>-0.23500868997130944</v>
      </c>
      <c r="M63" s="166"/>
      <c r="N63" s="167"/>
      <c r="O63" s="168"/>
      <c r="P63" s="93"/>
      <c r="Q63" s="169" t="e">
        <f>Q62/SUM(N62:N65)</f>
        <v>#DIV/0!</v>
      </c>
      <c r="R63" s="166"/>
      <c r="S63" s="167"/>
      <c r="T63" s="168"/>
      <c r="U63" s="93"/>
      <c r="V63" s="169" t="e">
        <f>V62/SUM(S62:S65)</f>
        <v>#DIV/0!</v>
      </c>
    </row>
    <row r="64" spans="1:22" x14ac:dyDescent="0.25">
      <c r="A64" s="139">
        <f t="shared" si="9"/>
        <v>57</v>
      </c>
      <c r="B64" s="85" t="s">
        <v>119</v>
      </c>
      <c r="C64" s="86"/>
      <c r="D64" s="42">
        <f>D22+SUM(D25:D32)</f>
        <v>0.34500000000000003</v>
      </c>
      <c r="E64" s="106"/>
      <c r="F64" s="7">
        <f>F22+SUM(F25:F32)</f>
        <v>0.51</v>
      </c>
      <c r="G64" s="56">
        <f>F64-D64</f>
        <v>0.16499999999999998</v>
      </c>
      <c r="H64" s="86"/>
      <c r="I64" s="42">
        <f>I22+SUM(I25:I32)</f>
        <v>0.24</v>
      </c>
      <c r="J64" s="106"/>
      <c r="K64" s="7">
        <f>K22+SUM(K25:K32)</f>
        <v>0.51</v>
      </c>
      <c r="L64" s="56">
        <f>K64-I64</f>
        <v>0.27</v>
      </c>
      <c r="M64" s="86"/>
      <c r="N64" s="42">
        <f>N22+SUM(N25:N32)</f>
        <v>0</v>
      </c>
      <c r="O64" s="106"/>
      <c r="P64" s="7">
        <f>P22+SUM(P25:P32)</f>
        <v>0</v>
      </c>
      <c r="Q64" s="56">
        <f>P64-N64</f>
        <v>0</v>
      </c>
      <c r="R64" s="86"/>
      <c r="S64" s="42">
        <f>S22+SUM(S25:S32)</f>
        <v>0</v>
      </c>
      <c r="T64" s="106"/>
      <c r="U64" s="7">
        <f>U22+SUM(U25:U32)</f>
        <v>0</v>
      </c>
      <c r="V64" s="56">
        <f>U64-S64</f>
        <v>0</v>
      </c>
    </row>
    <row r="65" spans="1:22" ht="15.75" thickBot="1" x14ac:dyDescent="0.3">
      <c r="A65" s="170">
        <f t="shared" si="9"/>
        <v>58</v>
      </c>
      <c r="B65" s="171" t="s">
        <v>116</v>
      </c>
      <c r="C65" s="172"/>
      <c r="D65" s="173"/>
      <c r="E65" s="174"/>
      <c r="F65" s="175"/>
      <c r="G65" s="176">
        <f>G64/SUM(D62:D65)</f>
        <v>1.3545976373781203E-2</v>
      </c>
      <c r="H65" s="172"/>
      <c r="I65" s="173"/>
      <c r="J65" s="174"/>
      <c r="K65" s="175"/>
      <c r="L65" s="176">
        <f>L64/SUM(I62:I65)</f>
        <v>2.3403944594437728E-2</v>
      </c>
      <c r="M65" s="172"/>
      <c r="N65" s="173"/>
      <c r="O65" s="174"/>
      <c r="P65" s="175"/>
      <c r="Q65" s="176" t="e">
        <f>Q64/SUM(N62:N65)</f>
        <v>#DIV/0!</v>
      </c>
      <c r="R65" s="172"/>
      <c r="S65" s="173"/>
      <c r="T65" s="174"/>
      <c r="U65" s="175"/>
      <c r="V65" s="176" t="e">
        <f>V64/SUM(S62:S65)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3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zoomScale="110" zoomScaleNormal="110" workbookViewId="0">
      <pane xSplit="2" ySplit="6" topLeftCell="C34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Input'!$R$11</f>
        <v>0</v>
      </c>
      <c r="I12" s="42">
        <f>I$7*H12*TOU_OFF</f>
        <v>0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Input'!$R$12</f>
        <v>0</v>
      </c>
      <c r="I13" s="42">
        <f>I$7*H13*TOU_MID</f>
        <v>0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Input'!$R$13</f>
        <v>0</v>
      </c>
      <c r="I14" s="69">
        <f>I$7*H14*TOU_ON</f>
        <v>0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0</v>
      </c>
      <c r="J15" s="110"/>
      <c r="K15" s="95">
        <f>SUM(K12:K14)</f>
        <v>15.321000000000002</v>
      </c>
      <c r="L15" s="127">
        <f>I15-K15</f>
        <v>-15.321000000000002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 t="e">
        <f>L15/I15</f>
        <v>#DIV/0!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Approved'!$K$4</f>
        <v>8.7100000000000009</v>
      </c>
      <c r="D18" s="42">
        <f>C18</f>
        <v>8.7100000000000009</v>
      </c>
      <c r="E18" s="113">
        <f>'2016 Proposed'!$G$3</f>
        <v>7.3</v>
      </c>
      <c r="F18" s="7">
        <f>E18</f>
        <v>7.3</v>
      </c>
      <c r="G18" s="85"/>
      <c r="H18" s="55">
        <f>'2015 Approved'!$O$4</f>
        <v>45.55</v>
      </c>
      <c r="I18" s="42">
        <f>H18</f>
        <v>45.55</v>
      </c>
      <c r="J18" s="113">
        <f>'2016 Proposed'!$G$3</f>
        <v>7.3</v>
      </c>
      <c r="K18" s="7">
        <f>J18</f>
        <v>7.3</v>
      </c>
      <c r="L18" s="85"/>
      <c r="M18" s="55">
        <f>'2015 Approved'!$V$4</f>
        <v>0.98</v>
      </c>
      <c r="N18" s="42">
        <f>M18</f>
        <v>0.98</v>
      </c>
      <c r="O18" s="113">
        <f>'2016 Proposed'!$G$3</f>
        <v>7.3</v>
      </c>
      <c r="P18" s="7">
        <f>O18</f>
        <v>7.3</v>
      </c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Approved'!$K$5</f>
        <v>0</v>
      </c>
      <c r="D19" s="42">
        <f t="shared" ref="D19:D22" si="1">C19</f>
        <v>0</v>
      </c>
      <c r="E19" s="113">
        <f>'2016 Proposed'!$G$5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Proposed'!$G$5</f>
        <v>0</v>
      </c>
      <c r="K19" s="7">
        <f t="shared" ref="K19:K22" si="4">J19</f>
        <v>0</v>
      </c>
      <c r="L19" s="85"/>
      <c r="M19" s="55">
        <f>'2015 Approved'!$V$5</f>
        <v>0</v>
      </c>
      <c r="N19" s="42">
        <f t="shared" ref="N19:N22" si="5">M19</f>
        <v>0</v>
      </c>
      <c r="O19" s="113">
        <f>'2016 Proposed'!$G$5</f>
        <v>0</v>
      </c>
      <c r="P19" s="7">
        <f t="shared" ref="P19:P22" si="6">O19</f>
        <v>0</v>
      </c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Approved'!$K$6</f>
        <v>0</v>
      </c>
      <c r="D20" s="42">
        <f t="shared" si="1"/>
        <v>0</v>
      </c>
      <c r="E20" s="113">
        <f>'2016 Proposed'!$G$6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Proposed'!$G$6</f>
        <v>0</v>
      </c>
      <c r="K20" s="7">
        <f t="shared" si="4"/>
        <v>0</v>
      </c>
      <c r="L20" s="85"/>
      <c r="M20" s="55">
        <f>'2015 Approved'!$V$6</f>
        <v>0</v>
      </c>
      <c r="N20" s="42">
        <f t="shared" si="5"/>
        <v>0</v>
      </c>
      <c r="O20" s="113">
        <f>'2016 Proposed'!$G$6</f>
        <v>0</v>
      </c>
      <c r="P20" s="7">
        <f t="shared" si="6"/>
        <v>0</v>
      </c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Approved'!$K$7</f>
        <v>0</v>
      </c>
      <c r="D21" s="42">
        <f t="shared" si="1"/>
        <v>0</v>
      </c>
      <c r="E21" s="113">
        <f>'2016 Proposed'!$G$7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Proposed'!$G$8</f>
        <v>0</v>
      </c>
      <c r="K21" s="7">
        <f t="shared" si="4"/>
        <v>0</v>
      </c>
      <c r="L21" s="85"/>
      <c r="M21" s="55">
        <f>'2015 Approved'!$V$7</f>
        <v>0</v>
      </c>
      <c r="N21" s="42">
        <f t="shared" si="5"/>
        <v>0</v>
      </c>
      <c r="O21" s="113">
        <f>'2016 Proposed'!$G$8</f>
        <v>0</v>
      </c>
      <c r="P21" s="7">
        <f t="shared" si="6"/>
        <v>0</v>
      </c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Approved'!$K$8</f>
        <v>0</v>
      </c>
      <c r="D22" s="42">
        <f t="shared" si="1"/>
        <v>0</v>
      </c>
      <c r="E22" s="113">
        <f>'2016 Proposed'!$G$8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Proposed'!$G$8</f>
        <v>0</v>
      </c>
      <c r="K22" s="7">
        <f t="shared" si="4"/>
        <v>0</v>
      </c>
      <c r="L22" s="85"/>
      <c r="M22" s="55">
        <f>'2015 Approved'!$V$8</f>
        <v>0</v>
      </c>
      <c r="N22" s="42">
        <f t="shared" si="5"/>
        <v>0</v>
      </c>
      <c r="O22" s="113">
        <f>'2016 Proposed'!$G$8</f>
        <v>0</v>
      </c>
      <c r="P22" s="7">
        <f t="shared" si="6"/>
        <v>0</v>
      </c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</v>
      </c>
      <c r="I23" s="42">
        <f>(I10-I7)*H23</f>
        <v>0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Approved'!$K$11</f>
        <v>0.61850000000000005</v>
      </c>
      <c r="D24" s="42">
        <f>C24*D$8</f>
        <v>0.61850000000000005</v>
      </c>
      <c r="E24" s="114">
        <f>'2016 Proposed'!$G$11</f>
        <v>0.65429999999999999</v>
      </c>
      <c r="F24" s="7">
        <f>E24*F$8</f>
        <v>0.65429999999999999</v>
      </c>
      <c r="G24" s="85"/>
      <c r="H24" s="59">
        <f>'2015 Approved'!$O$11</f>
        <v>1.5094000000000001</v>
      </c>
      <c r="I24" s="42">
        <f t="shared" ref="I24:I33" si="7">H24*I$8</f>
        <v>1.5094000000000001</v>
      </c>
      <c r="J24" s="114">
        <f>'2016 Proposed'!$G$11</f>
        <v>0.65429999999999999</v>
      </c>
      <c r="K24" s="7">
        <f t="shared" ref="K24:K33" si="8">J24*K$8</f>
        <v>0.65429999999999999</v>
      </c>
      <c r="L24" s="85"/>
      <c r="M24" s="59">
        <f>'2015 Approved'!$V$11</f>
        <v>5.2239000000000004</v>
      </c>
      <c r="N24" s="42">
        <f t="shared" ref="N24:N33" si="9">M24*N$8</f>
        <v>5.2239000000000004</v>
      </c>
      <c r="O24" s="114">
        <f>'2016 Proposed'!$G$11</f>
        <v>0.65429999999999999</v>
      </c>
      <c r="P24" s="7">
        <f t="shared" ref="P24:P33" si="10">O24*P$8</f>
        <v>0.65429999999999999</v>
      </c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Approved'!$K$12</f>
        <v>9.2399999999999996E-2</v>
      </c>
      <c r="D25" s="42">
        <f t="shared" ref="D25:D33" si="11">C25*D$8</f>
        <v>9.2399999999999996E-2</v>
      </c>
      <c r="E25" s="114">
        <f>'2016 Proposed'!$G$13</f>
        <v>0.46610000000000001</v>
      </c>
      <c r="F25" s="7">
        <f t="shared" ref="F25:F33" si="12">E25*F$8</f>
        <v>0.46610000000000001</v>
      </c>
      <c r="G25" s="85"/>
      <c r="H25" s="59">
        <f>'2015 Approved'!$O$12</f>
        <v>0.10100000000000001</v>
      </c>
      <c r="I25" s="42">
        <f t="shared" si="7"/>
        <v>0.10100000000000001</v>
      </c>
      <c r="J25" s="114">
        <f>'2016 Proposed'!$G$13</f>
        <v>0.46610000000000001</v>
      </c>
      <c r="K25" s="7">
        <f t="shared" si="8"/>
        <v>0.46610000000000001</v>
      </c>
      <c r="L25" s="85"/>
      <c r="M25" s="59">
        <f>'2015 Approved'!$V$12</f>
        <v>0.45200000000000001</v>
      </c>
      <c r="N25" s="42">
        <f t="shared" si="9"/>
        <v>0.45200000000000001</v>
      </c>
      <c r="O25" s="114">
        <f>'2016 Proposed'!$G$13</f>
        <v>0.46610000000000001</v>
      </c>
      <c r="P25" s="7">
        <f t="shared" si="10"/>
        <v>0.46610000000000001</v>
      </c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Approved'!$K$13</f>
        <v>0</v>
      </c>
      <c r="D26" s="42">
        <f t="shared" si="11"/>
        <v>0</v>
      </c>
      <c r="E26" s="114">
        <f>'2016 Proposed'!$G$14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2.3999999999999998E-3</v>
      </c>
      <c r="J26" s="114">
        <f>'2016 Proposed'!$G$14</f>
        <v>0</v>
      </c>
      <c r="K26" s="7">
        <f t="shared" si="8"/>
        <v>0</v>
      </c>
      <c r="L26" s="85"/>
      <c r="M26" s="59">
        <f>'2015 Approved'!$V$13</f>
        <v>0</v>
      </c>
      <c r="N26" s="42">
        <f t="shared" si="9"/>
        <v>0</v>
      </c>
      <c r="O26" s="114">
        <f>'2016 Proposed'!$G$14</f>
        <v>0</v>
      </c>
      <c r="P26" s="7">
        <f t="shared" si="10"/>
        <v>0</v>
      </c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Approved'!$K$14</f>
        <v>0</v>
      </c>
      <c r="D27" s="42">
        <f t="shared" si="11"/>
        <v>0</v>
      </c>
      <c r="E27" s="114">
        <f>'2016 Proposed'!$G$15</f>
        <v>0</v>
      </c>
      <c r="F27" s="7">
        <f t="shared" si="12"/>
        <v>0</v>
      </c>
      <c r="G27" s="85"/>
      <c r="H27" s="59">
        <f>'2015 Approved'!$O$14</f>
        <v>1.5900000000000001E-2</v>
      </c>
      <c r="I27" s="42">
        <f t="shared" si="7"/>
        <v>1.5900000000000001E-2</v>
      </c>
      <c r="J27" s="114">
        <f>'2016 Proposed'!$G$15</f>
        <v>0</v>
      </c>
      <c r="K27" s="7">
        <f t="shared" si="8"/>
        <v>0</v>
      </c>
      <c r="L27" s="85"/>
      <c r="M27" s="59">
        <f>'2015 Approved'!$V$14</f>
        <v>0</v>
      </c>
      <c r="N27" s="42">
        <f t="shared" si="9"/>
        <v>0</v>
      </c>
      <c r="O27" s="114">
        <f>'2016 Proposed'!$G$15</f>
        <v>0</v>
      </c>
      <c r="P27" s="7">
        <f t="shared" si="10"/>
        <v>0</v>
      </c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Approved'!$K$15</f>
        <v>-0.2555</v>
      </c>
      <c r="D28" s="42">
        <f t="shared" si="11"/>
        <v>-0.2555</v>
      </c>
      <c r="E28" s="114">
        <f>'2016 Proposed'!$G$16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-9.4000000000000004E-3</v>
      </c>
      <c r="J28" s="114">
        <f>'2016 Proposed'!$G$16</f>
        <v>0</v>
      </c>
      <c r="K28" s="7">
        <f t="shared" si="8"/>
        <v>0</v>
      </c>
      <c r="L28" s="85"/>
      <c r="M28" s="59">
        <f>'2015 Approved'!$V$15</f>
        <v>0</v>
      </c>
      <c r="N28" s="42">
        <f t="shared" si="9"/>
        <v>0</v>
      </c>
      <c r="O28" s="114">
        <f>'2016 Proposed'!$G$16</f>
        <v>0</v>
      </c>
      <c r="P28" s="7">
        <f t="shared" si="10"/>
        <v>0</v>
      </c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Approved'!$K$16</f>
        <v>0</v>
      </c>
      <c r="D29" s="42">
        <f t="shared" si="11"/>
        <v>0</v>
      </c>
      <c r="E29" s="114">
        <f>'2016 Proposed'!$G$17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Proposed'!$G$17</f>
        <v>0</v>
      </c>
      <c r="K29" s="7">
        <f t="shared" si="8"/>
        <v>0</v>
      </c>
      <c r="L29" s="85"/>
      <c r="M29" s="59">
        <f>'2015 Approved'!$V$16</f>
        <v>0.19489999999999999</v>
      </c>
      <c r="N29" s="42">
        <f t="shared" si="9"/>
        <v>0.19489999999999999</v>
      </c>
      <c r="O29" s="114">
        <f>'2016 Proposed'!$G$17</f>
        <v>0</v>
      </c>
      <c r="P29" s="7">
        <f t="shared" si="10"/>
        <v>0</v>
      </c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Approved'!$K$17</f>
        <v>0.77849999999999997</v>
      </c>
      <c r="D30" s="42">
        <f t="shared" si="11"/>
        <v>0.77849999999999997</v>
      </c>
      <c r="E30" s="114">
        <f>'2016 Proposed'!$G$18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0.49880000000000002</v>
      </c>
      <c r="J30" s="114">
        <f>'2016 Proposed'!$G$18</f>
        <v>0</v>
      </c>
      <c r="K30" s="7">
        <f t="shared" si="8"/>
        <v>0</v>
      </c>
      <c r="L30" s="85"/>
      <c r="M30" s="59">
        <f>'2015 Approved'!$V$17</f>
        <v>0.6905</v>
      </c>
      <c r="N30" s="42">
        <f t="shared" si="9"/>
        <v>0.6905</v>
      </c>
      <c r="O30" s="114">
        <f>'2016 Proposed'!$G$18</f>
        <v>0</v>
      </c>
      <c r="P30" s="7">
        <f t="shared" si="10"/>
        <v>0</v>
      </c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Approved'!$K$18</f>
        <v>0</v>
      </c>
      <c r="D31" s="42">
        <f t="shared" si="11"/>
        <v>0</v>
      </c>
      <c r="E31" s="114">
        <f>'2016 Proposed'!$G$19</f>
        <v>0.54890000000000005</v>
      </c>
      <c r="F31" s="7">
        <f t="shared" si="12"/>
        <v>0.54890000000000005</v>
      </c>
      <c r="G31" s="85"/>
      <c r="H31" s="59">
        <f>'2015 Approved'!$O$18</f>
        <v>0</v>
      </c>
      <c r="I31" s="42">
        <f t="shared" si="7"/>
        <v>0</v>
      </c>
      <c r="J31" s="114">
        <f>'2016 Proposed'!$G$19</f>
        <v>0.54890000000000005</v>
      </c>
      <c r="K31" s="7">
        <f t="shared" si="8"/>
        <v>0.54890000000000005</v>
      </c>
      <c r="L31" s="85"/>
      <c r="M31" s="59">
        <f>'2015 Approved'!$V$18</f>
        <v>0</v>
      </c>
      <c r="N31" s="42">
        <f t="shared" si="9"/>
        <v>0</v>
      </c>
      <c r="O31" s="114">
        <f>'2016 Proposed'!$G$19</f>
        <v>0.54890000000000005</v>
      </c>
      <c r="P31" s="7">
        <f t="shared" si="10"/>
        <v>0.54890000000000005</v>
      </c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Approved'!$K$19</f>
        <v>0</v>
      </c>
      <c r="D32" s="42">
        <f t="shared" si="11"/>
        <v>0</v>
      </c>
      <c r="E32" s="114">
        <f>'2016 Proposed'!$G$20</f>
        <v>0.13819999999999999</v>
      </c>
      <c r="F32" s="7">
        <f t="shared" si="12"/>
        <v>0.13819999999999999</v>
      </c>
      <c r="G32" s="85"/>
      <c r="H32" s="59">
        <f>'2015 Approved'!$O$19</f>
        <v>0</v>
      </c>
      <c r="I32" s="42">
        <f t="shared" si="7"/>
        <v>0</v>
      </c>
      <c r="J32" s="114">
        <f>'2016 Proposed'!$G$20</f>
        <v>0.13819999999999999</v>
      </c>
      <c r="K32" s="7">
        <f t="shared" si="8"/>
        <v>0.13819999999999999</v>
      </c>
      <c r="L32" s="85"/>
      <c r="M32" s="59">
        <f>'2015 Approved'!$V$19</f>
        <v>0</v>
      </c>
      <c r="N32" s="42">
        <f t="shared" si="9"/>
        <v>0</v>
      </c>
      <c r="O32" s="114">
        <f>'2016 Proposed'!$G$20</f>
        <v>0.13819999999999999</v>
      </c>
      <c r="P32" s="7">
        <f t="shared" si="10"/>
        <v>0.13819999999999999</v>
      </c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Approved'!$K$20</f>
        <v>0</v>
      </c>
      <c r="D33" s="42">
        <f t="shared" si="11"/>
        <v>0</v>
      </c>
      <c r="E33" s="114">
        <f>'2016 Proposed'!$G$21</f>
        <v>-0.77769999999999995</v>
      </c>
      <c r="F33" s="7">
        <f t="shared" si="12"/>
        <v>-0.77769999999999995</v>
      </c>
      <c r="G33" s="85"/>
      <c r="H33" s="59">
        <f>'2015 Approved'!$O$20</f>
        <v>0</v>
      </c>
      <c r="I33" s="42">
        <f t="shared" si="7"/>
        <v>0</v>
      </c>
      <c r="J33" s="114">
        <f>'2016 Proposed'!$G$21</f>
        <v>-0.77769999999999995</v>
      </c>
      <c r="K33" s="7">
        <f t="shared" si="8"/>
        <v>-0.77769999999999995</v>
      </c>
      <c r="L33" s="85"/>
      <c r="M33" s="59">
        <f>'2015 Approved'!$V$20</f>
        <v>0</v>
      </c>
      <c r="N33" s="42">
        <f t="shared" si="9"/>
        <v>0</v>
      </c>
      <c r="O33" s="114">
        <f>'2016 Proposed'!$G$21</f>
        <v>-0.77769999999999995</v>
      </c>
      <c r="P33" s="7">
        <f t="shared" si="10"/>
        <v>-0.77769999999999995</v>
      </c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10.599638799999999</v>
      </c>
      <c r="E34" s="110"/>
      <c r="F34" s="95">
        <f>SUM(F18:F33)</f>
        <v>8.990135099999998</v>
      </c>
      <c r="G34" s="127">
        <f>F34-D34</f>
        <v>-1.6095037000000012</v>
      </c>
      <c r="H34" s="126"/>
      <c r="I34" s="96">
        <f>SUM(I18:I33)</f>
        <v>62.258100000000006</v>
      </c>
      <c r="J34" s="110"/>
      <c r="K34" s="95">
        <f>SUM(K18:K33)</f>
        <v>8.990135099999998</v>
      </c>
      <c r="L34" s="127">
        <f>K34-I34</f>
        <v>-53.26796490000001</v>
      </c>
      <c r="M34" s="126"/>
      <c r="N34" s="96">
        <f>SUM(N18:N33)</f>
        <v>8.5555502000000008</v>
      </c>
      <c r="O34" s="110"/>
      <c r="P34" s="95">
        <f>SUM(P18:P33)</f>
        <v>8.990135099999998</v>
      </c>
      <c r="Q34" s="127">
        <f>P34-N34</f>
        <v>0.43458489999999728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-0.1518451458930847</v>
      </c>
      <c r="H35" s="128"/>
      <c r="I35" s="120"/>
      <c r="J35" s="111"/>
      <c r="K35" s="97"/>
      <c r="L35" s="129">
        <f>L34/I34</f>
        <v>-0.85559894857054752</v>
      </c>
      <c r="M35" s="128"/>
      <c r="N35" s="120"/>
      <c r="O35" s="111"/>
      <c r="P35" s="97"/>
      <c r="Q35" s="129">
        <f>Q34/N34</f>
        <v>5.0795669459107053E-2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Approved'!$K$26</f>
        <v>2.0867</v>
      </c>
      <c r="D37" s="42">
        <f>C37*D$8</f>
        <v>2.0867</v>
      </c>
      <c r="E37" s="114">
        <f>'2016 Proposed'!$G$28</f>
        <v>1.9570000000000001</v>
      </c>
      <c r="F37" s="7">
        <f>E37*F$8</f>
        <v>1.9570000000000001</v>
      </c>
      <c r="G37" s="85"/>
      <c r="H37" s="59">
        <f>'2015 Approved'!$O$26</f>
        <v>2.6280000000000001</v>
      </c>
      <c r="I37" s="42">
        <f>H37*I$8</f>
        <v>2.6280000000000001</v>
      </c>
      <c r="J37" s="114">
        <f>'2016 Proposed'!$G$28</f>
        <v>1.9570000000000001</v>
      </c>
      <c r="K37" s="7">
        <f>J37*K$8</f>
        <v>1.9570000000000001</v>
      </c>
      <c r="L37" s="85"/>
      <c r="M37" s="59">
        <f>'2015 Approved'!$V$26</f>
        <v>2.1549</v>
      </c>
      <c r="N37" s="42">
        <f>M37*N$8</f>
        <v>2.1549</v>
      </c>
      <c r="O37" s="114">
        <f>'2016 Proposed'!$G$28</f>
        <v>1.9570000000000001</v>
      </c>
      <c r="P37" s="7">
        <f>O37*P$8</f>
        <v>1.9570000000000001</v>
      </c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Approved'!$K$27</f>
        <v>1.4890000000000001</v>
      </c>
      <c r="D38" s="42">
        <f>C38*D$8</f>
        <v>1.4890000000000001</v>
      </c>
      <c r="E38" s="114">
        <f>'2016 Proposed'!$G$29</f>
        <v>1.4947999999999999</v>
      </c>
      <c r="F38" s="7">
        <f>E38*F$8</f>
        <v>1.4947999999999999</v>
      </c>
      <c r="G38" s="85"/>
      <c r="H38" s="59">
        <f>'2015 Approved'!$O$27</f>
        <v>1.829</v>
      </c>
      <c r="I38" s="42">
        <f>H38*I$8</f>
        <v>1.829</v>
      </c>
      <c r="J38" s="114">
        <f>'2016 Proposed'!$G$29</f>
        <v>1.4947999999999999</v>
      </c>
      <c r="K38" s="7">
        <f>J38*K$8</f>
        <v>1.4947999999999999</v>
      </c>
      <c r="L38" s="85"/>
      <c r="M38" s="59">
        <f>'2015 Approved'!$V$27</f>
        <v>1.5445</v>
      </c>
      <c r="N38" s="42">
        <f>M38*N$8</f>
        <v>1.5445</v>
      </c>
      <c r="O38" s="114">
        <f>'2016 Proposed'!$G$29</f>
        <v>1.4947999999999999</v>
      </c>
      <c r="P38" s="7">
        <f>O38*P$8</f>
        <v>1.4947999999999999</v>
      </c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3.5757000000000003</v>
      </c>
      <c r="E39" s="110"/>
      <c r="F39" s="95">
        <f>SUM(F37:F38)</f>
        <v>3.4518</v>
      </c>
      <c r="G39" s="127">
        <f>F39-D39</f>
        <v>-0.12390000000000034</v>
      </c>
      <c r="H39" s="126"/>
      <c r="I39" s="96">
        <f>SUM(I37:I38)</f>
        <v>4.4569999999999999</v>
      </c>
      <c r="J39" s="110"/>
      <c r="K39" s="95">
        <f>SUM(K37:K38)</f>
        <v>3.4518</v>
      </c>
      <c r="L39" s="127">
        <f>K39-I39</f>
        <v>-1.0051999999999999</v>
      </c>
      <c r="M39" s="126"/>
      <c r="N39" s="96">
        <f>SUM(N37:N38)</f>
        <v>3.6993999999999998</v>
      </c>
      <c r="O39" s="110"/>
      <c r="P39" s="95">
        <f>SUM(P37:P38)</f>
        <v>3.4518</v>
      </c>
      <c r="Q39" s="127">
        <f>P39-N39</f>
        <v>-0.24759999999999982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-3.4650557932712565E-2</v>
      </c>
      <c r="H40" s="128"/>
      <c r="I40" s="120"/>
      <c r="J40" s="111"/>
      <c r="K40" s="97"/>
      <c r="L40" s="129">
        <f>L39/I39</f>
        <v>-0.22553286964325778</v>
      </c>
      <c r="M40" s="128"/>
      <c r="N40" s="120"/>
      <c r="O40" s="111"/>
      <c r="P40" s="97"/>
      <c r="Q40" s="129">
        <f>Q39/N39</f>
        <v>-6.6929772395523557E-2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0.93851999999999991</v>
      </c>
      <c r="E42" s="114">
        <f>0.0036+0.0013+0.0011</f>
        <v>6.0000000000000001E-3</v>
      </c>
      <c r="F42" s="7">
        <f>E42*F10</f>
        <v>0.9387899999999999</v>
      </c>
      <c r="G42" s="85"/>
      <c r="H42" s="114">
        <f>0.0036+0.0013+0.0011</f>
        <v>6.0000000000000001E-3</v>
      </c>
      <c r="I42" s="42">
        <f>H42*I10</f>
        <v>0.95472000000000001</v>
      </c>
      <c r="J42" s="114">
        <f>0.0036+0.0013+0.0011</f>
        <v>6.0000000000000001E-3</v>
      </c>
      <c r="K42" s="7">
        <f>J42*K10</f>
        <v>0.9387899999999999</v>
      </c>
      <c r="L42" s="85"/>
      <c r="M42" s="114">
        <f>0.0036+0.0013+0.0011</f>
        <v>6.0000000000000001E-3</v>
      </c>
      <c r="N42" s="42">
        <f>M42*N10</f>
        <v>0.9595800000000001</v>
      </c>
      <c r="O42" s="114">
        <f>0.0036+0.0013+0.0011</f>
        <v>6.0000000000000001E-3</v>
      </c>
      <c r="P42" s="7">
        <f>O42*P10</f>
        <v>0.9387899999999999</v>
      </c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/>
      <c r="S44" s="42"/>
      <c r="T44" s="114"/>
      <c r="U44" s="7"/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2.2385200000000003</v>
      </c>
      <c r="E45" s="110"/>
      <c r="F45" s="95">
        <f>SUM(F42:F44)</f>
        <v>2.2387899999999998</v>
      </c>
      <c r="G45" s="127">
        <f>F45-D45</f>
        <v>2.6999999999954838E-4</v>
      </c>
      <c r="H45" s="126"/>
      <c r="I45" s="96">
        <f>SUM(I42:I44)</f>
        <v>2.2547199999999998</v>
      </c>
      <c r="J45" s="110"/>
      <c r="K45" s="95">
        <f>SUM(K42:K44)</f>
        <v>2.2387899999999998</v>
      </c>
      <c r="L45" s="127">
        <f>K45-I45</f>
        <v>-1.593E-2</v>
      </c>
      <c r="M45" s="126"/>
      <c r="N45" s="96">
        <f>SUM(N42:N44)</f>
        <v>2.2595800000000001</v>
      </c>
      <c r="O45" s="110"/>
      <c r="P45" s="95">
        <f>SUM(P42:P44)</f>
        <v>2.2387899999999998</v>
      </c>
      <c r="Q45" s="127">
        <f>P45-N45</f>
        <v>-2.0790000000000308E-2</v>
      </c>
      <c r="R45" s="126"/>
      <c r="S45" s="96">
        <f>SUM(S42:S44)</f>
        <v>0</v>
      </c>
      <c r="T45" s="110"/>
      <c r="U45" s="95">
        <f>SUM(U42:U44)</f>
        <v>0</v>
      </c>
      <c r="V45" s="127">
        <f>U45-S45</f>
        <v>0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1.2061540660773562E-4</v>
      </c>
      <c r="H46" s="128"/>
      <c r="I46" s="120"/>
      <c r="J46" s="111"/>
      <c r="K46" s="97"/>
      <c r="L46" s="129">
        <f>L45/I45</f>
        <v>-7.0651788248651719E-3</v>
      </c>
      <c r="M46" s="128"/>
      <c r="N46" s="120"/>
      <c r="O46" s="111"/>
      <c r="P46" s="97"/>
      <c r="Q46" s="129">
        <f>Q45/N45</f>
        <v>-9.2008249320671576E-3</v>
      </c>
      <c r="R46" s="128"/>
      <c r="S46" s="120"/>
      <c r="T46" s="111"/>
      <c r="U46" s="97"/>
      <c r="V46" s="129" t="e">
        <f>V45/S45</f>
        <v>#DIV/0!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31.734858800000001</v>
      </c>
      <c r="E47" s="115"/>
      <c r="F47" s="102">
        <f>F15+F34+F39+F45</f>
        <v>30.001725100000002</v>
      </c>
      <c r="G47" s="133"/>
      <c r="H47" s="132"/>
      <c r="I47" s="122">
        <f>I15+I34+I39+I45</f>
        <v>68.969820000000013</v>
      </c>
      <c r="J47" s="115"/>
      <c r="K47" s="102">
        <f>K15+K34+K39+K45</f>
        <v>30.001725100000002</v>
      </c>
      <c r="L47" s="133"/>
      <c r="M47" s="132"/>
      <c r="N47" s="122">
        <f>N15+N34+N39+N45</f>
        <v>29.835530200000004</v>
      </c>
      <c r="O47" s="115"/>
      <c r="P47" s="102">
        <f>P15+P34+P39+P45</f>
        <v>30.001725100000002</v>
      </c>
      <c r="Q47" s="133"/>
      <c r="R47" s="132"/>
      <c r="S47" s="122">
        <f>S15+S34+S39+S45</f>
        <v>15.321000000000002</v>
      </c>
      <c r="T47" s="115"/>
      <c r="U47" s="102">
        <f>U15+U34+U39+U45</f>
        <v>15.321000000000002</v>
      </c>
      <c r="V47" s="133"/>
    </row>
    <row r="48" spans="1:22" x14ac:dyDescent="0.25">
      <c r="A48" s="148">
        <f t="shared" si="0"/>
        <v>42</v>
      </c>
      <c r="B48" s="134" t="s">
        <v>13</v>
      </c>
      <c r="C48" s="87"/>
      <c r="D48" s="43">
        <f>D47*0.13</f>
        <v>4.1255316440000005</v>
      </c>
      <c r="E48" s="116"/>
      <c r="F48" s="99">
        <f>F47*0.13</f>
        <v>3.9002242630000001</v>
      </c>
      <c r="G48" s="134"/>
      <c r="H48" s="87"/>
      <c r="I48" s="43">
        <f>I47*0.13</f>
        <v>8.9660766000000027</v>
      </c>
      <c r="J48" s="116"/>
      <c r="K48" s="99">
        <f>K47*0.13</f>
        <v>3.9002242630000001</v>
      </c>
      <c r="L48" s="134"/>
      <c r="M48" s="87"/>
      <c r="N48" s="43">
        <f>N47*0.13</f>
        <v>3.8786189260000006</v>
      </c>
      <c r="O48" s="116"/>
      <c r="P48" s="99">
        <f>P47*0.13</f>
        <v>3.9002242630000001</v>
      </c>
      <c r="Q48" s="134"/>
      <c r="R48" s="87"/>
      <c r="S48" s="43"/>
      <c r="T48" s="116"/>
      <c r="U48" s="99"/>
      <c r="V48" s="134"/>
    </row>
    <row r="49" spans="1:22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/>
      <c r="O49" s="117"/>
      <c r="P49" s="70"/>
      <c r="Q49" s="125"/>
      <c r="R49" s="88"/>
      <c r="S49" s="69"/>
      <c r="T49" s="117"/>
      <c r="U49" s="70"/>
      <c r="V49" s="125"/>
    </row>
    <row r="50" spans="1:22" x14ac:dyDescent="0.25">
      <c r="A50" s="149">
        <f t="shared" si="0"/>
        <v>44</v>
      </c>
      <c r="B50" s="150" t="s">
        <v>15</v>
      </c>
      <c r="C50" s="135"/>
      <c r="D50" s="104">
        <f>SUM(D47:D49)</f>
        <v>35.860390444000004</v>
      </c>
      <c r="E50" s="118"/>
      <c r="F50" s="103">
        <f>SUM(F47:F49)</f>
        <v>33.901949363</v>
      </c>
      <c r="G50" s="136">
        <f>F50-D50</f>
        <v>-1.9584410810000037</v>
      </c>
      <c r="H50" s="135"/>
      <c r="I50" s="104">
        <f>SUM(I47:I49)</f>
        <v>77.935896600000021</v>
      </c>
      <c r="J50" s="118"/>
      <c r="K50" s="103">
        <f>SUM(K47:K49)</f>
        <v>33.901949363</v>
      </c>
      <c r="L50" s="136">
        <f>K50-I50</f>
        <v>-44.033947237000021</v>
      </c>
      <c r="M50" s="135"/>
      <c r="N50" s="104">
        <f>SUM(N47:N49)</f>
        <v>33.714149126000002</v>
      </c>
      <c r="O50" s="118"/>
      <c r="P50" s="103">
        <f>SUM(P47:P49)</f>
        <v>33.901949363</v>
      </c>
      <c r="Q50" s="136">
        <f>P50-N50</f>
        <v>0.18780023699999759</v>
      </c>
      <c r="R50" s="135"/>
      <c r="S50" s="104">
        <f>SUM(S47:S49)</f>
        <v>15.321000000000002</v>
      </c>
      <c r="T50" s="118"/>
      <c r="U50" s="103">
        <f>SUM(U47:U49)</f>
        <v>15.321000000000002</v>
      </c>
      <c r="V50" s="136">
        <f>U50-S50</f>
        <v>0</v>
      </c>
    </row>
    <row r="51" spans="1:22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-5.4612932451427926E-2</v>
      </c>
      <c r="H51" s="137"/>
      <c r="I51" s="123"/>
      <c r="J51" s="119"/>
      <c r="K51" s="105"/>
      <c r="L51" s="138">
        <f>L50/I50</f>
        <v>-0.56500212556738594</v>
      </c>
      <c r="M51" s="137"/>
      <c r="N51" s="123"/>
      <c r="O51" s="119"/>
      <c r="P51" s="105"/>
      <c r="Q51" s="138">
        <f>Q50/N50</f>
        <v>5.570368580210378E-3</v>
      </c>
      <c r="R51" s="137"/>
      <c r="S51" s="123"/>
      <c r="T51" s="119"/>
      <c r="U51" s="105"/>
      <c r="V51" s="138">
        <f>V50/S50</f>
        <v>0</v>
      </c>
    </row>
    <row r="52" spans="1:22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  <c r="H52" s="193"/>
      <c r="I52" s="194"/>
      <c r="J52" s="195"/>
      <c r="K52" s="196"/>
      <c r="L52" s="192"/>
      <c r="M52" s="193"/>
      <c r="N52" s="194"/>
      <c r="O52" s="195"/>
      <c r="P52" s="196"/>
      <c r="Q52" s="192"/>
      <c r="R52" s="193"/>
      <c r="S52" s="194"/>
      <c r="T52" s="195"/>
      <c r="U52" s="196"/>
      <c r="V52" s="192"/>
    </row>
    <row r="53" spans="1:22" x14ac:dyDescent="0.25">
      <c r="A53" s="148">
        <f>A52+1</f>
        <v>47</v>
      </c>
      <c r="B53" s="134" t="s">
        <v>125</v>
      </c>
      <c r="C53" s="202">
        <f>'2015 Approved'!$K$23</f>
        <v>0</v>
      </c>
      <c r="D53" s="43">
        <f>C53*D8</f>
        <v>0</v>
      </c>
      <c r="E53" s="203">
        <f>C53</f>
        <v>0</v>
      </c>
      <c r="F53" s="99">
        <f>E53*F8</f>
        <v>0</v>
      </c>
      <c r="G53" s="134"/>
      <c r="H53" s="59">
        <f>'2015 Approved'!$O$23</f>
        <v>0</v>
      </c>
      <c r="I53" s="43">
        <f>H53*I$8</f>
        <v>0</v>
      </c>
      <c r="J53" s="203">
        <f>H53</f>
        <v>0</v>
      </c>
      <c r="K53" s="7">
        <f>J53*K$8</f>
        <v>0</v>
      </c>
      <c r="L53" s="134"/>
      <c r="M53" s="59">
        <f>'2015 Approved'!$V$23</f>
        <v>0</v>
      </c>
      <c r="N53" s="43">
        <f>M53*N$8</f>
        <v>0</v>
      </c>
      <c r="O53" s="203">
        <f>M53</f>
        <v>0</v>
      </c>
      <c r="P53" s="7">
        <f>O53*P$8</f>
        <v>0</v>
      </c>
      <c r="Q53" s="134"/>
      <c r="R53" s="59"/>
      <c r="S53" s="43"/>
      <c r="T53" s="203"/>
      <c r="U53" s="7"/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Approved'!$K$24</f>
        <v>0.49159999999999993</v>
      </c>
      <c r="D54" s="42">
        <f>C54*D8</f>
        <v>0.49159999999999993</v>
      </c>
      <c r="E54" s="203">
        <f>'2016 Proposed'!$G$26</f>
        <v>0</v>
      </c>
      <c r="F54" s="7">
        <f>E54*F8</f>
        <v>0</v>
      </c>
      <c r="G54" s="85"/>
      <c r="H54" s="59">
        <f>'2015 Approved'!$O$24</f>
        <v>-0.28370000000000001</v>
      </c>
      <c r="I54" s="43">
        <f>H54*I$8</f>
        <v>-0.28370000000000001</v>
      </c>
      <c r="J54" s="114">
        <f>'2016 Proposed'!$G$26</f>
        <v>0</v>
      </c>
      <c r="K54" s="7">
        <f>J54*K$8</f>
        <v>0</v>
      </c>
      <c r="L54" s="85"/>
      <c r="M54" s="59">
        <f>'2015 Approved'!$V$24</f>
        <v>0</v>
      </c>
      <c r="N54" s="43">
        <f>M54*N$8</f>
        <v>0</v>
      </c>
      <c r="O54" s="114">
        <f>'2016 Proposed'!$G$26</f>
        <v>0</v>
      </c>
      <c r="P54" s="7">
        <f>O54*P$8</f>
        <v>0</v>
      </c>
      <c r="Q54" s="85"/>
      <c r="R54" s="59"/>
      <c r="S54" s="42"/>
      <c r="T54" s="114"/>
      <c r="U54" s="7"/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32.226458800000003</v>
      </c>
      <c r="E55" s="106"/>
      <c r="F55" s="7">
        <f>F47+SUM(F53:F54)</f>
        <v>30.001725100000002</v>
      </c>
      <c r="G55" s="85"/>
      <c r="H55" s="86"/>
      <c r="I55" s="42">
        <f>I47+I54+I53</f>
        <v>68.686120000000017</v>
      </c>
      <c r="J55" s="106"/>
      <c r="K55" s="7">
        <f>K47+K54+K53</f>
        <v>30.001725100000002</v>
      </c>
      <c r="L55" s="85"/>
      <c r="M55" s="86"/>
      <c r="N55" s="42">
        <f>N47+N54+N53</f>
        <v>29.835530200000004</v>
      </c>
      <c r="O55" s="106"/>
      <c r="P55" s="7">
        <f>P47+P54+P53</f>
        <v>30.001725100000002</v>
      </c>
      <c r="Q55" s="85"/>
      <c r="R55" s="86"/>
      <c r="S55" s="42"/>
      <c r="T55" s="106"/>
      <c r="U55" s="7"/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4.1894396440000001</v>
      </c>
      <c r="E56" s="106"/>
      <c r="F56" s="7">
        <f>F55*0.13</f>
        <v>3.9002242630000001</v>
      </c>
      <c r="G56" s="85"/>
      <c r="H56" s="86"/>
      <c r="I56" s="42">
        <f>I55*0.13</f>
        <v>8.9291956000000017</v>
      </c>
      <c r="J56" s="106"/>
      <c r="K56" s="7">
        <f>K55*0.13</f>
        <v>3.9002242630000001</v>
      </c>
      <c r="L56" s="85"/>
      <c r="M56" s="86"/>
      <c r="N56" s="42">
        <f>N55*0.13</f>
        <v>3.8786189260000006</v>
      </c>
      <c r="O56" s="106"/>
      <c r="P56" s="7">
        <f>P55*0.13</f>
        <v>3.9002242630000001</v>
      </c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36.415898444000007</v>
      </c>
      <c r="E58" s="181"/>
      <c r="F58" s="182">
        <f>SUM(F55:F57)</f>
        <v>33.901949363</v>
      </c>
      <c r="G58" s="183">
        <f>F58-D58</f>
        <v>-2.5139490810000069</v>
      </c>
      <c r="H58" s="179"/>
      <c r="I58" s="180">
        <f>SUM(I55:I57)</f>
        <v>77.615315600000017</v>
      </c>
      <c r="J58" s="181"/>
      <c r="K58" s="182">
        <f>SUM(K55:K57)</f>
        <v>33.901949363</v>
      </c>
      <c r="L58" s="183">
        <f>K58-I58</f>
        <v>-43.713366237000017</v>
      </c>
      <c r="M58" s="179"/>
      <c r="N58" s="180">
        <f>SUM(N55:N57)</f>
        <v>33.714149126000002</v>
      </c>
      <c r="O58" s="181"/>
      <c r="P58" s="182">
        <f>SUM(P55:P57)</f>
        <v>33.901949363</v>
      </c>
      <c r="Q58" s="183">
        <f>P58-N58</f>
        <v>0.18780023699999759</v>
      </c>
      <c r="R58" s="179"/>
      <c r="S58" s="180">
        <f>SUM(S55:S57)</f>
        <v>0</v>
      </c>
      <c r="T58" s="181"/>
      <c r="U58" s="182">
        <f>SUM(U55:U57)</f>
        <v>0</v>
      </c>
      <c r="V58" s="183">
        <f>U58-S58</f>
        <v>0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-6.9034383014493841E-2</v>
      </c>
      <c r="H59" s="186"/>
      <c r="I59" s="187"/>
      <c r="J59" s="188"/>
      <c r="K59" s="189"/>
      <c r="L59" s="190">
        <f>L58/I58</f>
        <v>-0.56320541763022869</v>
      </c>
      <c r="M59" s="186"/>
      <c r="N59" s="187"/>
      <c r="O59" s="188"/>
      <c r="P59" s="189"/>
      <c r="Q59" s="190">
        <f>Q58/N58</f>
        <v>5.570368580210378E-3</v>
      </c>
      <c r="R59" s="186"/>
      <c r="S59" s="187"/>
      <c r="T59" s="188"/>
      <c r="U59" s="189"/>
      <c r="V59" s="190" t="e">
        <f>V58/S58</f>
        <v>#DIV/0!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SUM(D18:D21)+D23+D24+D33</f>
        <v>9.9842388</v>
      </c>
      <c r="E62" s="106"/>
      <c r="F62" s="7">
        <f>SUM(F18:F21)+F23+F24+F33</f>
        <v>7.8369350999999972</v>
      </c>
      <c r="G62" s="56">
        <f>F62-D62</f>
        <v>-2.1473037000000028</v>
      </c>
      <c r="H62" s="86"/>
      <c r="I62" s="42">
        <f>SUM(I18:I21)+I23+I24+I33</f>
        <v>61.6494</v>
      </c>
      <c r="J62" s="106"/>
      <c r="K62" s="7">
        <f>SUM(K18:K21)+K23+K24+K33</f>
        <v>7.8369350999999972</v>
      </c>
      <c r="L62" s="56">
        <f>K62-I62</f>
        <v>-53.812464900000002</v>
      </c>
      <c r="M62" s="86"/>
      <c r="N62" s="42">
        <f>SUM(N18:N21)+N23+N24+N33</f>
        <v>7.2181502000000011</v>
      </c>
      <c r="O62" s="106"/>
      <c r="P62" s="7">
        <f>SUM(P18:P21)+P23+P24+P33</f>
        <v>7.8369350999999972</v>
      </c>
      <c r="Q62" s="56">
        <f>P62-N62</f>
        <v>0.61878489999999609</v>
      </c>
      <c r="R62" s="86"/>
      <c r="S62" s="42">
        <f>SUM(S18:S21)+S23+S24+S33</f>
        <v>0</v>
      </c>
      <c r="T62" s="106"/>
      <c r="U62" s="7">
        <f>SUM(U18:U21)+U23+U24+U33</f>
        <v>0</v>
      </c>
      <c r="V62" s="56">
        <f>U62-S62</f>
        <v>0</v>
      </c>
    </row>
    <row r="63" spans="1:22" x14ac:dyDescent="0.25">
      <c r="A63" s="164">
        <f t="shared" ref="A63:A65" si="13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-0.20258272385659057</v>
      </c>
      <c r="H63" s="166"/>
      <c r="I63" s="167"/>
      <c r="J63" s="168"/>
      <c r="K63" s="93"/>
      <c r="L63" s="169">
        <f>L62/SUM(I62:I65)</f>
        <v>-0.86434479850814594</v>
      </c>
      <c r="M63" s="166"/>
      <c r="N63" s="167"/>
      <c r="O63" s="168"/>
      <c r="P63" s="93"/>
      <c r="Q63" s="169">
        <f>Q62/SUM(N62:N65)</f>
        <v>7.2325553066124967E-2</v>
      </c>
      <c r="R63" s="166"/>
      <c r="S63" s="167"/>
      <c r="T63" s="168"/>
      <c r="U63" s="93"/>
      <c r="V63" s="169" t="e">
        <f>V62/SUM(S62:S65)</f>
        <v>#DIV/0!</v>
      </c>
    </row>
    <row r="64" spans="1:22" x14ac:dyDescent="0.25">
      <c r="A64" s="139">
        <f t="shared" si="13"/>
        <v>57</v>
      </c>
      <c r="B64" s="85" t="s">
        <v>119</v>
      </c>
      <c r="C64" s="86"/>
      <c r="D64" s="42">
        <f>D22+SUM(D25:D32)</f>
        <v>0.61539999999999995</v>
      </c>
      <c r="E64" s="106"/>
      <c r="F64" s="7">
        <f>F22+SUM(F25:F32)</f>
        <v>1.1532</v>
      </c>
      <c r="G64" s="56">
        <f>F64-D64</f>
        <v>0.53780000000000006</v>
      </c>
      <c r="H64" s="86"/>
      <c r="I64" s="42">
        <f>I22+SUM(I25:I32)</f>
        <v>0.60870000000000002</v>
      </c>
      <c r="J64" s="106"/>
      <c r="K64" s="7">
        <f>K22+SUM(K25:K32)</f>
        <v>1.1532</v>
      </c>
      <c r="L64" s="56">
        <f>K64-I64</f>
        <v>0.54449999999999998</v>
      </c>
      <c r="M64" s="86"/>
      <c r="N64" s="42">
        <f>N22+SUM(N25:N32)</f>
        <v>1.3374000000000001</v>
      </c>
      <c r="O64" s="106"/>
      <c r="P64" s="7">
        <f>P22+SUM(P25:P32)</f>
        <v>1.1532</v>
      </c>
      <c r="Q64" s="56">
        <f>P64-N64</f>
        <v>-0.18420000000000014</v>
      </c>
      <c r="R64" s="86"/>
      <c r="S64" s="42">
        <f>S22+SUM(S25:S32)</f>
        <v>0</v>
      </c>
      <c r="T64" s="106"/>
      <c r="U64" s="7">
        <f>U22+SUM(U25:U32)</f>
        <v>0</v>
      </c>
      <c r="V64" s="56">
        <f>U64-S64</f>
        <v>0</v>
      </c>
    </row>
    <row r="65" spans="1:22" ht="15.75" thickBot="1" x14ac:dyDescent="0.3">
      <c r="A65" s="170">
        <f t="shared" si="13"/>
        <v>58</v>
      </c>
      <c r="B65" s="171" t="s">
        <v>116</v>
      </c>
      <c r="C65" s="172"/>
      <c r="D65" s="173"/>
      <c r="E65" s="174"/>
      <c r="F65" s="175"/>
      <c r="G65" s="176">
        <f>G64/SUM(D62:D65)</f>
        <v>5.0737577963505712E-2</v>
      </c>
      <c r="H65" s="172"/>
      <c r="I65" s="173"/>
      <c r="J65" s="174"/>
      <c r="K65" s="175"/>
      <c r="L65" s="176">
        <f>L64/SUM(I62:I65)</f>
        <v>8.7458499375984815E-3</v>
      </c>
      <c r="M65" s="172"/>
      <c r="N65" s="173"/>
      <c r="O65" s="174"/>
      <c r="P65" s="175"/>
      <c r="Q65" s="176">
        <f>Q64/SUM(N62:N65)</f>
        <v>-2.1529883607018064E-2</v>
      </c>
      <c r="R65" s="172"/>
      <c r="S65" s="173"/>
      <c r="T65" s="174"/>
      <c r="U65" s="175"/>
      <c r="V65" s="176" t="e">
        <f>V64/SUM(S62:S65)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zoomScale="110" zoomScaleNormal="110" workbookViewId="0">
      <pane xSplit="2" ySplit="6" topLeftCell="C40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Approved'!$L$4</f>
        <v>1.73</v>
      </c>
      <c r="D18" s="42">
        <f>C18</f>
        <v>1.73</v>
      </c>
      <c r="E18" s="113">
        <f>'2016 Proposed'!$H$3</f>
        <v>1.1100000000000001</v>
      </c>
      <c r="F18" s="7">
        <f>E18</f>
        <v>1.1100000000000001</v>
      </c>
      <c r="G18" s="85"/>
      <c r="H18" s="55">
        <f>'2015 Approved'!$S$4</f>
        <v>0.14000000000000001</v>
      </c>
      <c r="I18" s="42">
        <f>H18</f>
        <v>0.14000000000000001</v>
      </c>
      <c r="J18" s="113">
        <f>'2016 Proposed'!$H$3</f>
        <v>1.1100000000000001</v>
      </c>
      <c r="K18" s="7">
        <f>J18</f>
        <v>1.1100000000000001</v>
      </c>
      <c r="L18" s="85"/>
      <c r="M18" s="55">
        <f>'2015 Approved'!$W$4</f>
        <v>0.66</v>
      </c>
      <c r="N18" s="42">
        <f>M18</f>
        <v>0.66</v>
      </c>
      <c r="O18" s="113">
        <f>'2016 Proposed'!$H$3</f>
        <v>1.1100000000000001</v>
      </c>
      <c r="P18" s="7">
        <f>O18</f>
        <v>1.1100000000000001</v>
      </c>
      <c r="Q18" s="85"/>
      <c r="R18" s="55">
        <f>'2015 Approved'!$AA$4</f>
        <v>0.85</v>
      </c>
      <c r="S18" s="42">
        <f>R18</f>
        <v>0.85</v>
      </c>
      <c r="T18" s="113">
        <f>'2016 Proposed'!$H$3</f>
        <v>1.1100000000000001</v>
      </c>
      <c r="U18" s="7">
        <f>T18</f>
        <v>1.1100000000000001</v>
      </c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Approved'!$L$5</f>
        <v>0</v>
      </c>
      <c r="D19" s="42">
        <f t="shared" ref="D19:D22" si="1">C19</f>
        <v>0</v>
      </c>
      <c r="E19" s="113">
        <f>'2016 Proposed'!$H$5</f>
        <v>0</v>
      </c>
      <c r="F19" s="7">
        <f t="shared" ref="F19:F22" si="2">E19</f>
        <v>0</v>
      </c>
      <c r="G19" s="85"/>
      <c r="H19" s="55">
        <f>'2015 Approved'!$S$5</f>
        <v>0</v>
      </c>
      <c r="I19" s="42">
        <f t="shared" ref="I19:I22" si="3">H19</f>
        <v>0</v>
      </c>
      <c r="J19" s="113">
        <f>'2016 Proposed'!$H$5</f>
        <v>0</v>
      </c>
      <c r="K19" s="7">
        <f t="shared" ref="K19:K22" si="4">J19</f>
        <v>0</v>
      </c>
      <c r="L19" s="85"/>
      <c r="M19" s="55">
        <f>'2015 Approved'!$W$5</f>
        <v>0</v>
      </c>
      <c r="N19" s="42">
        <f t="shared" ref="N19:N22" si="5">M19</f>
        <v>0</v>
      </c>
      <c r="O19" s="113">
        <f>'2016 Proposed'!$H$5</f>
        <v>0</v>
      </c>
      <c r="P19" s="7">
        <f t="shared" ref="P19:P22" si="6">O19</f>
        <v>0</v>
      </c>
      <c r="Q19" s="85"/>
      <c r="R19" s="55">
        <f>'2015 Approved'!$AA$5</f>
        <v>0</v>
      </c>
      <c r="S19" s="42">
        <f t="shared" ref="S19:S22" si="7">R19</f>
        <v>0</v>
      </c>
      <c r="T19" s="113">
        <f>'2016 Proposed'!$H$5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Approved'!$L$6</f>
        <v>0</v>
      </c>
      <c r="D20" s="42">
        <f t="shared" si="1"/>
        <v>0</v>
      </c>
      <c r="E20" s="113">
        <f>'2016 Proposed'!$H$6</f>
        <v>0</v>
      </c>
      <c r="F20" s="7">
        <f t="shared" si="2"/>
        <v>0</v>
      </c>
      <c r="G20" s="85"/>
      <c r="H20" s="55">
        <f>'2015 Approved'!$S$6</f>
        <v>0</v>
      </c>
      <c r="I20" s="42">
        <f t="shared" si="3"/>
        <v>0</v>
      </c>
      <c r="J20" s="113">
        <f>'2016 Proposed'!$H$6</f>
        <v>0</v>
      </c>
      <c r="K20" s="7">
        <f t="shared" si="4"/>
        <v>0</v>
      </c>
      <c r="L20" s="85"/>
      <c r="M20" s="55">
        <f>'2015 Approved'!$W$6</f>
        <v>0</v>
      </c>
      <c r="N20" s="42">
        <f t="shared" si="5"/>
        <v>0</v>
      </c>
      <c r="O20" s="113">
        <f>'2016 Proposed'!$H$6</f>
        <v>0</v>
      </c>
      <c r="P20" s="7">
        <f t="shared" si="6"/>
        <v>0</v>
      </c>
      <c r="Q20" s="85"/>
      <c r="R20" s="55">
        <f>'2015 Approved'!$AA$6</f>
        <v>0</v>
      </c>
      <c r="S20" s="42">
        <f t="shared" si="7"/>
        <v>0</v>
      </c>
      <c r="T20" s="113">
        <f>'2016 Proposed'!$H$6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Approved'!$L$7</f>
        <v>0</v>
      </c>
      <c r="D21" s="42">
        <f t="shared" si="1"/>
        <v>0</v>
      </c>
      <c r="E21" s="113">
        <f>'2016 Proposed'!$H$7</f>
        <v>0</v>
      </c>
      <c r="F21" s="7">
        <f t="shared" si="2"/>
        <v>0</v>
      </c>
      <c r="G21" s="85"/>
      <c r="H21" s="55">
        <f>'2015 Approved'!$S$7</f>
        <v>0</v>
      </c>
      <c r="I21" s="42">
        <f t="shared" si="3"/>
        <v>0</v>
      </c>
      <c r="J21" s="113">
        <f>'2016 Proposed'!$H$8</f>
        <v>0</v>
      </c>
      <c r="K21" s="7">
        <f t="shared" si="4"/>
        <v>0</v>
      </c>
      <c r="L21" s="85"/>
      <c r="M21" s="55">
        <f>'2015 Approved'!$W$7</f>
        <v>0</v>
      </c>
      <c r="N21" s="42">
        <f t="shared" si="5"/>
        <v>0</v>
      </c>
      <c r="O21" s="113">
        <f>'2016 Proposed'!$H$8</f>
        <v>0</v>
      </c>
      <c r="P21" s="7">
        <f t="shared" si="6"/>
        <v>0</v>
      </c>
      <c r="Q21" s="85"/>
      <c r="R21" s="55">
        <f>'2015 Approved'!$AA$7</f>
        <v>0</v>
      </c>
      <c r="S21" s="42">
        <f t="shared" si="7"/>
        <v>0</v>
      </c>
      <c r="T21" s="113">
        <f>'2016 Proposed'!$H$7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Approved'!$L$8</f>
        <v>0</v>
      </c>
      <c r="D22" s="42">
        <f t="shared" si="1"/>
        <v>0</v>
      </c>
      <c r="E22" s="113">
        <f>'2016 Proposed'!$H$8</f>
        <v>0</v>
      </c>
      <c r="F22" s="7">
        <f t="shared" si="2"/>
        <v>0</v>
      </c>
      <c r="G22" s="85"/>
      <c r="H22" s="55">
        <f>'2015 Approved'!$S$8</f>
        <v>0</v>
      </c>
      <c r="I22" s="42">
        <f t="shared" si="3"/>
        <v>0</v>
      </c>
      <c r="J22" s="113">
        <f>'2016 Proposed'!$H$8</f>
        <v>0</v>
      </c>
      <c r="K22" s="7">
        <f t="shared" si="4"/>
        <v>0</v>
      </c>
      <c r="L22" s="85"/>
      <c r="M22" s="55">
        <f>'2015 Approved'!$W$8</f>
        <v>0</v>
      </c>
      <c r="N22" s="42">
        <f t="shared" si="5"/>
        <v>0</v>
      </c>
      <c r="O22" s="113">
        <f>'2016 Proposed'!$H$8</f>
        <v>0</v>
      </c>
      <c r="P22" s="7">
        <f t="shared" si="6"/>
        <v>0</v>
      </c>
      <c r="Q22" s="85"/>
      <c r="R22" s="55">
        <f>'2015 Approved'!$AA$8</f>
        <v>0</v>
      </c>
      <c r="S22" s="42">
        <f t="shared" si="7"/>
        <v>0</v>
      </c>
      <c r="T22" s="113">
        <f>'2016 Proposed'!$H$8</f>
        <v>0</v>
      </c>
      <c r="U22" s="7">
        <f t="shared" si="8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>
        <f>S15/S7</f>
        <v>0.10214000000000001</v>
      </c>
      <c r="S23" s="42">
        <f>(S10-S7)*R23</f>
        <v>0.8886180000000018</v>
      </c>
      <c r="T23" s="114">
        <f>U15/$F$7</f>
        <v>0.10214000000000001</v>
      </c>
      <c r="U23" s="7">
        <f>(U10-U7)*T23</f>
        <v>0.66033509999999751</v>
      </c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Approved'!$L$11</f>
        <v>1.2859</v>
      </c>
      <c r="D24" s="42">
        <f>C24*D$8</f>
        <v>1.2859</v>
      </c>
      <c r="E24" s="114">
        <f>'2016 Proposed'!$H$11</f>
        <v>0.93310000000000004</v>
      </c>
      <c r="F24" s="7">
        <f>E24*F$8</f>
        <v>0.93310000000000004</v>
      </c>
      <c r="G24" s="85"/>
      <c r="H24" s="59">
        <f>'2015 Approved'!$S$11</f>
        <v>0.6069</v>
      </c>
      <c r="I24" s="42">
        <f t="shared" ref="I24:I33" si="9">H24*I$8</f>
        <v>0.6069</v>
      </c>
      <c r="J24" s="114">
        <f>'2016 Proposed'!$H$11</f>
        <v>0.93310000000000004</v>
      </c>
      <c r="K24" s="7">
        <f t="shared" ref="K24:K33" si="10">J24*K$8</f>
        <v>0.93310000000000004</v>
      </c>
      <c r="L24" s="85"/>
      <c r="M24" s="59">
        <f>'2015 Approved'!$W$11</f>
        <v>3.0966</v>
      </c>
      <c r="N24" s="42">
        <f t="shared" ref="N24:N33" si="11">M24*N$8</f>
        <v>3.0966</v>
      </c>
      <c r="O24" s="114">
        <f>'2016 Proposed'!$H$11</f>
        <v>0.93310000000000004</v>
      </c>
      <c r="P24" s="7">
        <f t="shared" ref="P24:P33" si="12">O24*P$8</f>
        <v>0.93310000000000004</v>
      </c>
      <c r="Q24" s="85"/>
      <c r="R24" s="59">
        <f>'2015 Approved'!$AA$11</f>
        <v>3.5493999999999999</v>
      </c>
      <c r="S24" s="42">
        <f t="shared" ref="S24:S33" si="13">R24*S$8</f>
        <v>3.5493999999999999</v>
      </c>
      <c r="T24" s="114">
        <f>'2016 Proposed'!$H$11</f>
        <v>0.93310000000000004</v>
      </c>
      <c r="U24" s="7">
        <f t="shared" ref="U24:U33" si="14">T24*U$8</f>
        <v>0.93310000000000004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Approved'!$L$12</f>
        <v>4.2700000000000002E-2</v>
      </c>
      <c r="D25" s="42">
        <f t="shared" ref="D25:D33" si="15">C25*D$8</f>
        <v>4.2700000000000002E-2</v>
      </c>
      <c r="E25" s="114">
        <f>'2016 Proposed'!$H$13</f>
        <v>0.45519999999999999</v>
      </c>
      <c r="F25" s="7">
        <f t="shared" ref="F25:F33" si="16">E25*F$8</f>
        <v>0.45519999999999999</v>
      </c>
      <c r="G25" s="85"/>
      <c r="H25" s="59">
        <f>'2015 Approved'!$S$12</f>
        <v>7.8799999999999995E-2</v>
      </c>
      <c r="I25" s="42">
        <f t="shared" si="9"/>
        <v>7.8799999999999995E-2</v>
      </c>
      <c r="J25" s="114">
        <f>'2016 Proposed'!$H$13</f>
        <v>0.45519999999999999</v>
      </c>
      <c r="K25" s="7">
        <f t="shared" si="10"/>
        <v>0.45519999999999999</v>
      </c>
      <c r="L25" s="85"/>
      <c r="M25" s="59">
        <f>'2015 Approved'!$W$12</f>
        <v>0.43440000000000001</v>
      </c>
      <c r="N25" s="42">
        <f t="shared" si="11"/>
        <v>0.43440000000000001</v>
      </c>
      <c r="O25" s="114">
        <f>'2016 Proposed'!$H$13</f>
        <v>0.45519999999999999</v>
      </c>
      <c r="P25" s="7">
        <f t="shared" si="12"/>
        <v>0.45519999999999999</v>
      </c>
      <c r="Q25" s="85"/>
      <c r="R25" s="59">
        <f>'2015 Approved'!$AA$12</f>
        <v>1.3352999999999999</v>
      </c>
      <c r="S25" s="42">
        <f t="shared" si="13"/>
        <v>1.3352999999999999</v>
      </c>
      <c r="T25" s="114">
        <f>'2016 Proposed'!$H$13</f>
        <v>0.45519999999999999</v>
      </c>
      <c r="U25" s="7">
        <f t="shared" si="14"/>
        <v>0.45519999999999999</v>
      </c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Approved'!$L$13</f>
        <v>0</v>
      </c>
      <c r="D26" s="42">
        <f t="shared" si="15"/>
        <v>0</v>
      </c>
      <c r="E26" s="114">
        <f>'2016 Proposed'!$H$14</f>
        <v>0</v>
      </c>
      <c r="F26" s="7">
        <f t="shared" si="16"/>
        <v>0</v>
      </c>
      <c r="G26" s="85"/>
      <c r="H26" s="59">
        <f>'2015 Approved'!$S$13</f>
        <v>0</v>
      </c>
      <c r="I26" s="42">
        <f t="shared" si="9"/>
        <v>0</v>
      </c>
      <c r="J26" s="114">
        <f>'2016 Proposed'!$H$14</f>
        <v>0</v>
      </c>
      <c r="K26" s="7">
        <f t="shared" si="10"/>
        <v>0</v>
      </c>
      <c r="L26" s="85"/>
      <c r="M26" s="59">
        <f>'2015 Approved'!$W$13</f>
        <v>0</v>
      </c>
      <c r="N26" s="42">
        <f t="shared" si="11"/>
        <v>0</v>
      </c>
      <c r="O26" s="114">
        <f>'2016 Proposed'!$H$14</f>
        <v>0</v>
      </c>
      <c r="P26" s="7">
        <f t="shared" si="12"/>
        <v>0</v>
      </c>
      <c r="Q26" s="85"/>
      <c r="R26" s="59">
        <f>'2015 Approved'!$AA$13</f>
        <v>0</v>
      </c>
      <c r="S26" s="42">
        <f t="shared" si="13"/>
        <v>0</v>
      </c>
      <c r="T26" s="114">
        <f>'2016 Proposed'!$H$14</f>
        <v>0</v>
      </c>
      <c r="U26" s="7">
        <f t="shared" si="14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Approved'!$L$14</f>
        <v>0</v>
      </c>
      <c r="D27" s="42">
        <f t="shared" si="15"/>
        <v>0</v>
      </c>
      <c r="E27" s="114">
        <f>'2016 Proposed'!$H$15</f>
        <v>6.9999999999999999E-4</v>
      </c>
      <c r="F27" s="7">
        <f t="shared" si="16"/>
        <v>6.9999999999999999E-4</v>
      </c>
      <c r="G27" s="85"/>
      <c r="H27" s="59">
        <f>'2015 Approved'!$S$14</f>
        <v>0</v>
      </c>
      <c r="I27" s="42">
        <f t="shared" si="9"/>
        <v>0</v>
      </c>
      <c r="J27" s="114">
        <f>'2016 Proposed'!$H$15</f>
        <v>6.9999999999999999E-4</v>
      </c>
      <c r="K27" s="7">
        <f t="shared" si="10"/>
        <v>6.9999999999999999E-4</v>
      </c>
      <c r="L27" s="85"/>
      <c r="M27" s="59">
        <f>'2015 Approved'!$W$14</f>
        <v>0</v>
      </c>
      <c r="N27" s="42">
        <f t="shared" si="11"/>
        <v>0</v>
      </c>
      <c r="O27" s="114">
        <f>'2016 Proposed'!$H$15</f>
        <v>6.9999999999999999E-4</v>
      </c>
      <c r="P27" s="7">
        <f t="shared" si="12"/>
        <v>6.9999999999999999E-4</v>
      </c>
      <c r="Q27" s="85"/>
      <c r="R27" s="59">
        <f>'2015 Approved'!$AA$14</f>
        <v>0</v>
      </c>
      <c r="S27" s="42">
        <f t="shared" si="13"/>
        <v>0</v>
      </c>
      <c r="T27" s="114">
        <f>'2016 Proposed'!$H$15</f>
        <v>6.9999999999999999E-4</v>
      </c>
      <c r="U27" s="7">
        <f t="shared" si="14"/>
        <v>6.9999999999999999E-4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Approved'!$L$15</f>
        <v>-7.3800000000000004E-2</v>
      </c>
      <c r="D28" s="42">
        <f t="shared" si="15"/>
        <v>-7.3800000000000004E-2</v>
      </c>
      <c r="E28" s="114">
        <f>'2016 Proposed'!$H$16</f>
        <v>0</v>
      </c>
      <c r="F28" s="7">
        <f t="shared" si="16"/>
        <v>0</v>
      </c>
      <c r="G28" s="85"/>
      <c r="H28" s="59">
        <f>'2015 Approved'!$S$15</f>
        <v>-8.5000000000000006E-3</v>
      </c>
      <c r="I28" s="42">
        <f t="shared" si="9"/>
        <v>-8.5000000000000006E-3</v>
      </c>
      <c r="J28" s="114">
        <f>'2016 Proposed'!$H$16</f>
        <v>0</v>
      </c>
      <c r="K28" s="7">
        <f t="shared" si="10"/>
        <v>0</v>
      </c>
      <c r="L28" s="85"/>
      <c r="M28" s="59">
        <f>'2015 Approved'!$W$15</f>
        <v>0</v>
      </c>
      <c r="N28" s="42">
        <f t="shared" si="11"/>
        <v>0</v>
      </c>
      <c r="O28" s="114">
        <f>'2016 Proposed'!$H$16</f>
        <v>0</v>
      </c>
      <c r="P28" s="7">
        <f t="shared" si="12"/>
        <v>0</v>
      </c>
      <c r="Q28" s="85"/>
      <c r="R28" s="59">
        <f>'2015 Approved'!$AA$15</f>
        <v>0</v>
      </c>
      <c r="S28" s="42">
        <f t="shared" si="13"/>
        <v>0</v>
      </c>
      <c r="T28" s="114">
        <f>'2016 Proposed'!$H$16</f>
        <v>0</v>
      </c>
      <c r="U28" s="7">
        <f t="shared" si="14"/>
        <v>0</v>
      </c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Approved'!$L$16</f>
        <v>0</v>
      </c>
      <c r="D29" s="42">
        <f t="shared" si="15"/>
        <v>0</v>
      </c>
      <c r="E29" s="114">
        <f>'2016 Proposed'!$H$17</f>
        <v>0</v>
      </c>
      <c r="F29" s="7">
        <f t="shared" si="16"/>
        <v>0</v>
      </c>
      <c r="G29" s="85"/>
      <c r="H29" s="59">
        <f>'2015 Approved'!$S$16</f>
        <v>0</v>
      </c>
      <c r="I29" s="42">
        <f t="shared" si="9"/>
        <v>0</v>
      </c>
      <c r="J29" s="114">
        <f>'2016 Proposed'!$H$17</f>
        <v>0</v>
      </c>
      <c r="K29" s="7">
        <f t="shared" si="10"/>
        <v>0</v>
      </c>
      <c r="L29" s="85"/>
      <c r="M29" s="59">
        <f>'2015 Approved'!$W$16</f>
        <v>0.14949999999999999</v>
      </c>
      <c r="N29" s="42">
        <f t="shared" si="11"/>
        <v>0.14949999999999999</v>
      </c>
      <c r="O29" s="114">
        <f>'2016 Proposed'!$H$17</f>
        <v>0</v>
      </c>
      <c r="P29" s="7">
        <f t="shared" si="12"/>
        <v>0</v>
      </c>
      <c r="Q29" s="85"/>
      <c r="R29" s="59">
        <f>'2015 Approved'!$AA$16</f>
        <v>0.7742</v>
      </c>
      <c r="S29" s="42">
        <f t="shared" si="13"/>
        <v>0.7742</v>
      </c>
      <c r="T29" s="114">
        <f>R29</f>
        <v>0.7742</v>
      </c>
      <c r="U29" s="7">
        <f t="shared" si="14"/>
        <v>0.7742</v>
      </c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Approved'!$L$17</f>
        <v>0.72819999999999996</v>
      </c>
      <c r="D30" s="42">
        <f t="shared" si="15"/>
        <v>0.72819999999999996</v>
      </c>
      <c r="E30" s="114">
        <f>'2016 Proposed'!$H$18</f>
        <v>0</v>
      </c>
      <c r="F30" s="7">
        <f t="shared" si="16"/>
        <v>0</v>
      </c>
      <c r="G30" s="85"/>
      <c r="H30" s="59">
        <f>'2015 Approved'!$S$17</f>
        <v>0.47539999999999999</v>
      </c>
      <c r="I30" s="42">
        <f t="shared" si="9"/>
        <v>0.47539999999999999</v>
      </c>
      <c r="J30" s="114">
        <f>'2016 Proposed'!$H$18</f>
        <v>0</v>
      </c>
      <c r="K30" s="7">
        <f t="shared" si="10"/>
        <v>0</v>
      </c>
      <c r="L30" s="85"/>
      <c r="M30" s="59">
        <f>'2015 Approved'!$W$17</f>
        <v>0.53459999999999996</v>
      </c>
      <c r="N30" s="42">
        <f t="shared" si="11"/>
        <v>0.53459999999999996</v>
      </c>
      <c r="O30" s="114">
        <f>'2016 Proposed'!$H$18</f>
        <v>0</v>
      </c>
      <c r="P30" s="7">
        <f t="shared" si="12"/>
        <v>0</v>
      </c>
      <c r="Q30" s="85"/>
      <c r="R30" s="59">
        <f>'2015 Approved'!$AA$17</f>
        <v>1.6468</v>
      </c>
      <c r="S30" s="42">
        <f t="shared" si="13"/>
        <v>1.6468</v>
      </c>
      <c r="T30" s="114">
        <f>'2016 Proposed'!$H$18</f>
        <v>0</v>
      </c>
      <c r="U30" s="7">
        <f t="shared" si="14"/>
        <v>0</v>
      </c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Approved'!$L$18</f>
        <v>0</v>
      </c>
      <c r="D31" s="42">
        <f t="shared" si="15"/>
        <v>0</v>
      </c>
      <c r="E31" s="114">
        <f>'2016 Proposed'!$H$19</f>
        <v>0.51170000000000004</v>
      </c>
      <c r="F31" s="7">
        <f t="shared" si="16"/>
        <v>0.51170000000000004</v>
      </c>
      <c r="G31" s="85"/>
      <c r="H31" s="59">
        <f>'2015 Approved'!$S$18</f>
        <v>0</v>
      </c>
      <c r="I31" s="42">
        <f t="shared" si="9"/>
        <v>0</v>
      </c>
      <c r="J31" s="114">
        <f>'2016 Proposed'!$H$19</f>
        <v>0.51170000000000004</v>
      </c>
      <c r="K31" s="7">
        <f t="shared" si="10"/>
        <v>0.51170000000000004</v>
      </c>
      <c r="L31" s="85"/>
      <c r="M31" s="59">
        <f>'2015 Approved'!$W$18</f>
        <v>0</v>
      </c>
      <c r="N31" s="42">
        <f t="shared" si="11"/>
        <v>0</v>
      </c>
      <c r="O31" s="114">
        <f>'2016 Proposed'!$H$19</f>
        <v>0.51170000000000004</v>
      </c>
      <c r="P31" s="7">
        <f t="shared" si="12"/>
        <v>0.51170000000000004</v>
      </c>
      <c r="Q31" s="85"/>
      <c r="R31" s="59">
        <f>'2015 Approved'!$AA$18</f>
        <v>0</v>
      </c>
      <c r="S31" s="42">
        <f t="shared" si="13"/>
        <v>0</v>
      </c>
      <c r="T31" s="114">
        <f>'2016 Proposed'!$H$19</f>
        <v>0.51170000000000004</v>
      </c>
      <c r="U31" s="7">
        <f t="shared" si="14"/>
        <v>0.51170000000000004</v>
      </c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Approved'!$L$19</f>
        <v>0</v>
      </c>
      <c r="D32" s="42">
        <f t="shared" si="15"/>
        <v>0</v>
      </c>
      <c r="E32" s="114">
        <f>'2016 Proposed'!$H$20</f>
        <v>0.129</v>
      </c>
      <c r="F32" s="7">
        <f t="shared" si="16"/>
        <v>0.129</v>
      </c>
      <c r="G32" s="85"/>
      <c r="H32" s="59">
        <f>'2015 Approved'!$S$19</f>
        <v>0</v>
      </c>
      <c r="I32" s="42">
        <f t="shared" si="9"/>
        <v>0</v>
      </c>
      <c r="J32" s="114">
        <f>'2016 Proposed'!$H$20</f>
        <v>0.129</v>
      </c>
      <c r="K32" s="7">
        <f t="shared" si="10"/>
        <v>0.129</v>
      </c>
      <c r="L32" s="85"/>
      <c r="M32" s="59">
        <f>'2015 Approved'!$W$19</f>
        <v>0</v>
      </c>
      <c r="N32" s="42">
        <f t="shared" si="11"/>
        <v>0</v>
      </c>
      <c r="O32" s="114">
        <f>'2016 Proposed'!$H$20</f>
        <v>0.129</v>
      </c>
      <c r="P32" s="7">
        <f t="shared" si="12"/>
        <v>0.129</v>
      </c>
      <c r="Q32" s="85"/>
      <c r="R32" s="59">
        <f>'2015 Approved'!$AA$19</f>
        <v>0</v>
      </c>
      <c r="S32" s="42">
        <f t="shared" si="13"/>
        <v>0</v>
      </c>
      <c r="T32" s="114">
        <f>'2016 Proposed'!$H$20</f>
        <v>0.129</v>
      </c>
      <c r="U32" s="7">
        <f t="shared" si="14"/>
        <v>0.129</v>
      </c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Approved'!$L$20</f>
        <v>0</v>
      </c>
      <c r="D33" s="42">
        <f t="shared" si="15"/>
        <v>0</v>
      </c>
      <c r="E33" s="114">
        <f>'2016 Proposed'!$H$21</f>
        <v>-0.72599999999999998</v>
      </c>
      <c r="F33" s="7">
        <f t="shared" si="16"/>
        <v>-0.72599999999999998</v>
      </c>
      <c r="G33" s="85"/>
      <c r="H33" s="59">
        <f>'2015 Approved'!$S$20</f>
        <v>0</v>
      </c>
      <c r="I33" s="42">
        <f t="shared" si="9"/>
        <v>0</v>
      </c>
      <c r="J33" s="114">
        <f>'2016 Proposed'!$H$21</f>
        <v>-0.72599999999999998</v>
      </c>
      <c r="K33" s="7">
        <f t="shared" si="10"/>
        <v>-0.72599999999999998</v>
      </c>
      <c r="L33" s="85"/>
      <c r="M33" s="59">
        <f>'2015 Approved'!$W$20</f>
        <v>0</v>
      </c>
      <c r="N33" s="42">
        <f t="shared" si="11"/>
        <v>0</v>
      </c>
      <c r="O33" s="114">
        <f>'2016 Proposed'!$H$21</f>
        <v>-0.72599999999999998</v>
      </c>
      <c r="P33" s="7">
        <f t="shared" si="12"/>
        <v>-0.72599999999999998</v>
      </c>
      <c r="Q33" s="85"/>
      <c r="R33" s="59">
        <f>'2015 Approved'!$AA$20</f>
        <v>0</v>
      </c>
      <c r="S33" s="42">
        <f t="shared" si="13"/>
        <v>0</v>
      </c>
      <c r="T33" s="114">
        <f>'2016 Proposed'!$H$21</f>
        <v>-0.72599999999999998</v>
      </c>
      <c r="U33" s="7">
        <f t="shared" si="14"/>
        <v>-0.72599999999999998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4.3687387999999983</v>
      </c>
      <c r="E34" s="110"/>
      <c r="F34" s="95">
        <f>SUM(F18:F33)</f>
        <v>3.0740350999999975</v>
      </c>
      <c r="G34" s="127">
        <f>F34-D34</f>
        <v>-1.2947037000000008</v>
      </c>
      <c r="H34" s="126"/>
      <c r="I34" s="96">
        <f>SUM(I18:I33)</f>
        <v>2.2241168000000004</v>
      </c>
      <c r="J34" s="110"/>
      <c r="K34" s="95">
        <f>SUM(K18:K33)</f>
        <v>3.0740350999999975</v>
      </c>
      <c r="L34" s="127">
        <f>K34-I34</f>
        <v>0.84991829999999702</v>
      </c>
      <c r="M34" s="126"/>
      <c r="N34" s="96">
        <f>SUM(N18:N33)</f>
        <v>5.8893502000000009</v>
      </c>
      <c r="O34" s="110"/>
      <c r="P34" s="95">
        <f>SUM(P18:P33)</f>
        <v>3.0740350999999975</v>
      </c>
      <c r="Q34" s="127">
        <f>P34-N34</f>
        <v>-2.8153151000000034</v>
      </c>
      <c r="R34" s="126"/>
      <c r="S34" s="96">
        <f>SUM(S18:S33)</f>
        <v>9.0443180000000023</v>
      </c>
      <c r="T34" s="110"/>
      <c r="U34" s="95">
        <f>SUM(U18:U33)</f>
        <v>3.8482350999999975</v>
      </c>
      <c r="V34" s="127">
        <f>U34-S34</f>
        <v>-5.1960829000000048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-0.29635639924272911</v>
      </c>
      <c r="H35" s="128"/>
      <c r="I35" s="120"/>
      <c r="J35" s="111"/>
      <c r="K35" s="97"/>
      <c r="L35" s="129">
        <f>L34/I34</f>
        <v>0.38213743990423382</v>
      </c>
      <c r="M35" s="128"/>
      <c r="N35" s="120"/>
      <c r="O35" s="111"/>
      <c r="P35" s="97"/>
      <c r="Q35" s="129">
        <f>Q34/N34</f>
        <v>-0.47803492819971938</v>
      </c>
      <c r="R35" s="128"/>
      <c r="S35" s="120"/>
      <c r="T35" s="111"/>
      <c r="U35" s="97"/>
      <c r="V35" s="129">
        <f>V34/S34</f>
        <v>-0.57451351224050318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Approved'!$L$26</f>
        <v>2.0714999999999999</v>
      </c>
      <c r="D37" s="42">
        <f>C37*D$8</f>
        <v>2.0714999999999999</v>
      </c>
      <c r="E37" s="114">
        <f>'2016 Proposed'!$H$28</f>
        <v>1.9369000000000001</v>
      </c>
      <c r="F37" s="7">
        <f>E37*F$8</f>
        <v>1.9369000000000001</v>
      </c>
      <c r="G37" s="85"/>
      <c r="H37" s="59">
        <f>'2015 Approved'!$S$26</f>
        <v>1.9817</v>
      </c>
      <c r="I37" s="42">
        <f>H37*I$8</f>
        <v>1.9817</v>
      </c>
      <c r="J37" s="114">
        <f>'2016 Proposed'!$H$28</f>
        <v>1.9369000000000001</v>
      </c>
      <c r="K37" s="7">
        <f>J37*K$8</f>
        <v>1.9369000000000001</v>
      </c>
      <c r="L37" s="85"/>
      <c r="M37" s="59">
        <f>'2015 Approved'!$W$26</f>
        <v>2.1440000000000001</v>
      </c>
      <c r="N37" s="42">
        <f>M37*N$8</f>
        <v>2.1440000000000001</v>
      </c>
      <c r="O37" s="114">
        <f>'2016 Proposed'!$H$28</f>
        <v>1.9369000000000001</v>
      </c>
      <c r="P37" s="7">
        <f>O37*P$8</f>
        <v>1.9369000000000001</v>
      </c>
      <c r="Q37" s="85"/>
      <c r="R37" s="59">
        <f>'2015 Approved'!$AA$26</f>
        <v>2.1000301140414104</v>
      </c>
      <c r="S37" s="42">
        <f>R37*S$8</f>
        <v>2.1000301140414104</v>
      </c>
      <c r="T37" s="114">
        <f>'2016 Proposed'!$H$28</f>
        <v>1.9369000000000001</v>
      </c>
      <c r="U37" s="7">
        <f>T37*U$8</f>
        <v>1.9369000000000001</v>
      </c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Approved'!$L$27</f>
        <v>1.4591000000000001</v>
      </c>
      <c r="D38" s="42">
        <f>C38*D$8</f>
        <v>1.4591000000000001</v>
      </c>
      <c r="E38" s="114">
        <f>'2016 Proposed'!$H$29</f>
        <v>1.46</v>
      </c>
      <c r="F38" s="7">
        <f>E38*F$8</f>
        <v>1.46</v>
      </c>
      <c r="G38" s="85"/>
      <c r="H38" s="59">
        <f>'2015 Approved'!$S$27</f>
        <v>1.4138999999999999</v>
      </c>
      <c r="I38" s="42">
        <f>H38*I$8</f>
        <v>1.4138999999999999</v>
      </c>
      <c r="J38" s="114">
        <f>'2016 Proposed'!$H$29</f>
        <v>1.46</v>
      </c>
      <c r="K38" s="7">
        <f>J38*K$8</f>
        <v>1.46</v>
      </c>
      <c r="L38" s="85"/>
      <c r="M38" s="59">
        <f>'2015 Approved'!$W$27</f>
        <v>1.5128999999999999</v>
      </c>
      <c r="N38" s="42">
        <f>M38*N$8</f>
        <v>1.5128999999999999</v>
      </c>
      <c r="O38" s="114">
        <f>'2016 Proposed'!$H$29</f>
        <v>1.46</v>
      </c>
      <c r="P38" s="7">
        <f>O38*P$8</f>
        <v>1.46</v>
      </c>
      <c r="Q38" s="85"/>
      <c r="R38" s="59">
        <f>'2015 Approved'!$AA$27</f>
        <v>0.99253497826633719</v>
      </c>
      <c r="S38" s="42">
        <f>R38*S$8</f>
        <v>0.99253497826633719</v>
      </c>
      <c r="T38" s="114">
        <f>'2016 Proposed'!$H$29</f>
        <v>1.46</v>
      </c>
      <c r="U38" s="7">
        <f>T38*U$8</f>
        <v>1.46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3.5305999999999997</v>
      </c>
      <c r="E39" s="110"/>
      <c r="F39" s="95">
        <f>SUM(F37:F38)</f>
        <v>3.3969</v>
      </c>
      <c r="G39" s="127">
        <f>F39-D39</f>
        <v>-0.13369999999999971</v>
      </c>
      <c r="H39" s="126"/>
      <c r="I39" s="96">
        <f>SUM(I37:I38)</f>
        <v>3.3956</v>
      </c>
      <c r="J39" s="110"/>
      <c r="K39" s="95">
        <f>SUM(K37:K38)</f>
        <v>3.3969</v>
      </c>
      <c r="L39" s="127">
        <f>K39-I39</f>
        <v>1.3000000000000789E-3</v>
      </c>
      <c r="M39" s="126"/>
      <c r="N39" s="96">
        <f>SUM(N37:N38)</f>
        <v>3.6569000000000003</v>
      </c>
      <c r="O39" s="110"/>
      <c r="P39" s="95">
        <f>SUM(P37:P38)</f>
        <v>3.3969</v>
      </c>
      <c r="Q39" s="127">
        <f>P39-N39</f>
        <v>-0.26000000000000023</v>
      </c>
      <c r="R39" s="126"/>
      <c r="S39" s="96">
        <f>SUM(S37:S38)</f>
        <v>3.0925650923077477</v>
      </c>
      <c r="T39" s="110"/>
      <c r="U39" s="95">
        <f>SUM(U37:U38)</f>
        <v>3.3969</v>
      </c>
      <c r="V39" s="127">
        <f>U39-S39</f>
        <v>0.30433490769225235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-3.7868917464453554E-2</v>
      </c>
      <c r="H40" s="128"/>
      <c r="I40" s="120"/>
      <c r="J40" s="111"/>
      <c r="K40" s="97"/>
      <c r="L40" s="129">
        <f>L39/I39</f>
        <v>3.8284839203677666E-4</v>
      </c>
      <c r="M40" s="128"/>
      <c r="N40" s="120"/>
      <c r="O40" s="111"/>
      <c r="P40" s="97"/>
      <c r="Q40" s="129">
        <f>Q39/N39</f>
        <v>-7.1098471382865333E-2</v>
      </c>
      <c r="R40" s="128"/>
      <c r="S40" s="120"/>
      <c r="T40" s="111"/>
      <c r="U40" s="97"/>
      <c r="V40" s="129">
        <f>V39/S39</f>
        <v>9.8408569782164293E-2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0.93851999999999991</v>
      </c>
      <c r="E42" s="114">
        <f>0.0036+0.0013+0.0011</f>
        <v>6.0000000000000001E-3</v>
      </c>
      <c r="F42" s="7">
        <f>E42*F10</f>
        <v>0.9387899999999999</v>
      </c>
      <c r="G42" s="85"/>
      <c r="H42" s="114">
        <f>0.0036+0.0013+0.0011</f>
        <v>6.0000000000000001E-3</v>
      </c>
      <c r="I42" s="42">
        <f>H42*I10</f>
        <v>0.95472000000000001</v>
      </c>
      <c r="J42" s="114">
        <f>0.0036+0.0013+0.0011</f>
        <v>6.0000000000000001E-3</v>
      </c>
      <c r="K42" s="7">
        <f>J42*K10</f>
        <v>0.9387899999999999</v>
      </c>
      <c r="L42" s="85"/>
      <c r="M42" s="114">
        <f>0.0036+0.0013+0.0011</f>
        <v>6.0000000000000001E-3</v>
      </c>
      <c r="N42" s="42">
        <f>M42*N10</f>
        <v>0.9595800000000001</v>
      </c>
      <c r="O42" s="114">
        <f>0.0036+0.0013+0.0011</f>
        <v>6.0000000000000001E-3</v>
      </c>
      <c r="P42" s="7">
        <f>O42*P10</f>
        <v>0.9387899999999999</v>
      </c>
      <c r="Q42" s="85"/>
      <c r="R42" s="114">
        <f>0.0036+0.0013+0.0011</f>
        <v>6.0000000000000001E-3</v>
      </c>
      <c r="S42" s="42">
        <f>R42*S10</f>
        <v>0.95220000000000016</v>
      </c>
      <c r="T42" s="114">
        <f>0.0036+0.0013+0.0011</f>
        <v>6.0000000000000001E-3</v>
      </c>
      <c r="U42" s="7">
        <f>T42*U10</f>
        <v>0.9387899999999999</v>
      </c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>
        <v>7.0000000000000001E-3</v>
      </c>
      <c r="S44" s="42">
        <f>R44*S7</f>
        <v>1.05</v>
      </c>
      <c r="T44" s="114">
        <v>7.0000000000000001E-3</v>
      </c>
      <c r="U44" s="7">
        <f>T44*U7</f>
        <v>1.05</v>
      </c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2.2385200000000003</v>
      </c>
      <c r="E45" s="110"/>
      <c r="F45" s="95">
        <f>SUM(F42:F44)</f>
        <v>2.2387899999999998</v>
      </c>
      <c r="G45" s="127">
        <f>F45-D45</f>
        <v>2.6999999999954838E-4</v>
      </c>
      <c r="H45" s="126"/>
      <c r="I45" s="96">
        <f>SUM(I42:I44)</f>
        <v>2.2547199999999998</v>
      </c>
      <c r="J45" s="110"/>
      <c r="K45" s="95">
        <f>SUM(K42:K44)</f>
        <v>2.2387899999999998</v>
      </c>
      <c r="L45" s="127">
        <f>K45-I45</f>
        <v>-1.593E-2</v>
      </c>
      <c r="M45" s="126"/>
      <c r="N45" s="96">
        <f>SUM(N42:N44)</f>
        <v>2.2595800000000001</v>
      </c>
      <c r="O45" s="110"/>
      <c r="P45" s="95">
        <f>SUM(P42:P44)</f>
        <v>2.2387899999999998</v>
      </c>
      <c r="Q45" s="127">
        <f>P45-N45</f>
        <v>-2.0790000000000308E-2</v>
      </c>
      <c r="R45" s="126"/>
      <c r="S45" s="96">
        <f>SUM(S42:S44)</f>
        <v>2.2522000000000002</v>
      </c>
      <c r="T45" s="110"/>
      <c r="U45" s="95">
        <f>SUM(U42:U44)</f>
        <v>2.2387899999999998</v>
      </c>
      <c r="V45" s="127">
        <f>U45-S45</f>
        <v>-1.3410000000000366E-2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1.2061540660773562E-4</v>
      </c>
      <c r="H46" s="128"/>
      <c r="I46" s="120"/>
      <c r="J46" s="111"/>
      <c r="K46" s="97"/>
      <c r="L46" s="129">
        <f>L45/I45</f>
        <v>-7.0651788248651719E-3</v>
      </c>
      <c r="M46" s="128"/>
      <c r="N46" s="120"/>
      <c r="O46" s="111"/>
      <c r="P46" s="97"/>
      <c r="Q46" s="129">
        <f>Q45/N45</f>
        <v>-9.2008249320671576E-3</v>
      </c>
      <c r="R46" s="128"/>
      <c r="S46" s="120"/>
      <c r="T46" s="111"/>
      <c r="U46" s="97"/>
      <c r="V46" s="129">
        <f>V45/S45</f>
        <v>-5.954178136932939E-3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25.458858800000002</v>
      </c>
      <c r="E47" s="115"/>
      <c r="F47" s="102">
        <f>F15+F34+F39+F45</f>
        <v>24.030725099999998</v>
      </c>
      <c r="G47" s="133"/>
      <c r="H47" s="132"/>
      <c r="I47" s="122">
        <f>I15+I34+I39+I45</f>
        <v>23.195436800000003</v>
      </c>
      <c r="J47" s="115"/>
      <c r="K47" s="102">
        <f>K15+K34+K39+K45</f>
        <v>24.030725099999998</v>
      </c>
      <c r="L47" s="133"/>
      <c r="M47" s="132"/>
      <c r="N47" s="122">
        <f>N15+N34+N39+N45</f>
        <v>27.126830200000001</v>
      </c>
      <c r="O47" s="115"/>
      <c r="P47" s="102">
        <f>P15+P34+P39+P45</f>
        <v>24.030725099999998</v>
      </c>
      <c r="Q47" s="133"/>
      <c r="R47" s="132"/>
      <c r="S47" s="122">
        <f>S15+S34+S39+S45</f>
        <v>29.710083092307748</v>
      </c>
      <c r="T47" s="115"/>
      <c r="U47" s="102">
        <f>U15+U34+U39+U45</f>
        <v>24.804925099999998</v>
      </c>
      <c r="V47" s="133"/>
    </row>
    <row r="48" spans="1:22" hidden="1" x14ac:dyDescent="0.25">
      <c r="A48" s="148">
        <f t="shared" si="0"/>
        <v>42</v>
      </c>
      <c r="B48" s="134" t="s">
        <v>13</v>
      </c>
      <c r="C48" s="87"/>
      <c r="D48" s="43">
        <f>D47*0.13</f>
        <v>3.3096516440000001</v>
      </c>
      <c r="E48" s="116"/>
      <c r="F48" s="99">
        <f>F47*0.13</f>
        <v>3.1239942629999997</v>
      </c>
      <c r="G48" s="134"/>
      <c r="H48" s="87"/>
      <c r="I48" s="43">
        <f>I47*0.13</f>
        <v>3.0154067840000005</v>
      </c>
      <c r="J48" s="116"/>
      <c r="K48" s="99">
        <f>K47*0.13</f>
        <v>3.1239942629999997</v>
      </c>
      <c r="L48" s="134"/>
      <c r="M48" s="87"/>
      <c r="N48" s="43">
        <f>N47*0.13</f>
        <v>3.5264879260000002</v>
      </c>
      <c r="O48" s="116"/>
      <c r="P48" s="99">
        <f>P47*0.13</f>
        <v>3.1239942629999997</v>
      </c>
      <c r="Q48" s="134"/>
      <c r="R48" s="87"/>
      <c r="S48" s="43">
        <f>S47*0.13</f>
        <v>3.8623108020000072</v>
      </c>
      <c r="T48" s="116"/>
      <c r="U48" s="99">
        <f>U47*0.13</f>
        <v>3.224640263</v>
      </c>
      <c r="V48" s="134"/>
    </row>
    <row r="49" spans="1:22" hidden="1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/>
      <c r="O49" s="117"/>
      <c r="P49" s="70"/>
      <c r="Q49" s="125"/>
      <c r="R49" s="88"/>
      <c r="S49" s="69"/>
      <c r="T49" s="117"/>
      <c r="U49" s="70"/>
      <c r="V49" s="125"/>
    </row>
    <row r="50" spans="1:22" hidden="1" x14ac:dyDescent="0.25">
      <c r="A50" s="149">
        <f t="shared" si="0"/>
        <v>44</v>
      </c>
      <c r="B50" s="150" t="s">
        <v>15</v>
      </c>
      <c r="C50" s="135"/>
      <c r="D50" s="104">
        <f>SUM(D47:D49)</f>
        <v>28.768510444</v>
      </c>
      <c r="E50" s="118"/>
      <c r="F50" s="103">
        <f>SUM(F47:F49)</f>
        <v>27.154719362999998</v>
      </c>
      <c r="G50" s="136">
        <f>F50-D50</f>
        <v>-1.6137910810000022</v>
      </c>
      <c r="H50" s="135"/>
      <c r="I50" s="104">
        <f>SUM(I47:I49)</f>
        <v>26.210843584000003</v>
      </c>
      <c r="J50" s="118"/>
      <c r="K50" s="103">
        <f>SUM(K47:K49)</f>
        <v>27.154719362999998</v>
      </c>
      <c r="L50" s="136">
        <f>K50-I50</f>
        <v>0.94387577899999542</v>
      </c>
      <c r="M50" s="135"/>
      <c r="N50" s="104">
        <f>SUM(N47:N49)</f>
        <v>30.653318126000002</v>
      </c>
      <c r="O50" s="118"/>
      <c r="P50" s="103">
        <f>SUM(P47:P49)</f>
        <v>27.154719362999998</v>
      </c>
      <c r="Q50" s="136">
        <f>P50-N50</f>
        <v>-3.4985987630000039</v>
      </c>
      <c r="R50" s="135"/>
      <c r="S50" s="104">
        <f>SUM(S47:S49)</f>
        <v>33.572393894307758</v>
      </c>
      <c r="T50" s="118"/>
      <c r="U50" s="103">
        <f>SUM(U47:U49)</f>
        <v>28.029565363</v>
      </c>
      <c r="V50" s="136">
        <f>U50-S50</f>
        <v>-5.5428285313077588</v>
      </c>
    </row>
    <row r="51" spans="1:22" hidden="1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-5.60957469154117E-2</v>
      </c>
      <c r="H51" s="137"/>
      <c r="I51" s="123"/>
      <c r="J51" s="119"/>
      <c r="K51" s="105"/>
      <c r="L51" s="138">
        <f>L50/I50</f>
        <v>3.6010889003823196E-2</v>
      </c>
      <c r="M51" s="137"/>
      <c r="N51" s="123"/>
      <c r="O51" s="119"/>
      <c r="P51" s="105"/>
      <c r="Q51" s="138">
        <f>Q50/N50</f>
        <v>-0.11413442253197734</v>
      </c>
      <c r="R51" s="137"/>
      <c r="S51" s="123"/>
      <c r="T51" s="119"/>
      <c r="U51" s="105"/>
      <c r="V51" s="138">
        <f>V50/S50</f>
        <v>-0.1651007833625934</v>
      </c>
    </row>
    <row r="52" spans="1:22" s="197" customFormat="1" ht="22.5" customHeight="1" x14ac:dyDescent="0.25">
      <c r="A52" s="220">
        <f>A51+1</f>
        <v>46</v>
      </c>
      <c r="B52" s="221" t="s">
        <v>16</v>
      </c>
      <c r="C52" s="222"/>
      <c r="D52" s="223"/>
      <c r="E52" s="224"/>
      <c r="F52" s="225"/>
      <c r="G52" s="221"/>
      <c r="H52" s="222"/>
      <c r="I52" s="223"/>
      <c r="J52" s="224"/>
      <c r="K52" s="225"/>
      <c r="L52" s="221"/>
      <c r="M52" s="222"/>
      <c r="N52" s="223"/>
      <c r="O52" s="224"/>
      <c r="P52" s="225"/>
      <c r="Q52" s="221"/>
      <c r="R52" s="222"/>
      <c r="S52" s="223"/>
      <c r="T52" s="224"/>
      <c r="U52" s="225"/>
      <c r="V52" s="221"/>
    </row>
    <row r="53" spans="1:22" x14ac:dyDescent="0.25">
      <c r="A53" s="148">
        <f>A52+1</f>
        <v>47</v>
      </c>
      <c r="B53" s="134" t="s">
        <v>125</v>
      </c>
      <c r="C53" s="202">
        <f>'2015 Approved'!$L$23</f>
        <v>0</v>
      </c>
      <c r="D53" s="43">
        <f>C53*D8</f>
        <v>0</v>
      </c>
      <c r="E53" s="203">
        <f>C53</f>
        <v>0</v>
      </c>
      <c r="F53" s="99">
        <f>E53*F8</f>
        <v>0</v>
      </c>
      <c r="G53" s="134"/>
      <c r="H53" s="59">
        <f>'2015 Approved'!$S$23</f>
        <v>0</v>
      </c>
      <c r="I53" s="43">
        <f>H53*I$8</f>
        <v>0</v>
      </c>
      <c r="J53" s="203">
        <f>H53</f>
        <v>0</v>
      </c>
      <c r="K53" s="7">
        <f>J53*K$8</f>
        <v>0</v>
      </c>
      <c r="L53" s="134"/>
      <c r="M53" s="59">
        <f>'2015 Approved'!$W$23</f>
        <v>2.8111000000000002</v>
      </c>
      <c r="N53" s="43">
        <f>M53*N$8</f>
        <v>2.8111000000000002</v>
      </c>
      <c r="O53" s="203">
        <f>M53</f>
        <v>2.8111000000000002</v>
      </c>
      <c r="P53" s="7">
        <f>O53*P$8</f>
        <v>2.8111000000000002</v>
      </c>
      <c r="Q53" s="134"/>
      <c r="R53" s="59">
        <f>'2015 Approved'!$AA$23</f>
        <v>1.0491999999999999</v>
      </c>
      <c r="S53" s="43">
        <f>R53*S8</f>
        <v>1.0491999999999999</v>
      </c>
      <c r="T53" s="203">
        <f>R53</f>
        <v>1.0491999999999999</v>
      </c>
      <c r="U53" s="7">
        <f>T53*U8</f>
        <v>1.0491999999999999</v>
      </c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Approved'!$L$24</f>
        <v>1.1633</v>
      </c>
      <c r="D54" s="42">
        <f>C54*D8</f>
        <v>1.1633</v>
      </c>
      <c r="E54" s="203">
        <f>'2016 Proposed'!$H$26</f>
        <v>1.1613</v>
      </c>
      <c r="F54" s="7">
        <f>E54*F8</f>
        <v>1.1613</v>
      </c>
      <c r="G54" s="85"/>
      <c r="H54" s="59">
        <f>'2015 Approved'!$S$24</f>
        <v>-0.25369999999999998</v>
      </c>
      <c r="I54" s="43">
        <f>H54*I$8</f>
        <v>-0.25369999999999998</v>
      </c>
      <c r="J54" s="114">
        <f>'2016 Proposed'!$H$26</f>
        <v>1.1613</v>
      </c>
      <c r="K54" s="7">
        <f>J54*K$8</f>
        <v>1.1613</v>
      </c>
      <c r="L54" s="85"/>
      <c r="M54" s="59">
        <f>'2015 Approved'!$W$24</f>
        <v>-0.1371</v>
      </c>
      <c r="N54" s="43">
        <f>M54*N$8</f>
        <v>-0.1371</v>
      </c>
      <c r="O54" s="114">
        <f>'2016 Proposed'!$H$26</f>
        <v>1.1613</v>
      </c>
      <c r="P54" s="7">
        <f>O54*P$8</f>
        <v>1.1613</v>
      </c>
      <c r="Q54" s="85"/>
      <c r="R54" s="59">
        <f>'2015 Approved'!$AA$24</f>
        <v>-9.0899999999999995E-2</v>
      </c>
      <c r="S54" s="42">
        <f>R54*S8</f>
        <v>-9.0899999999999995E-2</v>
      </c>
      <c r="T54" s="114">
        <f>'2016 Proposed'!$H$26</f>
        <v>1.1613</v>
      </c>
      <c r="U54" s="7">
        <f>T54*U8</f>
        <v>1.1613</v>
      </c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26.622158800000001</v>
      </c>
      <c r="E55" s="106"/>
      <c r="F55" s="7">
        <f>F47+SUM(F53:F54)</f>
        <v>25.192025099999999</v>
      </c>
      <c r="G55" s="85"/>
      <c r="H55" s="86"/>
      <c r="I55" s="42">
        <f>I47+I54+I53</f>
        <v>22.941736800000005</v>
      </c>
      <c r="J55" s="106"/>
      <c r="K55" s="7">
        <f>K47+K54+K53</f>
        <v>25.192025099999999</v>
      </c>
      <c r="L55" s="85"/>
      <c r="M55" s="86"/>
      <c r="N55" s="42">
        <f>N47+N54+N53</f>
        <v>29.8008302</v>
      </c>
      <c r="O55" s="106"/>
      <c r="P55" s="7">
        <f>P47+P54+P53</f>
        <v>28.003125099999998</v>
      </c>
      <c r="Q55" s="85"/>
      <c r="R55" s="86"/>
      <c r="S55" s="42">
        <f>S47+S54+S53</f>
        <v>30.668383092307746</v>
      </c>
      <c r="T55" s="106"/>
      <c r="U55" s="7">
        <f>U47+U54+U53</f>
        <v>27.015425099999998</v>
      </c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3.4608806440000004</v>
      </c>
      <c r="E56" s="106"/>
      <c r="F56" s="7">
        <f>F55*0.13</f>
        <v>3.2749632630000001</v>
      </c>
      <c r="G56" s="85"/>
      <c r="H56" s="86"/>
      <c r="I56" s="42">
        <f>I55*0.13</f>
        <v>2.9824257840000006</v>
      </c>
      <c r="J56" s="106"/>
      <c r="K56" s="7">
        <f>K55*0.13</f>
        <v>3.2749632630000001</v>
      </c>
      <c r="L56" s="85"/>
      <c r="M56" s="86"/>
      <c r="N56" s="42">
        <f>N55*0.13</f>
        <v>3.8741079260000002</v>
      </c>
      <c r="O56" s="106"/>
      <c r="P56" s="7">
        <f>P55*0.13</f>
        <v>3.640406263</v>
      </c>
      <c r="Q56" s="85"/>
      <c r="R56" s="86"/>
      <c r="S56" s="42">
        <f>S55*0.13</f>
        <v>3.986889802000007</v>
      </c>
      <c r="T56" s="106"/>
      <c r="U56" s="7">
        <f>U55*0.13</f>
        <v>3.5120052629999998</v>
      </c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30.083039444000001</v>
      </c>
      <c r="E58" s="181"/>
      <c r="F58" s="182">
        <f>SUM(F55:F57)</f>
        <v>28.466988362999999</v>
      </c>
      <c r="G58" s="183">
        <f>F58-D58</f>
        <v>-1.6160510810000019</v>
      </c>
      <c r="H58" s="179"/>
      <c r="I58" s="180">
        <f>SUM(I55:I57)</f>
        <v>25.924162584000005</v>
      </c>
      <c r="J58" s="181"/>
      <c r="K58" s="182">
        <f>SUM(K55:K57)</f>
        <v>28.466988362999999</v>
      </c>
      <c r="L58" s="183">
        <f>K58-I58</f>
        <v>2.542825778999994</v>
      </c>
      <c r="M58" s="179"/>
      <c r="N58" s="180">
        <f>SUM(N55:N57)</f>
        <v>33.674938126000001</v>
      </c>
      <c r="O58" s="181"/>
      <c r="P58" s="182">
        <f>SUM(P55:P57)</f>
        <v>31.643531362999997</v>
      </c>
      <c r="Q58" s="183">
        <f>P58-N58</f>
        <v>-2.0314067630000032</v>
      </c>
      <c r="R58" s="179"/>
      <c r="S58" s="180">
        <f>SUM(S55:S57)</f>
        <v>34.65527289430775</v>
      </c>
      <c r="T58" s="181"/>
      <c r="U58" s="182">
        <f>SUM(U55:U57)</f>
        <v>30.527430362999997</v>
      </c>
      <c r="V58" s="183">
        <f>U58-S58</f>
        <v>-4.1278425313077527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-5.3719674303798447E-2</v>
      </c>
      <c r="H59" s="186"/>
      <c r="I59" s="187"/>
      <c r="J59" s="188"/>
      <c r="K59" s="189"/>
      <c r="L59" s="190">
        <f>L58/I58</f>
        <v>9.8087094260448246E-2</v>
      </c>
      <c r="M59" s="186"/>
      <c r="N59" s="187"/>
      <c r="O59" s="188"/>
      <c r="P59" s="189"/>
      <c r="Q59" s="190">
        <f>Q58/N58</f>
        <v>-6.032399392685385E-2</v>
      </c>
      <c r="R59" s="186"/>
      <c r="S59" s="187"/>
      <c r="T59" s="188"/>
      <c r="U59" s="189"/>
      <c r="V59" s="190">
        <f>V58/S58</f>
        <v>-0.11911152868127509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SUM(D18:D21)+D23+D24+D33</f>
        <v>3.6716387999999984</v>
      </c>
      <c r="E62" s="106"/>
      <c r="F62" s="7">
        <f>SUM(F18:F21)+F23+F24+F33</f>
        <v>1.9774350999999974</v>
      </c>
      <c r="G62" s="56">
        <f>F62-D62</f>
        <v>-1.694203700000001</v>
      </c>
      <c r="H62" s="86"/>
      <c r="I62" s="42">
        <f>SUM(I18:I21)+I23+I24+I33</f>
        <v>1.6784168000000006</v>
      </c>
      <c r="J62" s="106"/>
      <c r="K62" s="7">
        <f>SUM(K18:K21)+K23+K24+K33</f>
        <v>1.9774350999999974</v>
      </c>
      <c r="L62" s="56">
        <f>K62-I62</f>
        <v>0.29901829999999685</v>
      </c>
      <c r="M62" s="86"/>
      <c r="N62" s="42">
        <f>SUM(N18:N21)+N23+N24+N33</f>
        <v>4.7708502000000008</v>
      </c>
      <c r="O62" s="106"/>
      <c r="P62" s="7">
        <f>SUM(P18:P21)+P23+P24+P33</f>
        <v>1.9774350999999974</v>
      </c>
      <c r="Q62" s="56">
        <f>P62-N62</f>
        <v>-2.7934151000000034</v>
      </c>
      <c r="R62" s="86"/>
      <c r="S62" s="42">
        <f>SUM(S18:S21)+S23+S24+S33</f>
        <v>5.2880180000000019</v>
      </c>
      <c r="T62" s="106"/>
      <c r="U62" s="7">
        <f>SUM(U18:U21)+U23+U24+U33</f>
        <v>1.9774350999999974</v>
      </c>
      <c r="V62" s="56">
        <f>U62-S62</f>
        <v>-3.3105829000000044</v>
      </c>
    </row>
    <row r="63" spans="1:22" x14ac:dyDescent="0.25">
      <c r="A63" s="164">
        <f t="shared" ref="A63:A65" si="17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-0.3878015549934003</v>
      </c>
      <c r="H63" s="166"/>
      <c r="I63" s="167"/>
      <c r="J63" s="168"/>
      <c r="K63" s="93"/>
      <c r="L63" s="169">
        <f>L62/SUM(I62:I65)</f>
        <v>0.13444361375265759</v>
      </c>
      <c r="M63" s="166"/>
      <c r="N63" s="167"/>
      <c r="O63" s="168"/>
      <c r="P63" s="93"/>
      <c r="Q63" s="169">
        <f>Q62/SUM(N62:N65)</f>
        <v>-0.47431635157304841</v>
      </c>
      <c r="R63" s="166"/>
      <c r="S63" s="167"/>
      <c r="T63" s="168"/>
      <c r="U63" s="93"/>
      <c r="V63" s="169">
        <f>V62/SUM(S62:S65)</f>
        <v>-0.36604008173971814</v>
      </c>
    </row>
    <row r="64" spans="1:22" x14ac:dyDescent="0.25">
      <c r="A64" s="139">
        <f t="shared" si="17"/>
        <v>57</v>
      </c>
      <c r="B64" s="85" t="s">
        <v>119</v>
      </c>
      <c r="C64" s="86"/>
      <c r="D64" s="42">
        <f>D22+SUM(D25:D32)</f>
        <v>0.69709999999999994</v>
      </c>
      <c r="E64" s="106"/>
      <c r="F64" s="7">
        <f>F22+SUM(F25:F32)</f>
        <v>1.0966</v>
      </c>
      <c r="G64" s="56">
        <f>F64-D64</f>
        <v>0.39950000000000008</v>
      </c>
      <c r="H64" s="86"/>
      <c r="I64" s="42">
        <f>I22+SUM(I25:I32)</f>
        <v>0.54569999999999996</v>
      </c>
      <c r="J64" s="106"/>
      <c r="K64" s="7">
        <f>K22+SUM(K25:K32)</f>
        <v>1.0966</v>
      </c>
      <c r="L64" s="56">
        <f>K64-I64</f>
        <v>0.55090000000000006</v>
      </c>
      <c r="M64" s="86"/>
      <c r="N64" s="42">
        <f>N22+SUM(N25:N32)</f>
        <v>1.1185</v>
      </c>
      <c r="O64" s="106"/>
      <c r="P64" s="7">
        <f>P22+SUM(P25:P32)</f>
        <v>1.0966</v>
      </c>
      <c r="Q64" s="56">
        <f>P64-N64</f>
        <v>-2.1900000000000031E-2</v>
      </c>
      <c r="R64" s="86"/>
      <c r="S64" s="42">
        <f>S22+SUM(S25:S32)</f>
        <v>3.7562999999999995</v>
      </c>
      <c r="T64" s="106"/>
      <c r="U64" s="7">
        <f>U22+SUM(U25:U32)</f>
        <v>1.8708</v>
      </c>
      <c r="V64" s="56">
        <f>U64-S64</f>
        <v>-1.8854999999999995</v>
      </c>
    </row>
    <row r="65" spans="1:22" ht="15.75" thickBot="1" x14ac:dyDescent="0.3">
      <c r="A65" s="170">
        <f t="shared" si="17"/>
        <v>58</v>
      </c>
      <c r="B65" s="171" t="s">
        <v>116</v>
      </c>
      <c r="C65" s="172"/>
      <c r="D65" s="173"/>
      <c r="E65" s="174"/>
      <c r="F65" s="175"/>
      <c r="G65" s="176">
        <f>G64/SUM(D62:D65)</f>
        <v>9.1445155750671164E-2</v>
      </c>
      <c r="H65" s="172"/>
      <c r="I65" s="173"/>
      <c r="J65" s="174"/>
      <c r="K65" s="175"/>
      <c r="L65" s="176">
        <f>L64/SUM(I62:I65)</f>
        <v>0.24769382615157617</v>
      </c>
      <c r="M65" s="172"/>
      <c r="N65" s="173"/>
      <c r="O65" s="174"/>
      <c r="P65" s="175"/>
      <c r="Q65" s="176">
        <f>Q64/SUM(N62:N65)</f>
        <v>-3.7185766266709741E-3</v>
      </c>
      <c r="R65" s="172"/>
      <c r="S65" s="173"/>
      <c r="T65" s="174"/>
      <c r="U65" s="175"/>
      <c r="V65" s="176">
        <f>V64/SUM(S62:S65)</f>
        <v>-0.20847343050078507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="110" zoomScaleNormal="110" workbookViewId="0">
      <pane xSplit="2" ySplit="6" topLeftCell="C49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7" width="11.7109375" customWidth="1"/>
  </cols>
  <sheetData>
    <row r="1" spans="1:7" ht="18.75" x14ac:dyDescent="0.3">
      <c r="A1" s="162" t="s">
        <v>120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143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173</v>
      </c>
      <c r="B3" s="156"/>
      <c r="C3" s="156"/>
      <c r="D3" s="156"/>
      <c r="E3" s="156"/>
      <c r="F3" s="156"/>
      <c r="G3" s="156"/>
    </row>
    <row r="4" spans="1:7" ht="15.75" thickBot="1" x14ac:dyDescent="0.3"/>
    <row r="5" spans="1:7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</row>
    <row r="6" spans="1:7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</row>
    <row r="7" spans="1:7" x14ac:dyDescent="0.25">
      <c r="A7" s="139">
        <v>1</v>
      </c>
      <c r="B7" s="85" t="s">
        <v>89</v>
      </c>
      <c r="C7" s="86"/>
      <c r="D7" s="204">
        <f>'[1]Load Forecast'!$G$14/12+29</f>
        <v>368500.41666666669</v>
      </c>
      <c r="E7" s="106"/>
      <c r="F7" s="81">
        <f>D7</f>
        <v>368500.41666666669</v>
      </c>
      <c r="G7" s="85"/>
    </row>
    <row r="8" spans="1:7" x14ac:dyDescent="0.25">
      <c r="A8" s="139">
        <f>A7+1</f>
        <v>2</v>
      </c>
      <c r="B8" s="85" t="s">
        <v>90</v>
      </c>
      <c r="C8" s="86"/>
      <c r="D8" s="204">
        <v>14</v>
      </c>
      <c r="E8" s="106"/>
      <c r="F8" s="81">
        <f>D8</f>
        <v>14</v>
      </c>
      <c r="G8" s="85"/>
    </row>
    <row r="9" spans="1:7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91</v>
      </c>
      <c r="C10" s="86"/>
      <c r="D10" s="80">
        <f>D7*D9</f>
        <v>384272.23450000002</v>
      </c>
      <c r="E10" s="106"/>
      <c r="F10" s="81">
        <f>F7*F9</f>
        <v>384382.78462499997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18867.221333333335</v>
      </c>
      <c r="E12" s="108">
        <f>'General Input'!$B$11</f>
        <v>0.08</v>
      </c>
      <c r="F12" s="7">
        <f>F$7*E12*TOU_OFF</f>
        <v>18867.221333333335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8092.2691500000001</v>
      </c>
      <c r="E13" s="108">
        <f>'General Input'!$B$12</f>
        <v>0.122</v>
      </c>
      <c r="F13" s="7">
        <f>F$7*E13*TOU_MID</f>
        <v>8092.2691500000001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10679.142075</v>
      </c>
      <c r="E14" s="109">
        <f>'General Input'!$B$13</f>
        <v>0.161</v>
      </c>
      <c r="F14" s="70">
        <f>F$7*E14*TOU_ON</f>
        <v>10679.142075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37638.632558333338</v>
      </c>
      <c r="E15" s="110"/>
      <c r="F15" s="95">
        <f>SUM(F12:F14)</f>
        <v>37638.632558333338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Proposed'!$I$3</f>
        <v>128.86000000000001</v>
      </c>
      <c r="F18" s="7">
        <f>E18</f>
        <v>128.86000000000001</v>
      </c>
      <c r="G18" s="85"/>
    </row>
    <row r="19" spans="1:7" x14ac:dyDescent="0.25">
      <c r="A19" s="139">
        <f t="shared" si="0"/>
        <v>13</v>
      </c>
      <c r="B19" s="85" t="s">
        <v>84</v>
      </c>
      <c r="C19" s="55">
        <f>'2015 Approved'!$D$5</f>
        <v>0</v>
      </c>
      <c r="D19" s="42">
        <f t="shared" ref="D19:D22" si="1">C19</f>
        <v>0</v>
      </c>
      <c r="E19" s="113">
        <f>'2016 Proposed'!$I$5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84</v>
      </c>
      <c r="C20" s="55">
        <f>'2015 Approved'!$D$6</f>
        <v>0</v>
      </c>
      <c r="D20" s="42">
        <f t="shared" si="1"/>
        <v>0</v>
      </c>
      <c r="E20" s="113">
        <f>'2016 Proposed'!$I$6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v>0</v>
      </c>
      <c r="D21" s="42">
        <f t="shared" si="1"/>
        <v>0</v>
      </c>
      <c r="E21" s="113">
        <f>'2016 Proposed'!$I$7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93</v>
      </c>
      <c r="C22" s="55">
        <f>'2015 Approved'!$D$8</f>
        <v>0</v>
      </c>
      <c r="D22" s="42">
        <f t="shared" si="1"/>
        <v>0</v>
      </c>
      <c r="E22" s="113">
        <f>'2016 Proposed'!$I$8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1610.9334734966669</v>
      </c>
      <c r="E23" s="114">
        <f>F15/$F$7</f>
        <v>0.10214000000000001</v>
      </c>
      <c r="F23" s="7">
        <f>(F10-F7)*E23</f>
        <v>1622.2250632641619</v>
      </c>
      <c r="G23" s="85"/>
    </row>
    <row r="24" spans="1:7" x14ac:dyDescent="0.25">
      <c r="A24" s="139">
        <f t="shared" si="0"/>
        <v>18</v>
      </c>
      <c r="B24" s="85" t="s">
        <v>88</v>
      </c>
      <c r="C24" s="59">
        <v>0</v>
      </c>
      <c r="D24" s="42">
        <f>C24*D$8</f>
        <v>0</v>
      </c>
      <c r="E24" s="114">
        <f>'2016 Proposed'!$I$11</f>
        <v>0</v>
      </c>
      <c r="F24" s="7">
        <f>E24*F$8</f>
        <v>0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v>0</v>
      </c>
      <c r="D25" s="42">
        <f t="shared" ref="D25:D33" si="3">C25*D$8</f>
        <v>0</v>
      </c>
      <c r="E25" s="114">
        <f>'2016 Proposed'!$I$13</f>
        <v>0.62009999999999998</v>
      </c>
      <c r="F25" s="7">
        <f t="shared" ref="F25:F33" si="4">E25*F$8</f>
        <v>8.6814</v>
      </c>
      <c r="G25" s="85"/>
    </row>
    <row r="26" spans="1:7" x14ac:dyDescent="0.25">
      <c r="A26" s="139">
        <f t="shared" si="0"/>
        <v>20</v>
      </c>
      <c r="B26" s="85" t="s">
        <v>85</v>
      </c>
      <c r="C26" s="59">
        <v>0</v>
      </c>
      <c r="D26" s="42">
        <f t="shared" si="3"/>
        <v>0</v>
      </c>
      <c r="E26" s="114">
        <f>'2016 Proposed'!$I$14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v>0</v>
      </c>
      <c r="D27" s="42">
        <f t="shared" si="3"/>
        <v>0</v>
      </c>
      <c r="E27" s="114">
        <f>'2016 Proposed'!$I$15</f>
        <v>0</v>
      </c>
      <c r="F27" s="7">
        <f t="shared" si="4"/>
        <v>0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v>0</v>
      </c>
      <c r="D28" s="42">
        <f t="shared" si="3"/>
        <v>0</v>
      </c>
      <c r="E28" s="114">
        <f>'2016 Proposed'!$I$16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99</v>
      </c>
      <c r="C29" s="59">
        <v>0</v>
      </c>
      <c r="D29" s="42">
        <f t="shared" si="3"/>
        <v>0</v>
      </c>
      <c r="E29" s="114">
        <f>'2016 Proposed'!$I$17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110</v>
      </c>
      <c r="C30" s="59">
        <v>0</v>
      </c>
      <c r="D30" s="42">
        <f t="shared" si="3"/>
        <v>0</v>
      </c>
      <c r="E30" s="114">
        <f>'2016 Proposed'!$I$18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100</v>
      </c>
      <c r="C31" s="59">
        <v>0</v>
      </c>
      <c r="D31" s="42">
        <f t="shared" si="3"/>
        <v>0</v>
      </c>
      <c r="E31" s="114">
        <f>'2016 Proposed'!$I$19</f>
        <v>0</v>
      </c>
      <c r="F31" s="7">
        <f t="shared" si="4"/>
        <v>0</v>
      </c>
      <c r="G31" s="85"/>
    </row>
    <row r="32" spans="1:7" x14ac:dyDescent="0.25">
      <c r="A32" s="139">
        <f t="shared" si="0"/>
        <v>26</v>
      </c>
      <c r="B32" s="85" t="s">
        <v>92</v>
      </c>
      <c r="C32" s="59">
        <v>0</v>
      </c>
      <c r="D32" s="42">
        <f t="shared" si="3"/>
        <v>0</v>
      </c>
      <c r="E32" s="114">
        <f>'2016 Proposed'!$I$20</f>
        <v>0</v>
      </c>
      <c r="F32" s="7">
        <f t="shared" si="4"/>
        <v>0</v>
      </c>
      <c r="G32" s="85"/>
    </row>
    <row r="33" spans="1:7" x14ac:dyDescent="0.25">
      <c r="A33" s="139">
        <f t="shared" si="0"/>
        <v>27</v>
      </c>
      <c r="B33" s="85" t="s">
        <v>102</v>
      </c>
      <c r="C33" s="59">
        <v>0</v>
      </c>
      <c r="D33" s="42">
        <f t="shared" si="3"/>
        <v>0</v>
      </c>
      <c r="E33" s="114">
        <f>'2016 Proposed'!$I$21</f>
        <v>0</v>
      </c>
      <c r="F33" s="7">
        <f t="shared" si="4"/>
        <v>0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1733.7934734966668</v>
      </c>
      <c r="E34" s="110"/>
      <c r="F34" s="95">
        <f>SUM(F18:F33)</f>
        <v>1759.7664632641618</v>
      </c>
      <c r="G34" s="127">
        <f>F34-D34</f>
        <v>25.972989767494937</v>
      </c>
    </row>
    <row r="35" spans="1:7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1.4980440383774964E-2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66</v>
      </c>
      <c r="C37" s="59"/>
      <c r="D37" s="42">
        <f>C37*D$8</f>
        <v>0</v>
      </c>
      <c r="E37" s="114"/>
      <c r="F37" s="7">
        <f>E37*F$8</f>
        <v>0</v>
      </c>
      <c r="G37" s="85"/>
    </row>
    <row r="38" spans="1:7" x14ac:dyDescent="0.25">
      <c r="A38" s="139">
        <f t="shared" si="0"/>
        <v>32</v>
      </c>
      <c r="B38" s="85" t="s">
        <v>67</v>
      </c>
      <c r="C38" s="59"/>
      <c r="D38" s="42">
        <f>C38*D$8</f>
        <v>0</v>
      </c>
      <c r="E38" s="114"/>
      <c r="F38" s="7">
        <f>E38*F$8</f>
        <v>0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0</v>
      </c>
      <c r="E39" s="110"/>
      <c r="F39" s="95">
        <f>SUM(F37:F38)</f>
        <v>0</v>
      </c>
      <c r="G39" s="127">
        <f>F39-D39</f>
        <v>0</v>
      </c>
    </row>
    <row r="40" spans="1:7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 t="e">
        <f>G39/D39</f>
        <v>#DIV/0!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2305.6334070000003</v>
      </c>
      <c r="E42" s="114">
        <f>0.0036+0.0013+0.0011</f>
        <v>6.0000000000000001E-3</v>
      </c>
      <c r="F42" s="7">
        <f>E42*F10</f>
        <v>2306.2967077499998</v>
      </c>
      <c r="G42" s="85"/>
    </row>
    <row r="43" spans="1:7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2579.5029166666668</v>
      </c>
      <c r="E44" s="114">
        <v>7.0000000000000001E-3</v>
      </c>
      <c r="F44" s="7">
        <f>E44*F7</f>
        <v>2579.5029166666668</v>
      </c>
      <c r="G44" s="85"/>
    </row>
    <row r="45" spans="1:7" x14ac:dyDescent="0.25">
      <c r="A45" s="142">
        <f>A44+1</f>
        <v>39</v>
      </c>
      <c r="B45" s="143" t="s">
        <v>12</v>
      </c>
      <c r="C45" s="126"/>
      <c r="D45" s="96">
        <f>SUM(D42:D44)</f>
        <v>4885.3863236666675</v>
      </c>
      <c r="E45" s="110"/>
      <c r="F45" s="95">
        <f>SUM(F42:F44)</f>
        <v>4886.0496244166661</v>
      </c>
      <c r="G45" s="127">
        <f>F45-D45</f>
        <v>0.66330074999859789</v>
      </c>
    </row>
    <row r="46" spans="1:7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1.3577242536282484E-4</v>
      </c>
    </row>
    <row r="47" spans="1:7" x14ac:dyDescent="0.25">
      <c r="A47" s="147">
        <f t="shared" si="0"/>
        <v>41</v>
      </c>
      <c r="B47" s="133" t="s">
        <v>127</v>
      </c>
      <c r="C47" s="132"/>
      <c r="D47" s="122">
        <f>D15+D34+D39+D45</f>
        <v>44257.812355496673</v>
      </c>
      <c r="E47" s="115"/>
      <c r="F47" s="102">
        <f>F15+F34+F39+F45</f>
        <v>44284.448646014163</v>
      </c>
      <c r="G47" s="133"/>
    </row>
    <row r="48" spans="1:7" x14ac:dyDescent="0.25">
      <c r="A48" s="148">
        <f t="shared" si="0"/>
        <v>42</v>
      </c>
      <c r="B48" s="134" t="s">
        <v>13</v>
      </c>
      <c r="C48" s="87"/>
      <c r="D48" s="43">
        <f>D47*0.13</f>
        <v>5753.5156062145679</v>
      </c>
      <c r="E48" s="116"/>
      <c r="F48" s="99">
        <f>F47*0.13</f>
        <v>5756.9783239818416</v>
      </c>
      <c r="G48" s="134"/>
    </row>
    <row r="49" spans="1:7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</row>
    <row r="50" spans="1:7" x14ac:dyDescent="0.25">
      <c r="A50" s="149">
        <f t="shared" si="0"/>
        <v>44</v>
      </c>
      <c r="B50" s="150" t="s">
        <v>15</v>
      </c>
      <c r="C50" s="135"/>
      <c r="D50" s="104">
        <f>SUM(D47:D49)</f>
        <v>50011.327961711242</v>
      </c>
      <c r="E50" s="118"/>
      <c r="F50" s="103">
        <f>SUM(F47:F49)</f>
        <v>50041.426969996006</v>
      </c>
      <c r="G50" s="136">
        <f>F50-D50</f>
        <v>30.09900828476384</v>
      </c>
    </row>
    <row r="51" spans="1:7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6.0184381242201152E-4</v>
      </c>
    </row>
    <row r="52" spans="1:7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</row>
    <row r="53" spans="1:7" x14ac:dyDescent="0.25">
      <c r="A53" s="148">
        <f>A52+1</f>
        <v>47</v>
      </c>
      <c r="B53" s="134" t="s">
        <v>125</v>
      </c>
      <c r="C53" s="202"/>
      <c r="D53" s="43">
        <f>C53*D8</f>
        <v>0</v>
      </c>
      <c r="E53" s="203"/>
      <c r="F53" s="99">
        <f>E53*F8</f>
        <v>0</v>
      </c>
      <c r="G53" s="134"/>
    </row>
    <row r="54" spans="1:7" x14ac:dyDescent="0.25">
      <c r="A54" s="148">
        <f>A53+1</f>
        <v>48</v>
      </c>
      <c r="B54" s="85" t="s">
        <v>126</v>
      </c>
      <c r="C54" s="59"/>
      <c r="D54" s="42">
        <f>C54*D8</f>
        <v>0</v>
      </c>
      <c r="E54" s="203"/>
      <c r="F54" s="7">
        <f>E54*F8</f>
        <v>0</v>
      </c>
      <c r="G54" s="85"/>
    </row>
    <row r="55" spans="1:7" x14ac:dyDescent="0.25">
      <c r="A55" s="139">
        <f t="shared" si="0"/>
        <v>49</v>
      </c>
      <c r="B55" s="85" t="s">
        <v>17</v>
      </c>
      <c r="C55" s="86"/>
      <c r="D55" s="42">
        <f>D47+SUM(D53:D54)</f>
        <v>44257.812355496673</v>
      </c>
      <c r="E55" s="106"/>
      <c r="F55" s="7">
        <f>F47+SUM(F53:F54)</f>
        <v>44284.448646014163</v>
      </c>
      <c r="G55" s="85"/>
    </row>
    <row r="56" spans="1:7" x14ac:dyDescent="0.25">
      <c r="A56" s="139">
        <f t="shared" si="0"/>
        <v>50</v>
      </c>
      <c r="B56" s="85" t="s">
        <v>13</v>
      </c>
      <c r="C56" s="86"/>
      <c r="D56" s="42">
        <f>D55*0.13</f>
        <v>5753.5156062145679</v>
      </c>
      <c r="E56" s="106"/>
      <c r="F56" s="7">
        <f>F55*0.13</f>
        <v>5756.9783239818416</v>
      </c>
      <c r="G56" s="85"/>
    </row>
    <row r="57" spans="1:7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</row>
    <row r="58" spans="1:7" x14ac:dyDescent="0.25">
      <c r="A58" s="177">
        <f t="shared" si="0"/>
        <v>52</v>
      </c>
      <c r="B58" s="178" t="s">
        <v>15</v>
      </c>
      <c r="C58" s="179"/>
      <c r="D58" s="180">
        <f>SUM(D55:D57)</f>
        <v>50011.327961711242</v>
      </c>
      <c r="E58" s="181"/>
      <c r="F58" s="182">
        <f>SUM(F55:F57)</f>
        <v>50041.426969996006</v>
      </c>
      <c r="G58" s="183">
        <f>F58-D58</f>
        <v>30.09900828476384</v>
      </c>
    </row>
    <row r="59" spans="1:7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6.0184381242201152E-4</v>
      </c>
    </row>
    <row r="60" spans="1:7" ht="15.75" thickBot="1" x14ac:dyDescent="0.3"/>
    <row r="61" spans="1:7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</row>
    <row r="62" spans="1:7" x14ac:dyDescent="0.25">
      <c r="A62" s="139">
        <f>A61+1</f>
        <v>55</v>
      </c>
      <c r="B62" s="85" t="s">
        <v>117</v>
      </c>
      <c r="C62" s="86"/>
      <c r="D62" s="42">
        <f>SUM(D18:D21)+D23+D24+D33</f>
        <v>1733.7934734966668</v>
      </c>
      <c r="E62" s="106"/>
      <c r="F62" s="7">
        <f>SUM(F18:F21)+F23+F24+F33</f>
        <v>1751.0850632641618</v>
      </c>
      <c r="G62" s="56">
        <f>F62-D62</f>
        <v>17.291589767494997</v>
      </c>
    </row>
    <row r="63" spans="1:7" x14ac:dyDescent="0.25">
      <c r="A63" s="164">
        <f t="shared" ref="A63:A65" si="5">A62+1</f>
        <v>56</v>
      </c>
      <c r="B63" s="165" t="s">
        <v>116</v>
      </c>
      <c r="C63" s="166"/>
      <c r="D63" s="167"/>
      <c r="E63" s="168"/>
      <c r="F63" s="93"/>
      <c r="G63" s="169">
        <f>G62/SUM(D62:D65)</f>
        <v>9.9732696147608619E-3</v>
      </c>
    </row>
    <row r="64" spans="1:7" x14ac:dyDescent="0.25">
      <c r="A64" s="139">
        <f t="shared" si="5"/>
        <v>57</v>
      </c>
      <c r="B64" s="85" t="s">
        <v>119</v>
      </c>
      <c r="C64" s="86"/>
      <c r="D64" s="42">
        <f>D22+SUM(D25:D32)</f>
        <v>0</v>
      </c>
      <c r="E64" s="106"/>
      <c r="F64" s="7">
        <f>F22+SUM(F25:F32)</f>
        <v>8.6814</v>
      </c>
      <c r="G64" s="56">
        <f>F64-D64</f>
        <v>8.6814</v>
      </c>
    </row>
    <row r="65" spans="1:7" ht="15.75" thickBot="1" x14ac:dyDescent="0.3">
      <c r="A65" s="170">
        <f t="shared" si="5"/>
        <v>58</v>
      </c>
      <c r="B65" s="171" t="s">
        <v>116</v>
      </c>
      <c r="C65" s="172"/>
      <c r="D65" s="173"/>
      <c r="E65" s="174"/>
      <c r="F65" s="175"/>
      <c r="G65" s="176">
        <f>G64/SUM(D62:D65)</f>
        <v>5.0071707690141389E-3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5"/>
  <sheetViews>
    <sheetView topLeftCell="A19" zoomScale="110" zoomScaleNormal="110" workbookViewId="0">
      <selection activeCell="G11" sqref="G11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120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143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174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</row>
    <row r="6" spans="1:7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</row>
    <row r="7" spans="1:7" x14ac:dyDescent="0.25">
      <c r="A7" s="139">
        <v>1</v>
      </c>
      <c r="B7" s="85" t="s">
        <v>89</v>
      </c>
      <c r="C7" s="86"/>
      <c r="D7" s="204">
        <v>440000</v>
      </c>
      <c r="E7" s="106"/>
      <c r="F7" s="81">
        <f>D7</f>
        <v>440000</v>
      </c>
      <c r="G7" s="85"/>
    </row>
    <row r="8" spans="1:7" x14ac:dyDescent="0.25">
      <c r="A8" s="139">
        <f>A7+1</f>
        <v>2</v>
      </c>
      <c r="B8" s="85" t="s">
        <v>90</v>
      </c>
      <c r="C8" s="86"/>
      <c r="D8" s="204">
        <v>96</v>
      </c>
      <c r="E8" s="106"/>
      <c r="F8" s="81">
        <f>D8</f>
        <v>96</v>
      </c>
      <c r="G8" s="85"/>
    </row>
    <row r="9" spans="1:7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91</v>
      </c>
      <c r="C10" s="86"/>
      <c r="D10" s="80">
        <f>D7*D9</f>
        <v>458832</v>
      </c>
      <c r="E10" s="106"/>
      <c r="F10" s="81">
        <f>F7*F9</f>
        <v>458963.99999999994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22528</v>
      </c>
      <c r="E12" s="108">
        <f>'General Input'!$B$11</f>
        <v>0.08</v>
      </c>
      <c r="F12" s="7">
        <f>F$7*E12*TOU_OFF</f>
        <v>22528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9662.4</v>
      </c>
      <c r="E13" s="108">
        <f>'General Input'!$B$12</f>
        <v>0.122</v>
      </c>
      <c r="F13" s="7">
        <f>F$7*E13*TOU_MID</f>
        <v>9662.4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12751.199999999999</v>
      </c>
      <c r="E14" s="109">
        <f>'General Input'!$B$13</f>
        <v>0.161</v>
      </c>
      <c r="F14" s="70">
        <f>F$7*E14*TOU_ON</f>
        <v>12751.199999999999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44941.599999999999</v>
      </c>
      <c r="E15" s="110"/>
      <c r="F15" s="95">
        <f>SUM(F12:F14)</f>
        <v>44941.599999999999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Approved'!$U$4</f>
        <v>27.45</v>
      </c>
      <c r="D18" s="42">
        <f>C18</f>
        <v>27.45</v>
      </c>
      <c r="E18" s="113">
        <f>'2016 Proposed'!$D$3</f>
        <v>97.27</v>
      </c>
      <c r="F18" s="7">
        <f>E18</f>
        <v>97.27</v>
      </c>
      <c r="G18" s="85"/>
    </row>
    <row r="19" spans="1:7" x14ac:dyDescent="0.25">
      <c r="A19" s="139">
        <f t="shared" si="0"/>
        <v>13</v>
      </c>
      <c r="B19" s="85" t="s">
        <v>84</v>
      </c>
      <c r="C19" s="55">
        <f>'2015 Approved'!$U$5</f>
        <v>2.21</v>
      </c>
      <c r="D19" s="42">
        <f t="shared" ref="D19:D22" si="1">C19</f>
        <v>2.21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84</v>
      </c>
      <c r="C20" s="55">
        <f>'2015 Approved'!$U$6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Approved'!$U$7</f>
        <v>3.84</v>
      </c>
      <c r="D21" s="42">
        <f t="shared" si="1"/>
        <v>3.84</v>
      </c>
      <c r="E21" s="113">
        <f>'2016 Proposed'!$D$7</f>
        <v>13.35</v>
      </c>
      <c r="F21" s="7">
        <f t="shared" si="2"/>
        <v>13.35</v>
      </c>
      <c r="G21" s="85"/>
    </row>
    <row r="22" spans="1:7" x14ac:dyDescent="0.25">
      <c r="A22" s="139">
        <f t="shared" si="0"/>
        <v>16</v>
      </c>
      <c r="B22" s="85" t="s">
        <v>93</v>
      </c>
      <c r="C22" s="55">
        <f>'2015 Approved'!$U$8</f>
        <v>0.79</v>
      </c>
      <c r="D22" s="42">
        <f t="shared" si="1"/>
        <v>0.79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1923.5004799999999</v>
      </c>
      <c r="E23" s="114">
        <f>F15/$F$7</f>
        <v>0.10213999999999999</v>
      </c>
      <c r="F23" s="7">
        <f>(F10-F7)*E23</f>
        <v>1936.9829599999939</v>
      </c>
      <c r="G23" s="85"/>
    </row>
    <row r="24" spans="1:7" x14ac:dyDescent="0.25">
      <c r="A24" s="139">
        <f t="shared" si="0"/>
        <v>18</v>
      </c>
      <c r="B24" s="85" t="s">
        <v>88</v>
      </c>
      <c r="C24" s="59">
        <f>'2015 Approved'!$U$11</f>
        <v>6.1000000000000004E-3</v>
      </c>
      <c r="D24" s="42">
        <f>C24*D$7</f>
        <v>2684</v>
      </c>
      <c r="E24" s="114">
        <f>'2016 Proposed'!$D$11</f>
        <v>3.2218</v>
      </c>
      <c r="F24" s="7">
        <f>E24*F$8</f>
        <v>309.2928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Approved'!$U$12</f>
        <v>1.2999999999999999E-3</v>
      </c>
      <c r="D25" s="42">
        <f t="shared" ref="D25:D33" si="3">C25*D$7</f>
        <v>572</v>
      </c>
      <c r="E25" s="114">
        <f>'2016 Proposed'!$D$13</f>
        <v>0.62009999999999998</v>
      </c>
      <c r="F25" s="7">
        <f t="shared" ref="F25:F33" si="4">E25*F$8</f>
        <v>59.529600000000002</v>
      </c>
      <c r="G25" s="85"/>
    </row>
    <row r="26" spans="1:7" x14ac:dyDescent="0.25">
      <c r="A26" s="139">
        <f t="shared" si="0"/>
        <v>20</v>
      </c>
      <c r="B26" s="85" t="s">
        <v>85</v>
      </c>
      <c r="C26" s="59">
        <f>'2015 Approved'!$U$13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Approved'!$U$14</f>
        <v>0</v>
      </c>
      <c r="D27" s="42">
        <f t="shared" si="3"/>
        <v>0</v>
      </c>
      <c r="E27" s="114">
        <f>'2016 Proposed'!$D$15</f>
        <v>5.6300000000000003E-2</v>
      </c>
      <c r="F27" s="7">
        <f t="shared" si="4"/>
        <v>5.4047999999999998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Approved'!$U$15</f>
        <v>0</v>
      </c>
      <c r="D28" s="42">
        <f t="shared" si="3"/>
        <v>0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99</v>
      </c>
      <c r="C29" s="59">
        <f>'2015 Approved'!$U$16</f>
        <v>4.0000000000000002E-4</v>
      </c>
      <c r="D29" s="42">
        <f t="shared" si="3"/>
        <v>176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110</v>
      </c>
      <c r="C30" s="59">
        <f>'2015 Approved'!$U$17</f>
        <v>1.6000000000000001E-3</v>
      </c>
      <c r="D30" s="42">
        <f t="shared" si="3"/>
        <v>704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100</v>
      </c>
      <c r="C31" s="59">
        <f>'2015 Approved'!$U$18</f>
        <v>0</v>
      </c>
      <c r="D31" s="42">
        <f t="shared" si="3"/>
        <v>0</v>
      </c>
      <c r="E31" s="114">
        <f>'2016 Proposed'!$D$19</f>
        <v>0.57909999999999995</v>
      </c>
      <c r="F31" s="7">
        <f t="shared" si="4"/>
        <v>55.593599999999995</v>
      </c>
      <c r="G31" s="85"/>
    </row>
    <row r="32" spans="1:7" x14ac:dyDescent="0.25">
      <c r="A32" s="139">
        <f t="shared" si="0"/>
        <v>26</v>
      </c>
      <c r="B32" s="85" t="s">
        <v>92</v>
      </c>
      <c r="C32" s="59">
        <f>'2015 Approved'!$U$19</f>
        <v>0</v>
      </c>
      <c r="D32" s="42">
        <f t="shared" si="3"/>
        <v>0</v>
      </c>
      <c r="E32" s="114">
        <f>'2016 Proposed'!$D$20</f>
        <v>0.1454</v>
      </c>
      <c r="F32" s="7">
        <f t="shared" si="4"/>
        <v>13.958400000000001</v>
      </c>
      <c r="G32" s="85"/>
    </row>
    <row r="33" spans="1:7" x14ac:dyDescent="0.25">
      <c r="A33" s="139">
        <f t="shared" si="0"/>
        <v>27</v>
      </c>
      <c r="B33" s="85" t="s">
        <v>102</v>
      </c>
      <c r="C33" s="59">
        <f>'2015 Approved'!$U$20</f>
        <v>0</v>
      </c>
      <c r="D33" s="42">
        <f t="shared" si="3"/>
        <v>0</v>
      </c>
      <c r="E33" s="114">
        <f>'2016 Proposed'!$D$21</f>
        <v>-0.81850000000000001</v>
      </c>
      <c r="F33" s="7">
        <f t="shared" si="4"/>
        <v>-78.575999999999993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6093.7904799999997</v>
      </c>
      <c r="E34" s="110"/>
      <c r="F34" s="95">
        <f>SUM(F18:F33)</f>
        <v>2412.8061599999937</v>
      </c>
      <c r="G34" s="127">
        <f>F34-D34</f>
        <v>-3680.9843200000059</v>
      </c>
    </row>
    <row r="35" spans="1:7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-0.60405495267372666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66</v>
      </c>
      <c r="C37" s="59">
        <f>'2015 Approved'!$U$26</f>
        <v>7.1000000000000004E-3</v>
      </c>
      <c r="D37" s="42">
        <f>C37*D$10</f>
        <v>3257.7072000000003</v>
      </c>
      <c r="E37" s="114">
        <f>'2016 Proposed'!$D$28</f>
        <v>2.6640000000000001</v>
      </c>
      <c r="F37" s="7">
        <f>E37*F$8</f>
        <v>255.74400000000003</v>
      </c>
      <c r="G37" s="85"/>
    </row>
    <row r="38" spans="1:7" x14ac:dyDescent="0.25">
      <c r="A38" s="139">
        <f t="shared" si="0"/>
        <v>32</v>
      </c>
      <c r="B38" s="85" t="s">
        <v>67</v>
      </c>
      <c r="C38" s="59">
        <f>'2015 Approved'!$U$27</f>
        <v>5.0000000000000001E-3</v>
      </c>
      <c r="D38" s="42">
        <f>C38*D$10</f>
        <v>2294.16</v>
      </c>
      <c r="E38" s="114">
        <f>'2016 Proposed'!$D$29</f>
        <v>1.9890000000000001</v>
      </c>
      <c r="F38" s="7">
        <f>E38*F$8</f>
        <v>190.94400000000002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5551.8672000000006</v>
      </c>
      <c r="E39" s="110"/>
      <c r="F39" s="95">
        <f>SUM(F37:F38)</f>
        <v>446.68800000000005</v>
      </c>
      <c r="G39" s="127">
        <f>F39-D39</f>
        <v>-5105.1792000000005</v>
      </c>
    </row>
    <row r="40" spans="1:7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-0.91954274410598291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2752.9920000000002</v>
      </c>
      <c r="E42" s="114">
        <f>0.0036+0.0013+0.0011</f>
        <v>6.0000000000000001E-3</v>
      </c>
      <c r="F42" s="7">
        <f>E42*F10</f>
        <v>2753.7839999999997</v>
      </c>
      <c r="G42" s="85"/>
    </row>
    <row r="43" spans="1:7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3080</v>
      </c>
      <c r="E44" s="114">
        <v>7.0000000000000001E-3</v>
      </c>
      <c r="F44" s="7">
        <f>E44*F7</f>
        <v>3080</v>
      </c>
      <c r="G44" s="85"/>
    </row>
    <row r="45" spans="1:7" x14ac:dyDescent="0.25">
      <c r="A45" s="142">
        <f>A44+1</f>
        <v>39</v>
      </c>
      <c r="B45" s="143" t="s">
        <v>12</v>
      </c>
      <c r="C45" s="126"/>
      <c r="D45" s="96">
        <f>SUM(D42:D44)</f>
        <v>5833.2420000000002</v>
      </c>
      <c r="E45" s="110"/>
      <c r="F45" s="95">
        <f>SUM(F42:F44)</f>
        <v>5834.0339999999997</v>
      </c>
      <c r="G45" s="127">
        <f>F45-D45</f>
        <v>0.79199999999946158</v>
      </c>
    </row>
    <row r="46" spans="1:7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1.357735543972737E-4</v>
      </c>
    </row>
    <row r="47" spans="1:7" x14ac:dyDescent="0.25">
      <c r="A47" s="147">
        <f t="shared" si="0"/>
        <v>41</v>
      </c>
      <c r="B47" s="133" t="s">
        <v>127</v>
      </c>
      <c r="C47" s="132"/>
      <c r="D47" s="122">
        <f>D15+D34+D39+D45</f>
        <v>62420.499680000001</v>
      </c>
      <c r="E47" s="115"/>
      <c r="F47" s="102">
        <f>F15+F34+F39+F45</f>
        <v>53635.128159999993</v>
      </c>
      <c r="G47" s="133"/>
    </row>
    <row r="48" spans="1:7" x14ac:dyDescent="0.25">
      <c r="A48" s="148">
        <f t="shared" si="0"/>
        <v>42</v>
      </c>
      <c r="B48" s="134" t="s">
        <v>13</v>
      </c>
      <c r="C48" s="87"/>
      <c r="D48" s="43">
        <f>D47*0.13</f>
        <v>8114.6649584000006</v>
      </c>
      <c r="E48" s="116"/>
      <c r="F48" s="99">
        <f>F47*0.13</f>
        <v>6972.5666607999992</v>
      </c>
      <c r="G48" s="134"/>
    </row>
    <row r="49" spans="1:7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</row>
    <row r="50" spans="1:7" x14ac:dyDescent="0.25">
      <c r="A50" s="149">
        <f t="shared" si="0"/>
        <v>44</v>
      </c>
      <c r="B50" s="150" t="s">
        <v>15</v>
      </c>
      <c r="C50" s="135"/>
      <c r="D50" s="104">
        <f>SUM(D47:D49)</f>
        <v>70535.164638400005</v>
      </c>
      <c r="E50" s="118"/>
      <c r="F50" s="103">
        <f>SUM(F47:F49)</f>
        <v>60607.694820799996</v>
      </c>
      <c r="G50" s="136">
        <f>F50-D50</f>
        <v>-9927.4698176000093</v>
      </c>
    </row>
    <row r="51" spans="1:7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-0.14074497264581987</v>
      </c>
    </row>
    <row r="52" spans="1:7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</row>
    <row r="53" spans="1:7" x14ac:dyDescent="0.25">
      <c r="A53" s="148">
        <f>A52+1</f>
        <v>47</v>
      </c>
      <c r="B53" s="134" t="s">
        <v>125</v>
      </c>
      <c r="C53" s="202">
        <f>'2015 Approved'!$U$23</f>
        <v>8.3000000000000001E-3</v>
      </c>
      <c r="D53" s="43">
        <f>C53*D7</f>
        <v>3652</v>
      </c>
      <c r="E53" s="203">
        <f>C53</f>
        <v>8.3000000000000001E-3</v>
      </c>
      <c r="F53" s="99">
        <f>E53*F8</f>
        <v>0.79679999999999995</v>
      </c>
      <c r="G53" s="134"/>
    </row>
    <row r="54" spans="1:7" x14ac:dyDescent="0.25">
      <c r="A54" s="148">
        <f>A53+1</f>
        <v>48</v>
      </c>
      <c r="B54" s="85" t="s">
        <v>126</v>
      </c>
      <c r="C54" s="59">
        <f>'2015 Approved'!$U$24</f>
        <v>-4.0000000000000002E-4</v>
      </c>
      <c r="D54" s="42">
        <f>C54*D7</f>
        <v>-176</v>
      </c>
      <c r="E54" s="203">
        <f>'2016 Proposed'!$D$26</f>
        <v>1.3567</v>
      </c>
      <c r="F54" s="7">
        <f>E54*F8</f>
        <v>130.2432</v>
      </c>
      <c r="G54" s="85"/>
    </row>
    <row r="55" spans="1:7" x14ac:dyDescent="0.25">
      <c r="A55" s="139">
        <f t="shared" si="0"/>
        <v>49</v>
      </c>
      <c r="B55" s="85" t="s">
        <v>17</v>
      </c>
      <c r="C55" s="86"/>
      <c r="D55" s="42">
        <f>D47+SUM(D53:D54)</f>
        <v>65896.499680000008</v>
      </c>
      <c r="E55" s="106"/>
      <c r="F55" s="7">
        <f>F47+SUM(F53:F54)</f>
        <v>53766.168159999994</v>
      </c>
      <c r="G55" s="85"/>
    </row>
    <row r="56" spans="1:7" x14ac:dyDescent="0.25">
      <c r="A56" s="139">
        <f t="shared" si="0"/>
        <v>50</v>
      </c>
      <c r="B56" s="85" t="s">
        <v>13</v>
      </c>
      <c r="C56" s="86"/>
      <c r="D56" s="42">
        <f>D55*0.13</f>
        <v>8566.5449584000016</v>
      </c>
      <c r="E56" s="106"/>
      <c r="F56" s="7">
        <f>F55*0.13</f>
        <v>6989.6018607999995</v>
      </c>
      <c r="G56" s="85"/>
    </row>
    <row r="57" spans="1:7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</row>
    <row r="58" spans="1:7" x14ac:dyDescent="0.25">
      <c r="A58" s="177">
        <f t="shared" si="0"/>
        <v>52</v>
      </c>
      <c r="B58" s="178" t="s">
        <v>15</v>
      </c>
      <c r="C58" s="179"/>
      <c r="D58" s="180">
        <f>SUM(D55:D57)</f>
        <v>74463.04463840001</v>
      </c>
      <c r="E58" s="181"/>
      <c r="F58" s="182">
        <f>SUM(F55:F57)</f>
        <v>60755.770020799995</v>
      </c>
      <c r="G58" s="183">
        <f>F58-D58</f>
        <v>-13707.274617600015</v>
      </c>
    </row>
    <row r="59" spans="1:7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-0.18408157609138748</v>
      </c>
    </row>
    <row r="60" spans="1:7" ht="15.75" thickBot="1" x14ac:dyDescent="0.3">
      <c r="A60" s="92"/>
    </row>
    <row r="61" spans="1:7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</row>
    <row r="62" spans="1:7" x14ac:dyDescent="0.25">
      <c r="A62" s="139">
        <f>A61+1</f>
        <v>55</v>
      </c>
      <c r="B62" s="85" t="s">
        <v>117</v>
      </c>
      <c r="C62" s="86"/>
      <c r="D62" s="42">
        <f>SUM(D18:D21)+D23+D24+D33</f>
        <v>4641.0004799999997</v>
      </c>
      <c r="E62" s="106"/>
      <c r="F62" s="7">
        <f>SUM(F18:F21)+F23+F24+F33</f>
        <v>2278.3197599999939</v>
      </c>
      <c r="G62" s="56">
        <f>F62-D62</f>
        <v>-2362.6807200000057</v>
      </c>
    </row>
    <row r="63" spans="1:7" x14ac:dyDescent="0.25">
      <c r="A63" s="164">
        <f t="shared" ref="A63:A65" si="5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-0.3877193887375015</v>
      </c>
    </row>
    <row r="64" spans="1:7" x14ac:dyDescent="0.25">
      <c r="A64" s="139">
        <f t="shared" si="5"/>
        <v>57</v>
      </c>
      <c r="B64" s="85" t="s">
        <v>119</v>
      </c>
      <c r="C64" s="86"/>
      <c r="D64" s="42">
        <f>D22+SUM(D25:D32)</f>
        <v>1452.79</v>
      </c>
      <c r="E64" s="106"/>
      <c r="F64" s="7">
        <f>F22+SUM(F25:F32)</f>
        <v>134.4864</v>
      </c>
      <c r="G64" s="56">
        <f>F64-D64</f>
        <v>-1318.3036</v>
      </c>
    </row>
    <row r="65" spans="1:7" ht="15.75" thickBot="1" x14ac:dyDescent="0.3">
      <c r="A65" s="170">
        <f t="shared" si="5"/>
        <v>58</v>
      </c>
      <c r="B65" s="171" t="s">
        <v>116</v>
      </c>
      <c r="C65" s="172"/>
      <c r="D65" s="173"/>
      <c r="E65" s="174"/>
      <c r="F65" s="175"/>
      <c r="G65" s="176">
        <f>G64/SUM(D62:D65)</f>
        <v>-0.21633556393622513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5"/>
  <sheetViews>
    <sheetView topLeftCell="A25" zoomScale="110" zoomScaleNormal="110" workbookViewId="0">
      <selection activeCell="G11" sqref="G11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120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143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175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</row>
    <row r="6" spans="1:7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</row>
    <row r="7" spans="1:7" x14ac:dyDescent="0.25">
      <c r="A7" s="139">
        <v>1</v>
      </c>
      <c r="B7" s="85" t="s">
        <v>89</v>
      </c>
      <c r="C7" s="86"/>
      <c r="D7" s="204">
        <v>1825000</v>
      </c>
      <c r="E7" s="106"/>
      <c r="F7" s="81">
        <f>D7</f>
        <v>1825000</v>
      </c>
      <c r="G7" s="85"/>
    </row>
    <row r="8" spans="1:7" x14ac:dyDescent="0.25">
      <c r="A8" s="139">
        <f>A7+1</f>
        <v>2</v>
      </c>
      <c r="B8" s="85" t="s">
        <v>90</v>
      </c>
      <c r="C8" s="86"/>
      <c r="D8" s="204">
        <v>2500</v>
      </c>
      <c r="E8" s="106"/>
      <c r="F8" s="81">
        <f>D8</f>
        <v>2500</v>
      </c>
      <c r="G8" s="85"/>
    </row>
    <row r="9" spans="1:7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91</v>
      </c>
      <c r="C10" s="86"/>
      <c r="D10" s="80">
        <f>D7*D9</f>
        <v>1903110</v>
      </c>
      <c r="E10" s="106"/>
      <c r="F10" s="81">
        <f>F7*F9</f>
        <v>1903657.4999999998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93440</v>
      </c>
      <c r="E12" s="108">
        <f>'General Input'!$B$11</f>
        <v>0.08</v>
      </c>
      <c r="F12" s="7">
        <f>F$7*E12*TOU_OFF</f>
        <v>93440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40077</v>
      </c>
      <c r="E13" s="108">
        <f>'General Input'!$B$12</f>
        <v>0.122</v>
      </c>
      <c r="F13" s="7">
        <f>F$7*E13*TOU_MID</f>
        <v>40077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52888.5</v>
      </c>
      <c r="E14" s="109">
        <f>'General Input'!$B$13</f>
        <v>0.161</v>
      </c>
      <c r="F14" s="70">
        <f>F$7*E14*TOU_ON</f>
        <v>52888.5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186405.5</v>
      </c>
      <c r="E15" s="110"/>
      <c r="F15" s="95">
        <f>SUM(F12:F14)</f>
        <v>186405.5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Approved'!$F$4</f>
        <v>99.74</v>
      </c>
      <c r="D18" s="42">
        <f>C18</f>
        <v>99.74</v>
      </c>
      <c r="E18" s="113">
        <f>'2016 Proposed'!$D$3</f>
        <v>97.27</v>
      </c>
      <c r="F18" s="7">
        <f>E18</f>
        <v>97.27</v>
      </c>
      <c r="G18" s="85"/>
    </row>
    <row r="19" spans="1:7" x14ac:dyDescent="0.25">
      <c r="A19" s="139">
        <f t="shared" si="0"/>
        <v>13</v>
      </c>
      <c r="B19" s="85" t="s">
        <v>84</v>
      </c>
      <c r="C19" s="55">
        <f>'2015 Approved'!$F$5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84</v>
      </c>
      <c r="C20" s="55">
        <f>'2015 Approved'!$F$6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Approved'!$F$7</f>
        <v>0</v>
      </c>
      <c r="D21" s="42">
        <f t="shared" si="1"/>
        <v>0</v>
      </c>
      <c r="E21" s="113">
        <f>'2016 Proposed'!$D$7</f>
        <v>13.35</v>
      </c>
      <c r="F21" s="7">
        <f t="shared" si="2"/>
        <v>13.35</v>
      </c>
      <c r="G21" s="85"/>
    </row>
    <row r="22" spans="1:7" x14ac:dyDescent="0.25">
      <c r="A22" s="139">
        <f t="shared" si="0"/>
        <v>16</v>
      </c>
      <c r="B22" s="85" t="s">
        <v>93</v>
      </c>
      <c r="C22" s="55">
        <f>'2015 Approved'!$F$8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7978.1553999999996</v>
      </c>
      <c r="E23" s="114">
        <f>F15/$F$7</f>
        <v>0.10213999999999999</v>
      </c>
      <c r="F23" s="7">
        <f>(F10-F7)*E23</f>
        <v>8034.0770499999762</v>
      </c>
      <c r="G23" s="85"/>
    </row>
    <row r="24" spans="1:7" x14ac:dyDescent="0.25">
      <c r="A24" s="139">
        <f t="shared" si="0"/>
        <v>18</v>
      </c>
      <c r="B24" s="85" t="s">
        <v>88</v>
      </c>
      <c r="C24" s="59">
        <f>'2015 Approved'!$F$11</f>
        <v>4.7298</v>
      </c>
      <c r="D24" s="42">
        <f>C24*D$8</f>
        <v>11824.5</v>
      </c>
      <c r="E24" s="114">
        <f>'2016 Proposed'!$D$11</f>
        <v>3.2218</v>
      </c>
      <c r="F24" s="7">
        <f>E24*F$8</f>
        <v>8054.5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Approved'!$F$12</f>
        <v>0.1416</v>
      </c>
      <c r="D25" s="42">
        <f t="shared" ref="D25:D33" si="3">C25*D$8</f>
        <v>354</v>
      </c>
      <c r="E25" s="114">
        <f>'2016 Proposed'!$D$13</f>
        <v>0.62009999999999998</v>
      </c>
      <c r="F25" s="7">
        <f t="shared" ref="F25:F33" si="4">E25*F$8</f>
        <v>1550.25</v>
      </c>
      <c r="G25" s="85"/>
    </row>
    <row r="26" spans="1:7" x14ac:dyDescent="0.25">
      <c r="A26" s="139">
        <f t="shared" si="0"/>
        <v>20</v>
      </c>
      <c r="B26" s="85" t="s">
        <v>85</v>
      </c>
      <c r="C26" s="59">
        <f>'2015 Approved'!$F$13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Approved'!$F$14</f>
        <v>3.2300000000000002E-2</v>
      </c>
      <c r="D27" s="42">
        <f t="shared" si="3"/>
        <v>80.75</v>
      </c>
      <c r="E27" s="114">
        <f>'2016 Proposed'!$D$15</f>
        <v>5.6300000000000003E-2</v>
      </c>
      <c r="F27" s="7">
        <f t="shared" si="4"/>
        <v>140.75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Approved'!$F$15</f>
        <v>-2.63E-2</v>
      </c>
      <c r="D28" s="42">
        <f t="shared" si="3"/>
        <v>-65.75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99</v>
      </c>
      <c r="C29" s="59">
        <f>'2015 Approved'!$F$16</f>
        <v>0</v>
      </c>
      <c r="D29" s="42">
        <f t="shared" si="3"/>
        <v>0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110</v>
      </c>
      <c r="C30" s="59">
        <f>'2015 Approved'!$F$17</f>
        <v>0.87619999999999998</v>
      </c>
      <c r="D30" s="42">
        <f t="shared" si="3"/>
        <v>2190.5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100</v>
      </c>
      <c r="C31" s="59">
        <f>'2015 Approved'!$F$18</f>
        <v>0</v>
      </c>
      <c r="D31" s="42">
        <f t="shared" si="3"/>
        <v>0</v>
      </c>
      <c r="E31" s="114">
        <f>'2016 Proposed'!$D$19</f>
        <v>0.57909999999999995</v>
      </c>
      <c r="F31" s="7">
        <f t="shared" si="4"/>
        <v>1447.7499999999998</v>
      </c>
      <c r="G31" s="85"/>
    </row>
    <row r="32" spans="1:7" x14ac:dyDescent="0.25">
      <c r="A32" s="139">
        <f t="shared" si="0"/>
        <v>26</v>
      </c>
      <c r="B32" s="85" t="s">
        <v>92</v>
      </c>
      <c r="C32" s="59">
        <f>'2015 Approved'!$F$19</f>
        <v>0</v>
      </c>
      <c r="D32" s="42">
        <f t="shared" si="3"/>
        <v>0</v>
      </c>
      <c r="E32" s="114">
        <f>'2016 Proposed'!$D$20</f>
        <v>0.1454</v>
      </c>
      <c r="F32" s="7">
        <f t="shared" si="4"/>
        <v>363.5</v>
      </c>
      <c r="G32" s="85"/>
    </row>
    <row r="33" spans="1:7" x14ac:dyDescent="0.25">
      <c r="A33" s="139">
        <f t="shared" si="0"/>
        <v>27</v>
      </c>
      <c r="B33" s="85" t="s">
        <v>102</v>
      </c>
      <c r="C33" s="59">
        <f>'2015 Approved'!$F$20</f>
        <v>0</v>
      </c>
      <c r="D33" s="42">
        <f t="shared" si="3"/>
        <v>0</v>
      </c>
      <c r="E33" s="114">
        <f>'2016 Proposed'!$D$21</f>
        <v>-0.81850000000000001</v>
      </c>
      <c r="F33" s="7">
        <f t="shared" si="4"/>
        <v>-2046.25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22461.895400000001</v>
      </c>
      <c r="E34" s="110"/>
      <c r="F34" s="95">
        <f>SUM(F18:F33)</f>
        <v>17655.197049999977</v>
      </c>
      <c r="G34" s="127">
        <f>F34-D34</f>
        <v>-4806.6983500000242</v>
      </c>
    </row>
    <row r="35" spans="1:7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-0.21399344375898144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66</v>
      </c>
      <c r="C37" s="59">
        <f>'2015 Approved'!$F$26</f>
        <v>2.927</v>
      </c>
      <c r="D37" s="42">
        <f>C37*D$8</f>
        <v>7317.5</v>
      </c>
      <c r="E37" s="114">
        <f>'2016 Proposed'!$D$28</f>
        <v>2.6640000000000001</v>
      </c>
      <c r="F37" s="7">
        <f>E37*F$8</f>
        <v>6660</v>
      </c>
      <c r="G37" s="85"/>
    </row>
    <row r="38" spans="1:7" x14ac:dyDescent="0.25">
      <c r="A38" s="139">
        <f t="shared" si="0"/>
        <v>32</v>
      </c>
      <c r="B38" s="85" t="s">
        <v>67</v>
      </c>
      <c r="C38" s="59">
        <f>'2015 Approved'!$F$27</f>
        <v>2.0684999999999998</v>
      </c>
      <c r="D38" s="42">
        <f>C38*D$8</f>
        <v>5171.2499999999991</v>
      </c>
      <c r="E38" s="114">
        <f>'2016 Proposed'!$D$29</f>
        <v>1.9890000000000001</v>
      </c>
      <c r="F38" s="7">
        <f>E38*F$8</f>
        <v>4972.5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12488.75</v>
      </c>
      <c r="E39" s="110"/>
      <c r="F39" s="95">
        <f>SUM(F37:F38)</f>
        <v>11632.5</v>
      </c>
      <c r="G39" s="127">
        <f>F39-D39</f>
        <v>-856.25</v>
      </c>
    </row>
    <row r="40" spans="1:7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-6.856170553498149E-2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11418.66</v>
      </c>
      <c r="E42" s="114">
        <f>0.0036+0.0013+0.0011</f>
        <v>6.0000000000000001E-3</v>
      </c>
      <c r="F42" s="7">
        <f>E42*F10</f>
        <v>11421.945</v>
      </c>
      <c r="G42" s="85"/>
    </row>
    <row r="43" spans="1:7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12775</v>
      </c>
      <c r="E44" s="114">
        <v>7.0000000000000001E-3</v>
      </c>
      <c r="F44" s="7">
        <f>E44*F7</f>
        <v>12775</v>
      </c>
      <c r="G44" s="85"/>
    </row>
    <row r="45" spans="1:7" x14ac:dyDescent="0.25">
      <c r="A45" s="142">
        <f>A44+1</f>
        <v>39</v>
      </c>
      <c r="B45" s="143" t="s">
        <v>12</v>
      </c>
      <c r="C45" s="126"/>
      <c r="D45" s="96">
        <f>SUM(D42:D44)</f>
        <v>24193.91</v>
      </c>
      <c r="E45" s="110"/>
      <c r="F45" s="95">
        <f>SUM(F42:F44)</f>
        <v>24197.195</v>
      </c>
      <c r="G45" s="127">
        <f>F45-D45</f>
        <v>3.2849999999998545</v>
      </c>
    </row>
    <row r="46" spans="1:7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1.3577797057192717E-4</v>
      </c>
    </row>
    <row r="47" spans="1:7" x14ac:dyDescent="0.25">
      <c r="A47" s="147">
        <f t="shared" si="0"/>
        <v>41</v>
      </c>
      <c r="B47" s="133" t="s">
        <v>127</v>
      </c>
      <c r="C47" s="132"/>
      <c r="D47" s="122">
        <f>D15+D34+D39+D45</f>
        <v>245550.05540000001</v>
      </c>
      <c r="E47" s="115"/>
      <c r="F47" s="102">
        <f>F15+F34+F39+F45</f>
        <v>239890.39204999999</v>
      </c>
      <c r="G47" s="133"/>
    </row>
    <row r="48" spans="1:7" x14ac:dyDescent="0.25">
      <c r="A48" s="148">
        <f t="shared" si="0"/>
        <v>42</v>
      </c>
      <c r="B48" s="134" t="s">
        <v>13</v>
      </c>
      <c r="C48" s="87"/>
      <c r="D48" s="43">
        <f>D47*0.13</f>
        <v>31921.507202000004</v>
      </c>
      <c r="E48" s="116"/>
      <c r="F48" s="99">
        <f>F47*0.13</f>
        <v>31185.7509665</v>
      </c>
      <c r="G48" s="134"/>
    </row>
    <row r="49" spans="1:7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</row>
    <row r="50" spans="1:7" x14ac:dyDescent="0.25">
      <c r="A50" s="149">
        <f t="shared" si="0"/>
        <v>44</v>
      </c>
      <c r="B50" s="150" t="s">
        <v>15</v>
      </c>
      <c r="C50" s="135"/>
      <c r="D50" s="104">
        <f>SUM(D47:D49)</f>
        <v>277471.56260200002</v>
      </c>
      <c r="E50" s="118"/>
      <c r="F50" s="103">
        <f>SUM(F47:F49)</f>
        <v>271076.14301649999</v>
      </c>
      <c r="G50" s="136">
        <f>F50-D50</f>
        <v>-6395.4195855000289</v>
      </c>
    </row>
    <row r="51" spans="1:7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-2.3048919051475911E-2</v>
      </c>
    </row>
    <row r="52" spans="1:7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</row>
    <row r="53" spans="1:7" x14ac:dyDescent="0.25">
      <c r="A53" s="148">
        <f>A52+1</f>
        <v>47</v>
      </c>
      <c r="B53" s="134" t="s">
        <v>125</v>
      </c>
      <c r="C53" s="202">
        <f>'2015 Approved'!$F$23</f>
        <v>0</v>
      </c>
      <c r="D53" s="43">
        <f>C53*D8</f>
        <v>0</v>
      </c>
      <c r="E53" s="203">
        <f>C53</f>
        <v>0</v>
      </c>
      <c r="F53" s="99">
        <f>E53*F8</f>
        <v>0</v>
      </c>
      <c r="G53" s="134"/>
    </row>
    <row r="54" spans="1:7" x14ac:dyDescent="0.25">
      <c r="A54" s="148">
        <f>A53+1</f>
        <v>48</v>
      </c>
      <c r="B54" s="85" t="s">
        <v>126</v>
      </c>
      <c r="C54" s="59">
        <f>'2015 Approved'!$F$24</f>
        <v>1.2860999999999998</v>
      </c>
      <c r="D54" s="42">
        <f>C54*D8</f>
        <v>3215.2499999999995</v>
      </c>
      <c r="E54" s="203">
        <f>'2016 Proposed'!$D$26</f>
        <v>1.3567</v>
      </c>
      <c r="F54" s="7">
        <f>E54*F8</f>
        <v>3391.75</v>
      </c>
      <c r="G54" s="85"/>
    </row>
    <row r="55" spans="1:7" x14ac:dyDescent="0.25">
      <c r="A55" s="139">
        <f t="shared" si="0"/>
        <v>49</v>
      </c>
      <c r="B55" s="85" t="s">
        <v>17</v>
      </c>
      <c r="C55" s="86"/>
      <c r="D55" s="42">
        <f>D47+SUM(D53:D54)</f>
        <v>248765.30540000001</v>
      </c>
      <c r="E55" s="106"/>
      <c r="F55" s="7">
        <f>F47+SUM(F53:F54)</f>
        <v>243282.14204999999</v>
      </c>
      <c r="G55" s="85"/>
    </row>
    <row r="56" spans="1:7" x14ac:dyDescent="0.25">
      <c r="A56" s="139">
        <f t="shared" si="0"/>
        <v>50</v>
      </c>
      <c r="B56" s="85" t="s">
        <v>13</v>
      </c>
      <c r="C56" s="86"/>
      <c r="D56" s="42">
        <f>D55*0.13</f>
        <v>32339.489702000003</v>
      </c>
      <c r="E56" s="106"/>
      <c r="F56" s="7">
        <f>F55*0.13</f>
        <v>31626.678466500001</v>
      </c>
      <c r="G56" s="85"/>
    </row>
    <row r="57" spans="1:7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</row>
    <row r="58" spans="1:7" x14ac:dyDescent="0.25">
      <c r="A58" s="177">
        <f t="shared" si="0"/>
        <v>52</v>
      </c>
      <c r="B58" s="178" t="s">
        <v>15</v>
      </c>
      <c r="C58" s="179"/>
      <c r="D58" s="180">
        <f>SUM(D55:D57)</f>
        <v>281104.795102</v>
      </c>
      <c r="E58" s="181"/>
      <c r="F58" s="182">
        <f>SUM(F55:F57)</f>
        <v>274908.82051649998</v>
      </c>
      <c r="G58" s="183">
        <f>F58-D58</f>
        <v>-6195.9745855000219</v>
      </c>
    </row>
    <row r="59" spans="1:7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-2.2041511541102624E-2</v>
      </c>
    </row>
    <row r="60" spans="1:7" ht="15.75" thickBot="1" x14ac:dyDescent="0.3">
      <c r="A60" s="92"/>
    </row>
    <row r="61" spans="1:7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</row>
    <row r="62" spans="1:7" x14ac:dyDescent="0.25">
      <c r="A62" s="139">
        <f>A61+1</f>
        <v>55</v>
      </c>
      <c r="B62" s="85" t="s">
        <v>117</v>
      </c>
      <c r="C62" s="86"/>
      <c r="D62" s="42">
        <f>SUM(D18:D21)+D23+D24+D33</f>
        <v>19902.395400000001</v>
      </c>
      <c r="E62" s="106"/>
      <c r="F62" s="7">
        <f>SUM(F18:F21)+F23+F24+F33</f>
        <v>14152.947049999977</v>
      </c>
      <c r="G62" s="56">
        <f>F62-D62</f>
        <v>-5749.4483500000242</v>
      </c>
    </row>
    <row r="63" spans="1:7" x14ac:dyDescent="0.25">
      <c r="A63" s="164">
        <f t="shared" ref="A63:A65" si="5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-0.25596452336787323</v>
      </c>
    </row>
    <row r="64" spans="1:7" x14ac:dyDescent="0.25">
      <c r="A64" s="139">
        <f t="shared" si="5"/>
        <v>57</v>
      </c>
      <c r="B64" s="85" t="s">
        <v>119</v>
      </c>
      <c r="C64" s="86"/>
      <c r="D64" s="42">
        <f>D22+SUM(D25:D32)</f>
        <v>2559.5</v>
      </c>
      <c r="E64" s="106"/>
      <c r="F64" s="7">
        <f>F22+SUM(F25:F32)</f>
        <v>3502.25</v>
      </c>
      <c r="G64" s="56">
        <f>F64-D64</f>
        <v>942.75</v>
      </c>
    </row>
    <row r="65" spans="1:7" ht="15.75" thickBot="1" x14ac:dyDescent="0.3">
      <c r="A65" s="170">
        <f t="shared" si="5"/>
        <v>58</v>
      </c>
      <c r="B65" s="171" t="s">
        <v>116</v>
      </c>
      <c r="C65" s="172"/>
      <c r="D65" s="173"/>
      <c r="E65" s="174"/>
      <c r="F65" s="175"/>
      <c r="G65" s="176">
        <f>G64/SUM(D62:D65)</f>
        <v>4.1971079608891772E-2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110" zoomScaleNormal="110" workbookViewId="0">
      <pane xSplit="1" ySplit="1" topLeftCell="T2" activePane="bottomRight" state="frozen"/>
      <selection pane="topRight" activeCell="B1" sqref="B1"/>
      <selection pane="bottomLeft" activeCell="A2" sqref="A2"/>
      <selection pane="bottomRight" activeCell="X16" sqref="X16"/>
    </sheetView>
  </sheetViews>
  <sheetFormatPr defaultRowHeight="15" x14ac:dyDescent="0.25"/>
  <cols>
    <col min="1" max="1" width="47.140625" bestFit="1" customWidth="1"/>
    <col min="2" max="27" width="12.7109375" customWidth="1"/>
  </cols>
  <sheetData>
    <row r="1" spans="1:27" ht="30" x14ac:dyDescent="0.25">
      <c r="A1" s="44" t="s">
        <v>0</v>
      </c>
      <c r="B1" s="47" t="s">
        <v>68</v>
      </c>
      <c r="C1" s="48" t="s">
        <v>69</v>
      </c>
      <c r="D1" s="48" t="s">
        <v>70</v>
      </c>
      <c r="E1" s="49" t="s">
        <v>71</v>
      </c>
      <c r="F1" s="48" t="s">
        <v>72</v>
      </c>
      <c r="G1" s="49" t="s">
        <v>73</v>
      </c>
      <c r="H1" s="48" t="s">
        <v>74</v>
      </c>
      <c r="I1" s="48" t="s">
        <v>75</v>
      </c>
      <c r="J1" s="48" t="s">
        <v>76</v>
      </c>
      <c r="K1" s="48" t="s">
        <v>77</v>
      </c>
      <c r="L1" s="50" t="s">
        <v>78</v>
      </c>
      <c r="M1" s="48" t="s">
        <v>68</v>
      </c>
      <c r="N1" s="48" t="s">
        <v>69</v>
      </c>
      <c r="O1" s="48" t="s">
        <v>81</v>
      </c>
      <c r="P1" s="48" t="s">
        <v>82</v>
      </c>
      <c r="Q1" s="48" t="s">
        <v>83</v>
      </c>
      <c r="R1" s="48" t="s">
        <v>77</v>
      </c>
      <c r="S1" s="50" t="s">
        <v>78</v>
      </c>
      <c r="T1" s="48" t="s">
        <v>68</v>
      </c>
      <c r="U1" s="48" t="s">
        <v>69</v>
      </c>
      <c r="V1" s="48" t="s">
        <v>86</v>
      </c>
      <c r="W1" s="50" t="s">
        <v>78</v>
      </c>
      <c r="X1" s="48" t="s">
        <v>68</v>
      </c>
      <c r="Y1" s="48" t="s">
        <v>69</v>
      </c>
      <c r="Z1" s="48" t="s">
        <v>81</v>
      </c>
      <c r="AA1" s="50" t="s">
        <v>78</v>
      </c>
    </row>
    <row r="2" spans="1:27" ht="18.75" x14ac:dyDescent="0.3">
      <c r="B2" s="51" t="s">
        <v>79</v>
      </c>
      <c r="C2" s="3"/>
      <c r="D2" s="3"/>
      <c r="E2" s="3"/>
      <c r="F2" s="3"/>
      <c r="G2" s="3"/>
      <c r="H2" s="3"/>
      <c r="I2" s="3"/>
      <c r="J2" s="3"/>
      <c r="K2" s="3"/>
      <c r="L2" s="52"/>
      <c r="M2" s="3" t="s">
        <v>19</v>
      </c>
      <c r="N2" s="3"/>
      <c r="O2" s="3"/>
      <c r="P2" s="3"/>
      <c r="Q2" s="3"/>
      <c r="R2" s="3"/>
      <c r="S2" s="52"/>
      <c r="T2" s="3" t="s">
        <v>20</v>
      </c>
      <c r="U2" s="3"/>
      <c r="V2" s="3"/>
      <c r="W2" s="52"/>
      <c r="X2" s="3" t="s">
        <v>87</v>
      </c>
      <c r="Y2" s="3"/>
      <c r="Z2" s="3"/>
      <c r="AA2" s="52"/>
    </row>
    <row r="3" spans="1:27" x14ac:dyDescent="0.25">
      <c r="A3" s="4" t="s">
        <v>32</v>
      </c>
      <c r="B3" s="53"/>
      <c r="C3" s="5"/>
      <c r="D3" s="5"/>
      <c r="E3" s="5"/>
      <c r="F3" s="5"/>
      <c r="G3" s="5"/>
      <c r="H3" s="5"/>
      <c r="I3" s="5"/>
      <c r="J3" s="5"/>
      <c r="K3" s="5"/>
      <c r="L3" s="54"/>
      <c r="M3" s="5"/>
      <c r="N3" s="5"/>
      <c r="O3" s="5"/>
      <c r="P3" s="5"/>
      <c r="Q3" s="5"/>
      <c r="R3" s="5"/>
      <c r="S3" s="54"/>
      <c r="T3" s="5"/>
      <c r="U3" s="5"/>
      <c r="V3" s="5"/>
      <c r="W3" s="54"/>
      <c r="X3" s="5"/>
      <c r="Y3" s="5"/>
      <c r="Z3" s="5"/>
      <c r="AA3" s="54"/>
    </row>
    <row r="4" spans="1:27" x14ac:dyDescent="0.25">
      <c r="A4" s="6" t="s">
        <v>5</v>
      </c>
      <c r="B4" s="55">
        <v>18.98</v>
      </c>
      <c r="C4" s="7">
        <v>34.840000000000003</v>
      </c>
      <c r="D4" s="7">
        <v>122.86</v>
      </c>
      <c r="E4" s="7">
        <v>122.86</v>
      </c>
      <c r="F4" s="7">
        <v>99.74</v>
      </c>
      <c r="G4" s="7">
        <v>99.74</v>
      </c>
      <c r="H4" s="7">
        <v>1385.39</v>
      </c>
      <c r="I4" s="7">
        <v>11.06</v>
      </c>
      <c r="J4" s="7">
        <v>0</v>
      </c>
      <c r="K4" s="7">
        <v>8.7100000000000009</v>
      </c>
      <c r="L4" s="56">
        <v>1.73</v>
      </c>
      <c r="M4" s="7">
        <v>14.43</v>
      </c>
      <c r="N4" s="7">
        <v>19.059999999999999</v>
      </c>
      <c r="O4" s="7">
        <v>45.55</v>
      </c>
      <c r="P4" s="7">
        <v>3845.43</v>
      </c>
      <c r="Q4" s="7">
        <v>9.5399999999999991</v>
      </c>
      <c r="R4" s="7">
        <v>0.18</v>
      </c>
      <c r="S4" s="56">
        <v>0.14000000000000001</v>
      </c>
      <c r="T4" s="7">
        <v>13.44</v>
      </c>
      <c r="U4" s="7">
        <v>27.45</v>
      </c>
      <c r="V4" s="7">
        <v>0.98</v>
      </c>
      <c r="W4" s="56">
        <v>0.66</v>
      </c>
      <c r="X4" s="7">
        <v>12.52</v>
      </c>
      <c r="Y4" s="7">
        <v>22.91</v>
      </c>
      <c r="Z4" s="7">
        <v>279.02</v>
      </c>
      <c r="AA4" s="56">
        <v>0.85</v>
      </c>
    </row>
    <row r="5" spans="1:27" x14ac:dyDescent="0.25">
      <c r="A5" s="6" t="s">
        <v>33</v>
      </c>
      <c r="B5" s="55">
        <v>0</v>
      </c>
      <c r="C5" s="7">
        <v>3.01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56">
        <v>0</v>
      </c>
      <c r="M5" s="7">
        <v>1.23</v>
      </c>
      <c r="N5" s="7">
        <v>1.23</v>
      </c>
      <c r="O5" s="7">
        <v>1.23</v>
      </c>
      <c r="P5" s="7">
        <v>1.23</v>
      </c>
      <c r="Q5" s="7">
        <v>0</v>
      </c>
      <c r="R5" s="7">
        <v>0</v>
      </c>
      <c r="S5" s="56">
        <v>0</v>
      </c>
      <c r="T5" s="7">
        <v>1.2</v>
      </c>
      <c r="U5" s="7">
        <v>2.21</v>
      </c>
      <c r="V5" s="7">
        <v>0</v>
      </c>
      <c r="W5" s="56">
        <v>0</v>
      </c>
      <c r="X5" s="7">
        <v>0.77</v>
      </c>
      <c r="Y5" s="7">
        <v>1.23</v>
      </c>
      <c r="Z5" s="7">
        <v>0</v>
      </c>
      <c r="AA5" s="56">
        <v>0</v>
      </c>
    </row>
    <row r="6" spans="1:27" x14ac:dyDescent="0.25">
      <c r="A6" s="6" t="s">
        <v>33</v>
      </c>
      <c r="B6" s="55"/>
      <c r="C6" s="7"/>
      <c r="D6" s="7"/>
      <c r="E6" s="7"/>
      <c r="F6" s="7"/>
      <c r="G6" s="7"/>
      <c r="H6" s="7"/>
      <c r="I6" s="7"/>
      <c r="J6" s="7"/>
      <c r="K6" s="7"/>
      <c r="L6" s="56"/>
      <c r="M6" s="7">
        <v>0.77</v>
      </c>
      <c r="N6" s="7">
        <v>4.12</v>
      </c>
      <c r="O6" s="7">
        <v>0.77</v>
      </c>
      <c r="P6" s="7">
        <v>0.77</v>
      </c>
      <c r="Q6" s="7">
        <v>0</v>
      </c>
      <c r="R6" s="7">
        <v>0</v>
      </c>
      <c r="S6" s="56">
        <v>0</v>
      </c>
      <c r="T6" s="7"/>
      <c r="U6" s="7"/>
      <c r="V6" s="7"/>
      <c r="W6" s="56"/>
      <c r="X6" s="7"/>
      <c r="Y6" s="7"/>
      <c r="Z6" s="7"/>
      <c r="AA6" s="56"/>
    </row>
    <row r="7" spans="1:27" x14ac:dyDescent="0.25">
      <c r="A7" s="6" t="s">
        <v>6</v>
      </c>
      <c r="B7" s="55">
        <v>0.28000000000000003</v>
      </c>
      <c r="C7" s="7">
        <v>5.6</v>
      </c>
      <c r="D7" s="7">
        <v>11.31</v>
      </c>
      <c r="E7" s="7">
        <v>11.31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56">
        <v>0</v>
      </c>
      <c r="M7" s="7">
        <v>0.38</v>
      </c>
      <c r="N7" s="7">
        <v>5.35</v>
      </c>
      <c r="O7" s="7">
        <v>12.59</v>
      </c>
      <c r="P7" s="7">
        <v>0</v>
      </c>
      <c r="Q7" s="7">
        <v>0</v>
      </c>
      <c r="R7" s="7">
        <v>0</v>
      </c>
      <c r="S7" s="56">
        <v>0</v>
      </c>
      <c r="T7" s="7">
        <v>2.33</v>
      </c>
      <c r="U7" s="7">
        <v>3.84</v>
      </c>
      <c r="V7" s="7">
        <v>0</v>
      </c>
      <c r="W7" s="56">
        <v>0</v>
      </c>
      <c r="X7" s="7">
        <v>2.4</v>
      </c>
      <c r="Y7" s="7">
        <v>3.07</v>
      </c>
      <c r="Z7" s="7">
        <v>6.66</v>
      </c>
      <c r="AA7" s="56">
        <v>0</v>
      </c>
    </row>
    <row r="8" spans="1:27" x14ac:dyDescent="0.25">
      <c r="A8" s="6" t="s">
        <v>93</v>
      </c>
      <c r="B8" s="55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56">
        <v>0</v>
      </c>
      <c r="M8" s="7">
        <v>0.79</v>
      </c>
      <c r="N8" s="7">
        <v>0.79</v>
      </c>
      <c r="O8" s="7">
        <v>0</v>
      </c>
      <c r="P8" s="7">
        <v>0</v>
      </c>
      <c r="Q8" s="7">
        <v>0</v>
      </c>
      <c r="R8" s="7">
        <v>0</v>
      </c>
      <c r="S8" s="56">
        <v>0</v>
      </c>
      <c r="T8" s="7">
        <v>0.79</v>
      </c>
      <c r="U8" s="7">
        <v>0.79</v>
      </c>
      <c r="V8" s="7">
        <v>0</v>
      </c>
      <c r="W8" s="56">
        <v>0</v>
      </c>
      <c r="X8" s="7">
        <v>0.79</v>
      </c>
      <c r="Y8" s="7">
        <v>0.79</v>
      </c>
      <c r="Z8" s="7">
        <v>0</v>
      </c>
      <c r="AA8" s="56">
        <v>0</v>
      </c>
    </row>
    <row r="9" spans="1:27" x14ac:dyDescent="0.25">
      <c r="A9" s="31"/>
      <c r="B9" s="57"/>
      <c r="C9" s="45"/>
      <c r="D9" s="45"/>
      <c r="E9" s="45"/>
      <c r="F9" s="45"/>
      <c r="G9" s="45"/>
      <c r="H9" s="45"/>
      <c r="I9" s="45"/>
      <c r="J9" s="45"/>
      <c r="K9" s="45"/>
      <c r="L9" s="58"/>
      <c r="M9" s="45"/>
      <c r="N9" s="45"/>
      <c r="O9" s="45"/>
      <c r="P9" s="45"/>
      <c r="Q9" s="45"/>
      <c r="R9" s="45"/>
      <c r="S9" s="58"/>
      <c r="T9" s="45"/>
      <c r="U9" s="45"/>
      <c r="V9" s="45"/>
      <c r="W9" s="58"/>
      <c r="X9" s="45"/>
      <c r="Y9" s="45"/>
      <c r="Z9" s="45"/>
      <c r="AA9" s="58"/>
    </row>
    <row r="10" spans="1:27" x14ac:dyDescent="0.25">
      <c r="A10" s="4"/>
      <c r="B10" s="53"/>
      <c r="C10" s="5"/>
      <c r="D10" s="5"/>
      <c r="E10" s="5"/>
      <c r="F10" s="5"/>
      <c r="G10" s="5"/>
      <c r="H10" s="5"/>
      <c r="I10" s="5"/>
      <c r="J10" s="5"/>
      <c r="K10" s="5"/>
      <c r="L10" s="54"/>
      <c r="M10" s="5"/>
      <c r="N10" s="5"/>
      <c r="O10" s="5"/>
      <c r="P10" s="5"/>
      <c r="Q10" s="5"/>
      <c r="R10" s="5"/>
      <c r="S10" s="54"/>
      <c r="T10" s="5"/>
      <c r="U10" s="5"/>
      <c r="V10" s="5"/>
      <c r="W10" s="54"/>
      <c r="X10" s="5"/>
      <c r="Y10" s="5"/>
      <c r="Z10" s="5"/>
      <c r="AA10" s="54"/>
    </row>
    <row r="11" spans="1:27" x14ac:dyDescent="0.25">
      <c r="A11" s="6" t="s">
        <v>7</v>
      </c>
      <c r="B11" s="59">
        <v>8.8000000000000005E-3</v>
      </c>
      <c r="C11" s="9">
        <v>1.18E-2</v>
      </c>
      <c r="D11" s="9">
        <v>3.4826999999999999</v>
      </c>
      <c r="E11" s="9">
        <v>3.4826999999999999</v>
      </c>
      <c r="F11" s="9">
        <v>4.7298</v>
      </c>
      <c r="G11" s="9">
        <v>4.7298</v>
      </c>
      <c r="H11" s="9">
        <v>3.4954000000000001</v>
      </c>
      <c r="I11" s="9">
        <v>8.0000000000000004E-4</v>
      </c>
      <c r="J11" s="9">
        <v>1.7535000000000001</v>
      </c>
      <c r="K11" s="9">
        <v>0.61850000000000005</v>
      </c>
      <c r="L11" s="60">
        <v>1.2859</v>
      </c>
      <c r="M11" s="9">
        <v>1.46E-2</v>
      </c>
      <c r="N11" s="9">
        <v>5.1000000000000004E-3</v>
      </c>
      <c r="O11" s="9">
        <v>1.5094000000000001</v>
      </c>
      <c r="P11" s="9">
        <v>5.67E-2</v>
      </c>
      <c r="Q11" s="9">
        <v>5.4999999999999997E-3</v>
      </c>
      <c r="R11" s="9">
        <v>1.0357000000000001</v>
      </c>
      <c r="S11" s="60">
        <v>0.6069</v>
      </c>
      <c r="T11" s="9">
        <v>1.2699999999999999E-2</v>
      </c>
      <c r="U11" s="9">
        <v>6.1000000000000004E-3</v>
      </c>
      <c r="V11" s="9">
        <v>5.2239000000000004</v>
      </c>
      <c r="W11" s="60">
        <v>3.0966</v>
      </c>
      <c r="X11" s="9">
        <v>1.26E-2</v>
      </c>
      <c r="Y11" s="9">
        <v>1.14E-2</v>
      </c>
      <c r="Z11" s="9">
        <v>1.4026000000000001</v>
      </c>
      <c r="AA11" s="60">
        <v>3.5493999999999999</v>
      </c>
    </row>
    <row r="12" spans="1:27" x14ac:dyDescent="0.25">
      <c r="A12" s="6" t="s">
        <v>8</v>
      </c>
      <c r="B12" s="59">
        <v>2.9999999999999997E-4</v>
      </c>
      <c r="C12" s="9">
        <v>2.9999999999999997E-4</v>
      </c>
      <c r="D12" s="9">
        <v>0.1295</v>
      </c>
      <c r="E12" s="9">
        <v>0.1295</v>
      </c>
      <c r="F12" s="9">
        <v>0.1416</v>
      </c>
      <c r="G12" s="9">
        <v>0.1416</v>
      </c>
      <c r="H12" s="9">
        <v>0.1416</v>
      </c>
      <c r="I12" s="9">
        <v>2.9999999999999997E-4</v>
      </c>
      <c r="J12" s="9">
        <v>0</v>
      </c>
      <c r="K12" s="9">
        <v>9.2399999999999996E-2</v>
      </c>
      <c r="L12" s="60">
        <v>4.2700000000000002E-2</v>
      </c>
      <c r="M12" s="9">
        <v>2.9999999999999997E-4</v>
      </c>
      <c r="N12" s="9">
        <v>2.0000000000000001E-4</v>
      </c>
      <c r="O12" s="9">
        <v>0.10100000000000001</v>
      </c>
      <c r="P12" s="9">
        <v>0.12970000000000001</v>
      </c>
      <c r="Q12" s="9">
        <v>2.9999999999999997E-4</v>
      </c>
      <c r="R12" s="9">
        <v>8.1500000000000003E-2</v>
      </c>
      <c r="S12" s="60">
        <v>7.8799999999999995E-2</v>
      </c>
      <c r="T12" s="9">
        <v>1.4E-3</v>
      </c>
      <c r="U12" s="9">
        <v>1.2999999999999999E-3</v>
      </c>
      <c r="V12" s="9">
        <v>0.45200000000000001</v>
      </c>
      <c r="W12" s="60">
        <v>0.43440000000000001</v>
      </c>
      <c r="X12" s="9">
        <v>4.3E-3</v>
      </c>
      <c r="Y12" s="9">
        <v>5.5999999999999999E-3</v>
      </c>
      <c r="Z12" s="9">
        <v>1.7261</v>
      </c>
      <c r="AA12" s="60">
        <v>1.3352999999999999</v>
      </c>
    </row>
    <row r="13" spans="1:27" x14ac:dyDescent="0.25">
      <c r="A13" s="6" t="s">
        <v>85</v>
      </c>
      <c r="B13" s="59"/>
      <c r="C13" s="9"/>
      <c r="D13" s="9"/>
      <c r="E13" s="9"/>
      <c r="F13" s="9"/>
      <c r="G13" s="9"/>
      <c r="H13" s="9"/>
      <c r="I13" s="9"/>
      <c r="J13" s="9"/>
      <c r="K13" s="9"/>
      <c r="L13" s="60"/>
      <c r="M13" s="9">
        <v>2.0000000000000001E-4</v>
      </c>
      <c r="N13" s="9">
        <v>2.0000000000000001E-4</v>
      </c>
      <c r="O13" s="9">
        <v>2.3999999999999998E-3</v>
      </c>
      <c r="P13" s="9"/>
      <c r="Q13" s="9"/>
      <c r="R13" s="9"/>
      <c r="S13" s="60"/>
      <c r="T13" s="9"/>
      <c r="U13" s="9"/>
      <c r="V13" s="9"/>
      <c r="W13" s="60"/>
      <c r="X13" s="9"/>
      <c r="Y13" s="9"/>
      <c r="Z13" s="9"/>
      <c r="AA13" s="60"/>
    </row>
    <row r="14" spans="1:27" x14ac:dyDescent="0.25">
      <c r="A14" s="11" t="s">
        <v>80</v>
      </c>
      <c r="B14" s="59">
        <v>1E-4</v>
      </c>
      <c r="C14" s="9">
        <v>5.9999999999999995E-4</v>
      </c>
      <c r="D14" s="9">
        <v>3.4000000000000002E-2</v>
      </c>
      <c r="E14" s="9">
        <v>3.4000000000000002E-2</v>
      </c>
      <c r="F14" s="9">
        <v>3.2300000000000002E-2</v>
      </c>
      <c r="G14" s="9">
        <v>3.2300000000000002E-2</v>
      </c>
      <c r="H14" s="9">
        <v>4.8300000000000003E-2</v>
      </c>
      <c r="I14" s="9"/>
      <c r="J14" s="9"/>
      <c r="K14" s="9"/>
      <c r="L14" s="60"/>
      <c r="M14" s="9">
        <v>2.0000000000000001E-4</v>
      </c>
      <c r="N14" s="9">
        <v>2.0000000000000001E-4</v>
      </c>
      <c r="O14" s="9">
        <v>1.5900000000000001E-2</v>
      </c>
      <c r="P14" s="9">
        <v>5.9999999999999995E-4</v>
      </c>
      <c r="Q14" s="9"/>
      <c r="R14" s="9"/>
      <c r="S14" s="60"/>
      <c r="T14" s="9"/>
      <c r="U14" s="9"/>
      <c r="V14" s="9"/>
      <c r="W14" s="60"/>
      <c r="X14" s="9"/>
      <c r="Y14" s="9"/>
      <c r="Z14" s="9"/>
      <c r="AA14" s="60"/>
    </row>
    <row r="15" spans="1:27" x14ac:dyDescent="0.25">
      <c r="A15" s="6" t="s">
        <v>10</v>
      </c>
      <c r="B15" s="59">
        <v>-2.0000000000000001E-4</v>
      </c>
      <c r="C15" s="9">
        <v>-1E-4</v>
      </c>
      <c r="D15" s="9">
        <v>-2.3599999999999999E-2</v>
      </c>
      <c r="E15" s="9">
        <v>-2.3599999999999999E-2</v>
      </c>
      <c r="F15" s="9">
        <v>-2.63E-2</v>
      </c>
      <c r="G15" s="9">
        <v>-2.63E-2</v>
      </c>
      <c r="H15" s="9">
        <v>-2.0199999999999999E-2</v>
      </c>
      <c r="I15" s="9">
        <v>-2.0000000000000001E-4</v>
      </c>
      <c r="J15" s="9"/>
      <c r="K15" s="9">
        <v>-0.2555</v>
      </c>
      <c r="L15" s="60">
        <v>-7.3800000000000004E-2</v>
      </c>
      <c r="M15" s="9">
        <v>-2.0000000000000001E-4</v>
      </c>
      <c r="N15" s="9">
        <v>-1E-4</v>
      </c>
      <c r="O15" s="9">
        <v>-9.4000000000000004E-3</v>
      </c>
      <c r="P15" s="9">
        <v>-4.0000000000000001E-3</v>
      </c>
      <c r="Q15" s="9">
        <v>-1E-4</v>
      </c>
      <c r="R15" s="9">
        <v>-1.0699999999999999E-2</v>
      </c>
      <c r="S15" s="60">
        <v>-8.5000000000000006E-3</v>
      </c>
      <c r="T15" s="9"/>
      <c r="U15" s="9"/>
      <c r="V15" s="9"/>
      <c r="W15" s="60"/>
      <c r="X15" s="9"/>
      <c r="Y15" s="9"/>
      <c r="Z15" s="9"/>
      <c r="AA15" s="60"/>
    </row>
    <row r="16" spans="1:27" x14ac:dyDescent="0.25">
      <c r="A16" s="6" t="s">
        <v>103</v>
      </c>
      <c r="B16" s="59"/>
      <c r="C16" s="9"/>
      <c r="D16" s="9"/>
      <c r="E16" s="9"/>
      <c r="F16" s="9"/>
      <c r="G16" s="9"/>
      <c r="H16" s="9"/>
      <c r="I16" s="9"/>
      <c r="J16" s="9"/>
      <c r="K16" s="9"/>
      <c r="L16" s="60"/>
      <c r="M16" s="9"/>
      <c r="N16" s="9"/>
      <c r="O16" s="9"/>
      <c r="P16" s="9"/>
      <c r="Q16" s="9"/>
      <c r="R16" s="9"/>
      <c r="S16" s="60"/>
      <c r="T16" s="9">
        <v>4.0000000000000002E-4</v>
      </c>
      <c r="U16" s="9">
        <v>4.0000000000000002E-4</v>
      </c>
      <c r="V16" s="9">
        <v>0.19489999999999999</v>
      </c>
      <c r="W16" s="60">
        <v>0.14949999999999999</v>
      </c>
      <c r="X16" s="9">
        <v>2.3E-3</v>
      </c>
      <c r="Y16" s="9">
        <v>2.3E-3</v>
      </c>
      <c r="Z16" s="9">
        <v>0.87029999999999996</v>
      </c>
      <c r="AA16" s="60">
        <v>0.7742</v>
      </c>
    </row>
    <row r="17" spans="1:27" x14ac:dyDescent="0.25">
      <c r="A17" s="11" t="s">
        <v>111</v>
      </c>
      <c r="B17" s="59">
        <v>2.2000000000000001E-3</v>
      </c>
      <c r="C17" s="9">
        <v>2.2000000000000001E-3</v>
      </c>
      <c r="D17" s="9">
        <v>0.78900000000000003</v>
      </c>
      <c r="E17" s="9">
        <v>0.78900000000000003</v>
      </c>
      <c r="F17" s="9">
        <v>0.87619999999999998</v>
      </c>
      <c r="G17" s="9">
        <v>0.87619999999999998</v>
      </c>
      <c r="H17" s="9">
        <v>0.96260000000000001</v>
      </c>
      <c r="I17" s="9">
        <v>2.2000000000000001E-3</v>
      </c>
      <c r="J17" s="9"/>
      <c r="K17" s="9">
        <v>0.77849999999999997</v>
      </c>
      <c r="L17" s="60">
        <v>0.72819999999999996</v>
      </c>
      <c r="M17" s="9">
        <v>1.4E-3</v>
      </c>
      <c r="N17" s="9">
        <v>1.4E-3</v>
      </c>
      <c r="O17" s="9">
        <v>0.49880000000000002</v>
      </c>
      <c r="P17" s="9">
        <v>0.67249999999999999</v>
      </c>
      <c r="Q17" s="9">
        <v>1.4E-3</v>
      </c>
      <c r="R17" s="9">
        <v>0.49440000000000001</v>
      </c>
      <c r="S17" s="60">
        <v>0.47539999999999999</v>
      </c>
      <c r="T17" s="9">
        <v>1.6000000000000001E-3</v>
      </c>
      <c r="U17" s="9">
        <v>1.6000000000000001E-3</v>
      </c>
      <c r="V17" s="9">
        <v>0.6905</v>
      </c>
      <c r="W17" s="60">
        <v>0.53459999999999996</v>
      </c>
      <c r="X17" s="9">
        <v>5.1999999999999998E-3</v>
      </c>
      <c r="Y17" s="9">
        <v>5.8999999999999999E-3</v>
      </c>
      <c r="Z17" s="9">
        <v>1.679</v>
      </c>
      <c r="AA17" s="60">
        <v>1.6468</v>
      </c>
    </row>
    <row r="18" spans="1:27" x14ac:dyDescent="0.25">
      <c r="A18" s="11" t="s">
        <v>104</v>
      </c>
      <c r="B18" s="59"/>
      <c r="C18" s="9"/>
      <c r="D18" s="9"/>
      <c r="E18" s="9"/>
      <c r="F18" s="9"/>
      <c r="G18" s="9"/>
      <c r="H18" s="9"/>
      <c r="I18" s="9"/>
      <c r="J18" s="9"/>
      <c r="K18" s="9"/>
      <c r="L18" s="60"/>
      <c r="M18" s="9"/>
      <c r="N18" s="9"/>
      <c r="O18" s="9"/>
      <c r="P18" s="9"/>
      <c r="Q18" s="9"/>
      <c r="R18" s="9"/>
      <c r="S18" s="60"/>
      <c r="T18" s="9"/>
      <c r="U18" s="9"/>
      <c r="V18" s="9"/>
      <c r="W18" s="60"/>
      <c r="X18" s="9"/>
      <c r="Y18" s="9"/>
      <c r="Z18" s="9"/>
      <c r="AA18" s="60"/>
    </row>
    <row r="19" spans="1:27" x14ac:dyDescent="0.25">
      <c r="A19" s="11" t="s">
        <v>92</v>
      </c>
      <c r="B19" s="59"/>
      <c r="C19" s="9"/>
      <c r="D19" s="9"/>
      <c r="E19" s="9"/>
      <c r="F19" s="9"/>
      <c r="G19" s="9"/>
      <c r="H19" s="9"/>
      <c r="I19" s="9"/>
      <c r="J19" s="9"/>
      <c r="K19" s="9"/>
      <c r="L19" s="60"/>
      <c r="M19" s="9"/>
      <c r="N19" s="9"/>
      <c r="O19" s="9"/>
      <c r="P19" s="9"/>
      <c r="Q19" s="9"/>
      <c r="R19" s="9"/>
      <c r="S19" s="60"/>
      <c r="T19" s="9"/>
      <c r="U19" s="9"/>
      <c r="V19" s="9"/>
      <c r="W19" s="60"/>
      <c r="X19" s="9"/>
      <c r="Y19" s="9"/>
      <c r="Z19" s="9"/>
      <c r="AA19" s="60"/>
    </row>
    <row r="20" spans="1:27" x14ac:dyDescent="0.25">
      <c r="A20" s="12" t="s">
        <v>98</v>
      </c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90"/>
      <c r="N20" s="90"/>
      <c r="O20" s="90"/>
      <c r="P20" s="90"/>
      <c r="Q20" s="90"/>
      <c r="R20" s="90"/>
      <c r="S20" s="91"/>
      <c r="T20" s="90"/>
      <c r="U20" s="90"/>
      <c r="V20" s="90"/>
      <c r="W20" s="91"/>
      <c r="X20" s="90"/>
      <c r="Y20" s="90"/>
      <c r="Z20" s="90"/>
      <c r="AA20" s="91"/>
    </row>
    <row r="21" spans="1:27" x14ac:dyDescent="0.25">
      <c r="A21" s="8"/>
      <c r="B21" s="61"/>
      <c r="C21" s="13"/>
      <c r="D21" s="13"/>
      <c r="E21" s="13"/>
      <c r="F21" s="13"/>
      <c r="G21" s="13"/>
      <c r="H21" s="13"/>
      <c r="I21" s="13"/>
      <c r="J21" s="13"/>
      <c r="K21" s="13"/>
      <c r="L21" s="62"/>
      <c r="M21" s="13"/>
      <c r="N21" s="13"/>
      <c r="O21" s="13"/>
      <c r="P21" s="13"/>
      <c r="Q21" s="13"/>
      <c r="R21" s="13"/>
      <c r="S21" s="62"/>
      <c r="T21" s="13"/>
      <c r="U21" s="13"/>
      <c r="V21" s="13"/>
      <c r="W21" s="62"/>
      <c r="X21" s="13"/>
      <c r="Y21" s="13"/>
      <c r="Z21" s="13"/>
      <c r="AA21" s="62"/>
    </row>
    <row r="22" spans="1:27" x14ac:dyDescent="0.25">
      <c r="A22" s="6"/>
      <c r="B22" s="59"/>
      <c r="C22" s="9"/>
      <c r="D22" s="9"/>
      <c r="E22" s="9"/>
      <c r="F22" s="9"/>
      <c r="G22" s="9"/>
      <c r="H22" s="9"/>
      <c r="I22" s="9"/>
      <c r="J22" s="9"/>
      <c r="K22" s="9"/>
      <c r="L22" s="60"/>
      <c r="M22" s="9"/>
      <c r="N22" s="9"/>
      <c r="O22" s="9"/>
      <c r="P22" s="9"/>
      <c r="Q22" s="9"/>
      <c r="R22" s="9"/>
      <c r="S22" s="60"/>
      <c r="T22" s="9"/>
      <c r="U22" s="9"/>
      <c r="V22" s="9"/>
      <c r="W22" s="60"/>
      <c r="X22" s="9"/>
      <c r="Y22" s="9"/>
      <c r="Z22" s="9"/>
      <c r="AA22" s="60"/>
    </row>
    <row r="23" spans="1:27" x14ac:dyDescent="0.25">
      <c r="A23" s="6" t="s">
        <v>123</v>
      </c>
      <c r="B23" s="59"/>
      <c r="C23" s="9"/>
      <c r="D23" s="9"/>
      <c r="E23" s="9"/>
      <c r="F23" s="9"/>
      <c r="G23" s="9"/>
      <c r="H23" s="9"/>
      <c r="I23" s="9"/>
      <c r="J23" s="9"/>
      <c r="K23" s="9"/>
      <c r="L23" s="60"/>
      <c r="M23" s="9"/>
      <c r="N23" s="9"/>
      <c r="O23" s="9"/>
      <c r="P23" s="9"/>
      <c r="Q23" s="9"/>
      <c r="R23" s="9"/>
      <c r="S23" s="60"/>
      <c r="T23" s="9">
        <v>8.3000000000000001E-3</v>
      </c>
      <c r="U23" s="9">
        <v>8.3000000000000001E-3</v>
      </c>
      <c r="V23" s="9"/>
      <c r="W23" s="60">
        <v>2.8111000000000002</v>
      </c>
      <c r="X23" s="9">
        <v>3.0999999999999999E-3</v>
      </c>
      <c r="Y23" s="9">
        <v>3.0999999999999999E-3</v>
      </c>
      <c r="Z23" s="9">
        <v>1.1795</v>
      </c>
      <c r="AA23" s="60">
        <v>1.0491999999999999</v>
      </c>
    </row>
    <row r="24" spans="1:27" x14ac:dyDescent="0.25">
      <c r="A24" s="6" t="s">
        <v>124</v>
      </c>
      <c r="B24" s="59">
        <v>3.1999999999999997E-3</v>
      </c>
      <c r="C24" s="9">
        <v>4.7000000000000002E-3</v>
      </c>
      <c r="D24" s="9">
        <v>-0.99730000000000008</v>
      </c>
      <c r="E24" s="9">
        <v>0.52049999999999996</v>
      </c>
      <c r="F24" s="9">
        <v>1.2860999999999998</v>
      </c>
      <c r="G24" s="9">
        <v>0.60519999999999996</v>
      </c>
      <c r="H24" s="9">
        <v>0.37769999999999998</v>
      </c>
      <c r="I24" s="9">
        <v>0</v>
      </c>
      <c r="J24" s="9"/>
      <c r="K24" s="9">
        <v>0.49159999999999993</v>
      </c>
      <c r="L24" s="60">
        <v>1.1633</v>
      </c>
      <c r="M24" s="9">
        <v>-8.0000000000000004E-4</v>
      </c>
      <c r="N24" s="9">
        <v>-8.0000000000000004E-4</v>
      </c>
      <c r="O24" s="9">
        <v>-0.28370000000000001</v>
      </c>
      <c r="P24" s="9">
        <v>0</v>
      </c>
      <c r="Q24" s="9">
        <v>-8.0000000000000004E-4</v>
      </c>
      <c r="R24" s="9">
        <v>-0.13</v>
      </c>
      <c r="S24" s="60">
        <v>-0.25369999999999998</v>
      </c>
      <c r="T24" s="9">
        <v>-4.0000000000000002E-4</v>
      </c>
      <c r="U24" s="9">
        <v>-4.0000000000000002E-4</v>
      </c>
      <c r="V24" s="9">
        <v>0</v>
      </c>
      <c r="W24" s="60">
        <v>-0.1371</v>
      </c>
      <c r="X24" s="9">
        <v>-2.9999999999999997E-4</v>
      </c>
      <c r="Y24" s="9">
        <v>-2.9999999999999997E-4</v>
      </c>
      <c r="Z24" s="9">
        <v>-0.1012</v>
      </c>
      <c r="AA24" s="60">
        <v>-9.0899999999999995E-2</v>
      </c>
    </row>
    <row r="25" spans="1:27" x14ac:dyDescent="0.25">
      <c r="A25" s="6"/>
      <c r="B25" s="59"/>
      <c r="C25" s="9"/>
      <c r="D25" s="9"/>
      <c r="E25" s="9"/>
      <c r="F25" s="9"/>
      <c r="G25" s="9"/>
      <c r="H25" s="9"/>
      <c r="I25" s="9"/>
      <c r="J25" s="9"/>
      <c r="K25" s="9"/>
      <c r="L25" s="60"/>
      <c r="M25" s="9"/>
      <c r="N25" s="9"/>
      <c r="O25" s="9"/>
      <c r="P25" s="9"/>
      <c r="Q25" s="9"/>
      <c r="R25" s="9"/>
      <c r="S25" s="60"/>
      <c r="T25" s="9"/>
      <c r="U25" s="9"/>
      <c r="V25" s="9"/>
      <c r="W25" s="60"/>
      <c r="X25" s="9"/>
      <c r="Y25" s="9"/>
      <c r="Z25" s="9"/>
      <c r="AA25" s="60"/>
    </row>
    <row r="26" spans="1:27" x14ac:dyDescent="0.25">
      <c r="A26" s="6" t="s">
        <v>37</v>
      </c>
      <c r="B26" s="59">
        <v>7.4000000000000003E-3</v>
      </c>
      <c r="C26" s="9">
        <v>6.4999999999999997E-3</v>
      </c>
      <c r="D26" s="9">
        <v>2.7467999999999999</v>
      </c>
      <c r="E26" s="9">
        <v>2.7467999999999999</v>
      </c>
      <c r="F26" s="9">
        <v>2.927</v>
      </c>
      <c r="G26" s="9">
        <v>2.927</v>
      </c>
      <c r="H26" s="9">
        <v>2.927</v>
      </c>
      <c r="I26" s="9">
        <v>6.4999999999999997E-3</v>
      </c>
      <c r="J26" s="9"/>
      <c r="K26" s="9">
        <v>2.0867</v>
      </c>
      <c r="L26" s="60">
        <v>2.0714999999999999</v>
      </c>
      <c r="M26" s="9">
        <v>7.1999999999999998E-3</v>
      </c>
      <c r="N26" s="9">
        <v>6.4999999999999997E-3</v>
      </c>
      <c r="O26" s="9">
        <v>2.6280000000000001</v>
      </c>
      <c r="P26" s="9">
        <v>3.0907</v>
      </c>
      <c r="Q26" s="9">
        <v>6.4999999999999997E-3</v>
      </c>
      <c r="R26" s="9">
        <v>1.992</v>
      </c>
      <c r="S26" s="60">
        <v>1.9817</v>
      </c>
      <c r="T26" s="9">
        <v>7.6E-3</v>
      </c>
      <c r="U26" s="9">
        <v>7.1000000000000004E-3</v>
      </c>
      <c r="V26" s="9">
        <v>2.1549</v>
      </c>
      <c r="W26" s="60">
        <v>2.1440000000000001</v>
      </c>
      <c r="X26" s="9">
        <v>7.4450068112693092E-3</v>
      </c>
      <c r="Y26" s="9">
        <v>6.817114670559849E-3</v>
      </c>
      <c r="Z26" s="9">
        <v>2.7835355586422796</v>
      </c>
      <c r="AA26" s="60">
        <v>2.1000301140414104</v>
      </c>
    </row>
    <row r="27" spans="1:27" x14ac:dyDescent="0.25">
      <c r="A27" s="6" t="s">
        <v>38</v>
      </c>
      <c r="B27" s="59">
        <v>5.3E-3</v>
      </c>
      <c r="C27" s="9">
        <v>4.7000000000000002E-3</v>
      </c>
      <c r="D27" s="9">
        <v>1.8887</v>
      </c>
      <c r="E27" s="9">
        <v>1.8887</v>
      </c>
      <c r="F27" s="9">
        <v>2.0684999999999998</v>
      </c>
      <c r="G27" s="9">
        <v>2.0684999999999998</v>
      </c>
      <c r="H27" s="9">
        <v>2.0684999999999998</v>
      </c>
      <c r="I27" s="9">
        <v>4.7000000000000002E-3</v>
      </c>
      <c r="J27" s="9"/>
      <c r="K27" s="9">
        <v>1.4890000000000001</v>
      </c>
      <c r="L27" s="60">
        <v>1.4591000000000001</v>
      </c>
      <c r="M27" s="9">
        <v>5.1000000000000004E-3</v>
      </c>
      <c r="N27" s="9">
        <v>4.5999999999999999E-3</v>
      </c>
      <c r="O27" s="9">
        <v>1.829</v>
      </c>
      <c r="P27" s="9">
        <v>2.2930000000000001</v>
      </c>
      <c r="Q27" s="9">
        <v>4.5999999999999999E-3</v>
      </c>
      <c r="R27" s="9">
        <v>1.4239999999999999</v>
      </c>
      <c r="S27" s="60">
        <v>1.4138999999999999</v>
      </c>
      <c r="T27" s="9">
        <v>5.5999999999999999E-3</v>
      </c>
      <c r="U27" s="9">
        <v>5.0000000000000001E-3</v>
      </c>
      <c r="V27" s="9">
        <v>1.5445</v>
      </c>
      <c r="W27" s="60">
        <v>1.5128999999999999</v>
      </c>
      <c r="X27" s="9">
        <v>3.7551994493456586E-3</v>
      </c>
      <c r="Y27" s="9">
        <v>3.2187423851534214E-3</v>
      </c>
      <c r="Z27" s="9">
        <v>1.2831158880371321</v>
      </c>
      <c r="AA27" s="60">
        <v>0.99253497826633719</v>
      </c>
    </row>
    <row r="28" spans="1:27" x14ac:dyDescent="0.25">
      <c r="A28" s="6" t="s">
        <v>39</v>
      </c>
      <c r="B28" s="59"/>
      <c r="C28" s="9"/>
      <c r="D28" s="9">
        <v>2.9129</v>
      </c>
      <c r="E28" s="9">
        <v>2.9129</v>
      </c>
      <c r="F28" s="9"/>
      <c r="G28" s="9"/>
      <c r="H28" s="9"/>
      <c r="I28" s="9"/>
      <c r="J28" s="9"/>
      <c r="K28" s="9"/>
      <c r="L28" s="60"/>
      <c r="M28" s="9"/>
      <c r="N28" s="9"/>
      <c r="O28" s="9">
        <v>2.9177</v>
      </c>
      <c r="P28" s="9"/>
      <c r="Q28" s="9"/>
      <c r="R28" s="9"/>
      <c r="S28" s="60"/>
      <c r="T28" s="9"/>
      <c r="U28" s="9"/>
      <c r="V28" s="9"/>
      <c r="W28" s="60"/>
      <c r="X28" s="9"/>
      <c r="Y28" s="9"/>
      <c r="Z28" s="9"/>
      <c r="AA28" s="60"/>
    </row>
    <row r="29" spans="1:27" x14ac:dyDescent="0.25">
      <c r="A29" s="6" t="s">
        <v>40</v>
      </c>
      <c r="B29" s="59"/>
      <c r="C29" s="9"/>
      <c r="D29" s="9">
        <v>2.0676999999999999</v>
      </c>
      <c r="E29" s="9">
        <v>2.0676999999999999</v>
      </c>
      <c r="F29" s="9"/>
      <c r="G29" s="9"/>
      <c r="H29" s="9"/>
      <c r="I29" s="9"/>
      <c r="J29" s="9"/>
      <c r="K29" s="9"/>
      <c r="L29" s="60"/>
      <c r="M29" s="9"/>
      <c r="N29" s="9"/>
      <c r="O29" s="9">
        <v>2.0592000000000001</v>
      </c>
      <c r="P29" s="9"/>
      <c r="Q29" s="9"/>
      <c r="R29" s="9"/>
      <c r="S29" s="60"/>
      <c r="T29" s="9"/>
      <c r="U29" s="9"/>
      <c r="V29" s="9"/>
      <c r="W29" s="60"/>
      <c r="X29" s="9"/>
      <c r="Y29" s="9"/>
      <c r="Z29" s="9"/>
      <c r="AA29" s="60"/>
    </row>
    <row r="30" spans="1:27" x14ac:dyDescent="0.25">
      <c r="A30" s="6"/>
      <c r="B30" s="63"/>
      <c r="C30" s="46"/>
      <c r="D30" s="46"/>
      <c r="E30" s="46"/>
      <c r="F30" s="46"/>
      <c r="G30" s="46"/>
      <c r="H30" s="46"/>
      <c r="I30" s="46"/>
      <c r="J30" s="46"/>
      <c r="K30" s="46"/>
      <c r="L30" s="64"/>
      <c r="M30" s="46"/>
      <c r="N30" s="46"/>
      <c r="O30" s="46"/>
      <c r="P30" s="46"/>
      <c r="Q30" s="46"/>
      <c r="R30" s="46"/>
      <c r="S30" s="64"/>
      <c r="T30" s="46"/>
      <c r="U30" s="46"/>
      <c r="V30" s="46"/>
      <c r="W30" s="64"/>
      <c r="X30" s="46"/>
      <c r="Y30" s="46"/>
      <c r="Z30" s="46"/>
      <c r="AA30" s="64"/>
    </row>
    <row r="31" spans="1:27" ht="15.75" thickBot="1" x14ac:dyDescent="0.3">
      <c r="A31" s="31" t="s">
        <v>41</v>
      </c>
      <c r="B31" s="65">
        <v>3.8300000000000001E-2</v>
      </c>
      <c r="C31" s="66">
        <v>4.5500000000000006E-2</v>
      </c>
      <c r="D31" s="66">
        <v>17.442</v>
      </c>
      <c r="E31" s="66">
        <v>18.959799999999998</v>
      </c>
      <c r="F31" s="66">
        <v>17.788799999999998</v>
      </c>
      <c r="G31" s="66">
        <v>17.107900000000001</v>
      </c>
      <c r="H31" s="66">
        <v>14.6286</v>
      </c>
      <c r="I31" s="66">
        <v>1.7399999999999999E-2</v>
      </c>
      <c r="J31" s="66">
        <v>3.5070000000000001</v>
      </c>
      <c r="K31" s="66">
        <v>6.5350999999999999</v>
      </c>
      <c r="L31" s="67">
        <v>8.6598999999999986</v>
      </c>
      <c r="M31" s="66"/>
      <c r="N31" s="66"/>
      <c r="O31" s="66"/>
      <c r="P31" s="66"/>
      <c r="Q31" s="66"/>
      <c r="R31" s="66"/>
      <c r="S31" s="67"/>
      <c r="T31" s="66"/>
      <c r="U31" s="66"/>
      <c r="V31" s="66"/>
      <c r="W31" s="67"/>
      <c r="X31" s="66"/>
      <c r="Y31" s="66"/>
      <c r="Z31" s="66"/>
      <c r="AA31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0" zoomScaleNormal="11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H17" sqref="H17"/>
    </sheetView>
  </sheetViews>
  <sheetFormatPr defaultRowHeight="15" x14ac:dyDescent="0.25"/>
  <cols>
    <col min="1" max="1" width="34.140625" bestFit="1" customWidth="1"/>
    <col min="2" max="9" width="12.7109375" customWidth="1"/>
  </cols>
  <sheetData>
    <row r="1" spans="1:9" s="73" customFormat="1" x14ac:dyDescent="0.25">
      <c r="A1" s="74" t="s">
        <v>31</v>
      </c>
      <c r="B1" s="74" t="s">
        <v>68</v>
      </c>
      <c r="C1" s="74" t="s">
        <v>69</v>
      </c>
      <c r="D1" s="74" t="s">
        <v>95</v>
      </c>
      <c r="E1" s="74" t="s">
        <v>82</v>
      </c>
      <c r="F1" s="74" t="s">
        <v>83</v>
      </c>
      <c r="G1" s="74" t="s">
        <v>86</v>
      </c>
      <c r="H1" s="74" t="s">
        <v>78</v>
      </c>
      <c r="I1" s="74" t="s">
        <v>96</v>
      </c>
    </row>
    <row r="2" spans="1:9" x14ac:dyDescent="0.25">
      <c r="A2" s="2" t="s">
        <v>32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" t="s">
        <v>5</v>
      </c>
      <c r="B3" s="7">
        <f>'[1]Proposed Rates All'!B3</f>
        <v>18.98</v>
      </c>
      <c r="C3" s="7">
        <f>'[1]Proposed Rates All'!C3</f>
        <v>30</v>
      </c>
      <c r="D3" s="7">
        <f>'[1]Proposed Rates All'!D3</f>
        <v>97.27</v>
      </c>
      <c r="E3" s="7">
        <f>'[1]Proposed Rates All'!E3</f>
        <v>1484.36</v>
      </c>
      <c r="F3" s="7">
        <f>'[1]Proposed Rates All'!F3</f>
        <v>8.0299999999999994</v>
      </c>
      <c r="G3" s="7">
        <f>'[1]Proposed Rates All'!G3</f>
        <v>7.3</v>
      </c>
      <c r="H3" s="7">
        <f>'[1]Proposed Rates All'!H3</f>
        <v>1.1100000000000001</v>
      </c>
      <c r="I3" s="7">
        <f>'[1]Proposed Rates All'!I3</f>
        <v>128.86000000000001</v>
      </c>
    </row>
    <row r="4" spans="1:9" x14ac:dyDescent="0.25">
      <c r="A4" s="1"/>
      <c r="B4" s="7">
        <f>'[1]Proposed Rates All'!B4</f>
        <v>0</v>
      </c>
      <c r="C4" s="7">
        <f>'[1]Proposed Rates All'!C4</f>
        <v>0</v>
      </c>
      <c r="D4" s="7">
        <f>'[1]Proposed Rates All'!D4</f>
        <v>0</v>
      </c>
      <c r="E4" s="7">
        <f>'[1]Proposed Rates All'!E4</f>
        <v>0</v>
      </c>
      <c r="F4" s="7">
        <f>'[1]Proposed Rates All'!F4</f>
        <v>0</v>
      </c>
      <c r="G4" s="7">
        <f>'[1]Proposed Rates All'!G4</f>
        <v>0</v>
      </c>
      <c r="H4" s="7">
        <f>'[1]Proposed Rates All'!H4</f>
        <v>0</v>
      </c>
      <c r="I4" s="7">
        <f>'[1]Proposed Rates All'!I4</f>
        <v>0</v>
      </c>
    </row>
    <row r="5" spans="1:9" x14ac:dyDescent="0.25">
      <c r="A5" s="1" t="s">
        <v>94</v>
      </c>
      <c r="B5" s="7">
        <f>'[1]Proposed Rates All'!B5</f>
        <v>0</v>
      </c>
      <c r="C5" s="7">
        <f>'[1]Proposed Rates All'!C5</f>
        <v>0</v>
      </c>
      <c r="D5" s="7">
        <f>'[1]Proposed Rates All'!D5</f>
        <v>0</v>
      </c>
      <c r="E5" s="7">
        <f>'[1]Proposed Rates All'!E5</f>
        <v>0</v>
      </c>
      <c r="F5" s="7">
        <f>'[1]Proposed Rates All'!F5</f>
        <v>0</v>
      </c>
      <c r="G5" s="7">
        <f>'[1]Proposed Rates All'!G5</f>
        <v>0</v>
      </c>
      <c r="H5" s="7">
        <f>'[1]Proposed Rates All'!H5</f>
        <v>0</v>
      </c>
      <c r="I5" s="7">
        <f>'[1]Proposed Rates All'!I5</f>
        <v>0</v>
      </c>
    </row>
    <row r="6" spans="1:9" x14ac:dyDescent="0.25">
      <c r="A6" s="1" t="s">
        <v>94</v>
      </c>
      <c r="B6" s="7">
        <f>'[1]Proposed Rates All'!B6</f>
        <v>0</v>
      </c>
      <c r="C6" s="7">
        <f>'[1]Proposed Rates All'!C6</f>
        <v>0</v>
      </c>
      <c r="D6" s="7">
        <f>'[1]Proposed Rates All'!D6</f>
        <v>0</v>
      </c>
      <c r="E6" s="7">
        <f>'[1]Proposed Rates All'!E6</f>
        <v>0</v>
      </c>
      <c r="F6" s="7">
        <f>'[1]Proposed Rates All'!F6</f>
        <v>0</v>
      </c>
      <c r="G6" s="7">
        <f>'[1]Proposed Rates All'!G6</f>
        <v>0</v>
      </c>
      <c r="H6" s="7">
        <f>'[1]Proposed Rates All'!H6</f>
        <v>0</v>
      </c>
      <c r="I6" s="7">
        <f>'[1]Proposed Rates All'!I6</f>
        <v>0</v>
      </c>
    </row>
    <row r="7" spans="1:9" x14ac:dyDescent="0.25">
      <c r="A7" s="1" t="s">
        <v>183</v>
      </c>
      <c r="B7" s="7">
        <f>'[1]Proposed Rates All'!B7</f>
        <v>0.22</v>
      </c>
      <c r="C7" s="7">
        <f>'[1]Proposed Rates All'!C7</f>
        <v>2.94</v>
      </c>
      <c r="D7" s="7">
        <f>'[1]Proposed Rates All'!D7</f>
        <v>13.35</v>
      </c>
      <c r="E7" s="7">
        <f>'[1]Proposed Rates All'!E7</f>
        <v>0</v>
      </c>
      <c r="F7" s="7">
        <f>'[1]Proposed Rates All'!F7</f>
        <v>0</v>
      </c>
      <c r="G7" s="7">
        <f>'[1]Proposed Rates All'!G7</f>
        <v>0</v>
      </c>
      <c r="H7" s="7">
        <f>'[1]Proposed Rates All'!H7</f>
        <v>0</v>
      </c>
      <c r="I7" s="7">
        <f>'[1]Proposed Rates All'!I7</f>
        <v>0</v>
      </c>
    </row>
    <row r="8" spans="1:9" x14ac:dyDescent="0.25">
      <c r="A8" s="1" t="s">
        <v>97</v>
      </c>
      <c r="B8" s="7">
        <f>'[1]Proposed Rates All'!B8</f>
        <v>0.79</v>
      </c>
      <c r="C8" s="7">
        <f>'[1]Proposed Rates All'!C8</f>
        <v>0.79</v>
      </c>
      <c r="D8" s="7">
        <f>'[1]Proposed Rates All'!D8</f>
        <v>0</v>
      </c>
      <c r="E8" s="7">
        <f>'[1]Proposed Rates All'!E8</f>
        <v>0</v>
      </c>
      <c r="F8" s="7">
        <f>'[1]Proposed Rates All'!F8</f>
        <v>0</v>
      </c>
      <c r="G8" s="7">
        <f>'[1]Proposed Rates All'!G8</f>
        <v>0</v>
      </c>
      <c r="H8" s="7">
        <f>'[1]Proposed Rates All'!H8</f>
        <v>0</v>
      </c>
      <c r="I8" s="7">
        <f>'[1]Proposed Rates All'!I8</f>
        <v>0</v>
      </c>
    </row>
    <row r="9" spans="1:9" x14ac:dyDescent="0.25">
      <c r="A9" s="76" t="s">
        <v>34</v>
      </c>
      <c r="B9" s="77">
        <f>SUM(B3:B8)</f>
        <v>19.989999999999998</v>
      </c>
      <c r="C9" s="77"/>
      <c r="D9" s="77"/>
      <c r="E9" s="77"/>
      <c r="F9" s="77"/>
      <c r="G9" s="77"/>
      <c r="H9" s="77"/>
      <c r="I9" s="77"/>
    </row>
    <row r="10" spans="1:9" x14ac:dyDescent="0.25">
      <c r="A10" s="2" t="s">
        <v>35</v>
      </c>
      <c r="B10" s="75"/>
      <c r="C10" s="75"/>
      <c r="D10" s="75"/>
      <c r="E10" s="75"/>
      <c r="F10" s="75"/>
      <c r="G10" s="75"/>
      <c r="H10" s="75"/>
      <c r="I10" s="75"/>
    </row>
    <row r="11" spans="1:9" x14ac:dyDescent="0.25">
      <c r="A11" s="1" t="s">
        <v>7</v>
      </c>
      <c r="B11" s="9">
        <f>'[1]Proposed Rates All'!B11</f>
        <v>7.7000000000000002E-3</v>
      </c>
      <c r="C11" s="9">
        <f>'[1]Proposed Rates All'!C11</f>
        <v>9.9000000000000008E-3</v>
      </c>
      <c r="D11" s="9">
        <f>'[1]Proposed Rates All'!D11</f>
        <v>3.2218</v>
      </c>
      <c r="E11" s="9">
        <f>'[1]Proposed Rates All'!E11</f>
        <v>2.2667999999999999</v>
      </c>
      <c r="F11" s="9">
        <f>'[1]Proposed Rates All'!F11</f>
        <v>1.5E-3</v>
      </c>
      <c r="G11" s="9">
        <f>'[1]Proposed Rates All'!G11</f>
        <v>0.65429999999999999</v>
      </c>
      <c r="H11" s="9">
        <f>'[1]Proposed Rates All'!H11</f>
        <v>0.93310000000000004</v>
      </c>
      <c r="I11" s="9">
        <f>'[1]Proposed Rates All'!I11</f>
        <v>0</v>
      </c>
    </row>
    <row r="12" spans="1:9" x14ac:dyDescent="0.25">
      <c r="A12" s="1"/>
      <c r="B12" s="9">
        <f>'[1]Proposed Rates All'!B12</f>
        <v>0</v>
      </c>
      <c r="C12" s="9">
        <f>'[1]Proposed Rates All'!C12</f>
        <v>0</v>
      </c>
      <c r="D12" s="9">
        <f>'[1]Proposed Rates All'!D12</f>
        <v>0</v>
      </c>
      <c r="E12" s="9">
        <f>'[1]Proposed Rates All'!E12</f>
        <v>0</v>
      </c>
      <c r="F12" s="9">
        <f>'[1]Proposed Rates All'!F12</f>
        <v>0</v>
      </c>
      <c r="G12" s="9">
        <f>'[1]Proposed Rates All'!G12</f>
        <v>0</v>
      </c>
      <c r="H12" s="9">
        <f>'[1]Proposed Rates All'!H12</f>
        <v>0</v>
      </c>
      <c r="I12" s="9">
        <f>'[1]Proposed Rates All'!I12</f>
        <v>0</v>
      </c>
    </row>
    <row r="13" spans="1:9" x14ac:dyDescent="0.25">
      <c r="A13" s="1" t="s">
        <v>8</v>
      </c>
      <c r="B13" s="9">
        <f>'[1]Proposed Rates All'!B13</f>
        <v>1.6999999999999999E-3</v>
      </c>
      <c r="C13" s="9">
        <f>'[1]Proposed Rates All'!C13</f>
        <v>1.5E-3</v>
      </c>
      <c r="D13" s="9">
        <f>'[1]Proposed Rates All'!D13</f>
        <v>0.62009999999999998</v>
      </c>
      <c r="E13" s="9">
        <f>'[1]Proposed Rates All'!E13</f>
        <v>0.68179999999999996</v>
      </c>
      <c r="F13" s="9">
        <f>'[1]Proposed Rates All'!F13</f>
        <v>1.5E-3</v>
      </c>
      <c r="G13" s="9">
        <f>'[1]Proposed Rates All'!G13</f>
        <v>0.46610000000000001</v>
      </c>
      <c r="H13" s="9">
        <f>'[1]Proposed Rates All'!H13</f>
        <v>0.45519999999999999</v>
      </c>
      <c r="I13" s="9">
        <f>'[1]Proposed Rates All'!I13</f>
        <v>0.62009999999999998</v>
      </c>
    </row>
    <row r="14" spans="1:9" x14ac:dyDescent="0.25">
      <c r="A14" s="1" t="s">
        <v>85</v>
      </c>
      <c r="B14" s="9">
        <f>'[1]Proposed Rates All'!B14</f>
        <v>0</v>
      </c>
      <c r="C14" s="9">
        <f>'[1]Proposed Rates All'!C14</f>
        <v>0</v>
      </c>
      <c r="D14" s="9">
        <f>'[1]Proposed Rates All'!D14</f>
        <v>0</v>
      </c>
      <c r="E14" s="9">
        <f>'[1]Proposed Rates All'!E14</f>
        <v>0</v>
      </c>
      <c r="F14" s="9">
        <f>'[1]Proposed Rates All'!F14</f>
        <v>0</v>
      </c>
      <c r="G14" s="9">
        <f>'[1]Proposed Rates All'!G14</f>
        <v>0</v>
      </c>
      <c r="H14" s="9">
        <f>'[1]Proposed Rates All'!H14</f>
        <v>0</v>
      </c>
      <c r="I14" s="9">
        <f>'[1]Proposed Rates All'!I14</f>
        <v>0</v>
      </c>
    </row>
    <row r="15" spans="1:9" x14ac:dyDescent="0.25">
      <c r="A15" s="78" t="s">
        <v>9</v>
      </c>
      <c r="B15" s="9">
        <f>'[1]Proposed Rates All'!B15</f>
        <v>2.0000000000000001E-4</v>
      </c>
      <c r="C15" s="9">
        <f>'[1]Proposed Rates All'!C15</f>
        <v>6.9999999999999999E-4</v>
      </c>
      <c r="D15" s="9">
        <f>'[1]Proposed Rates All'!D15</f>
        <v>5.6300000000000003E-2</v>
      </c>
      <c r="E15" s="9">
        <f>'[1]Proposed Rates All'!E15</f>
        <v>0.24640000000000001</v>
      </c>
      <c r="F15" s="9">
        <f>'[1]Proposed Rates All'!F15</f>
        <v>0</v>
      </c>
      <c r="G15" s="9">
        <f>'[1]Proposed Rates All'!G15</f>
        <v>0</v>
      </c>
      <c r="H15" s="9">
        <f>'[1]Proposed Rates All'!H15</f>
        <v>6.9999999999999999E-4</v>
      </c>
      <c r="I15" s="9">
        <f>'[1]Proposed Rates All'!I15</f>
        <v>0</v>
      </c>
    </row>
    <row r="16" spans="1:9" x14ac:dyDescent="0.25">
      <c r="A16" s="1" t="s">
        <v>108</v>
      </c>
      <c r="B16" s="9">
        <f>'[1]Proposed Rates All'!B16</f>
        <v>0</v>
      </c>
      <c r="C16" s="9">
        <f>'[1]Proposed Rates All'!C16</f>
        <v>0</v>
      </c>
      <c r="D16" s="9">
        <f>'[1]Proposed Rates All'!D16</f>
        <v>0</v>
      </c>
      <c r="E16" s="9">
        <f>'[1]Proposed Rates All'!E16</f>
        <v>0</v>
      </c>
      <c r="F16" s="9">
        <f>'[1]Proposed Rates All'!F16</f>
        <v>0</v>
      </c>
      <c r="G16" s="9">
        <f>'[1]Proposed Rates All'!G16</f>
        <v>0</v>
      </c>
      <c r="H16" s="9">
        <f>'[1]Proposed Rates All'!H16</f>
        <v>0</v>
      </c>
      <c r="I16" s="9">
        <f>'[1]Proposed Rates All'!I16</f>
        <v>0</v>
      </c>
    </row>
    <row r="17" spans="1:9" x14ac:dyDescent="0.25">
      <c r="A17" s="1" t="s">
        <v>105</v>
      </c>
      <c r="B17" s="9">
        <f>'[1]Proposed Rates All'!B17</f>
        <v>0</v>
      </c>
      <c r="C17" s="9">
        <f>'[1]Proposed Rates All'!C17</f>
        <v>0</v>
      </c>
      <c r="D17" s="9">
        <f>'[1]Proposed Rates All'!D17</f>
        <v>0</v>
      </c>
      <c r="E17" s="9">
        <f>'[1]Proposed Rates All'!E17</f>
        <v>0</v>
      </c>
      <c r="F17" s="9">
        <f>'[1]Proposed Rates All'!F17</f>
        <v>0</v>
      </c>
      <c r="G17" s="9">
        <f>'[1]Proposed Rates All'!G17</f>
        <v>0</v>
      </c>
      <c r="H17" s="9">
        <f>'[1]Proposed Rates All'!H17</f>
        <v>0</v>
      </c>
      <c r="I17" s="9">
        <f>'[1]Proposed Rates All'!I17</f>
        <v>0</v>
      </c>
    </row>
    <row r="18" spans="1:9" x14ac:dyDescent="0.25">
      <c r="A18" s="1" t="s">
        <v>112</v>
      </c>
      <c r="B18" s="9">
        <f>'[1]Proposed Rates All'!B18</f>
        <v>0</v>
      </c>
      <c r="C18" s="9">
        <f>'[1]Proposed Rates All'!C18</f>
        <v>0</v>
      </c>
      <c r="D18" s="9">
        <f>'[1]Proposed Rates All'!D18</f>
        <v>0</v>
      </c>
      <c r="E18" s="9">
        <f>'[1]Proposed Rates All'!E18</f>
        <v>0</v>
      </c>
      <c r="F18" s="9">
        <f>'[1]Proposed Rates All'!F18</f>
        <v>0</v>
      </c>
      <c r="G18" s="9">
        <f>'[1]Proposed Rates All'!G18</f>
        <v>0</v>
      </c>
      <c r="H18" s="9">
        <f>'[1]Proposed Rates All'!H18</f>
        <v>0</v>
      </c>
      <c r="I18" s="9">
        <f>'[1]Proposed Rates All'!I18</f>
        <v>0</v>
      </c>
    </row>
    <row r="19" spans="1:9" x14ac:dyDescent="0.25">
      <c r="A19" s="78" t="s">
        <v>106</v>
      </c>
      <c r="B19" s="9">
        <f>'[1]Proposed Rates All'!B19</f>
        <v>1.5E-3</v>
      </c>
      <c r="C19" s="9">
        <f>'[1]Proposed Rates All'!C19</f>
        <v>1.5E-3</v>
      </c>
      <c r="D19" s="9">
        <f>'[1]Proposed Rates All'!D19</f>
        <v>0.57909999999999995</v>
      </c>
      <c r="E19" s="9">
        <f>'[1]Proposed Rates All'!E19</f>
        <v>0.65959999999999996</v>
      </c>
      <c r="F19" s="9">
        <f>'[1]Proposed Rates All'!F19</f>
        <v>1.5E-3</v>
      </c>
      <c r="G19" s="9">
        <f>'[1]Proposed Rates All'!G19</f>
        <v>0.54890000000000005</v>
      </c>
      <c r="H19" s="9">
        <f>'[1]Proposed Rates All'!H19</f>
        <v>0.51170000000000004</v>
      </c>
      <c r="I19" s="9">
        <f>'[1]Proposed Rates All'!I19</f>
        <v>0</v>
      </c>
    </row>
    <row r="20" spans="1:9" x14ac:dyDescent="0.25">
      <c r="A20" s="78" t="s">
        <v>107</v>
      </c>
      <c r="B20" s="9">
        <f>'[1]Proposed Rates All'!B20</f>
        <v>0.25</v>
      </c>
      <c r="C20" s="9">
        <f>'[1]Proposed Rates All'!C20</f>
        <v>4.0000000000000002E-4</v>
      </c>
      <c r="D20" s="9">
        <f>'[1]Proposed Rates All'!D20</f>
        <v>0.1454</v>
      </c>
      <c r="E20" s="9">
        <f>'[1]Proposed Rates All'!E20</f>
        <v>0.16550000000000001</v>
      </c>
      <c r="F20" s="9">
        <f>'[1]Proposed Rates All'!F20</f>
        <v>4.0000000000000002E-4</v>
      </c>
      <c r="G20" s="9">
        <f>'[1]Proposed Rates All'!G20</f>
        <v>0.13819999999999999</v>
      </c>
      <c r="H20" s="9">
        <f>'[1]Proposed Rates All'!H20</f>
        <v>0.129</v>
      </c>
      <c r="I20" s="9">
        <f>'[1]Proposed Rates All'!I20</f>
        <v>0</v>
      </c>
    </row>
    <row r="21" spans="1:9" x14ac:dyDescent="0.25">
      <c r="A21" s="78" t="s">
        <v>98</v>
      </c>
      <c r="B21" s="9">
        <f>'[1]Proposed Rates All'!B21</f>
        <v>-1.4</v>
      </c>
      <c r="C21" s="9">
        <f>'[1]Proposed Rates All'!C21</f>
        <v>-2.2000000000000001E-3</v>
      </c>
      <c r="D21" s="9">
        <f>'[1]Proposed Rates All'!D21</f>
        <v>-0.81850000000000001</v>
      </c>
      <c r="E21" s="9">
        <f>'[1]Proposed Rates All'!E21</f>
        <v>-0.93130000000000002</v>
      </c>
      <c r="F21" s="9">
        <f>'[1]Proposed Rates All'!F21</f>
        <v>-2.2000000000000001E-3</v>
      </c>
      <c r="G21" s="9">
        <f>'[1]Proposed Rates All'!G21</f>
        <v>-0.77769999999999995</v>
      </c>
      <c r="H21" s="9">
        <f>'[1]Proposed Rates All'!H21</f>
        <v>-0.72599999999999998</v>
      </c>
      <c r="I21" s="9">
        <f>'[1]Proposed Rates All'!I21</f>
        <v>0</v>
      </c>
    </row>
    <row r="22" spans="1:9" x14ac:dyDescent="0.25">
      <c r="A22" s="78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76" t="s">
        <v>36</v>
      </c>
      <c r="B23" s="79"/>
      <c r="C23" s="79"/>
      <c r="D23" s="79"/>
      <c r="E23" s="79"/>
      <c r="F23" s="79"/>
      <c r="G23" s="79"/>
      <c r="H23" s="79"/>
      <c r="I23" s="79"/>
    </row>
    <row r="24" spans="1:9" x14ac:dyDescent="0.25">
      <c r="A24" s="78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6" t="s">
        <v>123</v>
      </c>
      <c r="B25" s="9">
        <f>'[1]Proposed Rates All'!B25</f>
        <v>0</v>
      </c>
      <c r="C25" s="9">
        <f>'[1]Proposed Rates All'!C25</f>
        <v>0</v>
      </c>
      <c r="D25" s="9">
        <f>'[1]Proposed Rates All'!D25</f>
        <v>0</v>
      </c>
      <c r="E25" s="9">
        <f>'[1]Proposed Rates All'!E25</f>
        <v>0</v>
      </c>
      <c r="F25" s="9">
        <f>'[1]Proposed Rates All'!F25</f>
        <v>0</v>
      </c>
      <c r="G25" s="9">
        <f>'[1]Proposed Rates All'!G25</f>
        <v>0</v>
      </c>
      <c r="H25" s="9">
        <f>'[1]Proposed Rates All'!H25</f>
        <v>0</v>
      </c>
      <c r="I25" s="9">
        <f>'[1]Proposed Rates All'!I25</f>
        <v>0</v>
      </c>
    </row>
    <row r="26" spans="1:9" x14ac:dyDescent="0.25">
      <c r="A26" s="6" t="s">
        <v>124</v>
      </c>
      <c r="B26" s="9">
        <f>'[1]Proposed Rates All'!B26</f>
        <v>3.3999999999999998E-3</v>
      </c>
      <c r="C26" s="9">
        <f>'[1]Proposed Rates All'!C26</f>
        <v>3.5000000000000001E-3</v>
      </c>
      <c r="D26" s="9">
        <f>'[1]Proposed Rates All'!D26</f>
        <v>1.3567</v>
      </c>
      <c r="E26" s="9">
        <f>'[1]Proposed Rates All'!E26</f>
        <v>-8.2699999999999996E-2</v>
      </c>
      <c r="F26" s="9">
        <f>'[1]Proposed Rates All'!F26</f>
        <v>4.1999999999999997E-3</v>
      </c>
      <c r="G26" s="9">
        <f>'[1]Proposed Rates All'!G26</f>
        <v>0</v>
      </c>
      <c r="H26" s="9">
        <f>'[1]Proposed Rates All'!H26</f>
        <v>1.1613</v>
      </c>
      <c r="I26" s="9">
        <f>'[1]Proposed Rates All'!I26</f>
        <v>0</v>
      </c>
    </row>
    <row r="27" spans="1:9" x14ac:dyDescent="0.25">
      <c r="A27" s="1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1" t="s">
        <v>37</v>
      </c>
      <c r="B28" s="9">
        <f>'[1]Proposed Rates All'!B28</f>
        <v>7.0000000000000001E-3</v>
      </c>
      <c r="C28" s="9">
        <f>'[1]Proposed Rates All'!C28</f>
        <v>6.1000000000000004E-3</v>
      </c>
      <c r="D28" s="9">
        <f>'[1]Proposed Rates All'!D28</f>
        <v>2.6640000000000001</v>
      </c>
      <c r="E28" s="9">
        <f>'[1]Proposed Rates All'!E28</f>
        <v>2.8267000000000002</v>
      </c>
      <c r="F28" s="9">
        <f>'[1]Proposed Rates All'!F28</f>
        <v>6.1000000000000004E-3</v>
      </c>
      <c r="G28" s="9">
        <f>'[1]Proposed Rates All'!G28</f>
        <v>1.9570000000000001</v>
      </c>
      <c r="H28" s="9">
        <f>'[1]Proposed Rates All'!H28</f>
        <v>1.9369000000000001</v>
      </c>
      <c r="I28" s="9">
        <f>'[1]Proposed Rates All'!I28</f>
        <v>2.6640000000000001</v>
      </c>
    </row>
    <row r="29" spans="1:9" x14ac:dyDescent="0.25">
      <c r="A29" s="1" t="s">
        <v>38</v>
      </c>
      <c r="B29" s="9">
        <f>'[1]Proposed Rates All'!B29</f>
        <v>5.3E-3</v>
      </c>
      <c r="C29" s="9">
        <f>'[1]Proposed Rates All'!C29</f>
        <v>4.7000000000000002E-3</v>
      </c>
      <c r="D29" s="9">
        <f>'[1]Proposed Rates All'!D29</f>
        <v>1.9890000000000001</v>
      </c>
      <c r="E29" s="9">
        <f>'[1]Proposed Rates All'!E29</f>
        <v>2.1867000000000001</v>
      </c>
      <c r="F29" s="9">
        <f>'[1]Proposed Rates All'!F29</f>
        <v>4.7000000000000002E-3</v>
      </c>
      <c r="G29" s="9">
        <f>'[1]Proposed Rates All'!G29</f>
        <v>1.4947999999999999</v>
      </c>
      <c r="H29" s="9">
        <f>'[1]Proposed Rates All'!H29</f>
        <v>1.46</v>
      </c>
      <c r="I29" s="9">
        <f>'[1]Proposed Rates All'!I29</f>
        <v>1.9890000000000001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I24" sqref="I24"/>
    </sheetView>
  </sheetViews>
  <sheetFormatPr defaultRowHeight="15" x14ac:dyDescent="0.25"/>
  <cols>
    <col min="1" max="1" width="5.28515625" customWidth="1"/>
    <col min="2" max="2" width="43.5703125" customWidth="1"/>
    <col min="3" max="3" width="6.85546875" customWidth="1"/>
  </cols>
  <sheetData>
    <row r="1" spans="1:19" ht="18.75" x14ac:dyDescent="0.3">
      <c r="A1" s="71" t="s">
        <v>42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143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151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8.75" x14ac:dyDescent="0.3">
      <c r="A4" s="162"/>
      <c r="B4" s="71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x14ac:dyDescent="0.25">
      <c r="A5" s="316" t="s">
        <v>142</v>
      </c>
      <c r="B5" s="318" t="s">
        <v>163</v>
      </c>
      <c r="C5" s="320" t="s">
        <v>129</v>
      </c>
      <c r="D5" s="310" t="s">
        <v>176</v>
      </c>
      <c r="E5" s="311"/>
      <c r="F5" s="311"/>
      <c r="G5" s="312"/>
      <c r="H5" s="307" t="s">
        <v>177</v>
      </c>
      <c r="I5" s="308"/>
      <c r="J5" s="308"/>
      <c r="K5" s="309"/>
    </row>
    <row r="6" spans="1:19" ht="51" x14ac:dyDescent="0.25">
      <c r="A6" s="317"/>
      <c r="B6" s="319"/>
      <c r="C6" s="321"/>
      <c r="D6" s="295" t="s">
        <v>132</v>
      </c>
      <c r="E6" s="288" t="s">
        <v>133</v>
      </c>
      <c r="F6" s="288" t="s">
        <v>134</v>
      </c>
      <c r="G6" s="289" t="s">
        <v>150</v>
      </c>
      <c r="H6" s="295" t="s">
        <v>132</v>
      </c>
      <c r="I6" s="288" t="s">
        <v>133</v>
      </c>
      <c r="J6" s="288" t="s">
        <v>134</v>
      </c>
      <c r="K6" s="289" t="s">
        <v>150</v>
      </c>
    </row>
    <row r="7" spans="1:19" x14ac:dyDescent="0.25">
      <c r="A7" s="290">
        <v>1</v>
      </c>
      <c r="B7" s="291" t="s">
        <v>180</v>
      </c>
      <c r="C7" s="294"/>
      <c r="D7" s="296"/>
      <c r="E7" s="292"/>
      <c r="F7" s="292"/>
      <c r="G7" s="293"/>
      <c r="H7" s="296"/>
      <c r="I7" s="292"/>
      <c r="J7" s="292"/>
      <c r="K7" s="293"/>
    </row>
    <row r="8" spans="1:19" x14ac:dyDescent="0.25">
      <c r="A8" s="234">
        <f>A7+1</f>
        <v>2</v>
      </c>
      <c r="B8" s="78" t="s">
        <v>178</v>
      </c>
      <c r="C8" s="298" t="s">
        <v>135</v>
      </c>
      <c r="D8" s="281">
        <f>'Residential Detail'!$D$62</f>
        <v>26.3</v>
      </c>
      <c r="E8" s="282">
        <f>'Residential Detail'!$F$62</f>
        <v>23.96</v>
      </c>
      <c r="F8" s="282">
        <f>E8-D8</f>
        <v>-2.34</v>
      </c>
      <c r="G8" s="283">
        <f>F8/D8</f>
        <v>-8.897338403041824E-2</v>
      </c>
      <c r="H8" s="281">
        <f>'Residential Detail'!$I$62</f>
        <v>28.49</v>
      </c>
      <c r="I8" s="282">
        <f>'Residential Detail'!$K$62</f>
        <v>23.96</v>
      </c>
      <c r="J8" s="282">
        <f>I8-H8</f>
        <v>-4.5299999999999976</v>
      </c>
      <c r="K8" s="283">
        <f>J8/H8</f>
        <v>-0.15900315900315892</v>
      </c>
    </row>
    <row r="9" spans="1:19" x14ac:dyDescent="0.25">
      <c r="A9" s="236">
        <f t="shared" ref="A9:A15" si="0">A8+1</f>
        <v>3</v>
      </c>
      <c r="B9" s="284" t="s">
        <v>179</v>
      </c>
      <c r="C9" s="299" t="s">
        <v>135</v>
      </c>
      <c r="D9" s="285">
        <f>'GS&lt;50 Detail'!$D$62</f>
        <v>67.05</v>
      </c>
      <c r="E9" s="286">
        <f>'GS&lt;50 Detail'!$F$62</f>
        <v>48.339999999999996</v>
      </c>
      <c r="F9" s="286">
        <f>E9-D9</f>
        <v>-18.71</v>
      </c>
      <c r="G9" s="287">
        <f>F9/D9</f>
        <v>-0.2790454884414616</v>
      </c>
      <c r="H9" s="285">
        <f>'GS&lt;50 Detail'!$I$62</f>
        <v>39.96</v>
      </c>
      <c r="I9" s="286">
        <f>'GS&lt;50 Detail'!$K$62</f>
        <v>48.339999999999996</v>
      </c>
      <c r="J9" s="286">
        <f>I9-H9</f>
        <v>8.3799999999999955</v>
      </c>
      <c r="K9" s="297">
        <f>J9/H9</f>
        <v>0.20970970970970959</v>
      </c>
    </row>
    <row r="10" spans="1:19" x14ac:dyDescent="0.25">
      <c r="A10" s="290">
        <f t="shared" si="0"/>
        <v>4</v>
      </c>
      <c r="B10" s="291" t="s">
        <v>181</v>
      </c>
      <c r="C10" s="300"/>
      <c r="D10" s="296"/>
      <c r="E10" s="292"/>
      <c r="F10" s="292"/>
      <c r="G10" s="293"/>
      <c r="H10" s="296"/>
      <c r="I10" s="292"/>
      <c r="J10" s="292"/>
      <c r="K10" s="293"/>
    </row>
    <row r="11" spans="1:19" x14ac:dyDescent="0.25">
      <c r="A11" s="234">
        <f t="shared" si="0"/>
        <v>5</v>
      </c>
      <c r="B11" s="78" t="s">
        <v>178</v>
      </c>
      <c r="C11" s="298" t="s">
        <v>135</v>
      </c>
      <c r="D11" s="281">
        <f>'Residential Detail'!$D$62+'Residential Detail'!$D$23</f>
        <v>29.7972736</v>
      </c>
      <c r="E11" s="282">
        <f>'Residential Detail'!$F$62+'Residential Detail'!$F$23</f>
        <v>27.481787199999992</v>
      </c>
      <c r="F11" s="282">
        <f>E11-D11</f>
        <v>-2.3154864000000082</v>
      </c>
      <c r="G11" s="283">
        <f>F11/D11</f>
        <v>-7.7707995405324873E-2</v>
      </c>
      <c r="H11" s="281">
        <f>'Residential Detail'!$I$62+'Residential Detail'!$I$23</f>
        <v>33.458089599999994</v>
      </c>
      <c r="I11" s="282">
        <f>'Residential Detail'!$K$62+'Residential Detail'!$K$23</f>
        <v>27.481787199999992</v>
      </c>
      <c r="J11" s="282">
        <f>I11-H11</f>
        <v>-5.9763024000000016</v>
      </c>
      <c r="K11" s="283">
        <f>J11/H11</f>
        <v>-0.17862055100719207</v>
      </c>
    </row>
    <row r="12" spans="1:19" x14ac:dyDescent="0.25">
      <c r="A12" s="236">
        <f t="shared" si="0"/>
        <v>6</v>
      </c>
      <c r="B12" s="284" t="s">
        <v>179</v>
      </c>
      <c r="C12" s="299" t="s">
        <v>135</v>
      </c>
      <c r="D12" s="285">
        <f>'GS&lt;50 Detail'!$D$62+'GS&lt;50 Detail'!$D$23</f>
        <v>75.793183999999982</v>
      </c>
      <c r="E12" s="286">
        <f>'GS&lt;50 Detail'!$F$62+'GS&lt;50 Detail'!$F$23</f>
        <v>57.144467999999975</v>
      </c>
      <c r="F12" s="286">
        <f>E12-D12</f>
        <v>-18.648716000000007</v>
      </c>
      <c r="G12" s="287">
        <f>F12/D12</f>
        <v>-0.24604740183497253</v>
      </c>
      <c r="H12" s="285">
        <f>'GS&lt;50 Detail'!$I$62+'GS&lt;50 Detail'!$I$23</f>
        <v>52.380223999999991</v>
      </c>
      <c r="I12" s="286">
        <f>'GS&lt;50 Detail'!$K$62+'GS&lt;50 Detail'!$K$23</f>
        <v>57.144467999999975</v>
      </c>
      <c r="J12" s="286">
        <f>I12-H12</f>
        <v>4.7642439999999837</v>
      </c>
      <c r="K12" s="297">
        <f>J12/H12</f>
        <v>9.0955013861719725E-2</v>
      </c>
    </row>
    <row r="13" spans="1:19" x14ac:dyDescent="0.25">
      <c r="A13" s="290">
        <f t="shared" si="0"/>
        <v>7</v>
      </c>
      <c r="B13" s="291" t="s">
        <v>182</v>
      </c>
      <c r="C13" s="300"/>
      <c r="D13" s="296"/>
      <c r="E13" s="292"/>
      <c r="F13" s="292"/>
      <c r="G13" s="293"/>
      <c r="H13" s="296"/>
      <c r="I13" s="292"/>
      <c r="J13" s="292"/>
      <c r="K13" s="293"/>
    </row>
    <row r="14" spans="1:19" x14ac:dyDescent="0.25">
      <c r="A14" s="234">
        <f t="shared" si="0"/>
        <v>8</v>
      </c>
      <c r="B14" s="78" t="s">
        <v>178</v>
      </c>
      <c r="C14" s="298" t="s">
        <v>135</v>
      </c>
      <c r="D14" s="281">
        <f>'Residential Summary'!D7</f>
        <v>146.97860460800001</v>
      </c>
      <c r="E14" s="282">
        <f>'Residential Summary'!E7</f>
        <v>145.17649145599998</v>
      </c>
      <c r="F14" s="282">
        <f>'Residential Summary'!F7</f>
        <v>-1.8021131520000324</v>
      </c>
      <c r="G14" s="283">
        <f>'Residential Summary'!G7</f>
        <v>-1.2261057701604712E-2</v>
      </c>
      <c r="H14" s="281">
        <f>'Residential Summary'!H7</f>
        <v>150.58402780799997</v>
      </c>
      <c r="I14" s="282">
        <f>'Residential Summary'!I7</f>
        <v>145.17649145599998</v>
      </c>
      <c r="J14" s="282">
        <f>'Residential Summary'!J7</f>
        <v>-5.4075363519999939</v>
      </c>
      <c r="K14" s="283">
        <f>'Residential Summary'!K7</f>
        <v>-3.5910424436878502E-2</v>
      </c>
    </row>
    <row r="15" spans="1:19" x14ac:dyDescent="0.25">
      <c r="A15" s="236">
        <f t="shared" si="0"/>
        <v>9</v>
      </c>
      <c r="B15" s="284" t="s">
        <v>179</v>
      </c>
      <c r="C15" s="299" t="s">
        <v>135</v>
      </c>
      <c r="D15" s="285">
        <f>'GS&lt;50 Summary'!D7</f>
        <v>380.79361951999999</v>
      </c>
      <c r="E15" s="286">
        <f>'GS&lt;50 Summary'!E7</f>
        <v>361.27526963999992</v>
      </c>
      <c r="F15" s="286">
        <f>'GS&lt;50 Summary'!F7</f>
        <v>-19.518349880000073</v>
      </c>
      <c r="G15" s="287">
        <f>'GS&lt;50 Summary'!G7</f>
        <v>-5.1257029738585029E-2</v>
      </c>
      <c r="H15" s="285">
        <f>'GS&lt;50 Summary'!H7</f>
        <v>352.31092991999998</v>
      </c>
      <c r="I15" s="286">
        <f>'GS&lt;50 Summary'!I7</f>
        <v>361.27526963999992</v>
      </c>
      <c r="J15" s="286">
        <f>'GS&lt;50 Summary'!J7</f>
        <v>8.9643397199999413</v>
      </c>
      <c r="K15" s="297">
        <f>'GS&lt;50 Summary'!K7</f>
        <v>2.5444398565878993E-2</v>
      </c>
    </row>
    <row r="16" spans="1:19" ht="4.5" customHeight="1" x14ac:dyDescent="0.25"/>
    <row r="17" spans="1:11" x14ac:dyDescent="0.25">
      <c r="A17" s="316" t="s">
        <v>142</v>
      </c>
      <c r="B17" s="318" t="s">
        <v>163</v>
      </c>
      <c r="C17" s="320" t="s">
        <v>129</v>
      </c>
      <c r="D17" s="313" t="s">
        <v>20</v>
      </c>
      <c r="E17" s="314"/>
      <c r="F17" s="314"/>
      <c r="G17" s="315"/>
      <c r="H17" s="313" t="s">
        <v>21</v>
      </c>
      <c r="I17" s="314"/>
      <c r="J17" s="314"/>
      <c r="K17" s="315"/>
    </row>
    <row r="18" spans="1:11" ht="51" x14ac:dyDescent="0.25">
      <c r="A18" s="317"/>
      <c r="B18" s="319"/>
      <c r="C18" s="321"/>
      <c r="D18" s="295" t="s">
        <v>132</v>
      </c>
      <c r="E18" s="288" t="s">
        <v>133</v>
      </c>
      <c r="F18" s="288" t="s">
        <v>134</v>
      </c>
      <c r="G18" s="289" t="s">
        <v>150</v>
      </c>
      <c r="H18" s="295" t="s">
        <v>132</v>
      </c>
      <c r="I18" s="288" t="s">
        <v>133</v>
      </c>
      <c r="J18" s="288" t="s">
        <v>134</v>
      </c>
      <c r="K18" s="289" t="s">
        <v>150</v>
      </c>
    </row>
    <row r="19" spans="1:11" x14ac:dyDescent="0.25">
      <c r="A19" s="290">
        <v>10</v>
      </c>
      <c r="B19" s="291" t="s">
        <v>180</v>
      </c>
      <c r="C19" s="294"/>
      <c r="D19" s="296"/>
      <c r="E19" s="292"/>
      <c r="F19" s="292"/>
      <c r="G19" s="293"/>
      <c r="H19" s="296"/>
      <c r="I19" s="292"/>
      <c r="J19" s="292"/>
      <c r="K19" s="293"/>
    </row>
    <row r="20" spans="1:11" x14ac:dyDescent="0.25">
      <c r="A20" s="234">
        <f>A19+1</f>
        <v>11</v>
      </c>
      <c r="B20" s="78" t="s">
        <v>178</v>
      </c>
      <c r="C20" s="298" t="s">
        <v>135</v>
      </c>
      <c r="D20" s="281">
        <f>'Residential Detail'!$N$62</f>
        <v>27.13</v>
      </c>
      <c r="E20" s="282">
        <f>'Residential Detail'!$P$62</f>
        <v>23.96</v>
      </c>
      <c r="F20" s="282">
        <f>E20-D20</f>
        <v>-3.1699999999999982</v>
      </c>
      <c r="G20" s="283">
        <f>F20/D20</f>
        <v>-0.11684482123110941</v>
      </c>
      <c r="H20" s="281">
        <f>'Residential Detail'!$S$62</f>
        <v>25.77</v>
      </c>
      <c r="I20" s="282">
        <f>'Residential Detail'!$U$62</f>
        <v>23.96</v>
      </c>
      <c r="J20" s="282">
        <f>I20-H20</f>
        <v>-1.8099999999999987</v>
      </c>
      <c r="K20" s="283">
        <f>J20/H20</f>
        <v>-7.0236709351959595E-2</v>
      </c>
    </row>
    <row r="21" spans="1:11" x14ac:dyDescent="0.25">
      <c r="A21" s="236">
        <f t="shared" ref="A21:A27" si="1">A20+1</f>
        <v>12</v>
      </c>
      <c r="B21" s="284" t="s">
        <v>179</v>
      </c>
      <c r="C21" s="299" t="s">
        <v>135</v>
      </c>
      <c r="D21" s="285">
        <f>'GS&lt;50 Detail'!$N$62</f>
        <v>45.7</v>
      </c>
      <c r="E21" s="286">
        <f>'GS&lt;50 Detail'!$P$62</f>
        <v>48.339999999999996</v>
      </c>
      <c r="F21" s="286">
        <f>E21-D21</f>
        <v>2.6399999999999935</v>
      </c>
      <c r="G21" s="287">
        <f>F21/D21</f>
        <v>5.7768052516411234E-2</v>
      </c>
      <c r="H21" s="285">
        <f>'GS&lt;50 Detail'!$S$62</f>
        <v>50.010000000000005</v>
      </c>
      <c r="I21" s="286">
        <f>'GS&lt;50 Detail'!$U$62</f>
        <v>48.339999999999996</v>
      </c>
      <c r="J21" s="286">
        <f>I21-H21</f>
        <v>-1.6700000000000088</v>
      </c>
      <c r="K21" s="287">
        <f>J21/H21</f>
        <v>-3.3393321335733028E-2</v>
      </c>
    </row>
    <row r="22" spans="1:11" x14ac:dyDescent="0.25">
      <c r="A22" s="290">
        <f t="shared" si="1"/>
        <v>13</v>
      </c>
      <c r="B22" s="291" t="s">
        <v>181</v>
      </c>
      <c r="C22" s="300"/>
      <c r="D22" s="296"/>
      <c r="E22" s="292"/>
      <c r="F22" s="292"/>
      <c r="G22" s="293"/>
      <c r="H22" s="296"/>
      <c r="I22" s="292"/>
      <c r="J22" s="292"/>
      <c r="K22" s="293"/>
    </row>
    <row r="23" spans="1:11" x14ac:dyDescent="0.25">
      <c r="A23" s="234">
        <f t="shared" si="1"/>
        <v>14</v>
      </c>
      <c r="B23" s="78" t="s">
        <v>178</v>
      </c>
      <c r="C23" s="298" t="s">
        <v>135</v>
      </c>
      <c r="D23" s="281">
        <f>'Residential Detail'!$N$62+'Residential Detail'!$N$23</f>
        <v>32.539334400000001</v>
      </c>
      <c r="E23" s="282">
        <f>'Residential Detail'!$P$62+'Residential Detail'!$P$23</f>
        <v>27.481787199999992</v>
      </c>
      <c r="F23" s="282">
        <f>E23-D23</f>
        <v>-5.057547200000009</v>
      </c>
      <c r="G23" s="283">
        <f>F23/D23</f>
        <v>-0.15542872321322002</v>
      </c>
      <c r="H23" s="281">
        <f>'Residential Detail'!$S$62+'Residential Detail'!$S$23</f>
        <v>30.50929600000001</v>
      </c>
      <c r="I23" s="282">
        <f>'Residential Detail'!$U$62+'Residential Detail'!$U$23</f>
        <v>27.481787199999992</v>
      </c>
      <c r="J23" s="282">
        <f>I23-H23</f>
        <v>-3.0275088000000174</v>
      </c>
      <c r="K23" s="283">
        <f>J23/H23</f>
        <v>-9.9232338891071636E-2</v>
      </c>
    </row>
    <row r="24" spans="1:11" x14ac:dyDescent="0.25">
      <c r="A24" s="236">
        <f t="shared" si="1"/>
        <v>15</v>
      </c>
      <c r="B24" s="284" t="s">
        <v>179</v>
      </c>
      <c r="C24" s="299" t="s">
        <v>135</v>
      </c>
      <c r="D24" s="285">
        <f>'GS&lt;50 Detail'!$N$62+'GS&lt;50 Detail'!$N$23</f>
        <v>59.22333600000001</v>
      </c>
      <c r="E24" s="286">
        <f>'GS&lt;50 Detail'!$P$62+'GS&lt;50 Detail'!$P$23</f>
        <v>57.144467999999975</v>
      </c>
      <c r="F24" s="286">
        <f>E24-D24</f>
        <v>-2.0788680000000355</v>
      </c>
      <c r="G24" s="287">
        <f>F24/D24</f>
        <v>-3.5102176614975472E-2</v>
      </c>
      <c r="H24" s="285">
        <f>'GS&lt;50 Detail'!$S$62+'GS&lt;50 Detail'!$S$23</f>
        <v>61.858240000000002</v>
      </c>
      <c r="I24" s="286">
        <f>'GS&lt;50 Detail'!$U$62+'GS&lt;50 Detail'!$U$23</f>
        <v>57.144467999999975</v>
      </c>
      <c r="J24" s="286">
        <f>I24-H24</f>
        <v>-4.7137720000000272</v>
      </c>
      <c r="K24" s="287">
        <f>J24/H24</f>
        <v>-7.6202814693725959E-2</v>
      </c>
    </row>
    <row r="25" spans="1:11" x14ac:dyDescent="0.25">
      <c r="A25" s="290">
        <f t="shared" si="1"/>
        <v>16</v>
      </c>
      <c r="B25" s="291" t="s">
        <v>182</v>
      </c>
      <c r="C25" s="300"/>
      <c r="D25" s="296"/>
      <c r="E25" s="292"/>
      <c r="F25" s="292"/>
      <c r="G25" s="293"/>
      <c r="H25" s="296"/>
      <c r="I25" s="292"/>
      <c r="J25" s="292"/>
      <c r="K25" s="293"/>
    </row>
    <row r="26" spans="1:11" x14ac:dyDescent="0.25">
      <c r="A26" s="234">
        <f t="shared" si="1"/>
        <v>17</v>
      </c>
      <c r="B26" s="78" t="s">
        <v>178</v>
      </c>
      <c r="C26" s="298" t="s">
        <v>135</v>
      </c>
      <c r="D26" s="281">
        <f>'Residential Summary'!L7</f>
        <v>151.85862803200001</v>
      </c>
      <c r="E26" s="282">
        <f>'Residential Summary'!M7</f>
        <v>145.53809145599999</v>
      </c>
      <c r="F26" s="282">
        <f>'Residential Summary'!N7</f>
        <v>-6.3205365760000234</v>
      </c>
      <c r="G26" s="283">
        <f>'Residential Summary'!O7</f>
        <v>-4.162118845606945E-2</v>
      </c>
      <c r="H26" s="281">
        <f>'Residential Summary'!P7</f>
        <v>155.1032921542525</v>
      </c>
      <c r="I26" s="282">
        <f>'Residential Summary'!Q7</f>
        <v>147.25569145599999</v>
      </c>
      <c r="J26" s="282">
        <f>'Residential Summary'!R7</f>
        <v>-7.8476006982525064</v>
      </c>
      <c r="K26" s="283">
        <f>'Residential Summary'!S7</f>
        <v>-5.0595964722966374E-2</v>
      </c>
    </row>
    <row r="27" spans="1:11" x14ac:dyDescent="0.25">
      <c r="A27" s="236">
        <f t="shared" si="1"/>
        <v>18</v>
      </c>
      <c r="B27" s="284" t="s">
        <v>179</v>
      </c>
      <c r="C27" s="299" t="s">
        <v>135</v>
      </c>
      <c r="D27" s="285">
        <f>'GS&lt;50 Summary'!L7</f>
        <v>365.82594687999995</v>
      </c>
      <c r="E27" s="286">
        <f>'GS&lt;50 Summary'!M7</f>
        <v>362.17926963999992</v>
      </c>
      <c r="F27" s="286">
        <f>'GS&lt;50 Summary'!N7</f>
        <v>-3.6466772400000309</v>
      </c>
      <c r="G27" s="287">
        <f>'GS&lt;50 Summary'!O7</f>
        <v>-9.9683395098167597E-3</v>
      </c>
      <c r="H27" s="285">
        <f>'GS&lt;50 Summary'!P7</f>
        <v>387.2624282887748</v>
      </c>
      <c r="I27" s="286">
        <f>'GS&lt;50 Summary'!Q7</f>
        <v>366.47326963999996</v>
      </c>
      <c r="J27" s="286">
        <f>'GS&lt;50 Summary'!R7</f>
        <v>-20.789158648774844</v>
      </c>
      <c r="K27" s="287">
        <f>'GS&lt;50 Summary'!S7</f>
        <v>-5.3682353696529357E-2</v>
      </c>
    </row>
  </sheetData>
  <mergeCells count="10">
    <mergeCell ref="H5:K5"/>
    <mergeCell ref="D5:G5"/>
    <mergeCell ref="D17:G17"/>
    <mergeCell ref="H17:K17"/>
    <mergeCell ref="A5:A6"/>
    <mergeCell ref="B5:B6"/>
    <mergeCell ref="C5:C6"/>
    <mergeCell ref="A17:A18"/>
    <mergeCell ref="B17:B18"/>
    <mergeCell ref="C17:C18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34"/>
  <sheetViews>
    <sheetView tabSelected="1" zoomScale="110" zoomScaleNormal="110" workbookViewId="0">
      <pane xSplit="3" ySplit="5" topLeftCell="D21" activePane="bottomRight" state="frozen"/>
      <selection activeCell="I11" sqref="I11"/>
      <selection pane="topRight" activeCell="I11" sqref="I11"/>
      <selection pane="bottomLeft" activeCell="I11" sqref="I11"/>
      <selection pane="bottomRight" activeCell="A5" sqref="A5:I34"/>
    </sheetView>
  </sheetViews>
  <sheetFormatPr defaultRowHeight="15" x14ac:dyDescent="0.25"/>
  <cols>
    <col min="1" max="1" width="5.28515625" style="92" customWidth="1"/>
    <col min="2" max="2" width="29.7109375" customWidth="1"/>
    <col min="4" max="9" width="13.7109375" customWidth="1"/>
  </cols>
  <sheetData>
    <row r="1" spans="1:9" ht="18.75" x14ac:dyDescent="0.3">
      <c r="A1" s="71" t="s">
        <v>42</v>
      </c>
      <c r="B1" s="71"/>
      <c r="C1" s="205"/>
      <c r="D1" s="205"/>
      <c r="E1" s="205"/>
      <c r="F1" s="206"/>
      <c r="G1" s="206"/>
      <c r="H1" s="206"/>
      <c r="I1" s="206"/>
    </row>
    <row r="2" spans="1:9" ht="18.75" x14ac:dyDescent="0.3">
      <c r="A2" s="71" t="s">
        <v>143</v>
      </c>
      <c r="B2" s="71"/>
      <c r="C2" s="205"/>
      <c r="D2" s="205"/>
      <c r="E2" s="205"/>
      <c r="F2" s="206"/>
      <c r="G2" s="206"/>
      <c r="H2" s="206"/>
      <c r="I2" s="206"/>
    </row>
    <row r="3" spans="1:9" ht="19.5" thickBot="1" x14ac:dyDescent="0.35">
      <c r="A3" s="207" t="s">
        <v>144</v>
      </c>
      <c r="B3" s="207"/>
      <c r="C3" s="208"/>
      <c r="D3" s="208"/>
      <c r="E3" s="208"/>
      <c r="F3" s="209"/>
      <c r="G3" s="209"/>
      <c r="H3" s="209"/>
      <c r="I3" s="209"/>
    </row>
    <row r="4" spans="1:9" x14ac:dyDescent="0.25">
      <c r="F4" s="35"/>
      <c r="G4" s="35"/>
      <c r="H4" s="35"/>
      <c r="I4" s="35"/>
    </row>
    <row r="5" spans="1:9" ht="60" x14ac:dyDescent="0.25">
      <c r="A5" s="210" t="s">
        <v>142</v>
      </c>
      <c r="B5" s="211" t="s">
        <v>128</v>
      </c>
      <c r="C5" s="211" t="s">
        <v>129</v>
      </c>
      <c r="D5" s="211" t="s">
        <v>130</v>
      </c>
      <c r="E5" s="211" t="s">
        <v>131</v>
      </c>
      <c r="F5" s="212" t="s">
        <v>132</v>
      </c>
      <c r="G5" s="212" t="s">
        <v>133</v>
      </c>
      <c r="H5" s="226" t="s">
        <v>134</v>
      </c>
      <c r="I5" s="213" t="s">
        <v>150</v>
      </c>
    </row>
    <row r="6" spans="1:9" x14ac:dyDescent="0.25">
      <c r="A6" s="232">
        <v>1</v>
      </c>
      <c r="B6" s="100" t="s">
        <v>1</v>
      </c>
      <c r="C6" s="100"/>
      <c r="D6" s="100"/>
      <c r="E6" s="100"/>
      <c r="F6" s="101"/>
      <c r="G6" s="101"/>
      <c r="H6" s="227"/>
      <c r="I6" s="214"/>
    </row>
    <row r="7" spans="1:9" x14ac:dyDescent="0.25">
      <c r="A7" s="233">
        <f>A6+1</f>
        <v>2</v>
      </c>
      <c r="B7" s="98" t="s">
        <v>68</v>
      </c>
      <c r="C7" s="98" t="s">
        <v>135</v>
      </c>
      <c r="D7" s="215">
        <f>'Residential Detail'!$D$7</f>
        <v>800</v>
      </c>
      <c r="E7" s="215">
        <v>0</v>
      </c>
      <c r="F7" s="99">
        <f>'Residential Detail'!$D$50</f>
        <v>146.97860460800001</v>
      </c>
      <c r="G7" s="99">
        <f>'Residential Detail'!$F$50</f>
        <v>145.17649145599998</v>
      </c>
      <c r="H7" s="228">
        <f>G7-F7</f>
        <v>-1.8021131520000324</v>
      </c>
      <c r="I7" s="230">
        <f>H7/F7</f>
        <v>-1.2261057701604712E-2</v>
      </c>
    </row>
    <row r="8" spans="1:9" x14ac:dyDescent="0.25">
      <c r="A8" s="234">
        <f t="shared" ref="A8:A34" si="0">A7+1</f>
        <v>3</v>
      </c>
      <c r="B8" s="1" t="s">
        <v>141</v>
      </c>
      <c r="C8" s="1" t="s">
        <v>135</v>
      </c>
      <c r="D8" s="81">
        <f>'GS&lt;50 Detail'!$D$7</f>
        <v>2000</v>
      </c>
      <c r="E8" s="81">
        <v>0</v>
      </c>
      <c r="F8" s="7">
        <f>'GS&lt;50 Detail'!$D$50</f>
        <v>380.79361951999999</v>
      </c>
      <c r="G8" s="7">
        <f>'GS&lt;50 Detail'!$F$50</f>
        <v>361.27526963999992</v>
      </c>
      <c r="H8" s="228">
        <f t="shared" ref="H8:H15" si="1">G8-F8</f>
        <v>-19.518349880000073</v>
      </c>
      <c r="I8" s="230">
        <f t="shared" ref="I8:I15" si="2">H8/F8</f>
        <v>-5.1257029738585029E-2</v>
      </c>
    </row>
    <row r="9" spans="1:9" x14ac:dyDescent="0.25">
      <c r="A9" s="234">
        <f t="shared" si="0"/>
        <v>4</v>
      </c>
      <c r="B9" s="1" t="s">
        <v>145</v>
      </c>
      <c r="C9" s="1" t="s">
        <v>136</v>
      </c>
      <c r="D9" s="81">
        <f>'GS&gt;50'!$D$7</f>
        <v>162500</v>
      </c>
      <c r="E9" s="81">
        <f>'GS&gt;50'!$D$8</f>
        <v>500</v>
      </c>
      <c r="F9" s="7">
        <f>'GS&gt;50'!$D$58</f>
        <v>26692.502580999997</v>
      </c>
      <c r="G9" s="7">
        <f>'GS&gt;50'!$F$58</f>
        <v>27668.564743249997</v>
      </c>
      <c r="H9" s="228">
        <f t="shared" si="1"/>
        <v>976.06216225000026</v>
      </c>
      <c r="I9" s="230">
        <f t="shared" si="2"/>
        <v>3.6566903357528248E-2</v>
      </c>
    </row>
    <row r="10" spans="1:9" s="197" customFormat="1" ht="30" x14ac:dyDescent="0.25">
      <c r="A10" s="237">
        <f t="shared" si="0"/>
        <v>5</v>
      </c>
      <c r="B10" s="238" t="s">
        <v>146</v>
      </c>
      <c r="C10" s="239" t="s">
        <v>136</v>
      </c>
      <c r="D10" s="240">
        <f>'CK Inter to GS&gt;50'!D7</f>
        <v>1825000</v>
      </c>
      <c r="E10" s="240">
        <f>'CK Inter to GS&gt;50'!D8</f>
        <v>2500</v>
      </c>
      <c r="F10" s="241">
        <f>'CK Inter to GS&gt;50'!D58</f>
        <v>281104.795102</v>
      </c>
      <c r="G10" s="241">
        <f>'CK Inter to GS&gt;50'!F58</f>
        <v>274908.82051649998</v>
      </c>
      <c r="H10" s="242">
        <f t="shared" si="1"/>
        <v>-6195.9745855000219</v>
      </c>
      <c r="I10" s="243">
        <f t="shared" si="2"/>
        <v>-2.2041511541102624E-2</v>
      </c>
    </row>
    <row r="11" spans="1:9" s="197" customFormat="1" ht="45" x14ac:dyDescent="0.25">
      <c r="A11" s="237">
        <f t="shared" si="0"/>
        <v>6</v>
      </c>
      <c r="B11" s="238" t="s">
        <v>147</v>
      </c>
      <c r="C11" s="239" t="s">
        <v>136</v>
      </c>
      <c r="D11" s="240">
        <f>'Large Use'!D7</f>
        <v>2763934.5836784667</v>
      </c>
      <c r="E11" s="240">
        <f>'Large Use'!D8</f>
        <v>10200</v>
      </c>
      <c r="F11" s="241">
        <f>'Large Use'!D59</f>
        <v>483986.70736880612</v>
      </c>
      <c r="G11" s="241">
        <f>'Large Use'!F59</f>
        <v>461362.25141811906</v>
      </c>
      <c r="H11" s="242">
        <f t="shared" si="1"/>
        <v>-22624.455950687057</v>
      </c>
      <c r="I11" s="243">
        <f t="shared" si="2"/>
        <v>-4.6746027537997725E-2</v>
      </c>
    </row>
    <row r="12" spans="1:9" x14ac:dyDescent="0.25">
      <c r="A12" s="234">
        <f t="shared" si="0"/>
        <v>7</v>
      </c>
      <c r="B12" s="1" t="s">
        <v>137</v>
      </c>
      <c r="C12" s="1" t="s">
        <v>135</v>
      </c>
      <c r="D12" s="81">
        <f>USL!D7</f>
        <v>150</v>
      </c>
      <c r="E12" s="81">
        <f>USL!D8</f>
        <v>0</v>
      </c>
      <c r="F12" s="7">
        <f>USL!D50</f>
        <v>35.586143964000001</v>
      </c>
      <c r="G12" s="7">
        <f>USL!F50</f>
        <v>32.029790222999999</v>
      </c>
      <c r="H12" s="228">
        <f t="shared" si="1"/>
        <v>-3.5563537410000023</v>
      </c>
      <c r="I12" s="230">
        <f t="shared" si="2"/>
        <v>-9.9936473718470739E-2</v>
      </c>
    </row>
    <row r="13" spans="1:9" x14ac:dyDescent="0.25">
      <c r="A13" s="234">
        <f t="shared" si="0"/>
        <v>8</v>
      </c>
      <c r="B13" s="1" t="s">
        <v>138</v>
      </c>
      <c r="C13" s="1" t="s">
        <v>135</v>
      </c>
      <c r="D13" s="81">
        <f>Sentinel!$D$7</f>
        <v>150</v>
      </c>
      <c r="E13" s="81">
        <f>Sentinel!$D$8</f>
        <v>1</v>
      </c>
      <c r="F13" s="7">
        <f>Sentinel!$D$50</f>
        <v>35.860390444000004</v>
      </c>
      <c r="G13" s="7">
        <f>Sentinel!$F$50</f>
        <v>33.901949363</v>
      </c>
      <c r="H13" s="228">
        <f t="shared" si="1"/>
        <v>-1.9584410810000037</v>
      </c>
      <c r="I13" s="230">
        <f t="shared" si="2"/>
        <v>-5.4612932451427926E-2</v>
      </c>
    </row>
    <row r="14" spans="1:9" x14ac:dyDescent="0.25">
      <c r="A14" s="235">
        <f t="shared" si="0"/>
        <v>9</v>
      </c>
      <c r="B14" s="68" t="s">
        <v>139</v>
      </c>
      <c r="C14" s="68" t="s">
        <v>136</v>
      </c>
      <c r="D14" s="216">
        <f>Street!$D$7</f>
        <v>150</v>
      </c>
      <c r="E14" s="216">
        <f>Street!$D$8</f>
        <v>1</v>
      </c>
      <c r="F14" s="70">
        <f>Street!$D$58</f>
        <v>30.083039444000001</v>
      </c>
      <c r="G14" s="70">
        <f>Street!$F$58</f>
        <v>28.466988362999999</v>
      </c>
      <c r="H14" s="228">
        <f t="shared" si="1"/>
        <v>-1.6160510810000019</v>
      </c>
      <c r="I14" s="230">
        <f t="shared" si="2"/>
        <v>-5.3719674303798447E-2</v>
      </c>
    </row>
    <row r="15" spans="1:9" s="197" customFormat="1" ht="30" x14ac:dyDescent="0.25">
      <c r="A15" s="244">
        <f t="shared" si="0"/>
        <v>10</v>
      </c>
      <c r="B15" s="245" t="s">
        <v>149</v>
      </c>
      <c r="C15" s="246" t="s">
        <v>136</v>
      </c>
      <c r="D15" s="247">
        <f>Embedded!D7</f>
        <v>368500.41666666669</v>
      </c>
      <c r="E15" s="247">
        <f>Embedded!D8</f>
        <v>14</v>
      </c>
      <c r="F15" s="248">
        <f>Embedded!D58</f>
        <v>50011.327961711242</v>
      </c>
      <c r="G15" s="248">
        <f>Embedded!F58</f>
        <v>50041.426969996006</v>
      </c>
      <c r="H15" s="242">
        <f t="shared" si="1"/>
        <v>30.09900828476384</v>
      </c>
      <c r="I15" s="243">
        <f t="shared" si="2"/>
        <v>6.0184381242201152E-4</v>
      </c>
    </row>
    <row r="16" spans="1:9" x14ac:dyDescent="0.25">
      <c r="A16" s="232">
        <f t="shared" si="0"/>
        <v>11</v>
      </c>
      <c r="B16" s="100" t="s">
        <v>19</v>
      </c>
      <c r="C16" s="100"/>
      <c r="D16" s="249"/>
      <c r="E16" s="249"/>
      <c r="F16" s="101"/>
      <c r="G16" s="101"/>
      <c r="H16" s="227"/>
      <c r="I16" s="214"/>
    </row>
    <row r="17" spans="1:9" x14ac:dyDescent="0.25">
      <c r="A17" s="233">
        <f t="shared" si="0"/>
        <v>12</v>
      </c>
      <c r="B17" s="98" t="s">
        <v>68</v>
      </c>
      <c r="C17" s="98" t="s">
        <v>135</v>
      </c>
      <c r="D17" s="215">
        <f>'Residential Detail'!$I$7</f>
        <v>800</v>
      </c>
      <c r="E17" s="215">
        <v>0</v>
      </c>
      <c r="F17" s="99">
        <f>'Residential Detail'!$I$50</f>
        <v>150.58402780799997</v>
      </c>
      <c r="G17" s="99">
        <f>'Residential Detail'!$K$50</f>
        <v>145.17649145599998</v>
      </c>
      <c r="H17" s="228">
        <f t="shared" ref="H17:H23" si="3">G17-F17</f>
        <v>-5.4075363519999939</v>
      </c>
      <c r="I17" s="230">
        <f t="shared" ref="I17:I23" si="4">H17/F17</f>
        <v>-3.5910424436878502E-2</v>
      </c>
    </row>
    <row r="18" spans="1:9" x14ac:dyDescent="0.25">
      <c r="A18" s="234">
        <f t="shared" si="0"/>
        <v>13</v>
      </c>
      <c r="B18" s="1" t="s">
        <v>141</v>
      </c>
      <c r="C18" s="1" t="s">
        <v>135</v>
      </c>
      <c r="D18" s="81">
        <f>'GS&lt;50 Detail'!$I$7</f>
        <v>2000</v>
      </c>
      <c r="E18" s="81">
        <v>0</v>
      </c>
      <c r="F18" s="7">
        <f>'GS&lt;50 Detail'!$I$50</f>
        <v>352.31092991999998</v>
      </c>
      <c r="G18" s="7">
        <f>'GS&lt;50 Detail'!$K$50</f>
        <v>361.27526963999992</v>
      </c>
      <c r="H18" s="228">
        <f t="shared" si="3"/>
        <v>8.9643397199999413</v>
      </c>
      <c r="I18" s="230">
        <f t="shared" si="4"/>
        <v>2.5444398565878993E-2</v>
      </c>
    </row>
    <row r="19" spans="1:9" x14ac:dyDescent="0.25">
      <c r="A19" s="234">
        <f t="shared" si="0"/>
        <v>14</v>
      </c>
      <c r="B19" s="1" t="s">
        <v>145</v>
      </c>
      <c r="C19" s="1" t="s">
        <v>136</v>
      </c>
      <c r="D19" s="81">
        <f>'GS&gt;50'!$I$7</f>
        <v>162500</v>
      </c>
      <c r="E19" s="81">
        <f>'GS&gt;50'!$I$8</f>
        <v>500</v>
      </c>
      <c r="F19" s="7">
        <f>'GS&gt;50'!$I$58</f>
        <v>25972.782416000002</v>
      </c>
      <c r="G19" s="7">
        <f>'GS&gt;50'!$K$58</f>
        <v>27653.47924325</v>
      </c>
      <c r="H19" s="228">
        <f t="shared" si="3"/>
        <v>1680.696827249998</v>
      </c>
      <c r="I19" s="230">
        <f t="shared" si="4"/>
        <v>6.4709925965214993E-2</v>
      </c>
    </row>
    <row r="20" spans="1:9" x14ac:dyDescent="0.25">
      <c r="A20" s="234">
        <f t="shared" si="0"/>
        <v>15</v>
      </c>
      <c r="B20" s="1" t="s">
        <v>82</v>
      </c>
      <c r="C20" s="1" t="s">
        <v>136</v>
      </c>
      <c r="D20" s="81">
        <f>'Large Use'!I7</f>
        <v>2631116.8335822164</v>
      </c>
      <c r="E20" s="81">
        <f>'Large Use'!I8</f>
        <v>5500.25</v>
      </c>
      <c r="F20" s="7">
        <f>'Large Use'!I59</f>
        <v>401275.25333713129</v>
      </c>
      <c r="G20" s="7">
        <f>'Large Use'!K59</f>
        <v>403350.2319522032</v>
      </c>
      <c r="H20" s="228">
        <f t="shared" si="3"/>
        <v>2074.9786150719156</v>
      </c>
      <c r="I20" s="230">
        <f t="shared" si="4"/>
        <v>5.17096082505896E-3</v>
      </c>
    </row>
    <row r="21" spans="1:9" x14ac:dyDescent="0.25">
      <c r="A21" s="234">
        <f t="shared" si="0"/>
        <v>16</v>
      </c>
      <c r="B21" s="1" t="s">
        <v>137</v>
      </c>
      <c r="C21" s="1" t="s">
        <v>135</v>
      </c>
      <c r="D21" s="81">
        <f>USL!I7</f>
        <v>150</v>
      </c>
      <c r="E21" s="81">
        <f>USL!I8</f>
        <v>0</v>
      </c>
      <c r="F21" s="7">
        <f>USL!I50</f>
        <v>34.892669743999996</v>
      </c>
      <c r="G21" s="7">
        <f>USL!K50</f>
        <v>32.029790222999999</v>
      </c>
      <c r="H21" s="228">
        <f t="shared" si="3"/>
        <v>-2.8628795209999964</v>
      </c>
      <c r="I21" s="230">
        <f t="shared" si="4"/>
        <v>-8.2048164901233608E-2</v>
      </c>
    </row>
    <row r="22" spans="1:9" x14ac:dyDescent="0.25">
      <c r="A22" s="234">
        <f t="shared" si="0"/>
        <v>17</v>
      </c>
      <c r="B22" s="1" t="s">
        <v>138</v>
      </c>
      <c r="C22" s="1" t="s">
        <v>135</v>
      </c>
      <c r="D22" s="81">
        <f>Sentinel!$I$7</f>
        <v>150</v>
      </c>
      <c r="E22" s="81">
        <f>Sentinel!$I$8</f>
        <v>1</v>
      </c>
      <c r="F22" s="7">
        <f>Sentinel!$I$50</f>
        <v>77.935896600000021</v>
      </c>
      <c r="G22" s="7">
        <f>Sentinel!$K$50</f>
        <v>33.901949363</v>
      </c>
      <c r="H22" s="228">
        <f t="shared" si="3"/>
        <v>-44.033947237000021</v>
      </c>
      <c r="I22" s="230">
        <f t="shared" si="4"/>
        <v>-0.56500212556738594</v>
      </c>
    </row>
    <row r="23" spans="1:9" x14ac:dyDescent="0.25">
      <c r="A23" s="235">
        <f t="shared" si="0"/>
        <v>18</v>
      </c>
      <c r="B23" s="68" t="s">
        <v>139</v>
      </c>
      <c r="C23" s="68" t="s">
        <v>136</v>
      </c>
      <c r="D23" s="216">
        <f>Street!$I$7</f>
        <v>150</v>
      </c>
      <c r="E23" s="216">
        <f>Street!$I$8</f>
        <v>1</v>
      </c>
      <c r="F23" s="70">
        <f>Street!$I$58</f>
        <v>25.924162584000005</v>
      </c>
      <c r="G23" s="70">
        <f>Street!$K$58</f>
        <v>28.466988362999999</v>
      </c>
      <c r="H23" s="228">
        <f t="shared" si="3"/>
        <v>2.542825778999994</v>
      </c>
      <c r="I23" s="230">
        <f t="shared" si="4"/>
        <v>9.8087094260448246E-2</v>
      </c>
    </row>
    <row r="24" spans="1:9" x14ac:dyDescent="0.25">
      <c r="A24" s="232">
        <f t="shared" si="0"/>
        <v>19</v>
      </c>
      <c r="B24" s="100" t="s">
        <v>20</v>
      </c>
      <c r="C24" s="100"/>
      <c r="D24" s="249"/>
      <c r="E24" s="249"/>
      <c r="F24" s="101"/>
      <c r="G24" s="101"/>
      <c r="H24" s="227"/>
      <c r="I24" s="214"/>
    </row>
    <row r="25" spans="1:9" x14ac:dyDescent="0.25">
      <c r="A25" s="233">
        <f t="shared" si="0"/>
        <v>20</v>
      </c>
      <c r="B25" s="98" t="s">
        <v>68</v>
      </c>
      <c r="C25" s="98" t="s">
        <v>135</v>
      </c>
      <c r="D25" s="215">
        <f>'Residential Detail'!$N$7</f>
        <v>800</v>
      </c>
      <c r="E25" s="215">
        <v>0</v>
      </c>
      <c r="F25" s="99">
        <f>'Residential Detail'!$N$50</f>
        <v>151.85862803200001</v>
      </c>
      <c r="G25" s="99">
        <f>'Residential Detail'!$P$50</f>
        <v>145.53809145599999</v>
      </c>
      <c r="H25" s="228">
        <f t="shared" ref="H25:H29" si="5">G25-F25</f>
        <v>-6.3205365760000234</v>
      </c>
      <c r="I25" s="230">
        <f t="shared" ref="I25:I29" si="6">H25/F25</f>
        <v>-4.162118845606945E-2</v>
      </c>
    </row>
    <row r="26" spans="1:9" x14ac:dyDescent="0.25">
      <c r="A26" s="234">
        <f t="shared" si="0"/>
        <v>21</v>
      </c>
      <c r="B26" s="1" t="s">
        <v>141</v>
      </c>
      <c r="C26" s="1" t="s">
        <v>135</v>
      </c>
      <c r="D26" s="81">
        <f>'GS&lt;50 Detail'!$N$7</f>
        <v>2000</v>
      </c>
      <c r="E26" s="81">
        <v>0</v>
      </c>
      <c r="F26" s="7">
        <f>'GS&lt;50 Detail'!$N$50</f>
        <v>365.82594687999995</v>
      </c>
      <c r="G26" s="7">
        <f>'GS&lt;50 Detail'!$P$50</f>
        <v>362.17926963999992</v>
      </c>
      <c r="H26" s="228">
        <f t="shared" si="5"/>
        <v>-3.6466772400000309</v>
      </c>
      <c r="I26" s="230">
        <f t="shared" si="6"/>
        <v>-9.9683395098167597E-3</v>
      </c>
    </row>
    <row r="27" spans="1:9" s="197" customFormat="1" ht="30" x14ac:dyDescent="0.25">
      <c r="A27" s="237">
        <f t="shared" si="0"/>
        <v>22</v>
      </c>
      <c r="B27" s="238" t="s">
        <v>148</v>
      </c>
      <c r="C27" s="239" t="s">
        <v>135</v>
      </c>
      <c r="D27" s="240">
        <f>'DU GS&lt;50 to GS&gt;50'!D7</f>
        <v>440000</v>
      </c>
      <c r="E27" s="240">
        <f>'DU GS&lt;50 to GS&gt;50'!D8</f>
        <v>96</v>
      </c>
      <c r="F27" s="241">
        <f>'DU GS&lt;50 to GS&gt;50'!D50</f>
        <v>70535.164638400005</v>
      </c>
      <c r="G27" s="241">
        <f>'DU GS&lt;50 to GS&gt;50'!F50</f>
        <v>60607.694820799996</v>
      </c>
      <c r="H27" s="242">
        <f t="shared" si="5"/>
        <v>-9927.4698176000093</v>
      </c>
      <c r="I27" s="243">
        <f t="shared" si="6"/>
        <v>-0.14074497264581987</v>
      </c>
    </row>
    <row r="28" spans="1:9" x14ac:dyDescent="0.25">
      <c r="A28" s="234">
        <f t="shared" si="0"/>
        <v>23</v>
      </c>
      <c r="B28" s="1" t="s">
        <v>138</v>
      </c>
      <c r="C28" s="1" t="s">
        <v>135</v>
      </c>
      <c r="D28" s="81">
        <f>Sentinel!$N$7</f>
        <v>150</v>
      </c>
      <c r="E28" s="81">
        <f>Sentinel!$N$8</f>
        <v>1</v>
      </c>
      <c r="F28" s="7">
        <f>Sentinel!$N$50</f>
        <v>33.714149126000002</v>
      </c>
      <c r="G28" s="7">
        <f>Sentinel!$P$50</f>
        <v>33.901949363</v>
      </c>
      <c r="H28" s="228">
        <f t="shared" si="5"/>
        <v>0.18780023699999759</v>
      </c>
      <c r="I28" s="230">
        <f t="shared" si="6"/>
        <v>5.570368580210378E-3</v>
      </c>
    </row>
    <row r="29" spans="1:9" x14ac:dyDescent="0.25">
      <c r="A29" s="235">
        <f t="shared" si="0"/>
        <v>24</v>
      </c>
      <c r="B29" s="68" t="s">
        <v>139</v>
      </c>
      <c r="C29" s="68" t="s">
        <v>136</v>
      </c>
      <c r="D29" s="216">
        <f>Street!$N$7</f>
        <v>150</v>
      </c>
      <c r="E29" s="216">
        <f>Street!$N$8</f>
        <v>1</v>
      </c>
      <c r="F29" s="70">
        <f>Street!$N$58</f>
        <v>33.674938126000001</v>
      </c>
      <c r="G29" s="70">
        <f>Street!$P$58</f>
        <v>31.643531362999997</v>
      </c>
      <c r="H29" s="228">
        <f t="shared" si="5"/>
        <v>-2.0314067630000032</v>
      </c>
      <c r="I29" s="230">
        <f t="shared" si="6"/>
        <v>-6.032399392685385E-2</v>
      </c>
    </row>
    <row r="30" spans="1:9" x14ac:dyDescent="0.25">
      <c r="A30" s="232">
        <f t="shared" si="0"/>
        <v>25</v>
      </c>
      <c r="B30" s="100" t="s">
        <v>21</v>
      </c>
      <c r="C30" s="100"/>
      <c r="D30" s="249"/>
      <c r="E30" s="249"/>
      <c r="F30" s="101"/>
      <c r="G30" s="101"/>
      <c r="H30" s="227"/>
      <c r="I30" s="214"/>
    </row>
    <row r="31" spans="1:9" x14ac:dyDescent="0.25">
      <c r="A31" s="233">
        <f t="shared" si="0"/>
        <v>26</v>
      </c>
      <c r="B31" s="98" t="s">
        <v>68</v>
      </c>
      <c r="C31" s="98" t="s">
        <v>135</v>
      </c>
      <c r="D31" s="215">
        <f>'Residential Detail'!$S$7</f>
        <v>800</v>
      </c>
      <c r="E31" s="215">
        <v>0</v>
      </c>
      <c r="F31" s="99">
        <f>'Residential Detail'!$S$50</f>
        <v>155.1032921542525</v>
      </c>
      <c r="G31" s="99">
        <f>'Residential Detail'!$U$50</f>
        <v>147.25569145599999</v>
      </c>
      <c r="H31" s="228">
        <f t="shared" ref="H31:H34" si="7">G31-F31</f>
        <v>-7.8476006982525064</v>
      </c>
      <c r="I31" s="230">
        <f t="shared" ref="I31:I34" si="8">H31/F31</f>
        <v>-5.0595964722966374E-2</v>
      </c>
    </row>
    <row r="32" spans="1:9" x14ac:dyDescent="0.25">
      <c r="A32" s="234">
        <f t="shared" si="0"/>
        <v>27</v>
      </c>
      <c r="B32" s="1" t="s">
        <v>141</v>
      </c>
      <c r="C32" s="1" t="s">
        <v>135</v>
      </c>
      <c r="D32" s="81">
        <f>'GS&lt;50 Detail'!$S$7</f>
        <v>2000</v>
      </c>
      <c r="E32" s="81">
        <v>0</v>
      </c>
      <c r="F32" s="7">
        <f>'GS&lt;50 Detail'!$S$50</f>
        <v>387.2624282887748</v>
      </c>
      <c r="G32" s="7">
        <f>'GS&lt;50 Detail'!$U$50</f>
        <v>366.47326963999996</v>
      </c>
      <c r="H32" s="228">
        <f t="shared" si="7"/>
        <v>-20.789158648774844</v>
      </c>
      <c r="I32" s="230">
        <f t="shared" si="8"/>
        <v>-5.3682353696529357E-2</v>
      </c>
    </row>
    <row r="33" spans="1:9" x14ac:dyDescent="0.25">
      <c r="A33" s="234">
        <f t="shared" si="0"/>
        <v>28</v>
      </c>
      <c r="B33" s="1" t="s">
        <v>145</v>
      </c>
      <c r="C33" s="1" t="s">
        <v>136</v>
      </c>
      <c r="D33" s="81">
        <f>'GS&gt;50'!$S$7</f>
        <v>162500</v>
      </c>
      <c r="E33" s="81">
        <f>'GS&gt;50'!$S$8</f>
        <v>500</v>
      </c>
      <c r="F33" s="7">
        <f>'GS&gt;50'!$S$50</f>
        <v>28123.129502373868</v>
      </c>
      <c r="G33" s="7">
        <f>'GS&gt;50'!$U$50</f>
        <v>27393.748743250002</v>
      </c>
      <c r="H33" s="228">
        <f t="shared" si="7"/>
        <v>-729.38075912386557</v>
      </c>
      <c r="I33" s="230">
        <f t="shared" si="8"/>
        <v>-2.5935262967881959E-2</v>
      </c>
    </row>
    <row r="34" spans="1:9" x14ac:dyDescent="0.25">
      <c r="A34" s="236">
        <f t="shared" si="0"/>
        <v>29</v>
      </c>
      <c r="B34" s="217" t="s">
        <v>139</v>
      </c>
      <c r="C34" s="217" t="s">
        <v>136</v>
      </c>
      <c r="D34" s="218">
        <f>Street!$S$7</f>
        <v>150</v>
      </c>
      <c r="E34" s="218">
        <f>Street!$S$8</f>
        <v>1</v>
      </c>
      <c r="F34" s="219">
        <f>Street!$S$58</f>
        <v>34.65527289430775</v>
      </c>
      <c r="G34" s="219">
        <f>Street!$U$58</f>
        <v>30.527430362999997</v>
      </c>
      <c r="H34" s="229">
        <f t="shared" si="7"/>
        <v>-4.1278425313077527</v>
      </c>
      <c r="I34" s="231">
        <f t="shared" si="8"/>
        <v>-0.11911152868127509</v>
      </c>
    </row>
  </sheetData>
  <printOptions verticalCentered="1"/>
  <pageMargins left="0.25" right="0.25" top="0.25" bottom="0.4" header="0.3" footer="0.3"/>
  <pageSetup scale="92" orientation="landscape" r:id="rId1"/>
  <headerFoot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9.7109375" customWidth="1"/>
  </cols>
  <sheetData>
    <row r="1" spans="1:19" ht="18.75" x14ac:dyDescent="0.3">
      <c r="A1" s="71" t="s">
        <v>42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143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151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51" x14ac:dyDescent="0.25">
      <c r="A5" s="275" t="s">
        <v>142</v>
      </c>
      <c r="B5" s="276" t="s">
        <v>163</v>
      </c>
      <c r="C5" s="277" t="s">
        <v>129</v>
      </c>
      <c r="D5" s="271" t="s">
        <v>132</v>
      </c>
      <c r="E5" s="272" t="s">
        <v>133</v>
      </c>
      <c r="F5" s="272" t="s">
        <v>134</v>
      </c>
      <c r="G5" s="273" t="s">
        <v>150</v>
      </c>
      <c r="H5" s="271" t="s">
        <v>132</v>
      </c>
      <c r="I5" s="272" t="s">
        <v>133</v>
      </c>
      <c r="J5" s="272" t="s">
        <v>134</v>
      </c>
      <c r="K5" s="273" t="s">
        <v>150</v>
      </c>
      <c r="L5" s="271" t="s">
        <v>132</v>
      </c>
      <c r="M5" s="272" t="s">
        <v>133</v>
      </c>
      <c r="N5" s="272" t="s">
        <v>134</v>
      </c>
      <c r="O5" s="273" t="s">
        <v>150</v>
      </c>
      <c r="P5" s="274" t="s">
        <v>132</v>
      </c>
      <c r="Q5" s="272" t="s">
        <v>133</v>
      </c>
      <c r="R5" s="272" t="s">
        <v>134</v>
      </c>
      <c r="S5" s="273" t="s">
        <v>150</v>
      </c>
    </row>
    <row r="6" spans="1:19" x14ac:dyDescent="0.25">
      <c r="A6" s="268">
        <v>1</v>
      </c>
      <c r="B6" s="269" t="s">
        <v>160</v>
      </c>
      <c r="C6" s="278"/>
      <c r="D6" s="322" t="s">
        <v>1</v>
      </c>
      <c r="E6" s="323"/>
      <c r="F6" s="323"/>
      <c r="G6" s="324"/>
      <c r="H6" s="322" t="s">
        <v>19</v>
      </c>
      <c r="I6" s="323"/>
      <c r="J6" s="323"/>
      <c r="K6" s="324"/>
      <c r="L6" s="322" t="s">
        <v>20</v>
      </c>
      <c r="M6" s="323"/>
      <c r="N6" s="323"/>
      <c r="O6" s="324"/>
      <c r="P6" s="325" t="s">
        <v>21</v>
      </c>
      <c r="Q6" s="323"/>
      <c r="R6" s="323"/>
      <c r="S6" s="324"/>
    </row>
    <row r="7" spans="1:19" x14ac:dyDescent="0.25">
      <c r="A7" s="261">
        <f>A6+1</f>
        <v>2</v>
      </c>
      <c r="B7" s="262" t="s">
        <v>152</v>
      </c>
      <c r="C7" s="279" t="s">
        <v>135</v>
      </c>
      <c r="D7" s="264">
        <f>'Residential Detail'!$D$50</f>
        <v>146.97860460800001</v>
      </c>
      <c r="E7" s="265">
        <f>'Residential Detail'!$F$50</f>
        <v>145.17649145599998</v>
      </c>
      <c r="F7" s="265">
        <f>E7-D7</f>
        <v>-1.8021131520000324</v>
      </c>
      <c r="G7" s="266">
        <f>F7/D7</f>
        <v>-1.2261057701604712E-2</v>
      </c>
      <c r="H7" s="264">
        <f>'Residential Detail'!$I$50</f>
        <v>150.58402780799997</v>
      </c>
      <c r="I7" s="265">
        <f>'Residential Detail'!$K$50</f>
        <v>145.17649145599998</v>
      </c>
      <c r="J7" s="265">
        <f>I7-H7</f>
        <v>-5.4075363519999939</v>
      </c>
      <c r="K7" s="266">
        <f>J7/H7</f>
        <v>-3.5910424436878502E-2</v>
      </c>
      <c r="L7" s="264">
        <f>'Residential Detail'!$N$50</f>
        <v>151.85862803200001</v>
      </c>
      <c r="M7" s="265">
        <f>'Residential Detail'!$P$50</f>
        <v>145.53809145599999</v>
      </c>
      <c r="N7" s="265">
        <f>M7-L7</f>
        <v>-6.3205365760000234</v>
      </c>
      <c r="O7" s="266">
        <f>N7/L7</f>
        <v>-4.162118845606945E-2</v>
      </c>
      <c r="P7" s="267">
        <f>'Residential Detail'!$S$50</f>
        <v>155.1032921542525</v>
      </c>
      <c r="Q7" s="265">
        <f>'Residential Detail'!$U$50</f>
        <v>147.25569145599999</v>
      </c>
      <c r="R7" s="265">
        <f>Q7-P7</f>
        <v>-7.8476006982525064</v>
      </c>
      <c r="S7" s="266">
        <f>R7/P7</f>
        <v>-5.0595964722966374E-2</v>
      </c>
    </row>
    <row r="8" spans="1:19" x14ac:dyDescent="0.25">
      <c r="A8" s="234">
        <f t="shared" ref="A8:A14" si="0">A7+1</f>
        <v>3</v>
      </c>
      <c r="B8" s="1" t="s">
        <v>159</v>
      </c>
      <c r="C8" s="40" t="s">
        <v>135</v>
      </c>
      <c r="D8" s="259">
        <f>'Residential Detail'!$D$484</f>
        <v>59.214283359359989</v>
      </c>
      <c r="E8" s="7">
        <f>'Residential Detail'!$F$484</f>
        <v>57.786513479520004</v>
      </c>
      <c r="F8" s="7">
        <f t="shared" ref="F8:F22" si="1">E8-D8</f>
        <v>-1.4277698798399854</v>
      </c>
      <c r="G8" s="252">
        <f t="shared" ref="G8:G22" si="2">F8/D8</f>
        <v>-2.4111916903141885E-2</v>
      </c>
      <c r="H8" s="259">
        <f>'Residential Detail'!$I$484</f>
        <v>58.213090703360002</v>
      </c>
      <c r="I8" s="7">
        <f>'Residential Detail'!$K$484</f>
        <v>57.786513479520004</v>
      </c>
      <c r="J8" s="7">
        <f t="shared" ref="J8:J22" si="3">I8-H8</f>
        <v>-0.42657722383999896</v>
      </c>
      <c r="K8" s="252">
        <f t="shared" ref="K8:K22" si="4">J8/H8</f>
        <v>-7.327857337342464E-3</v>
      </c>
      <c r="L8" s="259">
        <f>'Residential Detail'!$N$484</f>
        <v>56.513061769440007</v>
      </c>
      <c r="M8" s="7">
        <f>'Residential Detail'!$P$484</f>
        <v>57.89318547952</v>
      </c>
      <c r="N8" s="7">
        <f t="shared" ref="N8:N22" si="5">M8-L8</f>
        <v>1.3801237100799923</v>
      </c>
      <c r="O8" s="252">
        <f t="shared" ref="O8:O22" si="6">N8/L8</f>
        <v>2.4421322555669915E-2</v>
      </c>
      <c r="P8" s="113">
        <f>'Residential Detail'!$S$484</f>
        <v>56.371425685504484</v>
      </c>
      <c r="Q8" s="7">
        <f>'Residential Detail'!$U$484</f>
        <v>58.399877479520001</v>
      </c>
      <c r="R8" s="7">
        <f t="shared" ref="R8:R22" si="7">Q8-P8</f>
        <v>2.0284517940155169</v>
      </c>
      <c r="S8" s="252">
        <f t="shared" ref="S8:S22" si="8">R8/P8</f>
        <v>3.5983688000587842E-2</v>
      </c>
    </row>
    <row r="9" spans="1:19" x14ac:dyDescent="0.25">
      <c r="A9" s="234">
        <f t="shared" si="0"/>
        <v>4</v>
      </c>
      <c r="B9" s="1" t="s">
        <v>153</v>
      </c>
      <c r="C9" s="40" t="s">
        <v>135</v>
      </c>
      <c r="D9" s="259">
        <f>'Residential Detail'!$D$112</f>
        <v>38.443950576000006</v>
      </c>
      <c r="E9" s="7">
        <f>'Residential Detail'!$F$112</f>
        <v>36.587028045250001</v>
      </c>
      <c r="F9" s="7">
        <f t="shared" si="1"/>
        <v>-1.8569225307500048</v>
      </c>
      <c r="G9" s="252">
        <f t="shared" si="2"/>
        <v>-4.8302073614392121E-2</v>
      </c>
      <c r="H9" s="259">
        <f>'Residential Detail'!$I$112</f>
        <v>36.472190976000007</v>
      </c>
      <c r="I9" s="7">
        <f>'Residential Detail'!$K$112</f>
        <v>36.587028045250001</v>
      </c>
      <c r="J9" s="7">
        <f t="shared" si="3"/>
        <v>0.11483706924999382</v>
      </c>
      <c r="K9" s="252">
        <f t="shared" si="4"/>
        <v>3.1486199807837338E-3</v>
      </c>
      <c r="L9" s="259">
        <f>'Residential Detail'!$N$112</f>
        <v>36.789716003999999</v>
      </c>
      <c r="M9" s="7">
        <f>'Residential Detail'!$P$112</f>
        <v>36.632228045249995</v>
      </c>
      <c r="N9" s="7">
        <f t="shared" si="5"/>
        <v>-0.15748795875000354</v>
      </c>
      <c r="O9" s="252">
        <f t="shared" si="6"/>
        <v>-4.2807603824090547E-3</v>
      </c>
      <c r="P9" s="113">
        <f>'Residential Detail'!$S$112</f>
        <v>35.929699019281564</v>
      </c>
      <c r="Q9" s="7">
        <f>'Residential Detail'!$U$112</f>
        <v>36.846928045250003</v>
      </c>
      <c r="R9" s="7">
        <f t="shared" si="7"/>
        <v>0.9172290259684388</v>
      </c>
      <c r="S9" s="252">
        <f t="shared" si="8"/>
        <v>2.552843611287171E-2</v>
      </c>
    </row>
    <row r="10" spans="1:19" x14ac:dyDescent="0.25">
      <c r="A10" s="234">
        <f t="shared" si="0"/>
        <v>5</v>
      </c>
      <c r="B10" s="1" t="s">
        <v>154</v>
      </c>
      <c r="C10" s="40" t="s">
        <v>135</v>
      </c>
      <c r="D10" s="259">
        <f>'Residential Detail'!$D$174</f>
        <v>61.384976439999996</v>
      </c>
      <c r="E10" s="7">
        <f>'Residential Detail'!$F$174</f>
        <v>59.949597329999996</v>
      </c>
      <c r="F10" s="7">
        <f t="shared" si="1"/>
        <v>-1.4353791099999995</v>
      </c>
      <c r="G10" s="252">
        <f t="shared" si="2"/>
        <v>-2.3383231423131579E-2</v>
      </c>
      <c r="H10" s="259">
        <f>'Residential Detail'!$I$174</f>
        <v>60.495327439999997</v>
      </c>
      <c r="I10" s="7">
        <f>'Residential Detail'!$K$174</f>
        <v>59.949597329999996</v>
      </c>
      <c r="J10" s="7">
        <f t="shared" si="3"/>
        <v>-0.54573011000000093</v>
      </c>
      <c r="K10" s="252">
        <f t="shared" si="4"/>
        <v>-9.02102911239323E-3</v>
      </c>
      <c r="L10" s="259">
        <f>'Residential Detail'!$N$174</f>
        <v>58.814440010000006</v>
      </c>
      <c r="M10" s="7">
        <f>'Residential Detail'!$P$174</f>
        <v>60.06259733000001</v>
      </c>
      <c r="N10" s="7">
        <f t="shared" si="5"/>
        <v>1.2481573200000042</v>
      </c>
      <c r="O10" s="252">
        <f t="shared" si="6"/>
        <v>2.1221953652670749E-2</v>
      </c>
      <c r="P10" s="113">
        <f>'Residential Detail'!$S$174</f>
        <v>58.7548975482039</v>
      </c>
      <c r="Q10" s="7">
        <f>'Residential Detail'!$U$174</f>
        <v>60.599347330000001</v>
      </c>
      <c r="R10" s="7">
        <f t="shared" si="7"/>
        <v>1.8444497817961008</v>
      </c>
      <c r="S10" s="252">
        <f t="shared" si="8"/>
        <v>3.1392272963847327E-2</v>
      </c>
    </row>
    <row r="11" spans="1:19" s="197" customFormat="1" x14ac:dyDescent="0.25">
      <c r="A11" s="234">
        <f t="shared" si="0"/>
        <v>6</v>
      </c>
      <c r="B11" s="1" t="s">
        <v>155</v>
      </c>
      <c r="C11" s="40" t="s">
        <v>135</v>
      </c>
      <c r="D11" s="259">
        <f>'Residential Detail'!$D$236</f>
        <v>100.14735288</v>
      </c>
      <c r="E11" s="7">
        <f>'Residential Detail'!$F$236</f>
        <v>98.57609466000001</v>
      </c>
      <c r="F11" s="7">
        <f t="shared" si="1"/>
        <v>-1.57125821999999</v>
      </c>
      <c r="G11" s="252">
        <f t="shared" si="2"/>
        <v>-1.5689463323935539E-2</v>
      </c>
      <c r="H11" s="259">
        <f>'Residential Detail'!$I$236</f>
        <v>101.24955488000001</v>
      </c>
      <c r="I11" s="7">
        <f>'Residential Detail'!$K$236</f>
        <v>98.57609466000001</v>
      </c>
      <c r="J11" s="7">
        <f t="shared" si="3"/>
        <v>-2.6734602199999955</v>
      </c>
      <c r="K11" s="252">
        <f t="shared" si="4"/>
        <v>-2.6404661464127469E-2</v>
      </c>
      <c r="L11" s="259">
        <f>'Residential Detail'!$N$236</f>
        <v>99.910480019999994</v>
      </c>
      <c r="M11" s="7">
        <f>'Residential Detail'!$P$236</f>
        <v>98.802094660000009</v>
      </c>
      <c r="N11" s="7">
        <f t="shared" si="5"/>
        <v>-1.1083853599999856</v>
      </c>
      <c r="O11" s="252">
        <f t="shared" si="6"/>
        <v>-1.1093784753892784E-2</v>
      </c>
      <c r="P11" s="113">
        <f>'Residential Detail'!$S$236</f>
        <v>101.31689509640782</v>
      </c>
      <c r="Q11" s="7">
        <f>'Residential Detail'!$U$236</f>
        <v>99.87559465999999</v>
      </c>
      <c r="R11" s="7">
        <f t="shared" si="7"/>
        <v>-1.441300436407829</v>
      </c>
      <c r="S11" s="252">
        <f t="shared" si="8"/>
        <v>-1.4225667249636533E-2</v>
      </c>
    </row>
    <row r="12" spans="1:19" s="197" customFormat="1" x14ac:dyDescent="0.25">
      <c r="A12" s="234">
        <f t="shared" si="0"/>
        <v>7</v>
      </c>
      <c r="B12" s="1" t="s">
        <v>156</v>
      </c>
      <c r="C12" s="40" t="s">
        <v>135</v>
      </c>
      <c r="D12" s="259">
        <f>'Residential Detail'!$D$298</f>
        <v>177.67210576000002</v>
      </c>
      <c r="E12" s="7">
        <f>'Residential Detail'!$F$298</f>
        <v>175.82908931999998</v>
      </c>
      <c r="F12" s="7">
        <f t="shared" si="1"/>
        <v>-1.8430164400000422</v>
      </c>
      <c r="G12" s="252">
        <f t="shared" si="2"/>
        <v>-1.0373133318347641E-2</v>
      </c>
      <c r="H12" s="259">
        <f>'Residential Detail'!$I$298</f>
        <v>182.75800975999999</v>
      </c>
      <c r="I12" s="7">
        <f>'Residential Detail'!$K$298</f>
        <v>175.82908931999998</v>
      </c>
      <c r="J12" s="7">
        <f t="shared" si="3"/>
        <v>-6.9289204400000131</v>
      </c>
      <c r="K12" s="252">
        <f t="shared" si="4"/>
        <v>-3.7913087634841039E-2</v>
      </c>
      <c r="L12" s="259">
        <f>'Residential Detail'!$N$298</f>
        <v>182.10256003999999</v>
      </c>
      <c r="M12" s="7">
        <f>'Residential Detail'!$P$298</f>
        <v>176.28108931999998</v>
      </c>
      <c r="N12" s="7">
        <f t="shared" si="5"/>
        <v>-5.8214707200000078</v>
      </c>
      <c r="O12" s="252">
        <f t="shared" si="6"/>
        <v>-3.1968088305410342E-2</v>
      </c>
      <c r="P12" s="113">
        <f>'Residential Detail'!$S$298</f>
        <v>186.44089019281563</v>
      </c>
      <c r="Q12" s="7">
        <f>'Residential Detail'!$U$298</f>
        <v>178.42808932</v>
      </c>
      <c r="R12" s="7">
        <f t="shared" si="7"/>
        <v>-8.0128008728156317</v>
      </c>
      <c r="S12" s="252">
        <f t="shared" si="8"/>
        <v>-4.2977701214196411E-2</v>
      </c>
    </row>
    <row r="13" spans="1:19" x14ac:dyDescent="0.25">
      <c r="A13" s="234">
        <f t="shared" si="0"/>
        <v>8</v>
      </c>
      <c r="B13" s="1" t="s">
        <v>157</v>
      </c>
      <c r="C13" s="40" t="s">
        <v>135</v>
      </c>
      <c r="D13" s="259">
        <f>'Residential Detail'!$D$360</f>
        <v>255.19685863999996</v>
      </c>
      <c r="E13" s="7">
        <f>'Residential Detail'!$F$360</f>
        <v>253.08208397999996</v>
      </c>
      <c r="F13" s="7">
        <f t="shared" si="1"/>
        <v>-2.1147746599999948</v>
      </c>
      <c r="G13" s="252">
        <f t="shared" si="2"/>
        <v>-8.2868365671509153E-3</v>
      </c>
      <c r="H13" s="259">
        <f>'Residential Detail'!$I$360</f>
        <v>264.26646463999998</v>
      </c>
      <c r="I13" s="7">
        <f>'Residential Detail'!$K$360</f>
        <v>253.08208397999996</v>
      </c>
      <c r="J13" s="7">
        <f t="shared" si="3"/>
        <v>-11.184380660000016</v>
      </c>
      <c r="K13" s="252">
        <f t="shared" si="4"/>
        <v>-4.2322360785490003E-2</v>
      </c>
      <c r="L13" s="259">
        <f>'Residential Detail'!$N$360</f>
        <v>264.29464005999995</v>
      </c>
      <c r="M13" s="7">
        <f>'Residential Detail'!$P$360</f>
        <v>253.76008397999996</v>
      </c>
      <c r="N13" s="7">
        <f t="shared" si="5"/>
        <v>-10.534556079999987</v>
      </c>
      <c r="O13" s="252">
        <f t="shared" si="6"/>
        <v>-3.9859136294282928E-2</v>
      </c>
      <c r="P13" s="113">
        <f>'Residential Detail'!$S$360</f>
        <v>271.56488528922341</v>
      </c>
      <c r="Q13" s="7">
        <f>'Residential Detail'!$U$360</f>
        <v>256.98058397999995</v>
      </c>
      <c r="R13" s="7">
        <f t="shared" si="7"/>
        <v>-14.584301309223463</v>
      </c>
      <c r="S13" s="252">
        <f t="shared" si="8"/>
        <v>-5.3704665438209419E-2</v>
      </c>
    </row>
    <row r="14" spans="1:19" x14ac:dyDescent="0.25">
      <c r="A14" s="234">
        <f t="shared" si="0"/>
        <v>9</v>
      </c>
      <c r="B14" s="1" t="s">
        <v>158</v>
      </c>
      <c r="C14" s="40" t="s">
        <v>135</v>
      </c>
      <c r="D14" s="259">
        <f>'Residential Detail'!$D$422</f>
        <v>332.72161151999995</v>
      </c>
      <c r="E14" s="7">
        <f>'Residential Detail'!$F$422</f>
        <v>330.33507864000001</v>
      </c>
      <c r="F14" s="7">
        <f t="shared" si="1"/>
        <v>-2.3865328799999475</v>
      </c>
      <c r="G14" s="252">
        <f t="shared" si="2"/>
        <v>-7.1727618446464896E-3</v>
      </c>
      <c r="H14" s="259">
        <f>'Residential Detail'!$I$422</f>
        <v>345.77491951999997</v>
      </c>
      <c r="I14" s="7">
        <f>'Residential Detail'!$K$422</f>
        <v>330.33507864000001</v>
      </c>
      <c r="J14" s="7">
        <f t="shared" si="3"/>
        <v>-15.439840879999963</v>
      </c>
      <c r="K14" s="252">
        <f t="shared" si="4"/>
        <v>-4.4652865226411848E-2</v>
      </c>
      <c r="L14" s="259">
        <f>'Residential Detail'!$N$422</f>
        <v>346.48672007999994</v>
      </c>
      <c r="M14" s="7">
        <f>'Residential Detail'!$P$422</f>
        <v>331.23907863999995</v>
      </c>
      <c r="N14" s="7">
        <f t="shared" si="5"/>
        <v>-15.247641439999995</v>
      </c>
      <c r="O14" s="252">
        <f t="shared" si="6"/>
        <v>-4.4006423785822105E-2</v>
      </c>
      <c r="P14" s="113">
        <f>'Residential Detail'!$S$422</f>
        <v>356.68888038563125</v>
      </c>
      <c r="Q14" s="7">
        <f>'Residential Detail'!$U$422</f>
        <v>335.53307863999999</v>
      </c>
      <c r="R14" s="7">
        <f t="shared" si="7"/>
        <v>-21.155801745631265</v>
      </c>
      <c r="S14" s="252">
        <f t="shared" si="8"/>
        <v>-5.9311637981982628E-2</v>
      </c>
    </row>
    <row r="15" spans="1:19" x14ac:dyDescent="0.25">
      <c r="A15" s="261">
        <f>A14+1</f>
        <v>10</v>
      </c>
      <c r="B15" s="262" t="s">
        <v>152</v>
      </c>
      <c r="C15" s="279" t="s">
        <v>136</v>
      </c>
      <c r="D15" s="264">
        <f>'Residential Detail'!$D$58</f>
        <v>149.87140460800003</v>
      </c>
      <c r="E15" s="265">
        <f>'Residential Detail'!$F$58</f>
        <v>148.25009145599998</v>
      </c>
      <c r="F15" s="265">
        <f t="shared" si="1"/>
        <v>-1.6213131520000559</v>
      </c>
      <c r="G15" s="266">
        <f t="shared" si="2"/>
        <v>-1.081802867091773E-2</v>
      </c>
      <c r="H15" s="264">
        <f>'Residential Detail'!$I$58</f>
        <v>149.86082780800001</v>
      </c>
      <c r="I15" s="265">
        <f>'Residential Detail'!$K$58</f>
        <v>148.25009145599998</v>
      </c>
      <c r="J15" s="265">
        <f t="shared" si="3"/>
        <v>-1.610736352000032</v>
      </c>
      <c r="K15" s="266">
        <f t="shared" si="4"/>
        <v>-1.0748214697330305E-2</v>
      </c>
      <c r="L15" s="264">
        <f>'Residential Detail'!$N$58</f>
        <v>159.00022803200002</v>
      </c>
      <c r="M15" s="265">
        <f>'Residential Detail'!$P$58</f>
        <v>156.11489145599995</v>
      </c>
      <c r="N15" s="265">
        <f t="shared" si="5"/>
        <v>-2.8853365760000713</v>
      </c>
      <c r="O15" s="266">
        <f t="shared" si="6"/>
        <v>-1.8146744892839871E-2</v>
      </c>
      <c r="P15" s="267">
        <f>'Residential Detail'!$S$58</f>
        <v>157.63449215425248</v>
      </c>
      <c r="Q15" s="265">
        <f>'Residential Detail'!$U$58</f>
        <v>153.131691456</v>
      </c>
      <c r="R15" s="265">
        <f t="shared" si="7"/>
        <v>-4.5028006982524857</v>
      </c>
      <c r="S15" s="266">
        <f t="shared" si="8"/>
        <v>-2.8564818757092145E-2</v>
      </c>
    </row>
    <row r="16" spans="1:19" x14ac:dyDescent="0.25">
      <c r="A16" s="234">
        <f t="shared" ref="A16:A22" si="9">A15+1</f>
        <v>11</v>
      </c>
      <c r="B16" s="1" t="s">
        <v>159</v>
      </c>
      <c r="C16" s="40" t="s">
        <v>136</v>
      </c>
      <c r="D16" s="259">
        <f>'Residential Detail'!$D$492</f>
        <v>60.067659359359993</v>
      </c>
      <c r="E16" s="7">
        <f>'Residential Detail'!$F$492</f>
        <v>58.693225479520002</v>
      </c>
      <c r="F16" s="7">
        <f t="shared" si="1"/>
        <v>-1.3744338798399909</v>
      </c>
      <c r="G16" s="252">
        <f t="shared" si="2"/>
        <v>-2.2881428950266243E-2</v>
      </c>
      <c r="H16" s="259">
        <f>'Residential Detail'!$I$492</f>
        <v>57.999746703360003</v>
      </c>
      <c r="I16" s="7">
        <f>'Residential Detail'!$K$492</f>
        <v>58.693225479520002</v>
      </c>
      <c r="J16" s="7">
        <f t="shared" si="3"/>
        <v>0.6934787761599992</v>
      </c>
      <c r="K16" s="252">
        <f t="shared" si="4"/>
        <v>1.1956582840038938E-2</v>
      </c>
      <c r="L16" s="259">
        <f>'Residential Detail'!$N$492</f>
        <v>56.406389769440004</v>
      </c>
      <c r="M16" s="7">
        <f>'Residential Detail'!$P$492</f>
        <v>58.799897479519998</v>
      </c>
      <c r="N16" s="7">
        <f t="shared" si="5"/>
        <v>2.3935077100799944</v>
      </c>
      <c r="O16" s="252">
        <f t="shared" si="6"/>
        <v>4.2433272539926938E-2</v>
      </c>
      <c r="P16" s="113">
        <f>'Residential Detail'!$S$492</f>
        <v>57.118129685504485</v>
      </c>
      <c r="Q16" s="7">
        <f>'Residential Detail'!$U$492</f>
        <v>60.133297479520003</v>
      </c>
      <c r="R16" s="7">
        <f t="shared" si="7"/>
        <v>3.0151677940155182</v>
      </c>
      <c r="S16" s="252">
        <f t="shared" si="8"/>
        <v>5.2788279494044979E-2</v>
      </c>
    </row>
    <row r="17" spans="1:19" x14ac:dyDescent="0.25">
      <c r="A17" s="234">
        <f t="shared" si="9"/>
        <v>12</v>
      </c>
      <c r="B17" s="1" t="s">
        <v>153</v>
      </c>
      <c r="C17" s="40" t="s">
        <v>136</v>
      </c>
      <c r="D17" s="259">
        <f>'Residential Detail'!$D$120</f>
        <v>38.805550576000009</v>
      </c>
      <c r="E17" s="7">
        <f>'Residential Detail'!$F$120</f>
        <v>36.971228045250001</v>
      </c>
      <c r="F17" s="7">
        <f t="shared" si="1"/>
        <v>-1.8343225307500077</v>
      </c>
      <c r="G17" s="252">
        <f t="shared" si="2"/>
        <v>-4.7269591682703185E-2</v>
      </c>
      <c r="H17" s="259">
        <f>'Residential Detail'!$I$120</f>
        <v>36.381790976000012</v>
      </c>
      <c r="I17" s="7">
        <f>'Residential Detail'!$K$120</f>
        <v>36.971228045250001</v>
      </c>
      <c r="J17" s="7">
        <f t="shared" si="3"/>
        <v>0.58943706924998907</v>
      </c>
      <c r="K17" s="252">
        <f t="shared" si="4"/>
        <v>1.6201430810232054E-2</v>
      </c>
      <c r="L17" s="259">
        <f>'Residential Detail'!$N$120</f>
        <v>36.744516003999998</v>
      </c>
      <c r="M17" s="7">
        <f>'Residential Detail'!$P$120</f>
        <v>37.016428045250002</v>
      </c>
      <c r="N17" s="7">
        <f t="shared" si="5"/>
        <v>0.27191204125000468</v>
      </c>
      <c r="O17" s="252">
        <f t="shared" si="6"/>
        <v>7.4000713799143364E-3</v>
      </c>
      <c r="P17" s="113">
        <f>'Residential Detail'!$S$120</f>
        <v>36.246099019281559</v>
      </c>
      <c r="Q17" s="7">
        <f>'Residential Detail'!$U$120</f>
        <v>37.581428045250007</v>
      </c>
      <c r="R17" s="7">
        <f t="shared" si="7"/>
        <v>1.3353290259684485</v>
      </c>
      <c r="S17" s="252">
        <f t="shared" si="8"/>
        <v>3.6840627325387593E-2</v>
      </c>
    </row>
    <row r="18" spans="1:19" x14ac:dyDescent="0.25">
      <c r="A18" s="234">
        <f t="shared" si="9"/>
        <v>13</v>
      </c>
      <c r="B18" s="1" t="s">
        <v>154</v>
      </c>
      <c r="C18" s="40" t="s">
        <v>136</v>
      </c>
      <c r="D18" s="259">
        <f>'Residential Detail'!$D$182</f>
        <v>62.288976439999992</v>
      </c>
      <c r="E18" s="7">
        <f>'Residential Detail'!$F$182</f>
        <v>60.910097329999999</v>
      </c>
      <c r="F18" s="7">
        <f t="shared" si="1"/>
        <v>-1.3788791099999926</v>
      </c>
      <c r="G18" s="252">
        <f t="shared" si="2"/>
        <v>-2.2136807968392309E-2</v>
      </c>
      <c r="H18" s="259">
        <f>'Residential Detail'!$I$182</f>
        <v>60.269327439999998</v>
      </c>
      <c r="I18" s="7">
        <f>'Residential Detail'!$K$182</f>
        <v>60.910097329999999</v>
      </c>
      <c r="J18" s="7">
        <f t="shared" si="3"/>
        <v>0.6407698900000014</v>
      </c>
      <c r="K18" s="252">
        <f t="shared" si="4"/>
        <v>1.0631774357162154E-2</v>
      </c>
      <c r="L18" s="259">
        <f>'Residential Detail'!$N$182</f>
        <v>58.701440009999999</v>
      </c>
      <c r="M18" s="7">
        <f>'Residential Detail'!$P$182</f>
        <v>61.023097330000006</v>
      </c>
      <c r="N18" s="7">
        <f t="shared" si="5"/>
        <v>2.321657320000007</v>
      </c>
      <c r="O18" s="252">
        <f t="shared" si="6"/>
        <v>3.9550261792632421E-2</v>
      </c>
      <c r="P18" s="113">
        <f>'Residential Detail'!$S$182</f>
        <v>59.545897548203897</v>
      </c>
      <c r="Q18" s="7">
        <f>'Residential Detail'!$U$182</f>
        <v>62.43559733</v>
      </c>
      <c r="R18" s="7">
        <f t="shared" si="7"/>
        <v>2.8896997817961037</v>
      </c>
      <c r="S18" s="252">
        <f t="shared" si="8"/>
        <v>4.8528948269808497E-2</v>
      </c>
    </row>
    <row r="19" spans="1:19" x14ac:dyDescent="0.25">
      <c r="A19" s="234">
        <f t="shared" si="9"/>
        <v>14</v>
      </c>
      <c r="B19" s="1" t="s">
        <v>155</v>
      </c>
      <c r="C19" s="40" t="s">
        <v>136</v>
      </c>
      <c r="D19" s="259">
        <f>'Residential Detail'!$D$244</f>
        <v>101.95535287999999</v>
      </c>
      <c r="E19" s="7">
        <f>'Residential Detail'!$F$244</f>
        <v>100.49709466000002</v>
      </c>
      <c r="F19" s="7">
        <f t="shared" si="1"/>
        <v>-1.4582582199999763</v>
      </c>
      <c r="G19" s="252">
        <f t="shared" si="2"/>
        <v>-1.4302909840509557E-2</v>
      </c>
      <c r="H19" s="259">
        <f>'Residential Detail'!$I$244</f>
        <v>100.79755487999999</v>
      </c>
      <c r="I19" s="7">
        <f>'Residential Detail'!$K$244</f>
        <v>100.49709466000002</v>
      </c>
      <c r="J19" s="7">
        <f t="shared" si="3"/>
        <v>-0.30046021999997663</v>
      </c>
      <c r="K19" s="252">
        <f t="shared" si="4"/>
        <v>-2.9808284571751376E-3</v>
      </c>
      <c r="L19" s="259">
        <f>'Residential Detail'!$N$244</f>
        <v>99.684480019999995</v>
      </c>
      <c r="M19" s="7">
        <f>'Residential Detail'!$P$244</f>
        <v>100.72309466000002</v>
      </c>
      <c r="N19" s="7">
        <f t="shared" si="5"/>
        <v>1.03861464000002</v>
      </c>
      <c r="O19" s="252">
        <f t="shared" si="6"/>
        <v>1.041902049137077E-2</v>
      </c>
      <c r="P19" s="113">
        <f>'Residential Detail'!$S$244</f>
        <v>102.89889509640781</v>
      </c>
      <c r="Q19" s="7">
        <f>'Residential Detail'!$U$244</f>
        <v>103.54809466</v>
      </c>
      <c r="R19" s="7">
        <f t="shared" si="7"/>
        <v>0.649199563592191</v>
      </c>
      <c r="S19" s="252">
        <f t="shared" si="8"/>
        <v>6.309101404674407E-3</v>
      </c>
    </row>
    <row r="20" spans="1:19" x14ac:dyDescent="0.25">
      <c r="A20" s="234">
        <f t="shared" si="9"/>
        <v>15</v>
      </c>
      <c r="B20" s="1" t="s">
        <v>156</v>
      </c>
      <c r="C20" s="40" t="s">
        <v>136</v>
      </c>
      <c r="D20" s="259">
        <f>'Residential Detail'!$D$306</f>
        <v>181.28810576000001</v>
      </c>
      <c r="E20" s="7">
        <f>'Residential Detail'!$F$306</f>
        <v>179.67108931999996</v>
      </c>
      <c r="F20" s="7">
        <f t="shared" si="1"/>
        <v>-1.6170164400000431</v>
      </c>
      <c r="G20" s="252">
        <f t="shared" si="2"/>
        <v>-8.9195947699996694E-3</v>
      </c>
      <c r="H20" s="259">
        <f>'Residential Detail'!$I$306</f>
        <v>181.85400976</v>
      </c>
      <c r="I20" s="7">
        <f>'Residential Detail'!$K$306</f>
        <v>179.67108931999996</v>
      </c>
      <c r="J20" s="7">
        <f t="shared" si="3"/>
        <v>-2.1829204400000322</v>
      </c>
      <c r="K20" s="252">
        <f t="shared" si="4"/>
        <v>-1.2003697047323398E-2</v>
      </c>
      <c r="L20" s="259">
        <f>'Residential Detail'!$N$306</f>
        <v>181.65056003999999</v>
      </c>
      <c r="M20" s="7">
        <f>'Residential Detail'!$P$306</f>
        <v>180.12308931999999</v>
      </c>
      <c r="N20" s="7">
        <f t="shared" si="5"/>
        <v>-1.5274707199999966</v>
      </c>
      <c r="O20" s="252">
        <f t="shared" si="6"/>
        <v>-8.4088412370633102E-3</v>
      </c>
      <c r="P20" s="113">
        <f>'Residential Detail'!$S$306</f>
        <v>189.60489019281562</v>
      </c>
      <c r="Q20" s="7">
        <f>'Residential Detail'!$U$306</f>
        <v>185.77308932</v>
      </c>
      <c r="R20" s="7">
        <f t="shared" si="7"/>
        <v>-3.8318008728156201</v>
      </c>
      <c r="S20" s="252">
        <f t="shared" si="8"/>
        <v>-2.0209398971297272E-2</v>
      </c>
    </row>
    <row r="21" spans="1:19" x14ac:dyDescent="0.25">
      <c r="A21" s="234">
        <f t="shared" si="9"/>
        <v>16</v>
      </c>
      <c r="B21" s="1" t="s">
        <v>157</v>
      </c>
      <c r="C21" s="40" t="s">
        <v>136</v>
      </c>
      <c r="D21" s="259">
        <f>'Residential Detail'!$D$368</f>
        <v>260.62085863999999</v>
      </c>
      <c r="E21" s="7">
        <f>'Residential Detail'!$F$368</f>
        <v>258.84508397999997</v>
      </c>
      <c r="F21" s="7">
        <f t="shared" si="1"/>
        <v>-1.7757746600000246</v>
      </c>
      <c r="G21" s="252">
        <f t="shared" si="2"/>
        <v>-6.8136321446662573E-3</v>
      </c>
      <c r="H21" s="259">
        <f>'Residential Detail'!$I$368</f>
        <v>262.91046463999999</v>
      </c>
      <c r="I21" s="7">
        <f>'Residential Detail'!$K$368</f>
        <v>258.84508397999997</v>
      </c>
      <c r="J21" s="7">
        <f t="shared" si="3"/>
        <v>-4.0653806600000166</v>
      </c>
      <c r="K21" s="252">
        <f t="shared" si="4"/>
        <v>-1.5462985338246964E-2</v>
      </c>
      <c r="L21" s="259">
        <f>'Residential Detail'!$N$368</f>
        <v>263.61664005999995</v>
      </c>
      <c r="M21" s="7">
        <f>'Residential Detail'!$P$368</f>
        <v>259.52308397999997</v>
      </c>
      <c r="N21" s="7">
        <f t="shared" si="5"/>
        <v>-4.0935560799999848</v>
      </c>
      <c r="O21" s="252">
        <f t="shared" si="6"/>
        <v>-1.5528443420977821E-2</v>
      </c>
      <c r="P21" s="113">
        <f>'Residential Detail'!$S$368</f>
        <v>276.31088528922339</v>
      </c>
      <c r="Q21" s="7">
        <f>'Residential Detail'!$U$368</f>
        <v>267.99808397999993</v>
      </c>
      <c r="R21" s="7">
        <f t="shared" si="7"/>
        <v>-8.3128013092234596</v>
      </c>
      <c r="S21" s="252">
        <f t="shared" si="8"/>
        <v>-3.0084957747944625E-2</v>
      </c>
    </row>
    <row r="22" spans="1:19" x14ac:dyDescent="0.25">
      <c r="A22" s="236">
        <f t="shared" si="9"/>
        <v>17</v>
      </c>
      <c r="B22" s="217" t="s">
        <v>158</v>
      </c>
      <c r="C22" s="280" t="s">
        <v>136</v>
      </c>
      <c r="D22" s="260">
        <f>'Residential Detail'!$D$430</f>
        <v>339.95361151999992</v>
      </c>
      <c r="E22" s="219">
        <f>'Residential Detail'!$F$430</f>
        <v>338.01907864000003</v>
      </c>
      <c r="F22" s="219">
        <f t="shared" si="1"/>
        <v>-1.9345328799998924</v>
      </c>
      <c r="G22" s="231">
        <f t="shared" si="2"/>
        <v>-5.6905789920872231E-3</v>
      </c>
      <c r="H22" s="260">
        <f>'Residential Detail'!$I$430</f>
        <v>343.96691951999998</v>
      </c>
      <c r="I22" s="219">
        <f>'Residential Detail'!$K$430</f>
        <v>338.01907864000003</v>
      </c>
      <c r="J22" s="219">
        <f t="shared" si="3"/>
        <v>-5.9478408799999443</v>
      </c>
      <c r="K22" s="231">
        <f t="shared" si="4"/>
        <v>-1.729189797757312E-2</v>
      </c>
      <c r="L22" s="260">
        <f>'Residential Detail'!$N$430</f>
        <v>345.58272007999994</v>
      </c>
      <c r="M22" s="219">
        <f>'Residential Detail'!$P$430</f>
        <v>338.92307863999997</v>
      </c>
      <c r="N22" s="219">
        <f t="shared" si="5"/>
        <v>-6.659641439999973</v>
      </c>
      <c r="O22" s="231">
        <f t="shared" si="6"/>
        <v>-1.9270759366840775E-2</v>
      </c>
      <c r="P22" s="257">
        <f>'Residential Detail'!$S$430</f>
        <v>363.01688038563123</v>
      </c>
      <c r="Q22" s="219">
        <f>'Residential Detail'!$U$430</f>
        <v>350.22307863999998</v>
      </c>
      <c r="R22" s="219">
        <f t="shared" si="7"/>
        <v>-12.793801745631242</v>
      </c>
      <c r="S22" s="231">
        <f t="shared" si="8"/>
        <v>-3.52429940228687E-2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99"/>
  <sheetViews>
    <sheetView zoomScale="110" zoomScaleNormal="110" workbookViewId="0">
      <pane xSplit="2" ySplit="6" topLeftCell="C25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151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51">
        <v>800</v>
      </c>
      <c r="E7" s="106"/>
      <c r="F7" s="1">
        <f>D7</f>
        <v>800</v>
      </c>
      <c r="G7" s="85"/>
      <c r="H7" s="86"/>
      <c r="I7" s="40">
        <f>D7</f>
        <v>800</v>
      </c>
      <c r="J7" s="106"/>
      <c r="K7" s="1">
        <f>I7</f>
        <v>800</v>
      </c>
      <c r="L7" s="85"/>
      <c r="M7" s="86"/>
      <c r="N7" s="40">
        <f>D7</f>
        <v>800</v>
      </c>
      <c r="O7" s="106"/>
      <c r="P7" s="1">
        <f>N7</f>
        <v>800</v>
      </c>
      <c r="Q7" s="85"/>
      <c r="R7" s="86"/>
      <c r="S7" s="40">
        <f>D7</f>
        <v>800</v>
      </c>
      <c r="T7" s="106"/>
      <c r="U7" s="1">
        <f>S7</f>
        <v>800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40">
        <f>D7*D9</f>
        <v>834.24</v>
      </c>
      <c r="E10" s="106"/>
      <c r="F10" s="1">
        <f>F7*F9</f>
        <v>834.4799999999999</v>
      </c>
      <c r="G10" s="85"/>
      <c r="H10" s="86"/>
      <c r="I10" s="40">
        <f>I7*I9</f>
        <v>848.64</v>
      </c>
      <c r="J10" s="106"/>
      <c r="K10" s="1">
        <f>K7*K9</f>
        <v>834.4799999999999</v>
      </c>
      <c r="L10" s="85"/>
      <c r="M10" s="86"/>
      <c r="N10" s="40">
        <f>N7*N9</f>
        <v>852.96</v>
      </c>
      <c r="O10" s="106"/>
      <c r="P10" s="1">
        <f>P7*P9</f>
        <v>834.4799999999999</v>
      </c>
      <c r="Q10" s="85"/>
      <c r="R10" s="86"/>
      <c r="S10" s="40">
        <f>S7*S9</f>
        <v>846.40000000000009</v>
      </c>
      <c r="T10" s="106"/>
      <c r="U10" s="1">
        <f>U7*U9</f>
        <v>834.4799999999999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40.96</v>
      </c>
      <c r="E12" s="108">
        <f>'General Input'!$B$11</f>
        <v>0.08</v>
      </c>
      <c r="F12" s="7">
        <f>F$7*E12*TOU_OFF</f>
        <v>40.96</v>
      </c>
      <c r="G12" s="85"/>
      <c r="H12" s="84">
        <f>'General Input'!$B$11</f>
        <v>0.08</v>
      </c>
      <c r="I12" s="42">
        <f>I$7*H12*TOU_OFF</f>
        <v>40.96</v>
      </c>
      <c r="J12" s="108">
        <f>'General Input'!$B$11</f>
        <v>0.08</v>
      </c>
      <c r="K12" s="7">
        <f>K$7*J12*TOU_OFF</f>
        <v>40.96</v>
      </c>
      <c r="L12" s="85"/>
      <c r="M12" s="84">
        <f>'General Input'!$B$11</f>
        <v>0.08</v>
      </c>
      <c r="N12" s="42">
        <f>N$7*M12*TOU_OFF</f>
        <v>40.96</v>
      </c>
      <c r="O12" s="108">
        <f>'General Input'!$B$11</f>
        <v>0.08</v>
      </c>
      <c r="P12" s="7">
        <f>P$7*O12*TOU_OFF</f>
        <v>40.96</v>
      </c>
      <c r="Q12" s="85"/>
      <c r="R12" s="84">
        <f>'General Input'!$B$11</f>
        <v>0.08</v>
      </c>
      <c r="S12" s="42">
        <f>S$7*R12*TOU_OFF</f>
        <v>40.96</v>
      </c>
      <c r="T12" s="108">
        <f>'General Input'!$B$11</f>
        <v>0.08</v>
      </c>
      <c r="U12" s="7">
        <f>U$7*T12*TOU_OFF</f>
        <v>40.96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17.567999999999998</v>
      </c>
      <c r="E13" s="108">
        <f>'General Input'!$B$12</f>
        <v>0.122</v>
      </c>
      <c r="F13" s="7">
        <f>F$7*E13*TOU_MID</f>
        <v>17.567999999999998</v>
      </c>
      <c r="G13" s="85"/>
      <c r="H13" s="84">
        <f>'General Input'!$B$12</f>
        <v>0.122</v>
      </c>
      <c r="I13" s="42">
        <f>I$7*H13*TOU_MID</f>
        <v>17.567999999999998</v>
      </c>
      <c r="J13" s="108">
        <f>'General Input'!$B$12</f>
        <v>0.122</v>
      </c>
      <c r="K13" s="7">
        <f>K$7*J13*TOU_MID</f>
        <v>17.567999999999998</v>
      </c>
      <c r="L13" s="85"/>
      <c r="M13" s="84">
        <f>'General Input'!$B$12</f>
        <v>0.122</v>
      </c>
      <c r="N13" s="42">
        <f>N$7*M13*TOU_MID</f>
        <v>17.567999999999998</v>
      </c>
      <c r="O13" s="108">
        <f>'General Input'!$B$12</f>
        <v>0.122</v>
      </c>
      <c r="P13" s="7">
        <f>P$7*O13*TOU_MID</f>
        <v>17.567999999999998</v>
      </c>
      <c r="Q13" s="85"/>
      <c r="R13" s="84">
        <f>'General Input'!$B$12</f>
        <v>0.122</v>
      </c>
      <c r="S13" s="42">
        <f>S$7*R13*TOU_MID</f>
        <v>17.567999999999998</v>
      </c>
      <c r="T13" s="108">
        <f>'General Input'!$B$12</f>
        <v>0.122</v>
      </c>
      <c r="U13" s="7">
        <f>U$7*T13*TOU_MID</f>
        <v>17.567999999999998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23.184000000000001</v>
      </c>
      <c r="E14" s="109">
        <f>'General Input'!$B$13</f>
        <v>0.161</v>
      </c>
      <c r="F14" s="70">
        <f>F$7*E14*TOU_ON</f>
        <v>23.184000000000001</v>
      </c>
      <c r="G14" s="125"/>
      <c r="H14" s="124">
        <f>'General Input'!$B$13</f>
        <v>0.161</v>
      </c>
      <c r="I14" s="69">
        <f>I$7*H14*TOU_ON</f>
        <v>23.184000000000001</v>
      </c>
      <c r="J14" s="109">
        <f>'General Input'!$B$13</f>
        <v>0.161</v>
      </c>
      <c r="K14" s="70">
        <f>K$7*J14*TOU_ON</f>
        <v>23.184000000000001</v>
      </c>
      <c r="L14" s="125"/>
      <c r="M14" s="124">
        <f>'General Input'!$B$13</f>
        <v>0.161</v>
      </c>
      <c r="N14" s="69">
        <f>N$7*M14*TOU_ON</f>
        <v>23.184000000000001</v>
      </c>
      <c r="O14" s="109">
        <f>'General Input'!$B$13</f>
        <v>0.161</v>
      </c>
      <c r="P14" s="70">
        <f>P$7*O14*TOU_ON</f>
        <v>23.184000000000001</v>
      </c>
      <c r="Q14" s="125"/>
      <c r="R14" s="124">
        <f>'General Input'!$B$13</f>
        <v>0.161</v>
      </c>
      <c r="S14" s="69">
        <f>S$7*R14*TOU_ON</f>
        <v>23.184000000000001</v>
      </c>
      <c r="T14" s="109">
        <f>'General Input'!$B$13</f>
        <v>0.161</v>
      </c>
      <c r="U14" s="70">
        <f>U$7*T14*TOU_ON</f>
        <v>23.184000000000001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81.712000000000003</v>
      </c>
      <c r="E15" s="110"/>
      <c r="F15" s="95">
        <f>SUM(F12:F14)</f>
        <v>81.712000000000003</v>
      </c>
      <c r="G15" s="127">
        <f>D15-F15</f>
        <v>0</v>
      </c>
      <c r="H15" s="126"/>
      <c r="I15" s="96">
        <f>SUM(I12:I14)</f>
        <v>81.712000000000003</v>
      </c>
      <c r="J15" s="110"/>
      <c r="K15" s="95">
        <f>SUM(K12:K14)</f>
        <v>81.712000000000003</v>
      </c>
      <c r="L15" s="127">
        <f>I15-K15</f>
        <v>0</v>
      </c>
      <c r="M15" s="126"/>
      <c r="N15" s="96">
        <f>SUM(N12:N14)</f>
        <v>81.712000000000003</v>
      </c>
      <c r="O15" s="110"/>
      <c r="P15" s="95">
        <f>SUM(P12:P14)</f>
        <v>81.712000000000003</v>
      </c>
      <c r="Q15" s="127">
        <f>N15-P15</f>
        <v>0</v>
      </c>
      <c r="R15" s="126"/>
      <c r="S15" s="96">
        <f>SUM(S12:S14)</f>
        <v>81.712000000000003</v>
      </c>
      <c r="T15" s="110"/>
      <c r="U15" s="95">
        <f>SUM(U12:U14)</f>
        <v>81.712000000000003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Approved'!$B$4</f>
        <v>18.98</v>
      </c>
      <c r="D18" s="42">
        <f>C18</f>
        <v>18.98</v>
      </c>
      <c r="E18" s="113">
        <f>'2016 Proposed'!$B$3</f>
        <v>18.98</v>
      </c>
      <c r="F18" s="7">
        <f>E18</f>
        <v>18.98</v>
      </c>
      <c r="G18" s="85"/>
      <c r="H18" s="55">
        <f>'2015 Approved'!$M$4</f>
        <v>14.43</v>
      </c>
      <c r="I18" s="42">
        <f>H18</f>
        <v>14.43</v>
      </c>
      <c r="J18" s="113">
        <f>'2016 Proposed'!$B$3</f>
        <v>18.98</v>
      </c>
      <c r="K18" s="7">
        <f>J18</f>
        <v>18.98</v>
      </c>
      <c r="L18" s="85"/>
      <c r="M18" s="55">
        <f>'2015 Approved'!$T$4</f>
        <v>13.44</v>
      </c>
      <c r="N18" s="42">
        <f>M18</f>
        <v>13.44</v>
      </c>
      <c r="O18" s="113">
        <f>'2016 Proposed'!$B$3</f>
        <v>18.98</v>
      </c>
      <c r="P18" s="7">
        <f>O18</f>
        <v>18.98</v>
      </c>
      <c r="Q18" s="85"/>
      <c r="R18" s="55">
        <f>'2015 Approved'!$X$4</f>
        <v>12.52</v>
      </c>
      <c r="S18" s="42">
        <f>R18</f>
        <v>12.52</v>
      </c>
      <c r="T18" s="113">
        <f>'2016 Proposed'!$B$3</f>
        <v>18.98</v>
      </c>
      <c r="U18" s="7">
        <f>T18</f>
        <v>18.98</v>
      </c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Approved'!$B$5</f>
        <v>0</v>
      </c>
      <c r="D19" s="42">
        <f t="shared" ref="D19:D22" si="1">C19</f>
        <v>0</v>
      </c>
      <c r="E19" s="113">
        <f>'2016 Proposed'!$B$5</f>
        <v>0</v>
      </c>
      <c r="F19" s="7">
        <f t="shared" ref="F19:F22" si="2">E19</f>
        <v>0</v>
      </c>
      <c r="G19" s="85"/>
      <c r="H19" s="55">
        <f>'2015 Approved'!$M$5</f>
        <v>1.23</v>
      </c>
      <c r="I19" s="42">
        <f t="shared" ref="I19:I22" si="3">H19</f>
        <v>1.23</v>
      </c>
      <c r="J19" s="113">
        <f>'2016 Proposed'!$B$5</f>
        <v>0</v>
      </c>
      <c r="K19" s="7">
        <f t="shared" ref="K19:K22" si="4">J19</f>
        <v>0</v>
      </c>
      <c r="L19" s="85"/>
      <c r="M19" s="55">
        <f>'2015 Approved'!$T$5</f>
        <v>1.2</v>
      </c>
      <c r="N19" s="42">
        <f t="shared" ref="N19:N22" si="5">M19</f>
        <v>1.2</v>
      </c>
      <c r="O19" s="113">
        <f>'2016 Proposed'!$B$5</f>
        <v>0</v>
      </c>
      <c r="P19" s="7">
        <f t="shared" ref="P19:P22" si="6">O19</f>
        <v>0</v>
      </c>
      <c r="Q19" s="85"/>
      <c r="R19" s="55">
        <f>'2015 Approved'!$X$5</f>
        <v>0.77</v>
      </c>
      <c r="S19" s="42">
        <f t="shared" ref="S19:S22" si="7">R19</f>
        <v>0.77</v>
      </c>
      <c r="T19" s="113">
        <f>'2016 Proposed'!$B$5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Approved'!$B$6</f>
        <v>0</v>
      </c>
      <c r="D20" s="42">
        <f t="shared" si="1"/>
        <v>0</v>
      </c>
      <c r="E20" s="113">
        <f>'2016 Proposed'!$B$6</f>
        <v>0</v>
      </c>
      <c r="F20" s="7">
        <f t="shared" si="2"/>
        <v>0</v>
      </c>
      <c r="G20" s="85"/>
      <c r="H20" s="55">
        <f>'2015 Approved'!$M$6</f>
        <v>0.77</v>
      </c>
      <c r="I20" s="42">
        <f t="shared" si="3"/>
        <v>0.77</v>
      </c>
      <c r="J20" s="113">
        <f>'2016 Proposed'!$B$6</f>
        <v>0</v>
      </c>
      <c r="K20" s="7">
        <f t="shared" si="4"/>
        <v>0</v>
      </c>
      <c r="L20" s="85"/>
      <c r="M20" s="55">
        <f>'2015 Approved'!$T$6</f>
        <v>0</v>
      </c>
      <c r="N20" s="42">
        <f t="shared" si="5"/>
        <v>0</v>
      </c>
      <c r="O20" s="113">
        <f>'2016 Proposed'!$B$6</f>
        <v>0</v>
      </c>
      <c r="P20" s="7">
        <f t="shared" si="6"/>
        <v>0</v>
      </c>
      <c r="Q20" s="85"/>
      <c r="R20" s="55">
        <f>'2015 Approved'!$X$6</f>
        <v>0</v>
      </c>
      <c r="S20" s="42">
        <f t="shared" si="7"/>
        <v>0</v>
      </c>
      <c r="T20" s="113">
        <f>'2016 Proposed'!$B$6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Approved'!$B$7</f>
        <v>0.28000000000000003</v>
      </c>
      <c r="D21" s="42">
        <f t="shared" si="1"/>
        <v>0.28000000000000003</v>
      </c>
      <c r="E21" s="113">
        <f>'2016 Proposed'!$B$7</f>
        <v>0.22</v>
      </c>
      <c r="F21" s="7">
        <f t="shared" si="2"/>
        <v>0.22</v>
      </c>
      <c r="G21" s="85"/>
      <c r="H21" s="55">
        <f>'2015 Approved'!$M$7</f>
        <v>0.38</v>
      </c>
      <c r="I21" s="42">
        <f t="shared" si="3"/>
        <v>0.38</v>
      </c>
      <c r="J21" s="113">
        <f>'2016 Proposed'!$B$7</f>
        <v>0.22</v>
      </c>
      <c r="K21" s="7">
        <f t="shared" si="4"/>
        <v>0.22</v>
      </c>
      <c r="L21" s="85"/>
      <c r="M21" s="55">
        <f>'2015 Approved'!$T$7</f>
        <v>2.33</v>
      </c>
      <c r="N21" s="42">
        <f t="shared" si="5"/>
        <v>2.33</v>
      </c>
      <c r="O21" s="113">
        <f>'2016 Proposed'!$B$7</f>
        <v>0.22</v>
      </c>
      <c r="P21" s="7">
        <f t="shared" si="6"/>
        <v>0.22</v>
      </c>
      <c r="Q21" s="85"/>
      <c r="R21" s="55">
        <f>'2015 Approved'!$X$7</f>
        <v>2.4</v>
      </c>
      <c r="S21" s="42">
        <f t="shared" si="7"/>
        <v>2.4</v>
      </c>
      <c r="T21" s="113">
        <f>'2016 Proposed'!$B$7</f>
        <v>0.22</v>
      </c>
      <c r="U21" s="7">
        <f t="shared" si="8"/>
        <v>0.22</v>
      </c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Approved'!$B$8</f>
        <v>0.79</v>
      </c>
      <c r="D22" s="42">
        <f t="shared" si="1"/>
        <v>0.79</v>
      </c>
      <c r="E22" s="113">
        <f>'2016 Proposed'!$B$8</f>
        <v>0.79</v>
      </c>
      <c r="F22" s="7">
        <f t="shared" si="2"/>
        <v>0.79</v>
      </c>
      <c r="G22" s="85"/>
      <c r="H22" s="55">
        <f>'2015 Approved'!$M$8</f>
        <v>0.79</v>
      </c>
      <c r="I22" s="42">
        <f t="shared" si="3"/>
        <v>0.79</v>
      </c>
      <c r="J22" s="113">
        <f>'2016 Proposed'!$B$8</f>
        <v>0.79</v>
      </c>
      <c r="K22" s="7">
        <f t="shared" si="4"/>
        <v>0.79</v>
      </c>
      <c r="L22" s="85"/>
      <c r="M22" s="55">
        <f>'2015 Approved'!$T$8</f>
        <v>0.79</v>
      </c>
      <c r="N22" s="42">
        <f t="shared" si="5"/>
        <v>0.79</v>
      </c>
      <c r="O22" s="113">
        <f>'2016 Proposed'!$B$8</f>
        <v>0.79</v>
      </c>
      <c r="P22" s="7">
        <f t="shared" si="6"/>
        <v>0.79</v>
      </c>
      <c r="Q22" s="85"/>
      <c r="R22" s="55">
        <f>'2015 Approved'!$X$8</f>
        <v>0.79</v>
      </c>
      <c r="S22" s="42">
        <f t="shared" si="7"/>
        <v>0.79</v>
      </c>
      <c r="T22" s="113">
        <f>'2016 Proposed'!$B$8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3.4972736000000011</v>
      </c>
      <c r="E23" s="114">
        <f>F15/$F$7</f>
        <v>0.10214000000000001</v>
      </c>
      <c r="F23" s="7">
        <f>(F10-F7)*E23</f>
        <v>3.5217871999999906</v>
      </c>
      <c r="G23" s="85"/>
      <c r="H23" s="59">
        <f>I15/I7</f>
        <v>0.10214000000000001</v>
      </c>
      <c r="I23" s="42">
        <f>(I10-I7)*H23</f>
        <v>4.968089599999999</v>
      </c>
      <c r="J23" s="114">
        <f>K15/$F$7</f>
        <v>0.10214000000000001</v>
      </c>
      <c r="K23" s="7">
        <f>(K10-K7)*J23</f>
        <v>3.5217871999999906</v>
      </c>
      <c r="L23" s="85"/>
      <c r="M23" s="59">
        <f>N15/N7</f>
        <v>0.10214000000000001</v>
      </c>
      <c r="N23" s="42">
        <f>(N10-N7)*M23</f>
        <v>5.4093344000000041</v>
      </c>
      <c r="O23" s="114">
        <f>P15/$F$7</f>
        <v>0.10214000000000001</v>
      </c>
      <c r="P23" s="7">
        <f>(P10-P7)*O23</f>
        <v>3.5217871999999906</v>
      </c>
      <c r="Q23" s="85"/>
      <c r="R23" s="59">
        <f>S15/S7</f>
        <v>0.10214000000000001</v>
      </c>
      <c r="S23" s="42">
        <f>(S10-S7)*R23</f>
        <v>4.7392960000000093</v>
      </c>
      <c r="T23" s="114">
        <f>U15/$F$7</f>
        <v>0.10214000000000001</v>
      </c>
      <c r="U23" s="7">
        <f>(U10-U7)*T23</f>
        <v>3.5217871999999906</v>
      </c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Approved'!$B$11</f>
        <v>8.8000000000000005E-3</v>
      </c>
      <c r="D24" s="42">
        <f>C24*D$7</f>
        <v>7.04</v>
      </c>
      <c r="E24" s="114">
        <f>'2016 Proposed'!$B$11</f>
        <v>7.7000000000000002E-3</v>
      </c>
      <c r="F24" s="7">
        <f>E24*F$7</f>
        <v>6.16</v>
      </c>
      <c r="G24" s="85"/>
      <c r="H24" s="59">
        <f>'2015 Approved'!$M$11</f>
        <v>1.46E-2</v>
      </c>
      <c r="I24" s="42">
        <f>H24*I$7</f>
        <v>11.68</v>
      </c>
      <c r="J24" s="114">
        <f>'2016 Proposed'!$B$11</f>
        <v>7.7000000000000002E-3</v>
      </c>
      <c r="K24" s="7">
        <f>J24*K$7</f>
        <v>6.16</v>
      </c>
      <c r="L24" s="85"/>
      <c r="M24" s="59">
        <f>'2015 Approved'!$T$11</f>
        <v>1.2699999999999999E-2</v>
      </c>
      <c r="N24" s="42">
        <f>M24*N$7</f>
        <v>10.16</v>
      </c>
      <c r="O24" s="114">
        <f>'2016 Proposed'!$B$11</f>
        <v>7.7000000000000002E-3</v>
      </c>
      <c r="P24" s="7">
        <f>O24*P$7</f>
        <v>6.16</v>
      </c>
      <c r="Q24" s="85"/>
      <c r="R24" s="59">
        <f>'2015 Approved'!$X$11</f>
        <v>1.26E-2</v>
      </c>
      <c r="S24" s="42">
        <f>R24*S$7</f>
        <v>10.08</v>
      </c>
      <c r="T24" s="114">
        <f>'2016 Proposed'!$B$11</f>
        <v>7.7000000000000002E-3</v>
      </c>
      <c r="U24" s="7">
        <f>T24*U$7</f>
        <v>6.16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Approved'!$B$12</f>
        <v>2.9999999999999997E-4</v>
      </c>
      <c r="D25" s="42">
        <f t="shared" ref="D25:D33" si="9">C25*D$7</f>
        <v>0.24</v>
      </c>
      <c r="E25" s="114">
        <f>'2016 Proposed'!$B$13</f>
        <v>1.6999999999999999E-3</v>
      </c>
      <c r="F25" s="7">
        <f t="shared" ref="F25:F31" si="10">E25*F$7</f>
        <v>1.3599999999999999</v>
      </c>
      <c r="G25" s="85"/>
      <c r="H25" s="59">
        <f>'2015 Approved'!$M$12</f>
        <v>2.9999999999999997E-4</v>
      </c>
      <c r="I25" s="42">
        <f t="shared" ref="I25:I33" si="11">H25*I$7</f>
        <v>0.24</v>
      </c>
      <c r="J25" s="114">
        <f>'2016 Proposed'!$B$13</f>
        <v>1.6999999999999999E-3</v>
      </c>
      <c r="K25" s="7">
        <f t="shared" ref="K25:K31" si="12">J25*K$7</f>
        <v>1.3599999999999999</v>
      </c>
      <c r="L25" s="85"/>
      <c r="M25" s="59">
        <f>'2015 Approved'!$T$12</f>
        <v>1.4E-3</v>
      </c>
      <c r="N25" s="42">
        <f t="shared" ref="N25:N33" si="13">M25*N$7</f>
        <v>1.1199999999999999</v>
      </c>
      <c r="O25" s="114">
        <f>'2016 Proposed'!$B$13</f>
        <v>1.6999999999999999E-3</v>
      </c>
      <c r="P25" s="7">
        <f t="shared" ref="P25:P31" si="14">O25*P$7</f>
        <v>1.3599999999999999</v>
      </c>
      <c r="Q25" s="85"/>
      <c r="R25" s="59">
        <f>'2015 Approved'!$X$12</f>
        <v>4.3E-3</v>
      </c>
      <c r="S25" s="42">
        <f t="shared" ref="S25:S33" si="15">R25*S$7</f>
        <v>3.44</v>
      </c>
      <c r="T25" s="114">
        <f>'2016 Proposed'!$B$13</f>
        <v>1.6999999999999999E-3</v>
      </c>
      <c r="U25" s="7">
        <f t="shared" ref="U25:U31" si="16">T25*U$7</f>
        <v>1.3599999999999999</v>
      </c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Approved'!$B$13</f>
        <v>0</v>
      </c>
      <c r="D26" s="42">
        <f t="shared" si="9"/>
        <v>0</v>
      </c>
      <c r="E26" s="114">
        <f>'2016 Proposed'!$B$14</f>
        <v>0</v>
      </c>
      <c r="F26" s="7">
        <f t="shared" si="10"/>
        <v>0</v>
      </c>
      <c r="G26" s="85"/>
      <c r="H26" s="59">
        <f>'2015 Approved'!$M$13</f>
        <v>2.0000000000000001E-4</v>
      </c>
      <c r="I26" s="42">
        <f t="shared" si="11"/>
        <v>0.16</v>
      </c>
      <c r="J26" s="114">
        <f>'2016 Proposed'!$B$14</f>
        <v>0</v>
      </c>
      <c r="K26" s="7">
        <f t="shared" si="12"/>
        <v>0</v>
      </c>
      <c r="L26" s="85"/>
      <c r="M26" s="59">
        <f>'2015 Approved'!$T$13</f>
        <v>0</v>
      </c>
      <c r="N26" s="42">
        <f t="shared" si="13"/>
        <v>0</v>
      </c>
      <c r="O26" s="114">
        <f>'2016 Proposed'!$B$14</f>
        <v>0</v>
      </c>
      <c r="P26" s="7">
        <f t="shared" si="14"/>
        <v>0</v>
      </c>
      <c r="Q26" s="85"/>
      <c r="R26" s="59">
        <f>'2015 Approved'!$X$13</f>
        <v>0</v>
      </c>
      <c r="S26" s="42">
        <f t="shared" si="15"/>
        <v>0</v>
      </c>
      <c r="T26" s="114">
        <f>'2016 Proposed'!$B$14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Approved'!$B$14</f>
        <v>1E-4</v>
      </c>
      <c r="D27" s="42">
        <f t="shared" si="9"/>
        <v>0.08</v>
      </c>
      <c r="E27" s="114">
        <f>'2016 Proposed'!$B$15</f>
        <v>2.0000000000000001E-4</v>
      </c>
      <c r="F27" s="7">
        <f t="shared" si="10"/>
        <v>0.16</v>
      </c>
      <c r="G27" s="85"/>
      <c r="H27" s="59">
        <f>'2015 Approved'!$M$14</f>
        <v>2.0000000000000001E-4</v>
      </c>
      <c r="I27" s="42">
        <f t="shared" si="11"/>
        <v>0.16</v>
      </c>
      <c r="J27" s="114">
        <f>'2016 Proposed'!$B$15</f>
        <v>2.0000000000000001E-4</v>
      </c>
      <c r="K27" s="7">
        <f t="shared" si="12"/>
        <v>0.16</v>
      </c>
      <c r="L27" s="85"/>
      <c r="M27" s="59">
        <f>'2015 Approved'!$T$14</f>
        <v>0</v>
      </c>
      <c r="N27" s="42">
        <f t="shared" si="13"/>
        <v>0</v>
      </c>
      <c r="O27" s="114">
        <f>'2016 Proposed'!$B$15</f>
        <v>2.0000000000000001E-4</v>
      </c>
      <c r="P27" s="7">
        <f t="shared" si="14"/>
        <v>0.16</v>
      </c>
      <c r="Q27" s="85"/>
      <c r="R27" s="59">
        <f>'2015 Approved'!$X$14</f>
        <v>0</v>
      </c>
      <c r="S27" s="42">
        <f t="shared" si="15"/>
        <v>0</v>
      </c>
      <c r="T27" s="114">
        <f>'2016 Proposed'!$B$15</f>
        <v>2.0000000000000001E-4</v>
      </c>
      <c r="U27" s="7">
        <f t="shared" si="16"/>
        <v>0.16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Approved'!$B$15</f>
        <v>-2.0000000000000001E-4</v>
      </c>
      <c r="D28" s="42">
        <f t="shared" si="9"/>
        <v>-0.16</v>
      </c>
      <c r="E28" s="114">
        <f>'2016 Proposed'!$B$16</f>
        <v>0</v>
      </c>
      <c r="F28" s="7">
        <f t="shared" si="10"/>
        <v>0</v>
      </c>
      <c r="G28" s="85"/>
      <c r="H28" s="59">
        <f>'2015 Approved'!$M$15</f>
        <v>-2.0000000000000001E-4</v>
      </c>
      <c r="I28" s="42">
        <f t="shared" si="11"/>
        <v>-0.16</v>
      </c>
      <c r="J28" s="114">
        <f>'2016 Proposed'!$B$16</f>
        <v>0</v>
      </c>
      <c r="K28" s="7">
        <f t="shared" si="12"/>
        <v>0</v>
      </c>
      <c r="L28" s="85"/>
      <c r="M28" s="59">
        <f>'2015 Approved'!$T$15</f>
        <v>0</v>
      </c>
      <c r="N28" s="42">
        <f t="shared" si="13"/>
        <v>0</v>
      </c>
      <c r="O28" s="114">
        <f>'2016 Proposed'!$B$16</f>
        <v>0</v>
      </c>
      <c r="P28" s="7">
        <f t="shared" si="14"/>
        <v>0</v>
      </c>
      <c r="Q28" s="85"/>
      <c r="R28" s="59">
        <f>'2015 Approved'!$X$15</f>
        <v>0</v>
      </c>
      <c r="S28" s="42">
        <f t="shared" si="15"/>
        <v>0</v>
      </c>
      <c r="T28" s="114">
        <f>'2016 Proposed'!$B$16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Approved'!$B$16</f>
        <v>0</v>
      </c>
      <c r="D29" s="42">
        <f t="shared" si="9"/>
        <v>0</v>
      </c>
      <c r="E29" s="114">
        <f>'2016 Proposed'!$B$17</f>
        <v>0</v>
      </c>
      <c r="F29" s="7">
        <f t="shared" si="10"/>
        <v>0</v>
      </c>
      <c r="G29" s="85"/>
      <c r="H29" s="59">
        <f>'2015 Approved'!$M$16</f>
        <v>0</v>
      </c>
      <c r="I29" s="42">
        <f t="shared" si="11"/>
        <v>0</v>
      </c>
      <c r="J29" s="114">
        <f>'2016 Proposed'!$B$17</f>
        <v>0</v>
      </c>
      <c r="K29" s="7">
        <f t="shared" si="12"/>
        <v>0</v>
      </c>
      <c r="L29" s="85"/>
      <c r="M29" s="59">
        <f>'2015 Approved'!$T$16</f>
        <v>4.0000000000000002E-4</v>
      </c>
      <c r="N29" s="42">
        <f t="shared" si="13"/>
        <v>0.32</v>
      </c>
      <c r="O29" s="114">
        <f>M29</f>
        <v>4.0000000000000002E-4</v>
      </c>
      <c r="P29" s="7">
        <f t="shared" si="14"/>
        <v>0.32</v>
      </c>
      <c r="Q29" s="85"/>
      <c r="R29" s="59">
        <f>'2015 Approved'!$X$16</f>
        <v>2.3E-3</v>
      </c>
      <c r="S29" s="42">
        <f t="shared" si="15"/>
        <v>1.8399999999999999</v>
      </c>
      <c r="T29" s="114">
        <f>R29</f>
        <v>2.3E-3</v>
      </c>
      <c r="U29" s="7">
        <f t="shared" si="16"/>
        <v>1.8399999999999999</v>
      </c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Approved'!$B$17</f>
        <v>2.2000000000000001E-3</v>
      </c>
      <c r="D30" s="42">
        <f t="shared" si="9"/>
        <v>1.76</v>
      </c>
      <c r="E30" s="114">
        <f>'2016 Proposed'!$B$18</f>
        <v>0</v>
      </c>
      <c r="F30" s="7">
        <f t="shared" si="10"/>
        <v>0</v>
      </c>
      <c r="G30" s="85"/>
      <c r="H30" s="59">
        <f>'2015 Approved'!$M$17</f>
        <v>1.4E-3</v>
      </c>
      <c r="I30" s="42">
        <f t="shared" si="11"/>
        <v>1.1199999999999999</v>
      </c>
      <c r="J30" s="114">
        <f>'2016 Proposed'!$B$18</f>
        <v>0</v>
      </c>
      <c r="K30" s="7">
        <f t="shared" si="12"/>
        <v>0</v>
      </c>
      <c r="L30" s="85"/>
      <c r="M30" s="59">
        <f>'2015 Approved'!$T$17</f>
        <v>1.6000000000000001E-3</v>
      </c>
      <c r="N30" s="42">
        <f t="shared" si="13"/>
        <v>1.28</v>
      </c>
      <c r="O30" s="114">
        <f>'2016 Proposed'!$B$18</f>
        <v>0</v>
      </c>
      <c r="P30" s="7">
        <f t="shared" si="14"/>
        <v>0</v>
      </c>
      <c r="Q30" s="85"/>
      <c r="R30" s="59">
        <f>'2015 Approved'!$X$17</f>
        <v>5.1999999999999998E-3</v>
      </c>
      <c r="S30" s="42">
        <f t="shared" si="15"/>
        <v>4.16</v>
      </c>
      <c r="T30" s="114">
        <f>'2016 Proposed'!$B$18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Approved'!$B$18</f>
        <v>0</v>
      </c>
      <c r="D31" s="42">
        <f t="shared" si="9"/>
        <v>0</v>
      </c>
      <c r="E31" s="114">
        <f>'2016 Proposed'!$B$19</f>
        <v>1.5E-3</v>
      </c>
      <c r="F31" s="7">
        <f t="shared" si="10"/>
        <v>1.2</v>
      </c>
      <c r="G31" s="85"/>
      <c r="H31" s="59">
        <f>'2015 Approved'!$M$18</f>
        <v>0</v>
      </c>
      <c r="I31" s="42">
        <f t="shared" si="11"/>
        <v>0</v>
      </c>
      <c r="J31" s="114">
        <f>'2016 Proposed'!$B$19</f>
        <v>1.5E-3</v>
      </c>
      <c r="K31" s="7">
        <f t="shared" si="12"/>
        <v>1.2</v>
      </c>
      <c r="L31" s="85"/>
      <c r="M31" s="59">
        <f>'2015 Approved'!$T$18</f>
        <v>0</v>
      </c>
      <c r="N31" s="42">
        <f t="shared" si="13"/>
        <v>0</v>
      </c>
      <c r="O31" s="114">
        <f>'2016 Proposed'!$B$19</f>
        <v>1.5E-3</v>
      </c>
      <c r="P31" s="7">
        <f t="shared" si="14"/>
        <v>1.2</v>
      </c>
      <c r="Q31" s="85"/>
      <c r="R31" s="59">
        <f>'2015 Approved'!$X$18</f>
        <v>0</v>
      </c>
      <c r="S31" s="42">
        <f t="shared" si="15"/>
        <v>0</v>
      </c>
      <c r="T31" s="114">
        <f>'2016 Proposed'!$B$19</f>
        <v>1.5E-3</v>
      </c>
      <c r="U31" s="7">
        <f t="shared" si="16"/>
        <v>1.2</v>
      </c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Approved'!$B$19</f>
        <v>0</v>
      </c>
      <c r="D32" s="42">
        <f t="shared" si="9"/>
        <v>0</v>
      </c>
      <c r="E32" s="114">
        <f>'2016 Proposed'!$B$20</f>
        <v>0.25</v>
      </c>
      <c r="F32" s="7">
        <f>E32</f>
        <v>0.25</v>
      </c>
      <c r="G32" s="85"/>
      <c r="H32" s="59">
        <f>'2015 Approved'!$M$19</f>
        <v>0</v>
      </c>
      <c r="I32" s="42">
        <f t="shared" si="11"/>
        <v>0</v>
      </c>
      <c r="J32" s="114">
        <f>'2016 Proposed'!$B$20</f>
        <v>0.25</v>
      </c>
      <c r="K32" s="7">
        <f>J32</f>
        <v>0.25</v>
      </c>
      <c r="L32" s="85"/>
      <c r="M32" s="59">
        <f>'2015 Approved'!$T$19</f>
        <v>0</v>
      </c>
      <c r="N32" s="42">
        <f t="shared" si="13"/>
        <v>0</v>
      </c>
      <c r="O32" s="114">
        <f>'2016 Proposed'!$B$20</f>
        <v>0.25</v>
      </c>
      <c r="P32" s="7">
        <f>O32</f>
        <v>0.25</v>
      </c>
      <c r="Q32" s="85"/>
      <c r="R32" s="59">
        <f>'2015 Approved'!$X$19</f>
        <v>0</v>
      </c>
      <c r="S32" s="42">
        <f t="shared" si="15"/>
        <v>0</v>
      </c>
      <c r="T32" s="114">
        <f>'2016 Proposed'!$B$20</f>
        <v>0.25</v>
      </c>
      <c r="U32" s="7">
        <f>T32</f>
        <v>0.25</v>
      </c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Approved'!$B$20</f>
        <v>0</v>
      </c>
      <c r="D33" s="42">
        <f t="shared" si="9"/>
        <v>0</v>
      </c>
      <c r="E33" s="114">
        <f>'2016 Proposed'!$B$21</f>
        <v>-1.4</v>
      </c>
      <c r="F33" s="7">
        <f>E33</f>
        <v>-1.4</v>
      </c>
      <c r="G33" s="85"/>
      <c r="H33" s="59">
        <f>'2015 Approved'!$M$20</f>
        <v>0</v>
      </c>
      <c r="I33" s="42">
        <f t="shared" si="11"/>
        <v>0</v>
      </c>
      <c r="J33" s="114">
        <f>'2016 Proposed'!$B$21</f>
        <v>-1.4</v>
      </c>
      <c r="K33" s="7">
        <f>J33</f>
        <v>-1.4</v>
      </c>
      <c r="L33" s="85"/>
      <c r="M33" s="59">
        <f>'2015 Approved'!$T$20</f>
        <v>0</v>
      </c>
      <c r="N33" s="42">
        <f t="shared" si="13"/>
        <v>0</v>
      </c>
      <c r="O33" s="114">
        <f>'2016 Proposed'!$B$21</f>
        <v>-1.4</v>
      </c>
      <c r="P33" s="7">
        <f>O33</f>
        <v>-1.4</v>
      </c>
      <c r="Q33" s="85"/>
      <c r="R33" s="59">
        <f>'2015 Approved'!$X$20</f>
        <v>0</v>
      </c>
      <c r="S33" s="42">
        <f t="shared" si="15"/>
        <v>0</v>
      </c>
      <c r="T33" s="114">
        <f>'2016 Proposed'!$B$21</f>
        <v>-1.4</v>
      </c>
      <c r="U33" s="7">
        <f>T33</f>
        <v>-1.4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32.507273599999998</v>
      </c>
      <c r="E34" s="110"/>
      <c r="F34" s="95">
        <f>SUM(F18:F33)</f>
        <v>31.24178719999999</v>
      </c>
      <c r="G34" s="127">
        <f>F34-D34</f>
        <v>-1.2654864000000074</v>
      </c>
      <c r="H34" s="126"/>
      <c r="I34" s="96">
        <f>SUM(I18:I33)</f>
        <v>35.768089599999996</v>
      </c>
      <c r="J34" s="110"/>
      <c r="K34" s="95">
        <f>SUM(K18:K33)</f>
        <v>31.24178719999999</v>
      </c>
      <c r="L34" s="127">
        <f>K34-I34</f>
        <v>-4.5263024000000058</v>
      </c>
      <c r="M34" s="126"/>
      <c r="N34" s="96">
        <f>SUM(N18:N33)</f>
        <v>36.049334400000006</v>
      </c>
      <c r="O34" s="110"/>
      <c r="P34" s="95">
        <f>SUM(P18:P33)</f>
        <v>31.561787199999991</v>
      </c>
      <c r="Q34" s="127">
        <f>P34-N34</f>
        <v>-4.4875472000000158</v>
      </c>
      <c r="R34" s="126"/>
      <c r="S34" s="96">
        <f>SUM(S18:S33)</f>
        <v>40.73929600000001</v>
      </c>
      <c r="T34" s="110"/>
      <c r="U34" s="95">
        <f>SUM(U18:U33)</f>
        <v>33.081787199999994</v>
      </c>
      <c r="V34" s="127">
        <f>U34-S34</f>
        <v>-7.6575088000000164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-3.8929330572958526E-2</v>
      </c>
      <c r="H35" s="128"/>
      <c r="I35" s="120"/>
      <c r="J35" s="111"/>
      <c r="K35" s="97"/>
      <c r="L35" s="129">
        <f>L34/I34</f>
        <v>-0.12654582480133372</v>
      </c>
      <c r="M35" s="128"/>
      <c r="N35" s="120"/>
      <c r="O35" s="111"/>
      <c r="P35" s="97"/>
      <c r="Q35" s="129">
        <f>Q34/N34</f>
        <v>-0.12448349670500476</v>
      </c>
      <c r="R35" s="128"/>
      <c r="S35" s="120"/>
      <c r="T35" s="111"/>
      <c r="U35" s="97"/>
      <c r="V35" s="129">
        <f>V34/S34</f>
        <v>-0.18796369971636268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Approved'!$B$26</f>
        <v>7.4000000000000003E-3</v>
      </c>
      <c r="D37" s="42">
        <f>C37*D$10</f>
        <v>6.1733760000000002</v>
      </c>
      <c r="E37" s="114">
        <f>'2016 Proposed'!$B$28</f>
        <v>7.0000000000000001E-3</v>
      </c>
      <c r="F37" s="7">
        <f>E37*F$10</f>
        <v>5.8413599999999999</v>
      </c>
      <c r="G37" s="85"/>
      <c r="H37" s="59">
        <f>'2015 Approved'!$M$26</f>
        <v>7.1999999999999998E-3</v>
      </c>
      <c r="I37" s="42">
        <f>H37*I$10</f>
        <v>6.1102080000000001</v>
      </c>
      <c r="J37" s="114">
        <f>'2016 Proposed'!$B$28</f>
        <v>7.0000000000000001E-3</v>
      </c>
      <c r="K37" s="7">
        <f>J37*K$10</f>
        <v>5.8413599999999999</v>
      </c>
      <c r="L37" s="85"/>
      <c r="M37" s="59">
        <f>'2015 Approved'!$T$26</f>
        <v>7.6E-3</v>
      </c>
      <c r="N37" s="42">
        <f>M37*N$10</f>
        <v>6.4824960000000003</v>
      </c>
      <c r="O37" s="114">
        <f>'2016 Proposed'!$B$28</f>
        <v>7.0000000000000001E-3</v>
      </c>
      <c r="P37" s="7">
        <f>O37*P$10</f>
        <v>5.8413599999999999</v>
      </c>
      <c r="Q37" s="85"/>
      <c r="R37" s="59">
        <f>'2015 Approved'!$X$26</f>
        <v>7.4450068112693092E-3</v>
      </c>
      <c r="S37" s="42">
        <f>R37*S$10</f>
        <v>6.3014537650583442</v>
      </c>
      <c r="T37" s="114">
        <f>'2016 Proposed'!$B$28</f>
        <v>7.0000000000000001E-3</v>
      </c>
      <c r="U37" s="7">
        <f>T37*U$10</f>
        <v>5.8413599999999999</v>
      </c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Approved'!$B$27</f>
        <v>5.3E-3</v>
      </c>
      <c r="D38" s="42">
        <f>C38*D$10</f>
        <v>4.4214719999999996</v>
      </c>
      <c r="E38" s="114">
        <f>'2016 Proposed'!$B$29</f>
        <v>5.3E-3</v>
      </c>
      <c r="F38" s="7">
        <f>E38*F$10</f>
        <v>4.4227439999999998</v>
      </c>
      <c r="G38" s="85"/>
      <c r="H38" s="59">
        <f>'2015 Approved'!$M$27</f>
        <v>5.1000000000000004E-3</v>
      </c>
      <c r="I38" s="42">
        <f>H38*I$10</f>
        <v>4.3280640000000004</v>
      </c>
      <c r="J38" s="114">
        <f>'2016 Proposed'!$B$29</f>
        <v>5.3E-3</v>
      </c>
      <c r="K38" s="7">
        <f>J38*K$10</f>
        <v>4.4227439999999998</v>
      </c>
      <c r="L38" s="85"/>
      <c r="M38" s="59">
        <f>'2015 Approved'!$T$27</f>
        <v>5.5999999999999999E-3</v>
      </c>
      <c r="N38" s="42">
        <f>M38*N$10</f>
        <v>4.7765760000000004</v>
      </c>
      <c r="O38" s="114">
        <f>'2016 Proposed'!$B$29</f>
        <v>5.3E-3</v>
      </c>
      <c r="P38" s="7">
        <f>O38*P$10</f>
        <v>4.4227439999999998</v>
      </c>
      <c r="Q38" s="85"/>
      <c r="R38" s="59">
        <f>'2015 Approved'!$X$27</f>
        <v>3.7551994493456586E-3</v>
      </c>
      <c r="S38" s="42">
        <f>R38*S$10</f>
        <v>3.1784008139261659</v>
      </c>
      <c r="T38" s="114">
        <f>'2016 Proposed'!$B$29</f>
        <v>5.3E-3</v>
      </c>
      <c r="U38" s="7">
        <f>T38*U$10</f>
        <v>4.4227439999999998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10.594847999999999</v>
      </c>
      <c r="E39" s="110"/>
      <c r="F39" s="95">
        <f>SUM(F37:F38)</f>
        <v>10.264104</v>
      </c>
      <c r="G39" s="127">
        <f>F39-D39</f>
        <v>-0.33074399999999926</v>
      </c>
      <c r="H39" s="126"/>
      <c r="I39" s="96">
        <f>SUM(I37:I38)</f>
        <v>10.438272000000001</v>
      </c>
      <c r="J39" s="110"/>
      <c r="K39" s="95">
        <f>SUM(K37:K38)</f>
        <v>10.264104</v>
      </c>
      <c r="L39" s="127">
        <f>K39-I39</f>
        <v>-0.17416800000000165</v>
      </c>
      <c r="M39" s="126"/>
      <c r="N39" s="96">
        <f>SUM(N37:N38)</f>
        <v>11.259072</v>
      </c>
      <c r="O39" s="110"/>
      <c r="P39" s="95">
        <f>SUM(P37:P38)</f>
        <v>10.264104</v>
      </c>
      <c r="Q39" s="127">
        <f>P39-N39</f>
        <v>-0.99496800000000007</v>
      </c>
      <c r="R39" s="126"/>
      <c r="S39" s="96">
        <f>SUM(S37:S38)</f>
        <v>9.4798545789845097</v>
      </c>
      <c r="T39" s="110"/>
      <c r="U39" s="95">
        <f>SUM(U37:U38)</f>
        <v>10.264104</v>
      </c>
      <c r="V39" s="127">
        <f>U39-S39</f>
        <v>0.78424942101549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-3.1217437003343444E-2</v>
      </c>
      <c r="H40" s="128"/>
      <c r="I40" s="120"/>
      <c r="J40" s="111"/>
      <c r="K40" s="97"/>
      <c r="L40" s="129">
        <f>L39/I39</f>
        <v>-1.6685520361991106E-2</v>
      </c>
      <c r="M40" s="128"/>
      <c r="N40" s="120"/>
      <c r="O40" s="111"/>
      <c r="P40" s="97"/>
      <c r="Q40" s="129">
        <f>Q39/N39</f>
        <v>-8.8370338159308337E-2</v>
      </c>
      <c r="R40" s="128"/>
      <c r="S40" s="120"/>
      <c r="T40" s="111"/>
      <c r="U40" s="97"/>
      <c r="V40" s="129">
        <f>V39/S39</f>
        <v>8.2728001203104903E-2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5.0054400000000001</v>
      </c>
      <c r="E42" s="114">
        <f>0.0036+0.0013+0.0011</f>
        <v>6.0000000000000001E-3</v>
      </c>
      <c r="F42" s="7">
        <f>E42*F10</f>
        <v>5.0068799999999998</v>
      </c>
      <c r="G42" s="85"/>
      <c r="H42" s="114">
        <f>0.0036+0.0013+0.0011</f>
        <v>6.0000000000000001E-3</v>
      </c>
      <c r="I42" s="42">
        <f>H42*I10</f>
        <v>5.0918400000000004</v>
      </c>
      <c r="J42" s="114">
        <f>0.0036+0.0013+0.0011</f>
        <v>6.0000000000000001E-3</v>
      </c>
      <c r="K42" s="7">
        <f>J42*K10</f>
        <v>5.0068799999999998</v>
      </c>
      <c r="L42" s="85"/>
      <c r="M42" s="114">
        <f>0.0036+0.0013+0.0011</f>
        <v>6.0000000000000001E-3</v>
      </c>
      <c r="N42" s="42">
        <f>M42*N10</f>
        <v>5.1177600000000005</v>
      </c>
      <c r="O42" s="114">
        <f>0.0036+0.0013+0.0011</f>
        <v>6.0000000000000001E-3</v>
      </c>
      <c r="P42" s="7">
        <f>O42*P10</f>
        <v>5.0068799999999998</v>
      </c>
      <c r="Q42" s="85"/>
      <c r="R42" s="114">
        <f>0.0036+0.0013+0.0011</f>
        <v>6.0000000000000001E-3</v>
      </c>
      <c r="S42" s="42">
        <f>R42*S10</f>
        <v>5.0784000000000002</v>
      </c>
      <c r="T42" s="114">
        <f>0.0036+0.0013+0.0011</f>
        <v>6.0000000000000001E-3</v>
      </c>
      <c r="U42" s="7">
        <f>T42*U10</f>
        <v>5.0068799999999998</v>
      </c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0</v>
      </c>
      <c r="D44" s="42">
        <f>C44*D7</f>
        <v>0</v>
      </c>
      <c r="E44" s="114">
        <v>0</v>
      </c>
      <c r="F44" s="7">
        <f>E44*F7</f>
        <v>0</v>
      </c>
      <c r="G44" s="85"/>
      <c r="H44" s="59">
        <v>0</v>
      </c>
      <c r="I44" s="42">
        <f>H44*I7</f>
        <v>0</v>
      </c>
      <c r="J44" s="114">
        <v>0</v>
      </c>
      <c r="K44" s="7">
        <f>J44*K7</f>
        <v>0</v>
      </c>
      <c r="L44" s="85"/>
      <c r="M44" s="59">
        <v>0</v>
      </c>
      <c r="N44" s="42">
        <f>M44*N7</f>
        <v>0</v>
      </c>
      <c r="O44" s="114">
        <v>0</v>
      </c>
      <c r="P44" s="7">
        <f>O44*P7</f>
        <v>0</v>
      </c>
      <c r="Q44" s="85"/>
      <c r="R44" s="59">
        <v>0</v>
      </c>
      <c r="S44" s="42">
        <f>R44*S7</f>
        <v>0</v>
      </c>
      <c r="T44" s="114">
        <v>0</v>
      </c>
      <c r="U44" s="7">
        <f>T44*U7</f>
        <v>0</v>
      </c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5.2554400000000001</v>
      </c>
      <c r="E45" s="110"/>
      <c r="F45" s="95">
        <f>SUM(F42:F44)</f>
        <v>5.2568799999999998</v>
      </c>
      <c r="G45" s="127">
        <f>F45-D45</f>
        <v>1.4399999999996638E-3</v>
      </c>
      <c r="H45" s="126"/>
      <c r="I45" s="96">
        <f>SUM(I42:I44)</f>
        <v>5.3418400000000004</v>
      </c>
      <c r="J45" s="110"/>
      <c r="K45" s="95">
        <f>SUM(K42:K44)</f>
        <v>5.2568799999999998</v>
      </c>
      <c r="L45" s="127">
        <f>K45-I45</f>
        <v>-8.4960000000000591E-2</v>
      </c>
      <c r="M45" s="126"/>
      <c r="N45" s="96">
        <f>SUM(N42:N44)</f>
        <v>5.3677600000000005</v>
      </c>
      <c r="O45" s="110"/>
      <c r="P45" s="95">
        <f>SUM(P42:P44)</f>
        <v>5.2568799999999998</v>
      </c>
      <c r="Q45" s="127">
        <f>P45-N45</f>
        <v>-0.11088000000000076</v>
      </c>
      <c r="R45" s="126"/>
      <c r="S45" s="96">
        <f>SUM(S42:S44)</f>
        <v>5.3284000000000002</v>
      </c>
      <c r="T45" s="110"/>
      <c r="U45" s="95">
        <f>SUM(U42:U44)</f>
        <v>5.2568799999999998</v>
      </c>
      <c r="V45" s="127">
        <f>U45-S45</f>
        <v>-7.1520000000000472E-2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2.7400179623393356E-4</v>
      </c>
      <c r="H46" s="128"/>
      <c r="I46" s="120"/>
      <c r="J46" s="111"/>
      <c r="K46" s="97"/>
      <c r="L46" s="129">
        <f>L45/I45</f>
        <v>-1.5904632111781818E-2</v>
      </c>
      <c r="M46" s="128"/>
      <c r="N46" s="120"/>
      <c r="O46" s="111"/>
      <c r="P46" s="97"/>
      <c r="Q46" s="129">
        <f>Q45/N45</f>
        <v>-2.0656661251620925E-2</v>
      </c>
      <c r="R46" s="128"/>
      <c r="S46" s="120"/>
      <c r="T46" s="111"/>
      <c r="U46" s="97"/>
      <c r="V46" s="129">
        <f>V45/S45</f>
        <v>-1.3422415734554551E-2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130.06956160000001</v>
      </c>
      <c r="E47" s="115"/>
      <c r="F47" s="102">
        <f>F15+F34+F39+F45</f>
        <v>128.47477119999999</v>
      </c>
      <c r="G47" s="133"/>
      <c r="H47" s="132"/>
      <c r="I47" s="122">
        <f>I15+I34+I39+I45</f>
        <v>133.26020159999999</v>
      </c>
      <c r="J47" s="115"/>
      <c r="K47" s="102">
        <f>K15+K34+K39+K45</f>
        <v>128.47477119999999</v>
      </c>
      <c r="L47" s="133"/>
      <c r="M47" s="132"/>
      <c r="N47" s="122">
        <f>N15+N34+N39+N45</f>
        <v>134.38816640000002</v>
      </c>
      <c r="O47" s="115"/>
      <c r="P47" s="102">
        <f>P15+P34+P39+P45</f>
        <v>128.79477119999999</v>
      </c>
      <c r="Q47" s="133"/>
      <c r="R47" s="132"/>
      <c r="S47" s="122">
        <f>S15+S34+S39+S45</f>
        <v>137.25955057898452</v>
      </c>
      <c r="T47" s="115"/>
      <c r="U47" s="102">
        <f>U15+U34+U39+U45</f>
        <v>130.3147712</v>
      </c>
      <c r="V47" s="133"/>
    </row>
    <row r="48" spans="1:22" x14ac:dyDescent="0.25">
      <c r="A48" s="148">
        <f t="shared" si="0"/>
        <v>42</v>
      </c>
      <c r="B48" s="134" t="s">
        <v>13</v>
      </c>
      <c r="C48" s="87"/>
      <c r="D48" s="43">
        <f>D47*0.13</f>
        <v>16.909043008000001</v>
      </c>
      <c r="E48" s="116"/>
      <c r="F48" s="99">
        <f>F47*0.13</f>
        <v>16.701720255999998</v>
      </c>
      <c r="G48" s="134"/>
      <c r="H48" s="87"/>
      <c r="I48" s="43">
        <f>I47*0.13</f>
        <v>17.323826208</v>
      </c>
      <c r="J48" s="116"/>
      <c r="K48" s="99">
        <f>K47*0.13</f>
        <v>16.701720255999998</v>
      </c>
      <c r="L48" s="134"/>
      <c r="M48" s="87"/>
      <c r="N48" s="43">
        <f>N47*0.13</f>
        <v>17.470461632000003</v>
      </c>
      <c r="O48" s="116"/>
      <c r="P48" s="99">
        <f>P47*0.13</f>
        <v>16.743320255999997</v>
      </c>
      <c r="Q48" s="134"/>
      <c r="R48" s="87"/>
      <c r="S48" s="43">
        <f>S47*0.13</f>
        <v>17.843741575267988</v>
      </c>
      <c r="T48" s="116"/>
      <c r="U48" s="99">
        <f>U47*0.13</f>
        <v>16.940920255999998</v>
      </c>
      <c r="V48" s="134"/>
    </row>
    <row r="49" spans="1:22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/>
      <c r="O49" s="117"/>
      <c r="P49" s="70"/>
      <c r="Q49" s="125"/>
      <c r="R49" s="88"/>
      <c r="S49" s="69"/>
      <c r="T49" s="117"/>
      <c r="U49" s="70"/>
      <c r="V49" s="125"/>
    </row>
    <row r="50" spans="1:22" x14ac:dyDescent="0.25">
      <c r="A50" s="149">
        <f t="shared" si="0"/>
        <v>44</v>
      </c>
      <c r="B50" s="150" t="s">
        <v>15</v>
      </c>
      <c r="C50" s="135"/>
      <c r="D50" s="104">
        <f>SUM(D47:D49)</f>
        <v>146.97860460800001</v>
      </c>
      <c r="E50" s="118"/>
      <c r="F50" s="103">
        <f>SUM(F47:F49)</f>
        <v>145.17649145599998</v>
      </c>
      <c r="G50" s="136">
        <f>F50-D50</f>
        <v>-1.8021131520000324</v>
      </c>
      <c r="H50" s="135"/>
      <c r="I50" s="104">
        <f>SUM(I47:I49)</f>
        <v>150.58402780799997</v>
      </c>
      <c r="J50" s="118"/>
      <c r="K50" s="103">
        <f>SUM(K47:K49)</f>
        <v>145.17649145599998</v>
      </c>
      <c r="L50" s="136">
        <f>K50-I50</f>
        <v>-5.4075363519999939</v>
      </c>
      <c r="M50" s="135"/>
      <c r="N50" s="104">
        <f>SUM(N47:N49)</f>
        <v>151.85862803200001</v>
      </c>
      <c r="O50" s="118"/>
      <c r="P50" s="103">
        <f>SUM(P47:P49)</f>
        <v>145.53809145599999</v>
      </c>
      <c r="Q50" s="136">
        <f>P50-N50</f>
        <v>-6.3205365760000234</v>
      </c>
      <c r="R50" s="135"/>
      <c r="S50" s="104">
        <f>SUM(S47:S49)</f>
        <v>155.1032921542525</v>
      </c>
      <c r="T50" s="118"/>
      <c r="U50" s="103">
        <f>SUM(U47:U49)</f>
        <v>147.25569145599999</v>
      </c>
      <c r="V50" s="136">
        <f>U50-S50</f>
        <v>-7.8476006982525064</v>
      </c>
    </row>
    <row r="51" spans="1:22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-1.2261057701604712E-2</v>
      </c>
      <c r="H51" s="137"/>
      <c r="I51" s="123"/>
      <c r="J51" s="119"/>
      <c r="K51" s="105"/>
      <c r="L51" s="138">
        <f>L50/I50</f>
        <v>-3.5910424436878502E-2</v>
      </c>
      <c r="M51" s="137"/>
      <c r="N51" s="123"/>
      <c r="O51" s="119"/>
      <c r="P51" s="105"/>
      <c r="Q51" s="138">
        <f>Q50/N50</f>
        <v>-4.162118845606945E-2</v>
      </c>
      <c r="R51" s="137"/>
      <c r="S51" s="123"/>
      <c r="T51" s="119"/>
      <c r="U51" s="105"/>
      <c r="V51" s="138">
        <f>V50/S50</f>
        <v>-5.0595964722966374E-2</v>
      </c>
    </row>
    <row r="52" spans="1:22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  <c r="H52" s="193"/>
      <c r="I52" s="194"/>
      <c r="J52" s="195"/>
      <c r="K52" s="196"/>
      <c r="L52" s="192"/>
      <c r="M52" s="193"/>
      <c r="N52" s="194"/>
      <c r="O52" s="195"/>
      <c r="P52" s="196"/>
      <c r="Q52" s="192"/>
      <c r="R52" s="193"/>
      <c r="S52" s="194"/>
      <c r="T52" s="195"/>
      <c r="U52" s="196"/>
      <c r="V52" s="192"/>
    </row>
    <row r="53" spans="1:22" x14ac:dyDescent="0.25">
      <c r="A53" s="148">
        <f>A52+1</f>
        <v>47</v>
      </c>
      <c r="B53" s="134" t="s">
        <v>125</v>
      </c>
      <c r="C53" s="202">
        <f>'2015 Approved'!$B$23</f>
        <v>0</v>
      </c>
      <c r="D53" s="43">
        <f>C53*D7</f>
        <v>0</v>
      </c>
      <c r="E53" s="203">
        <f>C53</f>
        <v>0</v>
      </c>
      <c r="F53" s="99">
        <f>E53*F7</f>
        <v>0</v>
      </c>
      <c r="G53" s="134"/>
      <c r="H53" s="59">
        <f>'2015 Approved'!$M$23</f>
        <v>0</v>
      </c>
      <c r="I53" s="43">
        <f>H53*I7</f>
        <v>0</v>
      </c>
      <c r="J53" s="203">
        <f>H53</f>
        <v>0</v>
      </c>
      <c r="K53" s="7">
        <f>J53*K7</f>
        <v>0</v>
      </c>
      <c r="L53" s="134"/>
      <c r="M53" s="59">
        <f>'2015 Approved'!T23</f>
        <v>8.3000000000000001E-3</v>
      </c>
      <c r="N53" s="43">
        <f>M53*N7</f>
        <v>6.64</v>
      </c>
      <c r="O53" s="203">
        <f>M53</f>
        <v>8.3000000000000001E-3</v>
      </c>
      <c r="P53" s="7">
        <f>O53*P7</f>
        <v>6.64</v>
      </c>
      <c r="Q53" s="134"/>
      <c r="R53" s="59">
        <f>'2015 Approved'!$X$23</f>
        <v>3.0999999999999999E-3</v>
      </c>
      <c r="S53" s="43">
        <f>R53*S7</f>
        <v>2.48</v>
      </c>
      <c r="T53" s="203">
        <f>R53</f>
        <v>3.0999999999999999E-3</v>
      </c>
      <c r="U53" s="7">
        <f>T53*U7</f>
        <v>2.48</v>
      </c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Approved'!$B$24</f>
        <v>3.1999999999999997E-3</v>
      </c>
      <c r="D54" s="42">
        <f>C54*D7</f>
        <v>2.5599999999999996</v>
      </c>
      <c r="E54" s="203">
        <f>'2016 Proposed'!$B$26</f>
        <v>3.3999999999999998E-3</v>
      </c>
      <c r="F54" s="7">
        <f>E54*F7</f>
        <v>2.7199999999999998</v>
      </c>
      <c r="G54" s="85"/>
      <c r="H54" s="59">
        <f>'2015 Approved'!$M$24</f>
        <v>-8.0000000000000004E-4</v>
      </c>
      <c r="I54" s="42">
        <f>H54*I7</f>
        <v>-0.64</v>
      </c>
      <c r="J54" s="114">
        <f>'2016 Proposed'!$B$26</f>
        <v>3.3999999999999998E-3</v>
      </c>
      <c r="K54" s="7">
        <f>J54*K7</f>
        <v>2.7199999999999998</v>
      </c>
      <c r="L54" s="85"/>
      <c r="M54" s="59">
        <f>'2015 Approved'!$T$24</f>
        <v>-4.0000000000000002E-4</v>
      </c>
      <c r="N54" s="42">
        <f>M54*N7</f>
        <v>-0.32</v>
      </c>
      <c r="O54" s="114">
        <f>'2016 Proposed'!$B$26</f>
        <v>3.3999999999999998E-3</v>
      </c>
      <c r="P54" s="7">
        <f>O54*P7</f>
        <v>2.7199999999999998</v>
      </c>
      <c r="Q54" s="85"/>
      <c r="R54" s="59">
        <f>'2015 Approved'!$X$24</f>
        <v>-2.9999999999999997E-4</v>
      </c>
      <c r="S54" s="42">
        <f>R54*S7</f>
        <v>-0.24</v>
      </c>
      <c r="T54" s="114">
        <f>'2016 Proposed'!$B$26</f>
        <v>3.3999999999999998E-3</v>
      </c>
      <c r="U54" s="7">
        <f>T54*U7</f>
        <v>2.7199999999999998</v>
      </c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132.62956160000002</v>
      </c>
      <c r="E55" s="106"/>
      <c r="F55" s="7">
        <f>F47+SUM(F53:F54)</f>
        <v>131.19477119999999</v>
      </c>
      <c r="G55" s="85"/>
      <c r="H55" s="86"/>
      <c r="I55" s="42">
        <f>I47+I54+I53</f>
        <v>132.6202016</v>
      </c>
      <c r="J55" s="106"/>
      <c r="K55" s="7">
        <f>K47+K54+K53</f>
        <v>131.19477119999999</v>
      </c>
      <c r="L55" s="85"/>
      <c r="M55" s="86"/>
      <c r="N55" s="42">
        <f>N47+N54+N53</f>
        <v>140.70816640000001</v>
      </c>
      <c r="O55" s="106"/>
      <c r="P55" s="7">
        <f>P47+P54+P53</f>
        <v>138.15477119999997</v>
      </c>
      <c r="Q55" s="85"/>
      <c r="R55" s="86"/>
      <c r="S55" s="42">
        <f>S47+S54+S53</f>
        <v>139.4995505789845</v>
      </c>
      <c r="T55" s="106"/>
      <c r="U55" s="7">
        <f>U47+U54+U53</f>
        <v>135.51477119999998</v>
      </c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17.241843008000004</v>
      </c>
      <c r="E56" s="106"/>
      <c r="F56" s="7">
        <f>F55*0.13</f>
        <v>17.055320255999998</v>
      </c>
      <c r="G56" s="85"/>
      <c r="H56" s="86"/>
      <c r="I56" s="42">
        <f>I55*0.13</f>
        <v>17.240626208000002</v>
      </c>
      <c r="J56" s="106"/>
      <c r="K56" s="7">
        <f>K55*0.13</f>
        <v>17.055320255999998</v>
      </c>
      <c r="L56" s="85"/>
      <c r="M56" s="86"/>
      <c r="N56" s="42">
        <f>N55*0.13</f>
        <v>18.292061632000003</v>
      </c>
      <c r="O56" s="106"/>
      <c r="P56" s="7">
        <f>P55*0.13</f>
        <v>17.960120255999996</v>
      </c>
      <c r="Q56" s="85"/>
      <c r="R56" s="86"/>
      <c r="S56" s="42">
        <f>S55*0.13</f>
        <v>18.134941575267984</v>
      </c>
      <c r="T56" s="106"/>
      <c r="U56" s="7">
        <f>U55*0.13</f>
        <v>17.616920256</v>
      </c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149.87140460800003</v>
      </c>
      <c r="E58" s="181"/>
      <c r="F58" s="182">
        <f>SUM(F55:F57)</f>
        <v>148.25009145599998</v>
      </c>
      <c r="G58" s="183">
        <f>F58-D58</f>
        <v>-1.6213131520000559</v>
      </c>
      <c r="H58" s="179"/>
      <c r="I58" s="180">
        <f>SUM(I55:I57)</f>
        <v>149.86082780800001</v>
      </c>
      <c r="J58" s="181"/>
      <c r="K58" s="182">
        <f>SUM(K55:K57)</f>
        <v>148.25009145599998</v>
      </c>
      <c r="L58" s="183">
        <f>K58-I58</f>
        <v>-1.610736352000032</v>
      </c>
      <c r="M58" s="179"/>
      <c r="N58" s="180">
        <f>SUM(N55:N57)</f>
        <v>159.00022803200002</v>
      </c>
      <c r="O58" s="181"/>
      <c r="P58" s="182">
        <f>SUM(P55:P57)</f>
        <v>156.11489145599995</v>
      </c>
      <c r="Q58" s="183">
        <f>P58-N58</f>
        <v>-2.8853365760000713</v>
      </c>
      <c r="R58" s="179"/>
      <c r="S58" s="180">
        <f>SUM(S55:S57)</f>
        <v>157.63449215425248</v>
      </c>
      <c r="T58" s="181"/>
      <c r="U58" s="182">
        <f>SUM(U55:U57)</f>
        <v>153.131691456</v>
      </c>
      <c r="V58" s="183">
        <f>U58-S58</f>
        <v>-4.5028006982524857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-1.081802867091773E-2</v>
      </c>
      <c r="H59" s="186"/>
      <c r="I59" s="187"/>
      <c r="J59" s="188"/>
      <c r="K59" s="189"/>
      <c r="L59" s="190">
        <f>L58/I58</f>
        <v>-1.0748214697330305E-2</v>
      </c>
      <c r="M59" s="186"/>
      <c r="N59" s="187"/>
      <c r="O59" s="188"/>
      <c r="P59" s="189"/>
      <c r="Q59" s="190">
        <f>Q58/N58</f>
        <v>-1.8146744892839871E-2</v>
      </c>
      <c r="R59" s="186"/>
      <c r="S59" s="187"/>
      <c r="T59" s="188"/>
      <c r="U59" s="189"/>
      <c r="V59" s="190">
        <f>V58/S58</f>
        <v>-2.8564818757092145E-2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SUM(D18:D21)+D24+D33</f>
        <v>26.3</v>
      </c>
      <c r="E62" s="106"/>
      <c r="F62" s="7">
        <f>SUM(F18:F21)+F24+F33</f>
        <v>23.96</v>
      </c>
      <c r="G62" s="56">
        <f>F62-D62</f>
        <v>-2.34</v>
      </c>
      <c r="H62" s="86"/>
      <c r="I62" s="42">
        <f>SUM(I18:I21)+I24+I33</f>
        <v>28.49</v>
      </c>
      <c r="J62" s="106"/>
      <c r="K62" s="7">
        <f>SUM(K18:K21)+K24+K33</f>
        <v>23.96</v>
      </c>
      <c r="L62" s="56">
        <f>K62-I62</f>
        <v>-4.5299999999999976</v>
      </c>
      <c r="M62" s="86"/>
      <c r="N62" s="42">
        <f>SUM(N18:N21)+N24+N33</f>
        <v>27.13</v>
      </c>
      <c r="O62" s="106"/>
      <c r="P62" s="7">
        <f>SUM(P18:P21)+P24+P33</f>
        <v>23.96</v>
      </c>
      <c r="Q62" s="56">
        <f>P62-N62</f>
        <v>-3.1699999999999982</v>
      </c>
      <c r="R62" s="86"/>
      <c r="S62" s="42">
        <f>SUM(S18:S21)+S24+S33</f>
        <v>25.77</v>
      </c>
      <c r="T62" s="106"/>
      <c r="U62" s="7">
        <f>SUM(U18:U21)+U24+U33</f>
        <v>23.96</v>
      </c>
      <c r="V62" s="56">
        <f>U62-S62</f>
        <v>-1.8099999999999987</v>
      </c>
    </row>
    <row r="63" spans="1:22" x14ac:dyDescent="0.25">
      <c r="A63" s="164">
        <f t="shared" ref="A63:A65" si="17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-7.1983889783977434E-2</v>
      </c>
      <c r="H63" s="166"/>
      <c r="I63" s="167"/>
      <c r="J63" s="168"/>
      <c r="K63" s="93"/>
      <c r="L63" s="169">
        <f>L62/SUM(I62:I65)</f>
        <v>-0.12664920186288053</v>
      </c>
      <c r="M63" s="166"/>
      <c r="N63" s="167"/>
      <c r="O63" s="168"/>
      <c r="P63" s="93"/>
      <c r="Q63" s="169">
        <f>Q62/SUM(N62:N65)</f>
        <v>-8.7935049363907183E-2</v>
      </c>
      <c r="R63" s="166"/>
      <c r="S63" s="167"/>
      <c r="T63" s="168"/>
      <c r="U63" s="93"/>
      <c r="V63" s="169">
        <f>V62/SUM(S62:S65)</f>
        <v>-4.4428848255011533E-2</v>
      </c>
    </row>
    <row r="64" spans="1:22" x14ac:dyDescent="0.25">
      <c r="A64" s="139">
        <f t="shared" si="17"/>
        <v>57</v>
      </c>
      <c r="B64" s="85" t="s">
        <v>119</v>
      </c>
      <c r="C64" s="86"/>
      <c r="D64" s="42">
        <f>D22+SUM(D25:D32)+D23</f>
        <v>6.2072736000000006</v>
      </c>
      <c r="E64" s="106"/>
      <c r="F64" s="7">
        <f>F22+SUM(F25:F32)+F23</f>
        <v>7.2817871999999904</v>
      </c>
      <c r="G64" s="56">
        <f>F64-D64</f>
        <v>1.0745135999999897</v>
      </c>
      <c r="H64" s="86"/>
      <c r="I64" s="42">
        <f>I22+SUM(I25:I32)+I23</f>
        <v>7.2780895999999995</v>
      </c>
      <c r="J64" s="106"/>
      <c r="K64" s="7">
        <f>K22+SUM(K25:K32)+K23</f>
        <v>7.2817871999999904</v>
      </c>
      <c r="L64" s="56">
        <f>K64-I64</f>
        <v>3.6975999999908638E-3</v>
      </c>
      <c r="M64" s="86"/>
      <c r="N64" s="42">
        <f>N22+SUM(N25:N32)+N23</f>
        <v>8.9193344000000039</v>
      </c>
      <c r="O64" s="106"/>
      <c r="P64" s="7">
        <f>P22+SUM(P25:P32)+P23</f>
        <v>7.6017871999999906</v>
      </c>
      <c r="Q64" s="56">
        <f>P64-N64</f>
        <v>-1.3175472000000132</v>
      </c>
      <c r="R64" s="86"/>
      <c r="S64" s="42">
        <f>S22+SUM(S25:S32)+S23</f>
        <v>14.969296000000011</v>
      </c>
      <c r="T64" s="106"/>
      <c r="U64" s="7">
        <f>U22+SUM(U25:U32)+U23</f>
        <v>9.1217871999999893</v>
      </c>
      <c r="V64" s="56">
        <f>U64-S64</f>
        <v>-5.8475088000000213</v>
      </c>
    </row>
    <row r="65" spans="1:22" ht="15.75" thickBot="1" x14ac:dyDescent="0.3">
      <c r="A65" s="170">
        <f t="shared" si="17"/>
        <v>58</v>
      </c>
      <c r="B65" s="171" t="s">
        <v>116</v>
      </c>
      <c r="C65" s="172"/>
      <c r="D65" s="173"/>
      <c r="E65" s="174"/>
      <c r="F65" s="175"/>
      <c r="G65" s="176">
        <f>G64/SUM(D62:D65)</f>
        <v>3.3054559211018839E-2</v>
      </c>
      <c r="H65" s="172"/>
      <c r="I65" s="173"/>
      <c r="J65" s="174"/>
      <c r="K65" s="175"/>
      <c r="L65" s="176">
        <f>L64/SUM(I62:I65)</f>
        <v>1.0337706154680579E-4</v>
      </c>
      <c r="M65" s="172"/>
      <c r="N65" s="173"/>
      <c r="O65" s="174"/>
      <c r="P65" s="175"/>
      <c r="Q65" s="176">
        <f>Q64/SUM(N62:N65)</f>
        <v>-3.6548447341097454E-2</v>
      </c>
      <c r="R65" s="172"/>
      <c r="S65" s="173"/>
      <c r="T65" s="174"/>
      <c r="U65" s="175"/>
      <c r="V65" s="176">
        <f>V64/SUM(S62:S65)</f>
        <v>-0.14353485146135123</v>
      </c>
    </row>
    <row r="66" spans="1:22" ht="15.75" thickBot="1" x14ac:dyDescent="0.3"/>
    <row r="67" spans="1:22" x14ac:dyDescent="0.25">
      <c r="A67" s="330" t="s">
        <v>109</v>
      </c>
      <c r="B67" s="332" t="s">
        <v>0</v>
      </c>
      <c r="C67" s="328" t="s">
        <v>113</v>
      </c>
      <c r="D67" s="329"/>
      <c r="E67" s="326" t="s">
        <v>114</v>
      </c>
      <c r="F67" s="326"/>
      <c r="G67" s="327"/>
      <c r="H67" s="328" t="s">
        <v>115</v>
      </c>
      <c r="I67" s="329"/>
      <c r="J67" s="326" t="s">
        <v>114</v>
      </c>
      <c r="K67" s="326"/>
      <c r="L67" s="327"/>
      <c r="M67" s="328" t="s">
        <v>122</v>
      </c>
      <c r="N67" s="329"/>
      <c r="O67" s="326" t="s">
        <v>114</v>
      </c>
      <c r="P67" s="326"/>
      <c r="Q67" s="327"/>
      <c r="R67" s="328" t="s">
        <v>121</v>
      </c>
      <c r="S67" s="329"/>
      <c r="T67" s="326" t="s">
        <v>114</v>
      </c>
      <c r="U67" s="326"/>
      <c r="V67" s="327"/>
    </row>
    <row r="68" spans="1:22" x14ac:dyDescent="0.25">
      <c r="A68" s="331"/>
      <c r="B68" s="333"/>
      <c r="C68" s="157" t="s">
        <v>2</v>
      </c>
      <c r="D68" s="158" t="s">
        <v>3</v>
      </c>
      <c r="E68" s="159" t="s">
        <v>2</v>
      </c>
      <c r="F68" s="160" t="s">
        <v>3</v>
      </c>
      <c r="G68" s="250" t="s">
        <v>101</v>
      </c>
      <c r="H68" s="157" t="s">
        <v>2</v>
      </c>
      <c r="I68" s="158" t="s">
        <v>3</v>
      </c>
      <c r="J68" s="159" t="s">
        <v>2</v>
      </c>
      <c r="K68" s="160" t="s">
        <v>3</v>
      </c>
      <c r="L68" s="250" t="s">
        <v>101</v>
      </c>
      <c r="M68" s="157" t="s">
        <v>2</v>
      </c>
      <c r="N68" s="158" t="s">
        <v>3</v>
      </c>
      <c r="O68" s="159" t="s">
        <v>2</v>
      </c>
      <c r="P68" s="160" t="s">
        <v>3</v>
      </c>
      <c r="Q68" s="250" t="s">
        <v>101</v>
      </c>
      <c r="R68" s="157" t="s">
        <v>2</v>
      </c>
      <c r="S68" s="158" t="s">
        <v>3</v>
      </c>
      <c r="T68" s="159" t="s">
        <v>2</v>
      </c>
      <c r="U68" s="160" t="s">
        <v>3</v>
      </c>
      <c r="V68" s="250" t="s">
        <v>101</v>
      </c>
    </row>
    <row r="69" spans="1:22" x14ac:dyDescent="0.25">
      <c r="A69" s="139">
        <v>1</v>
      </c>
      <c r="B69" s="85" t="s">
        <v>89</v>
      </c>
      <c r="C69" s="86"/>
      <c r="D69" s="251">
        <v>100</v>
      </c>
      <c r="E69" s="106"/>
      <c r="F69" s="1">
        <f>D69</f>
        <v>100</v>
      </c>
      <c r="G69" s="85"/>
      <c r="H69" s="86"/>
      <c r="I69" s="40">
        <f>D69</f>
        <v>100</v>
      </c>
      <c r="J69" s="106"/>
      <c r="K69" s="1">
        <f>I69</f>
        <v>100</v>
      </c>
      <c r="L69" s="85"/>
      <c r="M69" s="86"/>
      <c r="N69" s="40">
        <f>D69</f>
        <v>100</v>
      </c>
      <c r="O69" s="106"/>
      <c r="P69" s="1">
        <f>N69</f>
        <v>100</v>
      </c>
      <c r="Q69" s="85"/>
      <c r="R69" s="86"/>
      <c r="S69" s="40">
        <f>D69</f>
        <v>100</v>
      </c>
      <c r="T69" s="106"/>
      <c r="U69" s="1">
        <f>S69</f>
        <v>100</v>
      </c>
      <c r="V69" s="85"/>
    </row>
    <row r="70" spans="1:22" x14ac:dyDescent="0.25">
      <c r="A70" s="139">
        <f>A69+1</f>
        <v>2</v>
      </c>
      <c r="B70" s="85" t="s">
        <v>90</v>
      </c>
      <c r="C70" s="86"/>
      <c r="D70" s="40">
        <v>0</v>
      </c>
      <c r="E70" s="106"/>
      <c r="F70" s="1">
        <f>D70</f>
        <v>0</v>
      </c>
      <c r="G70" s="85"/>
      <c r="H70" s="86"/>
      <c r="I70" s="40">
        <v>0</v>
      </c>
      <c r="J70" s="106"/>
      <c r="K70" s="1">
        <f>I70</f>
        <v>0</v>
      </c>
      <c r="L70" s="85"/>
      <c r="M70" s="86"/>
      <c r="N70" s="40">
        <v>0</v>
      </c>
      <c r="O70" s="106"/>
      <c r="P70" s="1">
        <f>N70</f>
        <v>0</v>
      </c>
      <c r="Q70" s="85"/>
      <c r="R70" s="86"/>
      <c r="S70" s="40">
        <v>0</v>
      </c>
      <c r="T70" s="106"/>
      <c r="U70" s="1">
        <f>S70</f>
        <v>0</v>
      </c>
      <c r="V70" s="85"/>
    </row>
    <row r="71" spans="1:22" x14ac:dyDescent="0.25">
      <c r="A71" s="139">
        <f t="shared" ref="A71:A120" si="18">A70+1</f>
        <v>3</v>
      </c>
      <c r="B71" s="85" t="s">
        <v>22</v>
      </c>
      <c r="C71" s="86"/>
      <c r="D71" s="40">
        <f>CKH_LOSS</f>
        <v>1.0427999999999999</v>
      </c>
      <c r="E71" s="106"/>
      <c r="F71" s="1">
        <f>EPI_LOSS</f>
        <v>1.0430999999999999</v>
      </c>
      <c r="G71" s="85"/>
      <c r="H71" s="86"/>
      <c r="I71" s="40">
        <f>SMP_LOSS</f>
        <v>1.0608</v>
      </c>
      <c r="J71" s="106"/>
      <c r="K71" s="1">
        <f>EPI_LOSS</f>
        <v>1.0430999999999999</v>
      </c>
      <c r="L71" s="85"/>
      <c r="M71" s="86"/>
      <c r="N71" s="40">
        <f>DUT_LOSS</f>
        <v>1.0662</v>
      </c>
      <c r="O71" s="106"/>
      <c r="P71" s="1">
        <f>EPI_LOSS</f>
        <v>1.0430999999999999</v>
      </c>
      <c r="Q71" s="85"/>
      <c r="R71" s="86"/>
      <c r="S71" s="72">
        <f>NEW_LOSS</f>
        <v>1.0580000000000001</v>
      </c>
      <c r="T71" s="106"/>
      <c r="U71" s="1">
        <f>EPI_LOSS</f>
        <v>1.0430999999999999</v>
      </c>
      <c r="V71" s="85"/>
    </row>
    <row r="72" spans="1:22" x14ac:dyDescent="0.25">
      <c r="A72" s="139">
        <f t="shared" si="18"/>
        <v>4</v>
      </c>
      <c r="B72" s="85" t="s">
        <v>91</v>
      </c>
      <c r="C72" s="86"/>
      <c r="D72" s="40">
        <f>D69*D71</f>
        <v>104.28</v>
      </c>
      <c r="E72" s="106"/>
      <c r="F72" s="1">
        <f>F69*F71</f>
        <v>104.30999999999999</v>
      </c>
      <c r="G72" s="85"/>
      <c r="H72" s="86"/>
      <c r="I72" s="40">
        <f>I69*I71</f>
        <v>106.08</v>
      </c>
      <c r="J72" s="106"/>
      <c r="K72" s="1">
        <f>K69*K71</f>
        <v>104.30999999999999</v>
      </c>
      <c r="L72" s="85"/>
      <c r="M72" s="86"/>
      <c r="N72" s="40">
        <f>N69*N71</f>
        <v>106.62</v>
      </c>
      <c r="O72" s="106"/>
      <c r="P72" s="1">
        <f>P69*P71</f>
        <v>104.30999999999999</v>
      </c>
      <c r="Q72" s="85"/>
      <c r="R72" s="86"/>
      <c r="S72" s="40">
        <f>S69*S71</f>
        <v>105.80000000000001</v>
      </c>
      <c r="T72" s="106"/>
      <c r="U72" s="1">
        <f>U69*U71</f>
        <v>104.30999999999999</v>
      </c>
      <c r="V72" s="85"/>
    </row>
    <row r="73" spans="1:22" x14ac:dyDescent="0.25">
      <c r="A73" s="140">
        <f t="shared" si="18"/>
        <v>5</v>
      </c>
      <c r="B73" s="83" t="s">
        <v>27</v>
      </c>
      <c r="C73" s="82"/>
      <c r="D73" s="41"/>
      <c r="E73" s="107"/>
      <c r="F73" s="39"/>
      <c r="G73" s="83"/>
      <c r="H73" s="82"/>
      <c r="I73" s="41"/>
      <c r="J73" s="107"/>
      <c r="K73" s="39"/>
      <c r="L73" s="83"/>
      <c r="M73" s="82"/>
      <c r="N73" s="41"/>
      <c r="O73" s="107"/>
      <c r="P73" s="39"/>
      <c r="Q73" s="83"/>
      <c r="R73" s="82"/>
      <c r="S73" s="41"/>
      <c r="T73" s="107"/>
      <c r="U73" s="39"/>
      <c r="V73" s="83"/>
    </row>
    <row r="74" spans="1:22" x14ac:dyDescent="0.25">
      <c r="A74" s="139">
        <f t="shared" si="18"/>
        <v>6</v>
      </c>
      <c r="B74" s="85" t="s">
        <v>23</v>
      </c>
      <c r="C74" s="84">
        <f>'General Input'!$B$11</f>
        <v>0.08</v>
      </c>
      <c r="D74" s="42">
        <f>D$69*C74*TOU_OFF</f>
        <v>5.12</v>
      </c>
      <c r="E74" s="108">
        <f>'General Input'!$B$11</f>
        <v>0.08</v>
      </c>
      <c r="F74" s="7">
        <f>F$69*E74*TOU_OFF</f>
        <v>5.12</v>
      </c>
      <c r="G74" s="85"/>
      <c r="H74" s="84">
        <f>'General Input'!$B$11</f>
        <v>0.08</v>
      </c>
      <c r="I74" s="42">
        <f>I$69*H74*TOU_OFF</f>
        <v>5.12</v>
      </c>
      <c r="J74" s="108">
        <f>'General Input'!$B$11</f>
        <v>0.08</v>
      </c>
      <c r="K74" s="7">
        <f>K$69*J74*TOU_OFF</f>
        <v>5.12</v>
      </c>
      <c r="L74" s="85"/>
      <c r="M74" s="84">
        <f>'General Input'!$B$11</f>
        <v>0.08</v>
      </c>
      <c r="N74" s="42">
        <f>N$69*M74*TOU_OFF</f>
        <v>5.12</v>
      </c>
      <c r="O74" s="108">
        <f>'General Input'!$B$11</f>
        <v>0.08</v>
      </c>
      <c r="P74" s="7">
        <f>P$69*O74*TOU_OFF</f>
        <v>5.12</v>
      </c>
      <c r="Q74" s="85"/>
      <c r="R74" s="84">
        <f>'General Input'!$B$11</f>
        <v>0.08</v>
      </c>
      <c r="S74" s="42">
        <f>S$69*R74*TOU_OFF</f>
        <v>5.12</v>
      </c>
      <c r="T74" s="108">
        <f>'General Input'!$B$11</f>
        <v>0.08</v>
      </c>
      <c r="U74" s="7">
        <f>U$69*T74*TOU_OFF</f>
        <v>5.12</v>
      </c>
      <c r="V74" s="85"/>
    </row>
    <row r="75" spans="1:22" x14ac:dyDescent="0.25">
      <c r="A75" s="139">
        <f t="shared" si="18"/>
        <v>7</v>
      </c>
      <c r="B75" s="85" t="s">
        <v>24</v>
      </c>
      <c r="C75" s="84">
        <f>'General Input'!$B$12</f>
        <v>0.122</v>
      </c>
      <c r="D75" s="42">
        <f>D$69*C75*TOU_MID</f>
        <v>2.1959999999999997</v>
      </c>
      <c r="E75" s="108">
        <f>'General Input'!$B$12</f>
        <v>0.122</v>
      </c>
      <c r="F75" s="7">
        <f>F$69*E75*TOU_MID</f>
        <v>2.1959999999999997</v>
      </c>
      <c r="G75" s="85"/>
      <c r="H75" s="84">
        <f>'General Input'!$B$12</f>
        <v>0.122</v>
      </c>
      <c r="I75" s="42">
        <f>I$69*H75*TOU_MID</f>
        <v>2.1959999999999997</v>
      </c>
      <c r="J75" s="108">
        <f>'General Input'!$B$12</f>
        <v>0.122</v>
      </c>
      <c r="K75" s="7">
        <f>K$69*J75*TOU_MID</f>
        <v>2.1959999999999997</v>
      </c>
      <c r="L75" s="85"/>
      <c r="M75" s="84">
        <f>'General Input'!$B$12</f>
        <v>0.122</v>
      </c>
      <c r="N75" s="42">
        <f>N$69*M75*TOU_MID</f>
        <v>2.1959999999999997</v>
      </c>
      <c r="O75" s="108">
        <f>'General Input'!$B$12</f>
        <v>0.122</v>
      </c>
      <c r="P75" s="7">
        <f>P$69*O75*TOU_MID</f>
        <v>2.1959999999999997</v>
      </c>
      <c r="Q75" s="85"/>
      <c r="R75" s="84">
        <f>'General Input'!$B$12</f>
        <v>0.122</v>
      </c>
      <c r="S75" s="42">
        <f>S$69*R75*TOU_MID</f>
        <v>2.1959999999999997</v>
      </c>
      <c r="T75" s="108">
        <f>'General Input'!$B$12</f>
        <v>0.122</v>
      </c>
      <c r="U75" s="7">
        <f>U$69*T75*TOU_MID</f>
        <v>2.1959999999999997</v>
      </c>
      <c r="V75" s="85"/>
    </row>
    <row r="76" spans="1:22" x14ac:dyDescent="0.25">
      <c r="A76" s="141">
        <f t="shared" si="18"/>
        <v>8</v>
      </c>
      <c r="B76" s="125" t="s">
        <v>25</v>
      </c>
      <c r="C76" s="124">
        <f>'General Input'!$B$13</f>
        <v>0.161</v>
      </c>
      <c r="D76" s="69">
        <f>D$69*C76*TOU_ON</f>
        <v>2.8980000000000001</v>
      </c>
      <c r="E76" s="109">
        <f>'General Input'!$B$13</f>
        <v>0.161</v>
      </c>
      <c r="F76" s="70">
        <f>F$69*E76*TOU_ON</f>
        <v>2.8980000000000001</v>
      </c>
      <c r="G76" s="125"/>
      <c r="H76" s="124">
        <f>'General Input'!$B$13</f>
        <v>0.161</v>
      </c>
      <c r="I76" s="69">
        <f>I$69*H76*TOU_ON</f>
        <v>2.8980000000000001</v>
      </c>
      <c r="J76" s="109">
        <f>'General Input'!$B$13</f>
        <v>0.161</v>
      </c>
      <c r="K76" s="70">
        <f>K$69*J76*TOU_ON</f>
        <v>2.8980000000000001</v>
      </c>
      <c r="L76" s="125"/>
      <c r="M76" s="124">
        <f>'General Input'!$B$13</f>
        <v>0.161</v>
      </c>
      <c r="N76" s="69">
        <f>N$69*M76*TOU_ON</f>
        <v>2.8980000000000001</v>
      </c>
      <c r="O76" s="109">
        <f>'General Input'!$B$13</f>
        <v>0.161</v>
      </c>
      <c r="P76" s="70">
        <f>P$69*O76*TOU_ON</f>
        <v>2.8980000000000001</v>
      </c>
      <c r="Q76" s="125"/>
      <c r="R76" s="124">
        <f>'General Input'!$B$13</f>
        <v>0.161</v>
      </c>
      <c r="S76" s="69">
        <f>S$69*R76*TOU_ON</f>
        <v>2.8980000000000001</v>
      </c>
      <c r="T76" s="109">
        <f>'General Input'!$B$13</f>
        <v>0.161</v>
      </c>
      <c r="U76" s="70">
        <f>U$69*T76*TOU_ON</f>
        <v>2.8980000000000001</v>
      </c>
      <c r="V76" s="125"/>
    </row>
    <row r="77" spans="1:22" x14ac:dyDescent="0.25">
      <c r="A77" s="142">
        <f t="shared" si="18"/>
        <v>9</v>
      </c>
      <c r="B77" s="143" t="s">
        <v>26</v>
      </c>
      <c r="C77" s="126"/>
      <c r="D77" s="96">
        <f>SUM(D74:D76)</f>
        <v>10.214</v>
      </c>
      <c r="E77" s="110"/>
      <c r="F77" s="95">
        <f>SUM(F74:F76)</f>
        <v>10.214</v>
      </c>
      <c r="G77" s="127">
        <f>D77-F77</f>
        <v>0</v>
      </c>
      <c r="H77" s="126"/>
      <c r="I77" s="96">
        <f>SUM(I74:I76)</f>
        <v>10.214</v>
      </c>
      <c r="J77" s="110"/>
      <c r="K77" s="95">
        <f>SUM(K74:K76)</f>
        <v>10.214</v>
      </c>
      <c r="L77" s="127">
        <f>I77-K77</f>
        <v>0</v>
      </c>
      <c r="M77" s="126"/>
      <c r="N77" s="96">
        <f>SUM(N74:N76)</f>
        <v>10.214</v>
      </c>
      <c r="O77" s="110"/>
      <c r="P77" s="95">
        <f>SUM(P74:P76)</f>
        <v>10.214</v>
      </c>
      <c r="Q77" s="127">
        <f>N77-P77</f>
        <v>0</v>
      </c>
      <c r="R77" s="126"/>
      <c r="S77" s="96">
        <f>SUM(S74:S76)</f>
        <v>10.214</v>
      </c>
      <c r="T77" s="110"/>
      <c r="U77" s="95">
        <f>SUM(U74:U76)</f>
        <v>10.214</v>
      </c>
      <c r="V77" s="127">
        <f>S77-U77</f>
        <v>0</v>
      </c>
    </row>
    <row r="78" spans="1:22" x14ac:dyDescent="0.25">
      <c r="A78" s="144">
        <f t="shared" si="18"/>
        <v>10</v>
      </c>
      <c r="B78" s="145" t="s">
        <v>116</v>
      </c>
      <c r="C78" s="128"/>
      <c r="D78" s="120"/>
      <c r="E78" s="111"/>
      <c r="F78" s="97"/>
      <c r="G78" s="129">
        <f>G77/D77</f>
        <v>0</v>
      </c>
      <c r="H78" s="128"/>
      <c r="I78" s="120"/>
      <c r="J78" s="111"/>
      <c r="K78" s="97"/>
      <c r="L78" s="129">
        <f>L77/I77</f>
        <v>0</v>
      </c>
      <c r="M78" s="128"/>
      <c r="N78" s="120"/>
      <c r="O78" s="111"/>
      <c r="P78" s="97"/>
      <c r="Q78" s="129">
        <f>Q77/N77</f>
        <v>0</v>
      </c>
      <c r="R78" s="128"/>
      <c r="S78" s="120"/>
      <c r="T78" s="111"/>
      <c r="U78" s="97"/>
      <c r="V78" s="129">
        <f>V77/S77</f>
        <v>0</v>
      </c>
    </row>
    <row r="79" spans="1:22" x14ac:dyDescent="0.25">
      <c r="A79" s="146">
        <f t="shared" si="18"/>
        <v>11</v>
      </c>
      <c r="B79" s="131" t="s">
        <v>28</v>
      </c>
      <c r="C79" s="130"/>
      <c r="D79" s="121"/>
      <c r="E79" s="112"/>
      <c r="F79" s="94"/>
      <c r="G79" s="131"/>
      <c r="H79" s="130"/>
      <c r="I79" s="121"/>
      <c r="J79" s="112"/>
      <c r="K79" s="94"/>
      <c r="L79" s="131"/>
      <c r="M79" s="130"/>
      <c r="N79" s="121"/>
      <c r="O79" s="112"/>
      <c r="P79" s="94"/>
      <c r="Q79" s="131"/>
      <c r="R79" s="130"/>
      <c r="S79" s="121"/>
      <c r="T79" s="112"/>
      <c r="U79" s="94"/>
      <c r="V79" s="131"/>
    </row>
    <row r="80" spans="1:22" x14ac:dyDescent="0.25">
      <c r="A80" s="139">
        <f t="shared" si="18"/>
        <v>12</v>
      </c>
      <c r="B80" s="85" t="s">
        <v>5</v>
      </c>
      <c r="C80" s="55">
        <f>'2015 Approved'!$B$4</f>
        <v>18.98</v>
      </c>
      <c r="D80" s="42">
        <f>C80</f>
        <v>18.98</v>
      </c>
      <c r="E80" s="113">
        <f>'2016 Proposed'!$B$3</f>
        <v>18.98</v>
      </c>
      <c r="F80" s="7">
        <f>E80</f>
        <v>18.98</v>
      </c>
      <c r="G80" s="85"/>
      <c r="H80" s="55">
        <f>'2015 Approved'!$M$4</f>
        <v>14.43</v>
      </c>
      <c r="I80" s="42">
        <f>H80</f>
        <v>14.43</v>
      </c>
      <c r="J80" s="113">
        <f>'2016 Proposed'!$B$3</f>
        <v>18.98</v>
      </c>
      <c r="K80" s="7">
        <f>J80</f>
        <v>18.98</v>
      </c>
      <c r="L80" s="85"/>
      <c r="M80" s="55">
        <f>'2015 Approved'!$T$4</f>
        <v>13.44</v>
      </c>
      <c r="N80" s="42">
        <f>M80</f>
        <v>13.44</v>
      </c>
      <c r="O80" s="113">
        <f>'2016 Proposed'!$B$3</f>
        <v>18.98</v>
      </c>
      <c r="P80" s="7">
        <f>O80</f>
        <v>18.98</v>
      </c>
      <c r="Q80" s="85"/>
      <c r="R80" s="55">
        <f>'2015 Approved'!$X$4</f>
        <v>12.52</v>
      </c>
      <c r="S80" s="42">
        <f>R80</f>
        <v>12.52</v>
      </c>
      <c r="T80" s="113">
        <f>'2016 Proposed'!$B$3</f>
        <v>18.98</v>
      </c>
      <c r="U80" s="7">
        <f>T80</f>
        <v>18.98</v>
      </c>
      <c r="V80" s="85"/>
    </row>
    <row r="81" spans="1:22" x14ac:dyDescent="0.25">
      <c r="A81" s="139">
        <f t="shared" si="18"/>
        <v>13</v>
      </c>
      <c r="B81" s="85" t="s">
        <v>84</v>
      </c>
      <c r="C81" s="55">
        <f>'2015 Approved'!$B$5</f>
        <v>0</v>
      </c>
      <c r="D81" s="42">
        <f t="shared" ref="D81:D84" si="19">C81</f>
        <v>0</v>
      </c>
      <c r="E81" s="113">
        <f>'2016 Proposed'!$B$5</f>
        <v>0</v>
      </c>
      <c r="F81" s="7">
        <f t="shared" ref="F81:F84" si="20">E81</f>
        <v>0</v>
      </c>
      <c r="G81" s="85"/>
      <c r="H81" s="55">
        <f>'2015 Approved'!$M$5</f>
        <v>1.23</v>
      </c>
      <c r="I81" s="42">
        <f t="shared" ref="I81:I84" si="21">H81</f>
        <v>1.23</v>
      </c>
      <c r="J81" s="113">
        <f>'2016 Proposed'!$B$5</f>
        <v>0</v>
      </c>
      <c r="K81" s="7">
        <f t="shared" ref="K81:K84" si="22">J81</f>
        <v>0</v>
      </c>
      <c r="L81" s="85"/>
      <c r="M81" s="55">
        <f>'2015 Approved'!$T$5</f>
        <v>1.2</v>
      </c>
      <c r="N81" s="42">
        <f t="shared" ref="N81:N84" si="23">M81</f>
        <v>1.2</v>
      </c>
      <c r="O81" s="113">
        <f>'2016 Proposed'!$B$5</f>
        <v>0</v>
      </c>
      <c r="P81" s="7">
        <f t="shared" ref="P81:P84" si="24">O81</f>
        <v>0</v>
      </c>
      <c r="Q81" s="85"/>
      <c r="R81" s="55">
        <f>'2015 Approved'!$X$5</f>
        <v>0.77</v>
      </c>
      <c r="S81" s="42">
        <f t="shared" ref="S81:S84" si="25">R81</f>
        <v>0.77</v>
      </c>
      <c r="T81" s="113">
        <f>'2016 Proposed'!$B$5</f>
        <v>0</v>
      </c>
      <c r="U81" s="7">
        <f t="shared" ref="U81:U84" si="26">T81</f>
        <v>0</v>
      </c>
      <c r="V81" s="85"/>
    </row>
    <row r="82" spans="1:22" x14ac:dyDescent="0.25">
      <c r="A82" s="139">
        <f t="shared" si="18"/>
        <v>14</v>
      </c>
      <c r="B82" s="85" t="s">
        <v>84</v>
      </c>
      <c r="C82" s="55">
        <f>'2015 Approved'!$B$6</f>
        <v>0</v>
      </c>
      <c r="D82" s="42">
        <f t="shared" si="19"/>
        <v>0</v>
      </c>
      <c r="E82" s="113">
        <f>'2016 Proposed'!$B$6</f>
        <v>0</v>
      </c>
      <c r="F82" s="7">
        <f t="shared" si="20"/>
        <v>0</v>
      </c>
      <c r="G82" s="85"/>
      <c r="H82" s="55">
        <f>'2015 Approved'!$M$6</f>
        <v>0.77</v>
      </c>
      <c r="I82" s="42">
        <f t="shared" si="21"/>
        <v>0.77</v>
      </c>
      <c r="J82" s="113">
        <f>'2016 Proposed'!$B$6</f>
        <v>0</v>
      </c>
      <c r="K82" s="7">
        <f t="shared" si="22"/>
        <v>0</v>
      </c>
      <c r="L82" s="85"/>
      <c r="M82" s="55">
        <f>'2015 Approved'!$T$6</f>
        <v>0</v>
      </c>
      <c r="N82" s="42">
        <f t="shared" si="23"/>
        <v>0</v>
      </c>
      <c r="O82" s="113">
        <f>'2016 Proposed'!$B$6</f>
        <v>0</v>
      </c>
      <c r="P82" s="7">
        <f t="shared" si="24"/>
        <v>0</v>
      </c>
      <c r="Q82" s="85"/>
      <c r="R82" s="55">
        <f>'2015 Approved'!$X$6</f>
        <v>0</v>
      </c>
      <c r="S82" s="42">
        <f t="shared" si="25"/>
        <v>0</v>
      </c>
      <c r="T82" s="113">
        <f>'2016 Proposed'!$B$6</f>
        <v>0</v>
      </c>
      <c r="U82" s="7">
        <f t="shared" si="26"/>
        <v>0</v>
      </c>
      <c r="V82" s="85"/>
    </row>
    <row r="83" spans="1:22" x14ac:dyDescent="0.25">
      <c r="A83" s="139">
        <f t="shared" si="18"/>
        <v>15</v>
      </c>
      <c r="B83" s="85" t="s">
        <v>6</v>
      </c>
      <c r="C83" s="55">
        <f>'2015 Approved'!$B$7</f>
        <v>0.28000000000000003</v>
      </c>
      <c r="D83" s="42">
        <f t="shared" si="19"/>
        <v>0.28000000000000003</v>
      </c>
      <c r="E83" s="113">
        <f>'2016 Proposed'!$B$7</f>
        <v>0.22</v>
      </c>
      <c r="F83" s="7">
        <f t="shared" si="20"/>
        <v>0.22</v>
      </c>
      <c r="G83" s="85"/>
      <c r="H83" s="55">
        <f>'2015 Approved'!$M$7</f>
        <v>0.38</v>
      </c>
      <c r="I83" s="42">
        <f t="shared" si="21"/>
        <v>0.38</v>
      </c>
      <c r="J83" s="113">
        <f>'2016 Proposed'!$B$7</f>
        <v>0.22</v>
      </c>
      <c r="K83" s="7">
        <f t="shared" si="22"/>
        <v>0.22</v>
      </c>
      <c r="L83" s="85"/>
      <c r="M83" s="55">
        <f>'2015 Approved'!$T$7</f>
        <v>2.33</v>
      </c>
      <c r="N83" s="42">
        <f t="shared" si="23"/>
        <v>2.33</v>
      </c>
      <c r="O83" s="113">
        <f>'2016 Proposed'!$B$7</f>
        <v>0.22</v>
      </c>
      <c r="P83" s="7">
        <f t="shared" si="24"/>
        <v>0.22</v>
      </c>
      <c r="Q83" s="85"/>
      <c r="R83" s="55">
        <f>'2015 Approved'!$X$7</f>
        <v>2.4</v>
      </c>
      <c r="S83" s="42">
        <f t="shared" si="25"/>
        <v>2.4</v>
      </c>
      <c r="T83" s="113">
        <f>'2016 Proposed'!$B$7</f>
        <v>0.22</v>
      </c>
      <c r="U83" s="7">
        <f t="shared" si="26"/>
        <v>0.22</v>
      </c>
      <c r="V83" s="85"/>
    </row>
    <row r="84" spans="1:22" x14ac:dyDescent="0.25">
      <c r="A84" s="139">
        <f t="shared" si="18"/>
        <v>16</v>
      </c>
      <c r="B84" s="85" t="s">
        <v>93</v>
      </c>
      <c r="C84" s="55">
        <f>'2015 Approved'!$B$8</f>
        <v>0.79</v>
      </c>
      <c r="D84" s="42">
        <f t="shared" si="19"/>
        <v>0.79</v>
      </c>
      <c r="E84" s="113">
        <f>'2016 Proposed'!$B$8</f>
        <v>0.79</v>
      </c>
      <c r="F84" s="7">
        <f t="shared" si="20"/>
        <v>0.79</v>
      </c>
      <c r="G84" s="85"/>
      <c r="H84" s="55">
        <f>'2015 Approved'!$M$8</f>
        <v>0.79</v>
      </c>
      <c r="I84" s="42">
        <f t="shared" si="21"/>
        <v>0.79</v>
      </c>
      <c r="J84" s="113">
        <f>'2016 Proposed'!$B$8</f>
        <v>0.79</v>
      </c>
      <c r="K84" s="7">
        <f t="shared" si="22"/>
        <v>0.79</v>
      </c>
      <c r="L84" s="85"/>
      <c r="M84" s="55">
        <f>'2015 Approved'!$T$8</f>
        <v>0.79</v>
      </c>
      <c r="N84" s="42">
        <f t="shared" si="23"/>
        <v>0.79</v>
      </c>
      <c r="O84" s="113">
        <f>'2016 Proposed'!$B$8</f>
        <v>0.79</v>
      </c>
      <c r="P84" s="7">
        <f t="shared" si="24"/>
        <v>0.79</v>
      </c>
      <c r="Q84" s="85"/>
      <c r="R84" s="55">
        <f>'2015 Approved'!$X$8</f>
        <v>0.79</v>
      </c>
      <c r="S84" s="42">
        <f t="shared" si="25"/>
        <v>0.79</v>
      </c>
      <c r="T84" s="113">
        <f>'2016 Proposed'!$B$8</f>
        <v>0.79</v>
      </c>
      <c r="U84" s="7">
        <f t="shared" si="26"/>
        <v>0.79</v>
      </c>
      <c r="V84" s="85"/>
    </row>
    <row r="85" spans="1:22" x14ac:dyDescent="0.25">
      <c r="A85" s="139">
        <f t="shared" si="18"/>
        <v>17</v>
      </c>
      <c r="B85" s="85" t="s">
        <v>4</v>
      </c>
      <c r="C85" s="59">
        <f>D77/D69</f>
        <v>0.10214000000000001</v>
      </c>
      <c r="D85" s="42">
        <f>(D72-D69)*C85</f>
        <v>0.43715920000000014</v>
      </c>
      <c r="E85" s="114">
        <f>F77/$F$7</f>
        <v>1.2767500000000001E-2</v>
      </c>
      <c r="F85" s="7">
        <f>(F72-F69)*E85</f>
        <v>5.5027924999999853E-2</v>
      </c>
      <c r="G85" s="85"/>
      <c r="H85" s="59">
        <f>I77/I69</f>
        <v>0.10214000000000001</v>
      </c>
      <c r="I85" s="42">
        <f>(I72-I69)*H85</f>
        <v>0.62101119999999987</v>
      </c>
      <c r="J85" s="114">
        <f>K77/$F$7</f>
        <v>1.2767500000000001E-2</v>
      </c>
      <c r="K85" s="7">
        <f>(K72-K69)*J85</f>
        <v>5.5027924999999853E-2</v>
      </c>
      <c r="L85" s="85"/>
      <c r="M85" s="59">
        <f>N77/N69</f>
        <v>0.10214000000000001</v>
      </c>
      <c r="N85" s="42">
        <f>(N72-N69)*M85</f>
        <v>0.67616680000000051</v>
      </c>
      <c r="O85" s="114">
        <f>P77/$F$7</f>
        <v>1.2767500000000001E-2</v>
      </c>
      <c r="P85" s="7">
        <f>(P72-P69)*O85</f>
        <v>5.5027924999999853E-2</v>
      </c>
      <c r="Q85" s="85"/>
      <c r="R85" s="59">
        <f>S77/S69</f>
        <v>0.10214000000000001</v>
      </c>
      <c r="S85" s="42">
        <f>(S72-S69)*R85</f>
        <v>0.59241200000000116</v>
      </c>
      <c r="T85" s="114">
        <f>U77/$F$7</f>
        <v>1.2767500000000001E-2</v>
      </c>
      <c r="U85" s="7">
        <f>(U72-U69)*T85</f>
        <v>5.5027924999999853E-2</v>
      </c>
      <c r="V85" s="85"/>
    </row>
    <row r="86" spans="1:22" x14ac:dyDescent="0.25">
      <c r="A86" s="139">
        <f t="shared" si="18"/>
        <v>18</v>
      </c>
      <c r="B86" s="85" t="s">
        <v>88</v>
      </c>
      <c r="C86" s="59">
        <f>'2015 Approved'!$B$11</f>
        <v>8.8000000000000005E-3</v>
      </c>
      <c r="D86" s="42">
        <f>C86*D$69</f>
        <v>0.88</v>
      </c>
      <c r="E86" s="114">
        <f>'2016 Proposed'!$B$11</f>
        <v>7.7000000000000002E-3</v>
      </c>
      <c r="F86" s="7">
        <f>E86*F$69</f>
        <v>0.77</v>
      </c>
      <c r="G86" s="85"/>
      <c r="H86" s="59">
        <f>'2015 Approved'!$M$11</f>
        <v>1.46E-2</v>
      </c>
      <c r="I86" s="42">
        <f>H86*I$69</f>
        <v>1.46</v>
      </c>
      <c r="J86" s="114">
        <f>'2016 Proposed'!$B$11</f>
        <v>7.7000000000000002E-3</v>
      </c>
      <c r="K86" s="7">
        <f>J86*K$69</f>
        <v>0.77</v>
      </c>
      <c r="L86" s="85"/>
      <c r="M86" s="59">
        <f>'2015 Approved'!$T$11</f>
        <v>1.2699999999999999E-2</v>
      </c>
      <c r="N86" s="42">
        <f>M86*N$69</f>
        <v>1.27</v>
      </c>
      <c r="O86" s="114">
        <f>'2016 Proposed'!$B$11</f>
        <v>7.7000000000000002E-3</v>
      </c>
      <c r="P86" s="7">
        <f>O86*P$69</f>
        <v>0.77</v>
      </c>
      <c r="Q86" s="85"/>
      <c r="R86" s="59">
        <f>'2015 Approved'!$X$11</f>
        <v>1.26E-2</v>
      </c>
      <c r="S86" s="42">
        <f>R86*S$69</f>
        <v>1.26</v>
      </c>
      <c r="T86" s="114">
        <f>'2016 Proposed'!$B$11</f>
        <v>7.7000000000000002E-3</v>
      </c>
      <c r="U86" s="7">
        <f>T86*U$69</f>
        <v>0.77</v>
      </c>
      <c r="V86" s="85"/>
    </row>
    <row r="87" spans="1:22" x14ac:dyDescent="0.25">
      <c r="A87" s="139">
        <f t="shared" si="18"/>
        <v>19</v>
      </c>
      <c r="B87" s="85" t="s">
        <v>8</v>
      </c>
      <c r="C87" s="59">
        <f>'2015 Approved'!$B$12</f>
        <v>2.9999999999999997E-4</v>
      </c>
      <c r="D87" s="42">
        <f t="shared" ref="D87:D95" si="27">C87*D$69</f>
        <v>0.03</v>
      </c>
      <c r="E87" s="114">
        <f>'2016 Proposed'!$B$13</f>
        <v>1.6999999999999999E-3</v>
      </c>
      <c r="F87" s="7">
        <f t="shared" ref="F87:F93" si="28">E87*F$69</f>
        <v>0.16999999999999998</v>
      </c>
      <c r="G87" s="85"/>
      <c r="H87" s="59">
        <f>'2015 Approved'!$M$12</f>
        <v>2.9999999999999997E-4</v>
      </c>
      <c r="I87" s="42">
        <f t="shared" ref="I87:I95" si="29">H87*I$69</f>
        <v>0.03</v>
      </c>
      <c r="J87" s="114">
        <f>'2016 Proposed'!$B$13</f>
        <v>1.6999999999999999E-3</v>
      </c>
      <c r="K87" s="7">
        <f t="shared" ref="K87:K93" si="30">J87*K$69</f>
        <v>0.16999999999999998</v>
      </c>
      <c r="L87" s="85"/>
      <c r="M87" s="59">
        <f>'2015 Approved'!$T$12</f>
        <v>1.4E-3</v>
      </c>
      <c r="N87" s="42">
        <f t="shared" ref="N87:N95" si="31">M87*N$69</f>
        <v>0.13999999999999999</v>
      </c>
      <c r="O87" s="114">
        <f>'2016 Proposed'!$B$13</f>
        <v>1.6999999999999999E-3</v>
      </c>
      <c r="P87" s="7">
        <f t="shared" ref="P87:P93" si="32">O87*P$69</f>
        <v>0.16999999999999998</v>
      </c>
      <c r="Q87" s="85"/>
      <c r="R87" s="59">
        <f>'2015 Approved'!$X$12</f>
        <v>4.3E-3</v>
      </c>
      <c r="S87" s="42">
        <f t="shared" ref="S87:S95" si="33">R87*S$69</f>
        <v>0.43</v>
      </c>
      <c r="T87" s="114">
        <f>'2016 Proposed'!$B$13</f>
        <v>1.6999999999999999E-3</v>
      </c>
      <c r="U87" s="7">
        <f t="shared" ref="U87:U93" si="34">T87*U$69</f>
        <v>0.16999999999999998</v>
      </c>
      <c r="V87" s="85"/>
    </row>
    <row r="88" spans="1:22" x14ac:dyDescent="0.25">
      <c r="A88" s="139">
        <f t="shared" si="18"/>
        <v>20</v>
      </c>
      <c r="B88" s="85" t="s">
        <v>85</v>
      </c>
      <c r="C88" s="59">
        <f>'2015 Approved'!$B$13</f>
        <v>0</v>
      </c>
      <c r="D88" s="42">
        <f t="shared" si="27"/>
        <v>0</v>
      </c>
      <c r="E88" s="114">
        <f>'2016 Proposed'!$B$14</f>
        <v>0</v>
      </c>
      <c r="F88" s="7">
        <f t="shared" si="28"/>
        <v>0</v>
      </c>
      <c r="G88" s="85"/>
      <c r="H88" s="59">
        <f>'2015 Approved'!$M$13</f>
        <v>2.0000000000000001E-4</v>
      </c>
      <c r="I88" s="42">
        <f t="shared" si="29"/>
        <v>0.02</v>
      </c>
      <c r="J88" s="114">
        <f>'2016 Proposed'!$B$14</f>
        <v>0</v>
      </c>
      <c r="K88" s="7">
        <f t="shared" si="30"/>
        <v>0</v>
      </c>
      <c r="L88" s="85"/>
      <c r="M88" s="59">
        <f>'2015 Approved'!$T$13</f>
        <v>0</v>
      </c>
      <c r="N88" s="42">
        <f t="shared" si="31"/>
        <v>0</v>
      </c>
      <c r="O88" s="114">
        <f>'2016 Proposed'!$B$14</f>
        <v>0</v>
      </c>
      <c r="P88" s="7">
        <f t="shared" si="32"/>
        <v>0</v>
      </c>
      <c r="Q88" s="85"/>
      <c r="R88" s="59">
        <f>'2015 Approved'!$X$13</f>
        <v>0</v>
      </c>
      <c r="S88" s="42">
        <f t="shared" si="33"/>
        <v>0</v>
      </c>
      <c r="T88" s="114">
        <f>'2016 Proposed'!$B$14</f>
        <v>0</v>
      </c>
      <c r="U88" s="7">
        <f t="shared" si="34"/>
        <v>0</v>
      </c>
      <c r="V88" s="85"/>
    </row>
    <row r="89" spans="1:22" x14ac:dyDescent="0.25">
      <c r="A89" s="139">
        <f t="shared" si="18"/>
        <v>21</v>
      </c>
      <c r="B89" s="85" t="s">
        <v>9</v>
      </c>
      <c r="C89" s="59">
        <f>'2015 Approved'!$B$14</f>
        <v>1E-4</v>
      </c>
      <c r="D89" s="42">
        <f t="shared" si="27"/>
        <v>0.01</v>
      </c>
      <c r="E89" s="114">
        <f>'2016 Proposed'!$B$15</f>
        <v>2.0000000000000001E-4</v>
      </c>
      <c r="F89" s="7">
        <f t="shared" si="28"/>
        <v>0.02</v>
      </c>
      <c r="G89" s="85"/>
      <c r="H89" s="59">
        <f>'2015 Approved'!$M$14</f>
        <v>2.0000000000000001E-4</v>
      </c>
      <c r="I89" s="42">
        <f t="shared" si="29"/>
        <v>0.02</v>
      </c>
      <c r="J89" s="114">
        <f>'2016 Proposed'!$B$15</f>
        <v>2.0000000000000001E-4</v>
      </c>
      <c r="K89" s="7">
        <f t="shared" si="30"/>
        <v>0.02</v>
      </c>
      <c r="L89" s="85"/>
      <c r="M89" s="59">
        <f>'2015 Approved'!$T$14</f>
        <v>0</v>
      </c>
      <c r="N89" s="42">
        <f t="shared" si="31"/>
        <v>0</v>
      </c>
      <c r="O89" s="114">
        <f>'2016 Proposed'!$B$15</f>
        <v>2.0000000000000001E-4</v>
      </c>
      <c r="P89" s="7">
        <f t="shared" si="32"/>
        <v>0.02</v>
      </c>
      <c r="Q89" s="85"/>
      <c r="R89" s="59">
        <f>'2015 Approved'!$X$14</f>
        <v>0</v>
      </c>
      <c r="S89" s="42">
        <f t="shared" si="33"/>
        <v>0</v>
      </c>
      <c r="T89" s="114">
        <f>'2016 Proposed'!$B$15</f>
        <v>2.0000000000000001E-4</v>
      </c>
      <c r="U89" s="7">
        <f t="shared" si="34"/>
        <v>0.02</v>
      </c>
      <c r="V89" s="85"/>
    </row>
    <row r="90" spans="1:22" x14ac:dyDescent="0.25">
      <c r="A90" s="139">
        <f t="shared" si="18"/>
        <v>22</v>
      </c>
      <c r="B90" s="85" t="s">
        <v>10</v>
      </c>
      <c r="C90" s="59">
        <f>'2015 Approved'!$B$15</f>
        <v>-2.0000000000000001E-4</v>
      </c>
      <c r="D90" s="42">
        <f t="shared" si="27"/>
        <v>-0.02</v>
      </c>
      <c r="E90" s="114">
        <f>'2016 Proposed'!$B$16</f>
        <v>0</v>
      </c>
      <c r="F90" s="7">
        <f t="shared" si="28"/>
        <v>0</v>
      </c>
      <c r="G90" s="85"/>
      <c r="H90" s="59">
        <f>'2015 Approved'!$M$15</f>
        <v>-2.0000000000000001E-4</v>
      </c>
      <c r="I90" s="42">
        <f t="shared" si="29"/>
        <v>-0.02</v>
      </c>
      <c r="J90" s="114">
        <f>'2016 Proposed'!$B$16</f>
        <v>0</v>
      </c>
      <c r="K90" s="7">
        <f t="shared" si="30"/>
        <v>0</v>
      </c>
      <c r="L90" s="85"/>
      <c r="M90" s="59">
        <f>'2015 Approved'!$T$15</f>
        <v>0</v>
      </c>
      <c r="N90" s="42">
        <f t="shared" si="31"/>
        <v>0</v>
      </c>
      <c r="O90" s="114">
        <f>'2016 Proposed'!$B$16</f>
        <v>0</v>
      </c>
      <c r="P90" s="7">
        <f t="shared" si="32"/>
        <v>0</v>
      </c>
      <c r="Q90" s="85"/>
      <c r="R90" s="59">
        <f>'2015 Approved'!$X$15</f>
        <v>0</v>
      </c>
      <c r="S90" s="42">
        <f t="shared" si="33"/>
        <v>0</v>
      </c>
      <c r="T90" s="114">
        <f>'2016 Proposed'!$B$16</f>
        <v>0</v>
      </c>
      <c r="U90" s="7">
        <f t="shared" si="34"/>
        <v>0</v>
      </c>
      <c r="V90" s="85"/>
    </row>
    <row r="91" spans="1:22" x14ac:dyDescent="0.25">
      <c r="A91" s="139">
        <f t="shared" si="18"/>
        <v>23</v>
      </c>
      <c r="B91" s="85" t="s">
        <v>99</v>
      </c>
      <c r="C91" s="59">
        <f>'2015 Approved'!$B$16</f>
        <v>0</v>
      </c>
      <c r="D91" s="42">
        <f t="shared" si="27"/>
        <v>0</v>
      </c>
      <c r="E91" s="114">
        <f>'2016 Proposed'!$B$17</f>
        <v>0</v>
      </c>
      <c r="F91" s="7">
        <f t="shared" si="28"/>
        <v>0</v>
      </c>
      <c r="G91" s="85"/>
      <c r="H91" s="59">
        <f>'2015 Approved'!$M$16</f>
        <v>0</v>
      </c>
      <c r="I91" s="42">
        <f t="shared" si="29"/>
        <v>0</v>
      </c>
      <c r="J91" s="114">
        <f>'2016 Proposed'!$B$17</f>
        <v>0</v>
      </c>
      <c r="K91" s="7">
        <f t="shared" si="30"/>
        <v>0</v>
      </c>
      <c r="L91" s="85"/>
      <c r="M91" s="59">
        <f>'2015 Approved'!$T$16</f>
        <v>4.0000000000000002E-4</v>
      </c>
      <c r="N91" s="42">
        <f t="shared" si="31"/>
        <v>0.04</v>
      </c>
      <c r="O91" s="114">
        <f>M91</f>
        <v>4.0000000000000002E-4</v>
      </c>
      <c r="P91" s="7">
        <f t="shared" si="32"/>
        <v>0.04</v>
      </c>
      <c r="Q91" s="85"/>
      <c r="R91" s="59">
        <f>'2015 Approved'!$X$16</f>
        <v>2.3E-3</v>
      </c>
      <c r="S91" s="42">
        <f t="shared" si="33"/>
        <v>0.22999999999999998</v>
      </c>
      <c r="T91" s="114">
        <f>R91</f>
        <v>2.3E-3</v>
      </c>
      <c r="U91" s="7">
        <f t="shared" si="34"/>
        <v>0.22999999999999998</v>
      </c>
      <c r="V91" s="85"/>
    </row>
    <row r="92" spans="1:22" x14ac:dyDescent="0.25">
      <c r="A92" s="139">
        <f t="shared" si="18"/>
        <v>24</v>
      </c>
      <c r="B92" s="85" t="s">
        <v>110</v>
      </c>
      <c r="C92" s="59">
        <f>'2015 Approved'!$B$17</f>
        <v>2.2000000000000001E-3</v>
      </c>
      <c r="D92" s="42">
        <f t="shared" si="27"/>
        <v>0.22</v>
      </c>
      <c r="E92" s="114">
        <f>'2016 Proposed'!$B$18</f>
        <v>0</v>
      </c>
      <c r="F92" s="7">
        <f t="shared" si="28"/>
        <v>0</v>
      </c>
      <c r="G92" s="85"/>
      <c r="H92" s="59">
        <f>'2015 Approved'!$M$17</f>
        <v>1.4E-3</v>
      </c>
      <c r="I92" s="42">
        <f t="shared" si="29"/>
        <v>0.13999999999999999</v>
      </c>
      <c r="J92" s="114">
        <f>'2016 Proposed'!$B$18</f>
        <v>0</v>
      </c>
      <c r="K92" s="7">
        <f t="shared" si="30"/>
        <v>0</v>
      </c>
      <c r="L92" s="85"/>
      <c r="M92" s="59">
        <f>'2015 Approved'!$T$17</f>
        <v>1.6000000000000001E-3</v>
      </c>
      <c r="N92" s="42">
        <f t="shared" si="31"/>
        <v>0.16</v>
      </c>
      <c r="O92" s="114">
        <f>'2016 Proposed'!$B$18</f>
        <v>0</v>
      </c>
      <c r="P92" s="7">
        <f t="shared" si="32"/>
        <v>0</v>
      </c>
      <c r="Q92" s="85"/>
      <c r="R92" s="59">
        <f>'2015 Approved'!$X$17</f>
        <v>5.1999999999999998E-3</v>
      </c>
      <c r="S92" s="42">
        <f t="shared" si="33"/>
        <v>0.52</v>
      </c>
      <c r="T92" s="114">
        <f>'2016 Proposed'!$B$18</f>
        <v>0</v>
      </c>
      <c r="U92" s="7">
        <f t="shared" si="34"/>
        <v>0</v>
      </c>
      <c r="V92" s="85"/>
    </row>
    <row r="93" spans="1:22" x14ac:dyDescent="0.25">
      <c r="A93" s="139">
        <f t="shared" si="18"/>
        <v>25</v>
      </c>
      <c r="B93" s="85" t="s">
        <v>100</v>
      </c>
      <c r="C93" s="59">
        <f>'2015 Approved'!$B$18</f>
        <v>0</v>
      </c>
      <c r="D93" s="42">
        <f t="shared" si="27"/>
        <v>0</v>
      </c>
      <c r="E93" s="114">
        <f>'2016 Proposed'!$B$19</f>
        <v>1.5E-3</v>
      </c>
      <c r="F93" s="7">
        <f t="shared" si="28"/>
        <v>0.15</v>
      </c>
      <c r="G93" s="85"/>
      <c r="H93" s="59">
        <f>'2015 Approved'!$M$18</f>
        <v>0</v>
      </c>
      <c r="I93" s="42">
        <f t="shared" si="29"/>
        <v>0</v>
      </c>
      <c r="J93" s="114">
        <f>'2016 Proposed'!$B$19</f>
        <v>1.5E-3</v>
      </c>
      <c r="K93" s="7">
        <f t="shared" si="30"/>
        <v>0.15</v>
      </c>
      <c r="L93" s="85"/>
      <c r="M93" s="59">
        <f>'2015 Approved'!$T$18</f>
        <v>0</v>
      </c>
      <c r="N93" s="42">
        <f t="shared" si="31"/>
        <v>0</v>
      </c>
      <c r="O93" s="114">
        <f>'2016 Proposed'!$B$19</f>
        <v>1.5E-3</v>
      </c>
      <c r="P93" s="7">
        <f t="shared" si="32"/>
        <v>0.15</v>
      </c>
      <c r="Q93" s="85"/>
      <c r="R93" s="59">
        <f>'2015 Approved'!$X$18</f>
        <v>0</v>
      </c>
      <c r="S93" s="42">
        <f t="shared" si="33"/>
        <v>0</v>
      </c>
      <c r="T93" s="114">
        <f>'2016 Proposed'!$B$19</f>
        <v>1.5E-3</v>
      </c>
      <c r="U93" s="7">
        <f t="shared" si="34"/>
        <v>0.15</v>
      </c>
      <c r="V93" s="85"/>
    </row>
    <row r="94" spans="1:22" x14ac:dyDescent="0.25">
      <c r="A94" s="139">
        <f t="shared" si="18"/>
        <v>26</v>
      </c>
      <c r="B94" s="85" t="s">
        <v>92</v>
      </c>
      <c r="C94" s="59">
        <f>'2015 Approved'!$B$19</f>
        <v>0</v>
      </c>
      <c r="D94" s="42">
        <f t="shared" si="27"/>
        <v>0</v>
      </c>
      <c r="E94" s="114">
        <f>'2016 Proposed'!$B$20</f>
        <v>0.25</v>
      </c>
      <c r="F94" s="7">
        <f>E94</f>
        <v>0.25</v>
      </c>
      <c r="G94" s="85"/>
      <c r="H94" s="59">
        <f>'2015 Approved'!$M$19</f>
        <v>0</v>
      </c>
      <c r="I94" s="42">
        <f t="shared" si="29"/>
        <v>0</v>
      </c>
      <c r="J94" s="114">
        <f>'2016 Proposed'!$B$20</f>
        <v>0.25</v>
      </c>
      <c r="K94" s="7">
        <f>J94</f>
        <v>0.25</v>
      </c>
      <c r="L94" s="85"/>
      <c r="M94" s="59">
        <f>'2015 Approved'!$T$19</f>
        <v>0</v>
      </c>
      <c r="N94" s="42">
        <f t="shared" si="31"/>
        <v>0</v>
      </c>
      <c r="O94" s="114">
        <f>'2016 Proposed'!$B$20</f>
        <v>0.25</v>
      </c>
      <c r="P94" s="7">
        <f>O94</f>
        <v>0.25</v>
      </c>
      <c r="Q94" s="85"/>
      <c r="R94" s="59">
        <f>'2015 Approved'!$X$19</f>
        <v>0</v>
      </c>
      <c r="S94" s="42">
        <f t="shared" si="33"/>
        <v>0</v>
      </c>
      <c r="T94" s="114">
        <f>'2016 Proposed'!$B$20</f>
        <v>0.25</v>
      </c>
      <c r="U94" s="7">
        <f>T94</f>
        <v>0.25</v>
      </c>
      <c r="V94" s="85"/>
    </row>
    <row r="95" spans="1:22" x14ac:dyDescent="0.25">
      <c r="A95" s="139">
        <f t="shared" si="18"/>
        <v>27</v>
      </c>
      <c r="B95" s="85" t="s">
        <v>102</v>
      </c>
      <c r="C95" s="59">
        <f>'2015 Approved'!$B$20</f>
        <v>0</v>
      </c>
      <c r="D95" s="42">
        <f t="shared" si="27"/>
        <v>0</v>
      </c>
      <c r="E95" s="114">
        <f>'2016 Proposed'!$B$21</f>
        <v>-1.4</v>
      </c>
      <c r="F95" s="7">
        <f>E95</f>
        <v>-1.4</v>
      </c>
      <c r="G95" s="85"/>
      <c r="H95" s="59">
        <f>'2015 Approved'!$M$20</f>
        <v>0</v>
      </c>
      <c r="I95" s="42">
        <f t="shared" si="29"/>
        <v>0</v>
      </c>
      <c r="J95" s="114">
        <f>'2016 Proposed'!$B$21</f>
        <v>-1.4</v>
      </c>
      <c r="K95" s="7">
        <f>J95</f>
        <v>-1.4</v>
      </c>
      <c r="L95" s="85"/>
      <c r="M95" s="59">
        <f>'2015 Approved'!$T$20</f>
        <v>0</v>
      </c>
      <c r="N95" s="42">
        <f t="shared" si="31"/>
        <v>0</v>
      </c>
      <c r="O95" s="114">
        <f>'2016 Proposed'!$B$21</f>
        <v>-1.4</v>
      </c>
      <c r="P95" s="7">
        <f>O95</f>
        <v>-1.4</v>
      </c>
      <c r="Q95" s="85"/>
      <c r="R95" s="59">
        <f>'2015 Approved'!$X$20</f>
        <v>0</v>
      </c>
      <c r="S95" s="42">
        <f t="shared" si="33"/>
        <v>0</v>
      </c>
      <c r="T95" s="114">
        <f>'2016 Proposed'!$B$21</f>
        <v>-1.4</v>
      </c>
      <c r="U95" s="7">
        <f>T95</f>
        <v>-1.4</v>
      </c>
      <c r="V95" s="85"/>
    </row>
    <row r="96" spans="1:22" x14ac:dyDescent="0.25">
      <c r="A96" s="142">
        <f t="shared" si="18"/>
        <v>28</v>
      </c>
      <c r="B96" s="143" t="s">
        <v>26</v>
      </c>
      <c r="C96" s="126"/>
      <c r="D96" s="96">
        <f>SUM(D80:D95)</f>
        <v>21.607159200000002</v>
      </c>
      <c r="E96" s="110"/>
      <c r="F96" s="95">
        <f>SUM(F80:F95)</f>
        <v>20.005027925</v>
      </c>
      <c r="G96" s="127">
        <f>F96-D96</f>
        <v>-1.6021312750000014</v>
      </c>
      <c r="H96" s="126"/>
      <c r="I96" s="96">
        <f>SUM(I80:I95)</f>
        <v>19.871011200000002</v>
      </c>
      <c r="J96" s="110"/>
      <c r="K96" s="95">
        <f>SUM(K80:K95)</f>
        <v>20.005027925</v>
      </c>
      <c r="L96" s="127">
        <f>K96-I96</f>
        <v>0.13401672499999862</v>
      </c>
      <c r="M96" s="126"/>
      <c r="N96" s="96">
        <f>SUM(N80:N95)</f>
        <v>20.046166799999998</v>
      </c>
      <c r="O96" s="110"/>
      <c r="P96" s="95">
        <f>SUM(P80:P95)</f>
        <v>20.045027924999999</v>
      </c>
      <c r="Q96" s="127">
        <f>P96-N96</f>
        <v>-1.1388749999987624E-3</v>
      </c>
      <c r="R96" s="126"/>
      <c r="S96" s="96">
        <f>SUM(S80:S95)</f>
        <v>19.512412000000001</v>
      </c>
      <c r="T96" s="110"/>
      <c r="U96" s="95">
        <f>SUM(U80:U95)</f>
        <v>20.235027925000001</v>
      </c>
      <c r="V96" s="127">
        <f>U96-S96</f>
        <v>0.72261592499999949</v>
      </c>
    </row>
    <row r="97" spans="1:22" x14ac:dyDescent="0.25">
      <c r="A97" s="144">
        <f t="shared" si="18"/>
        <v>29</v>
      </c>
      <c r="B97" s="145" t="s">
        <v>116</v>
      </c>
      <c r="C97" s="128"/>
      <c r="D97" s="120"/>
      <c r="E97" s="111"/>
      <c r="F97" s="97"/>
      <c r="G97" s="129">
        <f>G96/D96</f>
        <v>-7.4148168214542579E-2</v>
      </c>
      <c r="H97" s="128"/>
      <c r="I97" s="120"/>
      <c r="J97" s="111"/>
      <c r="K97" s="97"/>
      <c r="L97" s="129">
        <f>L96/I96</f>
        <v>6.7443334237564422E-3</v>
      </c>
      <c r="M97" s="128"/>
      <c r="N97" s="120"/>
      <c r="O97" s="111"/>
      <c r="P97" s="97"/>
      <c r="Q97" s="129">
        <f>Q96/N96</f>
        <v>-5.6812607186265782E-5</v>
      </c>
      <c r="R97" s="128"/>
      <c r="S97" s="120"/>
      <c r="T97" s="111"/>
      <c r="U97" s="97"/>
      <c r="V97" s="129">
        <f>V96/S96</f>
        <v>3.7033654527179903E-2</v>
      </c>
    </row>
    <row r="98" spans="1:22" x14ac:dyDescent="0.25">
      <c r="A98" s="146">
        <f t="shared" si="18"/>
        <v>30</v>
      </c>
      <c r="B98" s="131" t="s">
        <v>29</v>
      </c>
      <c r="C98" s="130"/>
      <c r="D98" s="121"/>
      <c r="E98" s="112"/>
      <c r="F98" s="94"/>
      <c r="G98" s="131"/>
      <c r="H98" s="130"/>
      <c r="I98" s="121"/>
      <c r="J98" s="112"/>
      <c r="K98" s="94"/>
      <c r="L98" s="131"/>
      <c r="M98" s="130"/>
      <c r="N98" s="121"/>
      <c r="O98" s="112"/>
      <c r="P98" s="94"/>
      <c r="Q98" s="131"/>
      <c r="R98" s="130"/>
      <c r="S98" s="121"/>
      <c r="T98" s="112"/>
      <c r="U98" s="94"/>
      <c r="V98" s="131"/>
    </row>
    <row r="99" spans="1:22" x14ac:dyDescent="0.25">
      <c r="A99" s="139">
        <f t="shared" si="18"/>
        <v>31</v>
      </c>
      <c r="B99" s="85" t="s">
        <v>66</v>
      </c>
      <c r="C99" s="59">
        <f>'2015 Approved'!$B$26</f>
        <v>7.4000000000000003E-3</v>
      </c>
      <c r="D99" s="42">
        <f>C99*D$72</f>
        <v>0.77167200000000002</v>
      </c>
      <c r="E99" s="114">
        <f>'2016 Proposed'!$B$28</f>
        <v>7.0000000000000001E-3</v>
      </c>
      <c r="F99" s="7">
        <f>E99*F$72</f>
        <v>0.73016999999999999</v>
      </c>
      <c r="G99" s="85"/>
      <c r="H99" s="59">
        <f>'2015 Approved'!$M$26</f>
        <v>7.1999999999999998E-3</v>
      </c>
      <c r="I99" s="42">
        <f>H99*I$72</f>
        <v>0.76377600000000001</v>
      </c>
      <c r="J99" s="114">
        <f>'2016 Proposed'!$B$28</f>
        <v>7.0000000000000001E-3</v>
      </c>
      <c r="K99" s="7">
        <f>J99*K$72</f>
        <v>0.73016999999999999</v>
      </c>
      <c r="L99" s="85"/>
      <c r="M99" s="59">
        <f>'2015 Approved'!$T$26</f>
        <v>7.6E-3</v>
      </c>
      <c r="N99" s="42">
        <f>M99*N$72</f>
        <v>0.81031200000000003</v>
      </c>
      <c r="O99" s="114">
        <f>'2016 Proposed'!$B$28</f>
        <v>7.0000000000000001E-3</v>
      </c>
      <c r="P99" s="7">
        <f>O99*P$72</f>
        <v>0.73016999999999999</v>
      </c>
      <c r="Q99" s="85"/>
      <c r="R99" s="59">
        <f>'2015 Approved'!$X$26</f>
        <v>7.4450068112693092E-3</v>
      </c>
      <c r="S99" s="42">
        <f>R99*S$72</f>
        <v>0.78768172063229303</v>
      </c>
      <c r="T99" s="114">
        <f>'2016 Proposed'!$B$28</f>
        <v>7.0000000000000001E-3</v>
      </c>
      <c r="U99" s="7">
        <f>T99*U$72</f>
        <v>0.73016999999999999</v>
      </c>
      <c r="V99" s="85"/>
    </row>
    <row r="100" spans="1:22" x14ac:dyDescent="0.25">
      <c r="A100" s="139">
        <f t="shared" si="18"/>
        <v>32</v>
      </c>
      <c r="B100" s="85" t="s">
        <v>67</v>
      </c>
      <c r="C100" s="59">
        <f>'2015 Approved'!$B$27</f>
        <v>5.3E-3</v>
      </c>
      <c r="D100" s="42">
        <f>C100*D$72</f>
        <v>0.55268399999999995</v>
      </c>
      <c r="E100" s="114">
        <f>'2016 Proposed'!$B$29</f>
        <v>5.3E-3</v>
      </c>
      <c r="F100" s="7">
        <f>E100*F$72</f>
        <v>0.55284299999999997</v>
      </c>
      <c r="G100" s="85"/>
      <c r="H100" s="59">
        <f>'2015 Approved'!$M$27</f>
        <v>5.1000000000000004E-3</v>
      </c>
      <c r="I100" s="42">
        <f>H100*I$72</f>
        <v>0.54100800000000004</v>
      </c>
      <c r="J100" s="114">
        <f>'2016 Proposed'!$B$29</f>
        <v>5.3E-3</v>
      </c>
      <c r="K100" s="7">
        <f>J100*K$72</f>
        <v>0.55284299999999997</v>
      </c>
      <c r="L100" s="85"/>
      <c r="M100" s="59">
        <f>'2015 Approved'!$T$27</f>
        <v>5.5999999999999999E-3</v>
      </c>
      <c r="N100" s="42">
        <f>M100*N$72</f>
        <v>0.59707200000000005</v>
      </c>
      <c r="O100" s="114">
        <f>'2016 Proposed'!$B$29</f>
        <v>5.3E-3</v>
      </c>
      <c r="P100" s="7">
        <f>O100*P$72</f>
        <v>0.55284299999999997</v>
      </c>
      <c r="Q100" s="85"/>
      <c r="R100" s="59">
        <f>'2015 Approved'!$X$27</f>
        <v>3.7551994493456586E-3</v>
      </c>
      <c r="S100" s="42">
        <f>R100*S$72</f>
        <v>0.39730010174077074</v>
      </c>
      <c r="T100" s="114">
        <f>'2016 Proposed'!$B$29</f>
        <v>5.3E-3</v>
      </c>
      <c r="U100" s="7">
        <f>T100*U$72</f>
        <v>0.55284299999999997</v>
      </c>
      <c r="V100" s="85"/>
    </row>
    <row r="101" spans="1:22" x14ac:dyDescent="0.25">
      <c r="A101" s="142">
        <f t="shared" si="18"/>
        <v>33</v>
      </c>
      <c r="B101" s="143" t="s">
        <v>26</v>
      </c>
      <c r="C101" s="126"/>
      <c r="D101" s="96">
        <f>SUM(D99:D100)</f>
        <v>1.3243559999999999</v>
      </c>
      <c r="E101" s="110"/>
      <c r="F101" s="95">
        <f>SUM(F99:F100)</f>
        <v>1.283013</v>
      </c>
      <c r="G101" s="127">
        <f>F101-D101</f>
        <v>-4.1342999999999908E-2</v>
      </c>
      <c r="H101" s="126"/>
      <c r="I101" s="96">
        <f>SUM(I99:I100)</f>
        <v>1.3047840000000002</v>
      </c>
      <c r="J101" s="110"/>
      <c r="K101" s="95">
        <f>SUM(K99:K100)</f>
        <v>1.283013</v>
      </c>
      <c r="L101" s="127">
        <f>K101-I101</f>
        <v>-2.1771000000000207E-2</v>
      </c>
      <c r="M101" s="126"/>
      <c r="N101" s="96">
        <f>SUM(N99:N100)</f>
        <v>1.407384</v>
      </c>
      <c r="O101" s="110"/>
      <c r="P101" s="95">
        <f>SUM(P99:P100)</f>
        <v>1.283013</v>
      </c>
      <c r="Q101" s="127">
        <f>P101-N101</f>
        <v>-0.12437100000000001</v>
      </c>
      <c r="R101" s="126"/>
      <c r="S101" s="96">
        <f>SUM(S99:S100)</f>
        <v>1.1849818223730637</v>
      </c>
      <c r="T101" s="110"/>
      <c r="U101" s="95">
        <f>SUM(U99:U100)</f>
        <v>1.283013</v>
      </c>
      <c r="V101" s="127">
        <f>U101-S101</f>
        <v>9.803117762693625E-2</v>
      </c>
    </row>
    <row r="102" spans="1:22" x14ac:dyDescent="0.25">
      <c r="A102" s="144">
        <f t="shared" si="18"/>
        <v>34</v>
      </c>
      <c r="B102" s="145" t="s">
        <v>116</v>
      </c>
      <c r="C102" s="128"/>
      <c r="D102" s="120"/>
      <c r="E102" s="111"/>
      <c r="F102" s="97"/>
      <c r="G102" s="129">
        <f>G101/D101</f>
        <v>-3.1217437003343444E-2</v>
      </c>
      <c r="H102" s="128"/>
      <c r="I102" s="120"/>
      <c r="J102" s="111"/>
      <c r="K102" s="97"/>
      <c r="L102" s="129">
        <f>L101/I101</f>
        <v>-1.6685520361991106E-2</v>
      </c>
      <c r="M102" s="128"/>
      <c r="N102" s="120"/>
      <c r="O102" s="111"/>
      <c r="P102" s="97"/>
      <c r="Q102" s="129">
        <f>Q101/N101</f>
        <v>-8.8370338159308337E-2</v>
      </c>
      <c r="R102" s="128"/>
      <c r="S102" s="120"/>
      <c r="T102" s="111"/>
      <c r="U102" s="97"/>
      <c r="V102" s="129">
        <f>V101/S101</f>
        <v>8.2728001203104903E-2</v>
      </c>
    </row>
    <row r="103" spans="1:22" x14ac:dyDescent="0.25">
      <c r="A103" s="146">
        <f t="shared" si="18"/>
        <v>35</v>
      </c>
      <c r="B103" s="131" t="s">
        <v>30</v>
      </c>
      <c r="C103" s="130"/>
      <c r="D103" s="121"/>
      <c r="E103" s="112"/>
      <c r="F103" s="94"/>
      <c r="G103" s="131"/>
      <c r="H103" s="130"/>
      <c r="I103" s="121"/>
      <c r="J103" s="112"/>
      <c r="K103" s="94"/>
      <c r="L103" s="131"/>
      <c r="M103" s="130"/>
      <c r="N103" s="121"/>
      <c r="O103" s="112"/>
      <c r="P103" s="94"/>
      <c r="Q103" s="131"/>
      <c r="R103" s="130"/>
      <c r="S103" s="121"/>
      <c r="T103" s="112"/>
      <c r="U103" s="94"/>
      <c r="V103" s="131"/>
    </row>
    <row r="104" spans="1:22" x14ac:dyDescent="0.25">
      <c r="A104" s="139">
        <f t="shared" si="18"/>
        <v>36</v>
      </c>
      <c r="B104" s="85" t="s">
        <v>184</v>
      </c>
      <c r="C104" s="114">
        <f>0.0036+0.0013+0.0011</f>
        <v>6.0000000000000001E-3</v>
      </c>
      <c r="D104" s="42">
        <f>C104*D72</f>
        <v>0.62568000000000001</v>
      </c>
      <c r="E104" s="114">
        <f>0.0036+0.0013+0.0011</f>
        <v>6.0000000000000001E-3</v>
      </c>
      <c r="F104" s="7">
        <f>E104*F72</f>
        <v>0.62585999999999997</v>
      </c>
      <c r="G104" s="85"/>
      <c r="H104" s="114">
        <f>0.0036+0.0013+0.0011</f>
        <v>6.0000000000000001E-3</v>
      </c>
      <c r="I104" s="42">
        <f>H104*I72</f>
        <v>0.63648000000000005</v>
      </c>
      <c r="J104" s="114">
        <f>0.0036+0.0013+0.0011</f>
        <v>6.0000000000000001E-3</v>
      </c>
      <c r="K104" s="7">
        <f>J104*K72</f>
        <v>0.62585999999999997</v>
      </c>
      <c r="L104" s="85"/>
      <c r="M104" s="114">
        <f>0.0036+0.0013+0.0011</f>
        <v>6.0000000000000001E-3</v>
      </c>
      <c r="N104" s="42">
        <f>M104*N72</f>
        <v>0.63972000000000007</v>
      </c>
      <c r="O104" s="114">
        <f>0.0036+0.0013+0.0011</f>
        <v>6.0000000000000001E-3</v>
      </c>
      <c r="P104" s="7">
        <f>O104*P72</f>
        <v>0.62585999999999997</v>
      </c>
      <c r="Q104" s="85"/>
      <c r="R104" s="114">
        <f>0.0036+0.0013+0.0011</f>
        <v>6.0000000000000001E-3</v>
      </c>
      <c r="S104" s="42">
        <f>R104*S72</f>
        <v>0.63480000000000003</v>
      </c>
      <c r="T104" s="114">
        <f>0.0036+0.0013+0.0011</f>
        <v>6.0000000000000001E-3</v>
      </c>
      <c r="U104" s="7">
        <f>T104*U72</f>
        <v>0.62585999999999997</v>
      </c>
      <c r="V104" s="85"/>
    </row>
    <row r="105" spans="1:22" x14ac:dyDescent="0.25">
      <c r="A105" s="139">
        <f t="shared" si="18"/>
        <v>37</v>
      </c>
      <c r="B105" s="85" t="s">
        <v>65</v>
      </c>
      <c r="C105" s="59">
        <f>SSS</f>
        <v>0.25</v>
      </c>
      <c r="D105" s="42">
        <f>C105</f>
        <v>0.25</v>
      </c>
      <c r="E105" s="114">
        <f>SSS</f>
        <v>0.25</v>
      </c>
      <c r="F105" s="7">
        <f>E105</f>
        <v>0.25</v>
      </c>
      <c r="G105" s="85"/>
      <c r="H105" s="59">
        <f>SSS</f>
        <v>0.25</v>
      </c>
      <c r="I105" s="42">
        <f>H105</f>
        <v>0.25</v>
      </c>
      <c r="J105" s="114">
        <f>SSS</f>
        <v>0.25</v>
      </c>
      <c r="K105" s="7">
        <f>J105</f>
        <v>0.25</v>
      </c>
      <c r="L105" s="85"/>
      <c r="M105" s="59">
        <f>SSS</f>
        <v>0.25</v>
      </c>
      <c r="N105" s="42">
        <f>M105</f>
        <v>0.25</v>
      </c>
      <c r="O105" s="114">
        <f>SSS</f>
        <v>0.25</v>
      </c>
      <c r="P105" s="7">
        <f>O105</f>
        <v>0.25</v>
      </c>
      <c r="Q105" s="85"/>
      <c r="R105" s="59">
        <f>SSS</f>
        <v>0.25</v>
      </c>
      <c r="S105" s="42">
        <f>R105</f>
        <v>0.25</v>
      </c>
      <c r="T105" s="114">
        <f>SSS</f>
        <v>0.25</v>
      </c>
      <c r="U105" s="7">
        <f>T105</f>
        <v>0.25</v>
      </c>
      <c r="V105" s="85"/>
    </row>
    <row r="106" spans="1:22" x14ac:dyDescent="0.25">
      <c r="A106" s="139">
        <f t="shared" si="18"/>
        <v>38</v>
      </c>
      <c r="B106" s="85" t="s">
        <v>11</v>
      </c>
      <c r="C106" s="59">
        <v>0</v>
      </c>
      <c r="D106" s="42">
        <f>C106*D69</f>
        <v>0</v>
      </c>
      <c r="E106" s="114">
        <v>0</v>
      </c>
      <c r="F106" s="7">
        <f>E106*F69</f>
        <v>0</v>
      </c>
      <c r="G106" s="85"/>
      <c r="H106" s="59">
        <v>0</v>
      </c>
      <c r="I106" s="42">
        <f>H106*I69</f>
        <v>0</v>
      </c>
      <c r="J106" s="114">
        <v>0</v>
      </c>
      <c r="K106" s="7">
        <f>J106*K69</f>
        <v>0</v>
      </c>
      <c r="L106" s="85"/>
      <c r="M106" s="59">
        <v>0</v>
      </c>
      <c r="N106" s="42">
        <f>M106*N69</f>
        <v>0</v>
      </c>
      <c r="O106" s="114">
        <v>0</v>
      </c>
      <c r="P106" s="7">
        <f>O106*P69</f>
        <v>0</v>
      </c>
      <c r="Q106" s="85"/>
      <c r="R106" s="59">
        <v>0</v>
      </c>
      <c r="S106" s="42">
        <f>R106*S69</f>
        <v>0</v>
      </c>
      <c r="T106" s="114">
        <v>0</v>
      </c>
      <c r="U106" s="7">
        <f>T106*U69</f>
        <v>0</v>
      </c>
      <c r="V106" s="85"/>
    </row>
    <row r="107" spans="1:22" x14ac:dyDescent="0.25">
      <c r="A107" s="142">
        <f>A106+1</f>
        <v>39</v>
      </c>
      <c r="B107" s="143" t="s">
        <v>12</v>
      </c>
      <c r="C107" s="126"/>
      <c r="D107" s="96">
        <f>SUM(D104:D106)</f>
        <v>0.87568000000000001</v>
      </c>
      <c r="E107" s="110"/>
      <c r="F107" s="95">
        <f>SUM(F104:F106)</f>
        <v>0.87585999999999997</v>
      </c>
      <c r="G107" s="127">
        <f>F107-D107</f>
        <v>1.7999999999995797E-4</v>
      </c>
      <c r="H107" s="126"/>
      <c r="I107" s="96">
        <f>SUM(I104:I106)</f>
        <v>0.88648000000000005</v>
      </c>
      <c r="J107" s="110"/>
      <c r="K107" s="95">
        <f>SUM(K104:K106)</f>
        <v>0.87585999999999997</v>
      </c>
      <c r="L107" s="127">
        <f>K107-I107</f>
        <v>-1.0620000000000074E-2</v>
      </c>
      <c r="M107" s="126"/>
      <c r="N107" s="96">
        <f>SUM(N104:N106)</f>
        <v>0.88972000000000007</v>
      </c>
      <c r="O107" s="110"/>
      <c r="P107" s="95">
        <f>SUM(P104:P106)</f>
        <v>0.87585999999999997</v>
      </c>
      <c r="Q107" s="127">
        <f>P107-N107</f>
        <v>-1.3860000000000094E-2</v>
      </c>
      <c r="R107" s="126"/>
      <c r="S107" s="96">
        <f>SUM(S104:S106)</f>
        <v>0.88480000000000003</v>
      </c>
      <c r="T107" s="110"/>
      <c r="U107" s="95">
        <f>SUM(U104:U106)</f>
        <v>0.87585999999999997</v>
      </c>
      <c r="V107" s="127">
        <f>U107-S107</f>
        <v>-8.940000000000059E-3</v>
      </c>
    </row>
    <row r="108" spans="1:22" x14ac:dyDescent="0.25">
      <c r="A108" s="144">
        <f t="shared" si="18"/>
        <v>40</v>
      </c>
      <c r="B108" s="145" t="s">
        <v>116</v>
      </c>
      <c r="C108" s="128"/>
      <c r="D108" s="120"/>
      <c r="E108" s="111"/>
      <c r="F108" s="97"/>
      <c r="G108" s="129">
        <f>G107/D107</f>
        <v>2.0555454047135709E-4</v>
      </c>
      <c r="H108" s="128"/>
      <c r="I108" s="120"/>
      <c r="J108" s="111"/>
      <c r="K108" s="97"/>
      <c r="L108" s="129">
        <f>L107/I107</f>
        <v>-1.1979965707066232E-2</v>
      </c>
      <c r="M108" s="128"/>
      <c r="N108" s="120"/>
      <c r="O108" s="111"/>
      <c r="P108" s="97"/>
      <c r="Q108" s="129">
        <f>Q107/N107</f>
        <v>-1.5577934631120009E-2</v>
      </c>
      <c r="R108" s="128"/>
      <c r="S108" s="120"/>
      <c r="T108" s="111"/>
      <c r="U108" s="97"/>
      <c r="V108" s="129">
        <f>V107/S107</f>
        <v>-1.0103978300180899E-2</v>
      </c>
    </row>
    <row r="109" spans="1:22" x14ac:dyDescent="0.25">
      <c r="A109" s="147">
        <f t="shared" si="18"/>
        <v>41</v>
      </c>
      <c r="B109" s="133" t="s">
        <v>127</v>
      </c>
      <c r="C109" s="132"/>
      <c r="D109" s="122">
        <f>D77+D96+D101+D107</f>
        <v>34.021195200000008</v>
      </c>
      <c r="E109" s="115"/>
      <c r="F109" s="102">
        <f>F77+F96+F101+F107</f>
        <v>32.377900924999999</v>
      </c>
      <c r="G109" s="133"/>
      <c r="H109" s="132"/>
      <c r="I109" s="122">
        <f>I77+I96+I101+I107</f>
        <v>32.276275200000008</v>
      </c>
      <c r="J109" s="115"/>
      <c r="K109" s="102">
        <f>K77+K96+K101+K107</f>
        <v>32.377900924999999</v>
      </c>
      <c r="L109" s="133"/>
      <c r="M109" s="132"/>
      <c r="N109" s="122">
        <f>N77+N96+N101+N107</f>
        <v>32.557270799999998</v>
      </c>
      <c r="O109" s="115"/>
      <c r="P109" s="102">
        <f>P77+P96+P101+P107</f>
        <v>32.417900924999998</v>
      </c>
      <c r="Q109" s="133"/>
      <c r="R109" s="132"/>
      <c r="S109" s="122">
        <f>S77+S96+S101+S107</f>
        <v>31.796193822373066</v>
      </c>
      <c r="T109" s="115"/>
      <c r="U109" s="102">
        <f>U77+U96+U101+U107</f>
        <v>32.607900925000003</v>
      </c>
      <c r="V109" s="133"/>
    </row>
    <row r="110" spans="1:22" x14ac:dyDescent="0.25">
      <c r="A110" s="148">
        <f t="shared" si="18"/>
        <v>42</v>
      </c>
      <c r="B110" s="134" t="s">
        <v>13</v>
      </c>
      <c r="C110" s="87"/>
      <c r="D110" s="43">
        <f>D109*0.13</f>
        <v>4.4227553760000013</v>
      </c>
      <c r="E110" s="116"/>
      <c r="F110" s="99">
        <f>F109*0.13</f>
        <v>4.2091271202499998</v>
      </c>
      <c r="G110" s="134"/>
      <c r="H110" s="87"/>
      <c r="I110" s="43">
        <f>I109*0.13</f>
        <v>4.1959157760000014</v>
      </c>
      <c r="J110" s="116"/>
      <c r="K110" s="99">
        <f>K109*0.13</f>
        <v>4.2091271202499998</v>
      </c>
      <c r="L110" s="134"/>
      <c r="M110" s="87"/>
      <c r="N110" s="43">
        <f>N109*0.13</f>
        <v>4.2324452040000002</v>
      </c>
      <c r="O110" s="116"/>
      <c r="P110" s="99">
        <f>P109*0.13</f>
        <v>4.2143271202500001</v>
      </c>
      <c r="Q110" s="134"/>
      <c r="R110" s="87"/>
      <c r="S110" s="43">
        <f>S109*0.13</f>
        <v>4.1335051969084988</v>
      </c>
      <c r="T110" s="116"/>
      <c r="U110" s="99">
        <f>U109*0.13</f>
        <v>4.2390271202500003</v>
      </c>
      <c r="V110" s="134"/>
    </row>
    <row r="111" spans="1:22" x14ac:dyDescent="0.25">
      <c r="A111" s="141">
        <f t="shared" si="18"/>
        <v>43</v>
      </c>
      <c r="B111" s="125" t="s">
        <v>14</v>
      </c>
      <c r="C111" s="88"/>
      <c r="D111" s="69"/>
      <c r="E111" s="117"/>
      <c r="F111" s="70"/>
      <c r="G111" s="125"/>
      <c r="H111" s="88"/>
      <c r="I111" s="69"/>
      <c r="J111" s="117"/>
      <c r="K111" s="70"/>
      <c r="L111" s="125"/>
      <c r="M111" s="88"/>
      <c r="N111" s="69"/>
      <c r="O111" s="117"/>
      <c r="P111" s="70"/>
      <c r="Q111" s="125"/>
      <c r="R111" s="88"/>
      <c r="S111" s="69"/>
      <c r="T111" s="117"/>
      <c r="U111" s="70"/>
      <c r="V111" s="125"/>
    </row>
    <row r="112" spans="1:22" x14ac:dyDescent="0.25">
      <c r="A112" s="149">
        <f t="shared" si="18"/>
        <v>44</v>
      </c>
      <c r="B112" s="150" t="s">
        <v>15</v>
      </c>
      <c r="C112" s="135"/>
      <c r="D112" s="104">
        <f>SUM(D109:D111)</f>
        <v>38.443950576000006</v>
      </c>
      <c r="E112" s="118"/>
      <c r="F112" s="103">
        <f>SUM(F109:F111)</f>
        <v>36.587028045250001</v>
      </c>
      <c r="G112" s="136">
        <f>F112-D112</f>
        <v>-1.8569225307500048</v>
      </c>
      <c r="H112" s="135"/>
      <c r="I112" s="104">
        <f>SUM(I109:I111)</f>
        <v>36.472190976000007</v>
      </c>
      <c r="J112" s="118"/>
      <c r="K112" s="103">
        <f>SUM(K109:K111)</f>
        <v>36.587028045250001</v>
      </c>
      <c r="L112" s="136">
        <f>K112-I112</f>
        <v>0.11483706924999382</v>
      </c>
      <c r="M112" s="135"/>
      <c r="N112" s="104">
        <f>SUM(N109:N111)</f>
        <v>36.789716003999999</v>
      </c>
      <c r="O112" s="118"/>
      <c r="P112" s="103">
        <f>SUM(P109:P111)</f>
        <v>36.632228045249995</v>
      </c>
      <c r="Q112" s="136">
        <f>P112-N112</f>
        <v>-0.15748795875000354</v>
      </c>
      <c r="R112" s="135"/>
      <c r="S112" s="104">
        <f>SUM(S109:S111)</f>
        <v>35.929699019281564</v>
      </c>
      <c r="T112" s="118"/>
      <c r="U112" s="103">
        <f>SUM(U109:U111)</f>
        <v>36.846928045250003</v>
      </c>
      <c r="V112" s="136">
        <f>U112-S112</f>
        <v>0.9172290259684388</v>
      </c>
    </row>
    <row r="113" spans="1:22" x14ac:dyDescent="0.25">
      <c r="A113" s="151">
        <f t="shared" si="18"/>
        <v>45</v>
      </c>
      <c r="B113" s="152" t="s">
        <v>116</v>
      </c>
      <c r="C113" s="137"/>
      <c r="D113" s="123"/>
      <c r="E113" s="119"/>
      <c r="F113" s="105"/>
      <c r="G113" s="138">
        <f>G112/D112</f>
        <v>-4.8302073614392121E-2</v>
      </c>
      <c r="H113" s="137"/>
      <c r="I113" s="123"/>
      <c r="J113" s="119"/>
      <c r="K113" s="105"/>
      <c r="L113" s="138">
        <f>L112/I112</f>
        <v>3.1486199807837338E-3</v>
      </c>
      <c r="M113" s="137"/>
      <c r="N113" s="123"/>
      <c r="O113" s="119"/>
      <c r="P113" s="105"/>
      <c r="Q113" s="138">
        <f>Q112/N112</f>
        <v>-4.2807603824090547E-3</v>
      </c>
      <c r="R113" s="137"/>
      <c r="S113" s="123"/>
      <c r="T113" s="119"/>
      <c r="U113" s="105"/>
      <c r="V113" s="138">
        <f>V112/S112</f>
        <v>2.552843611287171E-2</v>
      </c>
    </row>
    <row r="114" spans="1:22" x14ac:dyDescent="0.25">
      <c r="A114" s="191">
        <f>A113+1</f>
        <v>46</v>
      </c>
      <c r="B114" s="192" t="s">
        <v>16</v>
      </c>
      <c r="C114" s="193"/>
      <c r="D114" s="194"/>
      <c r="E114" s="195"/>
      <c r="F114" s="196"/>
      <c r="G114" s="192"/>
      <c r="H114" s="193"/>
      <c r="I114" s="194"/>
      <c r="J114" s="195"/>
      <c r="K114" s="196"/>
      <c r="L114" s="192"/>
      <c r="M114" s="193"/>
      <c r="N114" s="194"/>
      <c r="O114" s="195"/>
      <c r="P114" s="196"/>
      <c r="Q114" s="192"/>
      <c r="R114" s="193"/>
      <c r="S114" s="194"/>
      <c r="T114" s="195"/>
      <c r="U114" s="196"/>
      <c r="V114" s="192"/>
    </row>
    <row r="115" spans="1:22" x14ac:dyDescent="0.25">
      <c r="A115" s="148">
        <f>A114+1</f>
        <v>47</v>
      </c>
      <c r="B115" s="134" t="s">
        <v>125</v>
      </c>
      <c r="C115" s="202">
        <f>'2015 Approved'!$B$23</f>
        <v>0</v>
      </c>
      <c r="D115" s="43">
        <f>C115*D69</f>
        <v>0</v>
      </c>
      <c r="E115" s="203">
        <f>C115</f>
        <v>0</v>
      </c>
      <c r="F115" s="99">
        <f>E115*F69</f>
        <v>0</v>
      </c>
      <c r="G115" s="134"/>
      <c r="H115" s="59">
        <f>'2015 Approved'!$M$23</f>
        <v>0</v>
      </c>
      <c r="I115" s="43">
        <f>H115*I69</f>
        <v>0</v>
      </c>
      <c r="J115" s="203">
        <f>H115</f>
        <v>0</v>
      </c>
      <c r="K115" s="7">
        <f>J115*K69</f>
        <v>0</v>
      </c>
      <c r="L115" s="134"/>
      <c r="M115" s="59">
        <f>'2015 Approved'!T86</f>
        <v>0</v>
      </c>
      <c r="N115" s="43">
        <f>M115*N69</f>
        <v>0</v>
      </c>
      <c r="O115" s="203">
        <f>M115</f>
        <v>0</v>
      </c>
      <c r="P115" s="7">
        <f>O115*P69</f>
        <v>0</v>
      </c>
      <c r="Q115" s="134"/>
      <c r="R115" s="59">
        <f>'2015 Approved'!$X$23</f>
        <v>3.0999999999999999E-3</v>
      </c>
      <c r="S115" s="43">
        <f>R115*S69</f>
        <v>0.31</v>
      </c>
      <c r="T115" s="203">
        <f>R115</f>
        <v>3.0999999999999999E-3</v>
      </c>
      <c r="U115" s="7">
        <f>T115*U69</f>
        <v>0.31</v>
      </c>
      <c r="V115" s="134"/>
    </row>
    <row r="116" spans="1:22" x14ac:dyDescent="0.25">
      <c r="A116" s="148">
        <f>A115+1</f>
        <v>48</v>
      </c>
      <c r="B116" s="85" t="s">
        <v>126</v>
      </c>
      <c r="C116" s="59">
        <f>'2015 Approved'!$B$24</f>
        <v>3.1999999999999997E-3</v>
      </c>
      <c r="D116" s="42">
        <f>C116*D69</f>
        <v>0.31999999999999995</v>
      </c>
      <c r="E116" s="203">
        <f>'2016 Proposed'!$B$26</f>
        <v>3.3999999999999998E-3</v>
      </c>
      <c r="F116" s="7">
        <f>E116*F69</f>
        <v>0.33999999999999997</v>
      </c>
      <c r="G116" s="85"/>
      <c r="H116" s="59">
        <f>'2015 Approved'!$M$24</f>
        <v>-8.0000000000000004E-4</v>
      </c>
      <c r="I116" s="42">
        <f>H116*I69</f>
        <v>-0.08</v>
      </c>
      <c r="J116" s="114">
        <f>'2016 Proposed'!$B$26</f>
        <v>3.3999999999999998E-3</v>
      </c>
      <c r="K116" s="7">
        <f>J116*K69</f>
        <v>0.33999999999999997</v>
      </c>
      <c r="L116" s="85"/>
      <c r="M116" s="59">
        <f>'2015 Approved'!$T$24</f>
        <v>-4.0000000000000002E-4</v>
      </c>
      <c r="N116" s="42">
        <f>M116*N69</f>
        <v>-0.04</v>
      </c>
      <c r="O116" s="114">
        <f>'2016 Proposed'!$B$26</f>
        <v>3.3999999999999998E-3</v>
      </c>
      <c r="P116" s="7">
        <f>O116*P69</f>
        <v>0.33999999999999997</v>
      </c>
      <c r="Q116" s="85"/>
      <c r="R116" s="59">
        <f>'2015 Approved'!$X$24</f>
        <v>-2.9999999999999997E-4</v>
      </c>
      <c r="S116" s="42">
        <f>R116*S69</f>
        <v>-0.03</v>
      </c>
      <c r="T116" s="114">
        <f>'2016 Proposed'!$B$26</f>
        <v>3.3999999999999998E-3</v>
      </c>
      <c r="U116" s="7">
        <f>T116*U69</f>
        <v>0.33999999999999997</v>
      </c>
      <c r="V116" s="85"/>
    </row>
    <row r="117" spans="1:22" x14ac:dyDescent="0.25">
      <c r="A117" s="139">
        <f t="shared" si="18"/>
        <v>49</v>
      </c>
      <c r="B117" s="85" t="s">
        <v>17</v>
      </c>
      <c r="C117" s="86"/>
      <c r="D117" s="42">
        <f>D109+SUM(D115:D116)</f>
        <v>34.341195200000008</v>
      </c>
      <c r="E117" s="106"/>
      <c r="F117" s="7">
        <f>F109+SUM(F115:F116)</f>
        <v>32.717900925000002</v>
      </c>
      <c r="G117" s="85"/>
      <c r="H117" s="86"/>
      <c r="I117" s="42">
        <f>I109+I116+I115</f>
        <v>32.196275200000009</v>
      </c>
      <c r="J117" s="106"/>
      <c r="K117" s="7">
        <f>K109+K116+K115</f>
        <v>32.717900925000002</v>
      </c>
      <c r="L117" s="85"/>
      <c r="M117" s="86"/>
      <c r="N117" s="42">
        <f>N109+N116+N115</f>
        <v>32.517270799999999</v>
      </c>
      <c r="O117" s="106"/>
      <c r="P117" s="7">
        <f>P109+P116+P115</f>
        <v>32.757900925000001</v>
      </c>
      <c r="Q117" s="85"/>
      <c r="R117" s="86"/>
      <c r="S117" s="42">
        <f>S109+S116+S115</f>
        <v>32.076193822373064</v>
      </c>
      <c r="T117" s="106"/>
      <c r="U117" s="7">
        <f>U109+U116+U115</f>
        <v>33.257900925000008</v>
      </c>
      <c r="V117" s="85"/>
    </row>
    <row r="118" spans="1:22" x14ac:dyDescent="0.25">
      <c r="A118" s="139">
        <f t="shared" si="18"/>
        <v>50</v>
      </c>
      <c r="B118" s="85" t="s">
        <v>13</v>
      </c>
      <c r="C118" s="86"/>
      <c r="D118" s="42">
        <f>D117*0.13</f>
        <v>4.4643553760000012</v>
      </c>
      <c r="E118" s="106"/>
      <c r="F118" s="7">
        <f>F117*0.13</f>
        <v>4.2533271202500007</v>
      </c>
      <c r="G118" s="85"/>
      <c r="H118" s="86"/>
      <c r="I118" s="42">
        <f>I117*0.13</f>
        <v>4.1855157760000017</v>
      </c>
      <c r="J118" s="106"/>
      <c r="K118" s="7">
        <f>K117*0.13</f>
        <v>4.2533271202500007</v>
      </c>
      <c r="L118" s="85"/>
      <c r="M118" s="86"/>
      <c r="N118" s="42">
        <f>N117*0.13</f>
        <v>4.2272452039999999</v>
      </c>
      <c r="O118" s="106"/>
      <c r="P118" s="7">
        <f>P117*0.13</f>
        <v>4.2585271202500001</v>
      </c>
      <c r="Q118" s="85"/>
      <c r="R118" s="86"/>
      <c r="S118" s="42">
        <f>S117*0.13</f>
        <v>4.1699051969084984</v>
      </c>
      <c r="T118" s="106"/>
      <c r="U118" s="7">
        <f>U117*0.13</f>
        <v>4.3235271202500014</v>
      </c>
      <c r="V118" s="85"/>
    </row>
    <row r="119" spans="1:22" x14ac:dyDescent="0.25">
      <c r="A119" s="139">
        <f t="shared" si="18"/>
        <v>51</v>
      </c>
      <c r="B119" s="85" t="s">
        <v>18</v>
      </c>
      <c r="C119" s="86"/>
      <c r="D119" s="42"/>
      <c r="E119" s="106"/>
      <c r="F119" s="7"/>
      <c r="G119" s="85"/>
      <c r="H119" s="86"/>
      <c r="I119" s="42"/>
      <c r="J119" s="106"/>
      <c r="K119" s="7"/>
      <c r="L119" s="85"/>
      <c r="M119" s="86"/>
      <c r="N119" s="42"/>
      <c r="O119" s="106"/>
      <c r="P119" s="7"/>
      <c r="Q119" s="85"/>
      <c r="R119" s="86"/>
      <c r="S119" s="42"/>
      <c r="T119" s="106"/>
      <c r="U119" s="7"/>
      <c r="V119" s="85"/>
    </row>
    <row r="120" spans="1:22" x14ac:dyDescent="0.25">
      <c r="A120" s="177">
        <f t="shared" si="18"/>
        <v>52</v>
      </c>
      <c r="B120" s="178" t="s">
        <v>15</v>
      </c>
      <c r="C120" s="179"/>
      <c r="D120" s="180">
        <f>SUM(D117:D119)</f>
        <v>38.805550576000009</v>
      </c>
      <c r="E120" s="181"/>
      <c r="F120" s="182">
        <f>SUM(F117:F119)</f>
        <v>36.971228045250001</v>
      </c>
      <c r="G120" s="183">
        <f>F120-D120</f>
        <v>-1.8343225307500077</v>
      </c>
      <c r="H120" s="179"/>
      <c r="I120" s="180">
        <f>SUM(I117:I119)</f>
        <v>36.381790976000012</v>
      </c>
      <c r="J120" s="181"/>
      <c r="K120" s="182">
        <f>SUM(K117:K119)</f>
        <v>36.971228045250001</v>
      </c>
      <c r="L120" s="183">
        <f>K120-I120</f>
        <v>0.58943706924998907</v>
      </c>
      <c r="M120" s="179"/>
      <c r="N120" s="180">
        <f>SUM(N117:N119)</f>
        <v>36.744516003999998</v>
      </c>
      <c r="O120" s="181"/>
      <c r="P120" s="182">
        <f>SUM(P117:P119)</f>
        <v>37.016428045250002</v>
      </c>
      <c r="Q120" s="183">
        <f>P120-N120</f>
        <v>0.27191204125000468</v>
      </c>
      <c r="R120" s="179"/>
      <c r="S120" s="180">
        <f>SUM(S117:S119)</f>
        <v>36.246099019281559</v>
      </c>
      <c r="T120" s="181"/>
      <c r="U120" s="182">
        <f>SUM(U117:U119)</f>
        <v>37.581428045250007</v>
      </c>
      <c r="V120" s="183">
        <f>U120-S120</f>
        <v>1.3353290259684485</v>
      </c>
    </row>
    <row r="121" spans="1:22" ht="15.75" thickBot="1" x14ac:dyDescent="0.3">
      <c r="A121" s="184">
        <f>A120+1</f>
        <v>53</v>
      </c>
      <c r="B121" s="185" t="s">
        <v>116</v>
      </c>
      <c r="C121" s="186"/>
      <c r="D121" s="187"/>
      <c r="E121" s="188"/>
      <c r="F121" s="189"/>
      <c r="G121" s="190">
        <f>G120/D120</f>
        <v>-4.7269591682703185E-2</v>
      </c>
      <c r="H121" s="186"/>
      <c r="I121" s="187"/>
      <c r="J121" s="188"/>
      <c r="K121" s="189"/>
      <c r="L121" s="190">
        <f>L120/I120</f>
        <v>1.6201430810232054E-2</v>
      </c>
      <c r="M121" s="186"/>
      <c r="N121" s="187"/>
      <c r="O121" s="188"/>
      <c r="P121" s="189"/>
      <c r="Q121" s="190">
        <f>Q120/N120</f>
        <v>7.4000713799143364E-3</v>
      </c>
      <c r="R121" s="186"/>
      <c r="S121" s="187"/>
      <c r="T121" s="188"/>
      <c r="U121" s="189"/>
      <c r="V121" s="190">
        <f>V120/S120</f>
        <v>3.6840627325387593E-2</v>
      </c>
    </row>
    <row r="122" spans="1:22" ht="15.75" thickBot="1" x14ac:dyDescent="0.3"/>
    <row r="123" spans="1:22" x14ac:dyDescent="0.25">
      <c r="A123" s="153">
        <f>A121+1</f>
        <v>54</v>
      </c>
      <c r="B123" s="154" t="s">
        <v>118</v>
      </c>
      <c r="C123" s="153" t="s">
        <v>2</v>
      </c>
      <c r="D123" s="198" t="s">
        <v>3</v>
      </c>
      <c r="E123" s="199" t="s">
        <v>2</v>
      </c>
      <c r="F123" s="200" t="s">
        <v>3</v>
      </c>
      <c r="G123" s="201" t="s">
        <v>101</v>
      </c>
      <c r="H123" s="153" t="s">
        <v>2</v>
      </c>
      <c r="I123" s="198" t="s">
        <v>3</v>
      </c>
      <c r="J123" s="199" t="s">
        <v>2</v>
      </c>
      <c r="K123" s="200" t="s">
        <v>3</v>
      </c>
      <c r="L123" s="201" t="s">
        <v>101</v>
      </c>
      <c r="M123" s="153" t="s">
        <v>2</v>
      </c>
      <c r="N123" s="198" t="s">
        <v>3</v>
      </c>
      <c r="O123" s="199" t="s">
        <v>2</v>
      </c>
      <c r="P123" s="200" t="s">
        <v>3</v>
      </c>
      <c r="Q123" s="201" t="s">
        <v>101</v>
      </c>
      <c r="R123" s="153" t="s">
        <v>2</v>
      </c>
      <c r="S123" s="198" t="s">
        <v>3</v>
      </c>
      <c r="T123" s="199" t="s">
        <v>2</v>
      </c>
      <c r="U123" s="200" t="s">
        <v>3</v>
      </c>
      <c r="V123" s="201" t="s">
        <v>101</v>
      </c>
    </row>
    <row r="124" spans="1:22" x14ac:dyDescent="0.25">
      <c r="A124" s="139">
        <f>A123+1</f>
        <v>55</v>
      </c>
      <c r="B124" s="85" t="s">
        <v>117</v>
      </c>
      <c r="C124" s="86"/>
      <c r="D124" s="42">
        <f>SUM(D80:D83)+D86+D95</f>
        <v>20.14</v>
      </c>
      <c r="E124" s="106"/>
      <c r="F124" s="7">
        <f>SUM(F80:F83)+F86+F95</f>
        <v>18.57</v>
      </c>
      <c r="G124" s="56">
        <f>F124-D124</f>
        <v>-1.5700000000000003</v>
      </c>
      <c r="H124" s="86"/>
      <c r="I124" s="42">
        <f>SUM(I80:I83)+I86+I95</f>
        <v>18.27</v>
      </c>
      <c r="J124" s="106"/>
      <c r="K124" s="7">
        <f>SUM(K80:K83)+K86+K95</f>
        <v>18.57</v>
      </c>
      <c r="L124" s="56">
        <f>K124-I124</f>
        <v>0.30000000000000071</v>
      </c>
      <c r="M124" s="86"/>
      <c r="N124" s="42">
        <f>SUM(N80:N83)+N86+N95</f>
        <v>18.239999999999998</v>
      </c>
      <c r="O124" s="106"/>
      <c r="P124" s="7">
        <f>SUM(P80:P83)+P86+P95</f>
        <v>18.57</v>
      </c>
      <c r="Q124" s="56">
        <f>P124-N124</f>
        <v>0.33000000000000185</v>
      </c>
      <c r="R124" s="86"/>
      <c r="S124" s="42">
        <f>SUM(S80:S83)+S86+S95</f>
        <v>16.95</v>
      </c>
      <c r="T124" s="106"/>
      <c r="U124" s="7">
        <f>SUM(U80:U83)+U86+U95</f>
        <v>18.57</v>
      </c>
      <c r="V124" s="56">
        <f>U124-S124</f>
        <v>1.620000000000001</v>
      </c>
    </row>
    <row r="125" spans="1:22" x14ac:dyDescent="0.25">
      <c r="A125" s="164">
        <f t="shared" ref="A125:A127" si="35">A124+1</f>
        <v>56</v>
      </c>
      <c r="B125" s="165" t="s">
        <v>116</v>
      </c>
      <c r="C125" s="166"/>
      <c r="D125" s="167"/>
      <c r="E125" s="168"/>
      <c r="F125" s="93"/>
      <c r="G125" s="169">
        <f>G124/SUM(D124:D127)</f>
        <v>-7.2661102066578012E-2</v>
      </c>
      <c r="H125" s="166"/>
      <c r="I125" s="167"/>
      <c r="J125" s="168"/>
      <c r="K125" s="93"/>
      <c r="L125" s="169">
        <f>L124/SUM(I124:I127)</f>
        <v>1.5097369579259294E-2</v>
      </c>
      <c r="M125" s="166"/>
      <c r="N125" s="167"/>
      <c r="O125" s="168"/>
      <c r="P125" s="93"/>
      <c r="Q125" s="169">
        <f>Q124/SUM(N124:N127)</f>
        <v>1.6462000106673855E-2</v>
      </c>
      <c r="R125" s="166"/>
      <c r="S125" s="167"/>
      <c r="T125" s="168"/>
      <c r="U125" s="93"/>
      <c r="V125" s="169">
        <f>V124/SUM(S124:S127)</f>
        <v>8.3024077187382112E-2</v>
      </c>
    </row>
    <row r="126" spans="1:22" x14ac:dyDescent="0.25">
      <c r="A126" s="139">
        <f t="shared" si="35"/>
        <v>57</v>
      </c>
      <c r="B126" s="85" t="s">
        <v>119</v>
      </c>
      <c r="C126" s="86"/>
      <c r="D126" s="42">
        <f>D84+SUM(D87:D94)+D85</f>
        <v>1.4671592000000002</v>
      </c>
      <c r="E126" s="106"/>
      <c r="F126" s="7">
        <f>F84+SUM(F87:F94)+F85</f>
        <v>1.4350279249999998</v>
      </c>
      <c r="G126" s="56">
        <f>F126-D126</f>
        <v>-3.2131275000000459E-2</v>
      </c>
      <c r="H126" s="86"/>
      <c r="I126" s="42">
        <f>I84+SUM(I87:I94)+I85</f>
        <v>1.6010111999999999</v>
      </c>
      <c r="J126" s="106"/>
      <c r="K126" s="7">
        <f>K84+SUM(K87:K94)+K85</f>
        <v>1.4350279249999998</v>
      </c>
      <c r="L126" s="56">
        <f>K126-I126</f>
        <v>-0.1659832750000001</v>
      </c>
      <c r="M126" s="86"/>
      <c r="N126" s="42">
        <f>N84+SUM(N87:N94)+N85</f>
        <v>1.8061668000000004</v>
      </c>
      <c r="O126" s="106"/>
      <c r="P126" s="7">
        <f>P84+SUM(P87:P94)+P85</f>
        <v>1.4750279249999998</v>
      </c>
      <c r="Q126" s="56">
        <f>P126-N126</f>
        <v>-0.33113887500000061</v>
      </c>
      <c r="R126" s="86"/>
      <c r="S126" s="42">
        <f>S84+SUM(S87:S94)+S85</f>
        <v>2.562412000000001</v>
      </c>
      <c r="T126" s="106"/>
      <c r="U126" s="7">
        <f>U84+SUM(U87:U94)+U85</f>
        <v>1.6650279249999997</v>
      </c>
      <c r="V126" s="56">
        <f>U126-S126</f>
        <v>-0.89738407500000128</v>
      </c>
    </row>
    <row r="127" spans="1:22" ht="15.75" thickBot="1" x14ac:dyDescent="0.3">
      <c r="A127" s="170">
        <f t="shared" si="35"/>
        <v>58</v>
      </c>
      <c r="B127" s="171" t="s">
        <v>116</v>
      </c>
      <c r="C127" s="172"/>
      <c r="D127" s="173"/>
      <c r="E127" s="174"/>
      <c r="F127" s="175"/>
      <c r="G127" s="176">
        <f>G126/SUM(D124:D127)</f>
        <v>-1.4870661479645347E-3</v>
      </c>
      <c r="H127" s="172"/>
      <c r="I127" s="173"/>
      <c r="J127" s="174"/>
      <c r="K127" s="175"/>
      <c r="L127" s="176">
        <f>L126/SUM(I124:I127)</f>
        <v>-8.3530361555027507E-3</v>
      </c>
      <c r="M127" s="172"/>
      <c r="N127" s="173"/>
      <c r="O127" s="174"/>
      <c r="P127" s="175"/>
      <c r="Q127" s="176">
        <f>Q126/SUM(N124:N127)</f>
        <v>-1.6518812713860121E-2</v>
      </c>
      <c r="R127" s="172"/>
      <c r="S127" s="173"/>
      <c r="T127" s="174"/>
      <c r="U127" s="175"/>
      <c r="V127" s="176">
        <f>V126/SUM(S124:S127)</f>
        <v>-4.5990422660202195E-2</v>
      </c>
    </row>
    <row r="128" spans="1:22" ht="15.75" thickBot="1" x14ac:dyDescent="0.3"/>
    <row r="129" spans="1:22" x14ac:dyDescent="0.25">
      <c r="A129" s="330" t="s">
        <v>109</v>
      </c>
      <c r="B129" s="332" t="s">
        <v>0</v>
      </c>
      <c r="C129" s="328" t="s">
        <v>113</v>
      </c>
      <c r="D129" s="329"/>
      <c r="E129" s="326" t="s">
        <v>114</v>
      </c>
      <c r="F129" s="326"/>
      <c r="G129" s="327"/>
      <c r="H129" s="328" t="s">
        <v>115</v>
      </c>
      <c r="I129" s="329"/>
      <c r="J129" s="326" t="s">
        <v>114</v>
      </c>
      <c r="K129" s="326"/>
      <c r="L129" s="327"/>
      <c r="M129" s="328" t="s">
        <v>122</v>
      </c>
      <c r="N129" s="329"/>
      <c r="O129" s="326" t="s">
        <v>114</v>
      </c>
      <c r="P129" s="326"/>
      <c r="Q129" s="327"/>
      <c r="R129" s="328" t="s">
        <v>121</v>
      </c>
      <c r="S129" s="329"/>
      <c r="T129" s="326" t="s">
        <v>114</v>
      </c>
      <c r="U129" s="326"/>
      <c r="V129" s="327"/>
    </row>
    <row r="130" spans="1:22" x14ac:dyDescent="0.25">
      <c r="A130" s="331"/>
      <c r="B130" s="333"/>
      <c r="C130" s="157" t="s">
        <v>2</v>
      </c>
      <c r="D130" s="158" t="s">
        <v>3</v>
      </c>
      <c r="E130" s="159" t="s">
        <v>2</v>
      </c>
      <c r="F130" s="160" t="s">
        <v>3</v>
      </c>
      <c r="G130" s="250" t="s">
        <v>101</v>
      </c>
      <c r="H130" s="157" t="s">
        <v>2</v>
      </c>
      <c r="I130" s="158" t="s">
        <v>3</v>
      </c>
      <c r="J130" s="159" t="s">
        <v>2</v>
      </c>
      <c r="K130" s="160" t="s">
        <v>3</v>
      </c>
      <c r="L130" s="250" t="s">
        <v>101</v>
      </c>
      <c r="M130" s="157" t="s">
        <v>2</v>
      </c>
      <c r="N130" s="158" t="s">
        <v>3</v>
      </c>
      <c r="O130" s="159" t="s">
        <v>2</v>
      </c>
      <c r="P130" s="160" t="s">
        <v>3</v>
      </c>
      <c r="Q130" s="250" t="s">
        <v>101</v>
      </c>
      <c r="R130" s="157" t="s">
        <v>2</v>
      </c>
      <c r="S130" s="158" t="s">
        <v>3</v>
      </c>
      <c r="T130" s="159" t="s">
        <v>2</v>
      </c>
      <c r="U130" s="160" t="s">
        <v>3</v>
      </c>
      <c r="V130" s="250" t="s">
        <v>101</v>
      </c>
    </row>
    <row r="131" spans="1:22" x14ac:dyDescent="0.25">
      <c r="A131" s="139">
        <v>1</v>
      </c>
      <c r="B131" s="85" t="s">
        <v>89</v>
      </c>
      <c r="C131" s="86"/>
      <c r="D131" s="251">
        <v>250</v>
      </c>
      <c r="E131" s="106"/>
      <c r="F131" s="1">
        <f>D131</f>
        <v>250</v>
      </c>
      <c r="G131" s="85"/>
      <c r="H131" s="86"/>
      <c r="I131" s="40">
        <f>D131</f>
        <v>250</v>
      </c>
      <c r="J131" s="106"/>
      <c r="K131" s="1">
        <f>I131</f>
        <v>250</v>
      </c>
      <c r="L131" s="85"/>
      <c r="M131" s="86"/>
      <c r="N131" s="40">
        <f>D131</f>
        <v>250</v>
      </c>
      <c r="O131" s="106"/>
      <c r="P131" s="1">
        <f>N131</f>
        <v>250</v>
      </c>
      <c r="Q131" s="85"/>
      <c r="R131" s="86"/>
      <c r="S131" s="40">
        <f>D131</f>
        <v>250</v>
      </c>
      <c r="T131" s="106"/>
      <c r="U131" s="1">
        <f>S131</f>
        <v>250</v>
      </c>
      <c r="V131" s="85"/>
    </row>
    <row r="132" spans="1:22" x14ac:dyDescent="0.25">
      <c r="A132" s="139">
        <f>A131+1</f>
        <v>2</v>
      </c>
      <c r="B132" s="85" t="s">
        <v>90</v>
      </c>
      <c r="C132" s="86"/>
      <c r="D132" s="40">
        <v>0</v>
      </c>
      <c r="E132" s="106"/>
      <c r="F132" s="1">
        <f>D132</f>
        <v>0</v>
      </c>
      <c r="G132" s="85"/>
      <c r="H132" s="86"/>
      <c r="I132" s="40">
        <v>0</v>
      </c>
      <c r="J132" s="106"/>
      <c r="K132" s="1">
        <f>I132</f>
        <v>0</v>
      </c>
      <c r="L132" s="85"/>
      <c r="M132" s="86"/>
      <c r="N132" s="40">
        <v>0</v>
      </c>
      <c r="O132" s="106"/>
      <c r="P132" s="1">
        <f>N132</f>
        <v>0</v>
      </c>
      <c r="Q132" s="85"/>
      <c r="R132" s="86"/>
      <c r="S132" s="40">
        <v>0</v>
      </c>
      <c r="T132" s="106"/>
      <c r="U132" s="1">
        <f>S132</f>
        <v>0</v>
      </c>
      <c r="V132" s="85"/>
    </row>
    <row r="133" spans="1:22" x14ac:dyDescent="0.25">
      <c r="A133" s="139">
        <f t="shared" ref="A133:A182" si="36">A132+1</f>
        <v>3</v>
      </c>
      <c r="B133" s="85" t="s">
        <v>22</v>
      </c>
      <c r="C133" s="86"/>
      <c r="D133" s="40">
        <f>CKH_LOSS</f>
        <v>1.0427999999999999</v>
      </c>
      <c r="E133" s="106"/>
      <c r="F133" s="1">
        <f>EPI_LOSS</f>
        <v>1.0430999999999999</v>
      </c>
      <c r="G133" s="85"/>
      <c r="H133" s="86"/>
      <c r="I133" s="40">
        <f>SMP_LOSS</f>
        <v>1.0608</v>
      </c>
      <c r="J133" s="106"/>
      <c r="K133" s="1">
        <f>EPI_LOSS</f>
        <v>1.0430999999999999</v>
      </c>
      <c r="L133" s="85"/>
      <c r="M133" s="86"/>
      <c r="N133" s="40">
        <f>DUT_LOSS</f>
        <v>1.0662</v>
      </c>
      <c r="O133" s="106"/>
      <c r="P133" s="1">
        <f>EPI_LOSS</f>
        <v>1.0430999999999999</v>
      </c>
      <c r="Q133" s="85"/>
      <c r="R133" s="86"/>
      <c r="S133" s="72">
        <f>NEW_LOSS</f>
        <v>1.0580000000000001</v>
      </c>
      <c r="T133" s="106"/>
      <c r="U133" s="1">
        <f>EPI_LOSS</f>
        <v>1.0430999999999999</v>
      </c>
      <c r="V133" s="85"/>
    </row>
    <row r="134" spans="1:22" x14ac:dyDescent="0.25">
      <c r="A134" s="139">
        <f t="shared" si="36"/>
        <v>4</v>
      </c>
      <c r="B134" s="85" t="s">
        <v>91</v>
      </c>
      <c r="C134" s="86"/>
      <c r="D134" s="40">
        <f>D131*D133</f>
        <v>260.7</v>
      </c>
      <c r="E134" s="106"/>
      <c r="F134" s="1">
        <f>F131*F133</f>
        <v>260.77499999999998</v>
      </c>
      <c r="G134" s="85"/>
      <c r="H134" s="86"/>
      <c r="I134" s="40">
        <f>I131*I133</f>
        <v>265.2</v>
      </c>
      <c r="J134" s="106"/>
      <c r="K134" s="1">
        <f>K131*K133</f>
        <v>260.77499999999998</v>
      </c>
      <c r="L134" s="85"/>
      <c r="M134" s="86"/>
      <c r="N134" s="40">
        <f>N131*N133</f>
        <v>266.55</v>
      </c>
      <c r="O134" s="106"/>
      <c r="P134" s="1">
        <f>P131*P133</f>
        <v>260.77499999999998</v>
      </c>
      <c r="Q134" s="85"/>
      <c r="R134" s="86"/>
      <c r="S134" s="40">
        <f>S131*S133</f>
        <v>264.5</v>
      </c>
      <c r="T134" s="106"/>
      <c r="U134" s="1">
        <f>U131*U133</f>
        <v>260.77499999999998</v>
      </c>
      <c r="V134" s="85"/>
    </row>
    <row r="135" spans="1:22" x14ac:dyDescent="0.25">
      <c r="A135" s="140">
        <f t="shared" si="36"/>
        <v>5</v>
      </c>
      <c r="B135" s="83" t="s">
        <v>27</v>
      </c>
      <c r="C135" s="82"/>
      <c r="D135" s="41"/>
      <c r="E135" s="107"/>
      <c r="F135" s="39"/>
      <c r="G135" s="83"/>
      <c r="H135" s="82"/>
      <c r="I135" s="41"/>
      <c r="J135" s="107"/>
      <c r="K135" s="39"/>
      <c r="L135" s="83"/>
      <c r="M135" s="82"/>
      <c r="N135" s="41"/>
      <c r="O135" s="107"/>
      <c r="P135" s="39"/>
      <c r="Q135" s="83"/>
      <c r="R135" s="82"/>
      <c r="S135" s="41"/>
      <c r="T135" s="107"/>
      <c r="U135" s="39"/>
      <c r="V135" s="83"/>
    </row>
    <row r="136" spans="1:22" x14ac:dyDescent="0.25">
      <c r="A136" s="139">
        <f t="shared" si="36"/>
        <v>6</v>
      </c>
      <c r="B136" s="85" t="s">
        <v>23</v>
      </c>
      <c r="C136" s="84">
        <f>'General Input'!$B$11</f>
        <v>0.08</v>
      </c>
      <c r="D136" s="42">
        <f>D$131*C136*TOU_OFF</f>
        <v>12.8</v>
      </c>
      <c r="E136" s="108">
        <f>'General Input'!$B$11</f>
        <v>0.08</v>
      </c>
      <c r="F136" s="7">
        <f>F$131*E136*TOU_OFF</f>
        <v>12.8</v>
      </c>
      <c r="G136" s="85"/>
      <c r="H136" s="84">
        <f>'General Input'!$B$11</f>
        <v>0.08</v>
      </c>
      <c r="I136" s="42">
        <f>I$131*H136*TOU_OFF</f>
        <v>12.8</v>
      </c>
      <c r="J136" s="108">
        <f>'General Input'!$B$11</f>
        <v>0.08</v>
      </c>
      <c r="K136" s="7">
        <f>K$131*J136*TOU_OFF</f>
        <v>12.8</v>
      </c>
      <c r="L136" s="85"/>
      <c r="M136" s="84">
        <f>'General Input'!$B$11</f>
        <v>0.08</v>
      </c>
      <c r="N136" s="42">
        <f>N$131*M136*TOU_OFF</f>
        <v>12.8</v>
      </c>
      <c r="O136" s="108">
        <f>'General Input'!$B$11</f>
        <v>0.08</v>
      </c>
      <c r="P136" s="7">
        <f>P$131*O136*TOU_OFF</f>
        <v>12.8</v>
      </c>
      <c r="Q136" s="85"/>
      <c r="R136" s="84">
        <f>'General Input'!$B$11</f>
        <v>0.08</v>
      </c>
      <c r="S136" s="42">
        <f>S$131*R136*TOU_OFF</f>
        <v>12.8</v>
      </c>
      <c r="T136" s="108">
        <f>'General Input'!$B$11</f>
        <v>0.08</v>
      </c>
      <c r="U136" s="7">
        <f>U$131*T136*TOU_OFF</f>
        <v>12.8</v>
      </c>
      <c r="V136" s="85"/>
    </row>
    <row r="137" spans="1:22" x14ac:dyDescent="0.25">
      <c r="A137" s="139">
        <f t="shared" si="36"/>
        <v>7</v>
      </c>
      <c r="B137" s="85" t="s">
        <v>24</v>
      </c>
      <c r="C137" s="84">
        <f>'General Input'!$B$12</f>
        <v>0.122</v>
      </c>
      <c r="D137" s="42">
        <f>D$131*C137*TOU_MID</f>
        <v>5.49</v>
      </c>
      <c r="E137" s="108">
        <f>'General Input'!$B$12</f>
        <v>0.122</v>
      </c>
      <c r="F137" s="7">
        <f>F$131*E137*TOU_MID</f>
        <v>5.49</v>
      </c>
      <c r="G137" s="85"/>
      <c r="H137" s="84">
        <f>'General Input'!$B$12</f>
        <v>0.122</v>
      </c>
      <c r="I137" s="42">
        <f>I$131*H137*TOU_MID</f>
        <v>5.49</v>
      </c>
      <c r="J137" s="108">
        <f>'General Input'!$B$12</f>
        <v>0.122</v>
      </c>
      <c r="K137" s="7">
        <f>K$131*J137*TOU_MID</f>
        <v>5.49</v>
      </c>
      <c r="L137" s="85"/>
      <c r="M137" s="84">
        <f>'General Input'!$B$12</f>
        <v>0.122</v>
      </c>
      <c r="N137" s="42">
        <f>N$131*M137*TOU_MID</f>
        <v>5.49</v>
      </c>
      <c r="O137" s="108">
        <f>'General Input'!$B$12</f>
        <v>0.122</v>
      </c>
      <c r="P137" s="7">
        <f>P$131*O137*TOU_MID</f>
        <v>5.49</v>
      </c>
      <c r="Q137" s="85"/>
      <c r="R137" s="84">
        <f>'General Input'!$B$12</f>
        <v>0.122</v>
      </c>
      <c r="S137" s="42">
        <f>S$131*R137*TOU_MID</f>
        <v>5.49</v>
      </c>
      <c r="T137" s="108">
        <f>'General Input'!$B$12</f>
        <v>0.122</v>
      </c>
      <c r="U137" s="7">
        <f>U$131*T137*TOU_MID</f>
        <v>5.49</v>
      </c>
      <c r="V137" s="85"/>
    </row>
    <row r="138" spans="1:22" x14ac:dyDescent="0.25">
      <c r="A138" s="141">
        <f t="shared" si="36"/>
        <v>8</v>
      </c>
      <c r="B138" s="125" t="s">
        <v>25</v>
      </c>
      <c r="C138" s="124">
        <f>'General Input'!$B$13</f>
        <v>0.161</v>
      </c>
      <c r="D138" s="69">
        <f>D$131*C138*TOU_ON</f>
        <v>7.2450000000000001</v>
      </c>
      <c r="E138" s="109">
        <f>'General Input'!$B$13</f>
        <v>0.161</v>
      </c>
      <c r="F138" s="70">
        <f>F$131*E138*TOU_ON</f>
        <v>7.2450000000000001</v>
      </c>
      <c r="G138" s="125"/>
      <c r="H138" s="124">
        <f>'General Input'!$B$13</f>
        <v>0.161</v>
      </c>
      <c r="I138" s="69">
        <f>I$131*H138*TOU_ON</f>
        <v>7.2450000000000001</v>
      </c>
      <c r="J138" s="109">
        <f>'General Input'!$B$13</f>
        <v>0.161</v>
      </c>
      <c r="K138" s="70">
        <f>K$131*J138*TOU_ON</f>
        <v>7.2450000000000001</v>
      </c>
      <c r="L138" s="125"/>
      <c r="M138" s="124">
        <f>'General Input'!$B$13</f>
        <v>0.161</v>
      </c>
      <c r="N138" s="69">
        <f>N$131*M138*TOU_ON</f>
        <v>7.2450000000000001</v>
      </c>
      <c r="O138" s="109">
        <f>'General Input'!$B$13</f>
        <v>0.161</v>
      </c>
      <c r="P138" s="70">
        <f>P$131*O138*TOU_ON</f>
        <v>7.2450000000000001</v>
      </c>
      <c r="Q138" s="125"/>
      <c r="R138" s="124">
        <f>'General Input'!$B$13</f>
        <v>0.161</v>
      </c>
      <c r="S138" s="69">
        <f>S$131*R138*TOU_ON</f>
        <v>7.2450000000000001</v>
      </c>
      <c r="T138" s="109">
        <f>'General Input'!$B$13</f>
        <v>0.161</v>
      </c>
      <c r="U138" s="70">
        <f>U$131*T138*TOU_ON</f>
        <v>7.2450000000000001</v>
      </c>
      <c r="V138" s="125"/>
    </row>
    <row r="139" spans="1:22" x14ac:dyDescent="0.25">
      <c r="A139" s="142">
        <f t="shared" si="36"/>
        <v>9</v>
      </c>
      <c r="B139" s="143" t="s">
        <v>26</v>
      </c>
      <c r="C139" s="126"/>
      <c r="D139" s="96">
        <f>SUM(D136:D138)</f>
        <v>25.535</v>
      </c>
      <c r="E139" s="110"/>
      <c r="F139" s="95">
        <f>SUM(F136:F138)</f>
        <v>25.535</v>
      </c>
      <c r="G139" s="127">
        <f>D139-F139</f>
        <v>0</v>
      </c>
      <c r="H139" s="126"/>
      <c r="I139" s="96">
        <f>SUM(I136:I138)</f>
        <v>25.535</v>
      </c>
      <c r="J139" s="110"/>
      <c r="K139" s="95">
        <f>SUM(K136:K138)</f>
        <v>25.535</v>
      </c>
      <c r="L139" s="127">
        <f>I139-K139</f>
        <v>0</v>
      </c>
      <c r="M139" s="126"/>
      <c r="N139" s="96">
        <f>SUM(N136:N138)</f>
        <v>25.535</v>
      </c>
      <c r="O139" s="110"/>
      <c r="P139" s="95">
        <f>SUM(P136:P138)</f>
        <v>25.535</v>
      </c>
      <c r="Q139" s="127">
        <f>N139-P139</f>
        <v>0</v>
      </c>
      <c r="R139" s="126"/>
      <c r="S139" s="96">
        <f>SUM(S136:S138)</f>
        <v>25.535</v>
      </c>
      <c r="T139" s="110"/>
      <c r="U139" s="95">
        <f>SUM(U136:U138)</f>
        <v>25.535</v>
      </c>
      <c r="V139" s="127">
        <f>S139-U139</f>
        <v>0</v>
      </c>
    </row>
    <row r="140" spans="1:22" x14ac:dyDescent="0.25">
      <c r="A140" s="144">
        <f t="shared" si="36"/>
        <v>10</v>
      </c>
      <c r="B140" s="145" t="s">
        <v>116</v>
      </c>
      <c r="C140" s="128"/>
      <c r="D140" s="120"/>
      <c r="E140" s="111"/>
      <c r="F140" s="97"/>
      <c r="G140" s="129">
        <f>G139/D139</f>
        <v>0</v>
      </c>
      <c r="H140" s="128"/>
      <c r="I140" s="120"/>
      <c r="J140" s="111"/>
      <c r="K140" s="97"/>
      <c r="L140" s="129">
        <f>L139/I139</f>
        <v>0</v>
      </c>
      <c r="M140" s="128"/>
      <c r="N140" s="120"/>
      <c r="O140" s="111"/>
      <c r="P140" s="97"/>
      <c r="Q140" s="129">
        <f>Q139/N139</f>
        <v>0</v>
      </c>
      <c r="R140" s="128"/>
      <c r="S140" s="120"/>
      <c r="T140" s="111"/>
      <c r="U140" s="97"/>
      <c r="V140" s="129">
        <f>V139/S139</f>
        <v>0</v>
      </c>
    </row>
    <row r="141" spans="1:22" x14ac:dyDescent="0.25">
      <c r="A141" s="146">
        <f t="shared" si="36"/>
        <v>11</v>
      </c>
      <c r="B141" s="131" t="s">
        <v>28</v>
      </c>
      <c r="C141" s="130"/>
      <c r="D141" s="121"/>
      <c r="E141" s="112"/>
      <c r="F141" s="94"/>
      <c r="G141" s="131"/>
      <c r="H141" s="130"/>
      <c r="I141" s="121"/>
      <c r="J141" s="112"/>
      <c r="K141" s="94"/>
      <c r="L141" s="131"/>
      <c r="M141" s="130"/>
      <c r="N141" s="121"/>
      <c r="O141" s="112"/>
      <c r="P141" s="94"/>
      <c r="Q141" s="131"/>
      <c r="R141" s="130"/>
      <c r="S141" s="121"/>
      <c r="T141" s="112"/>
      <c r="U141" s="94"/>
      <c r="V141" s="131"/>
    </row>
    <row r="142" spans="1:22" x14ac:dyDescent="0.25">
      <c r="A142" s="139">
        <f t="shared" si="36"/>
        <v>12</v>
      </c>
      <c r="B142" s="85" t="s">
        <v>5</v>
      </c>
      <c r="C142" s="55">
        <f>'2015 Approved'!$B$4</f>
        <v>18.98</v>
      </c>
      <c r="D142" s="42">
        <f>C142</f>
        <v>18.98</v>
      </c>
      <c r="E142" s="113">
        <f>'2016 Proposed'!$B$3</f>
        <v>18.98</v>
      </c>
      <c r="F142" s="7">
        <f>E142</f>
        <v>18.98</v>
      </c>
      <c r="G142" s="85"/>
      <c r="H142" s="55">
        <f>'2015 Approved'!$M$4</f>
        <v>14.43</v>
      </c>
      <c r="I142" s="42">
        <f>H142</f>
        <v>14.43</v>
      </c>
      <c r="J142" s="113">
        <f>'2016 Proposed'!$B$3</f>
        <v>18.98</v>
      </c>
      <c r="K142" s="7">
        <f>J142</f>
        <v>18.98</v>
      </c>
      <c r="L142" s="85"/>
      <c r="M142" s="55">
        <f>'2015 Approved'!$T$4</f>
        <v>13.44</v>
      </c>
      <c r="N142" s="42">
        <f>M142</f>
        <v>13.44</v>
      </c>
      <c r="O142" s="113">
        <f>'2016 Proposed'!$B$3</f>
        <v>18.98</v>
      </c>
      <c r="P142" s="7">
        <f>O142</f>
        <v>18.98</v>
      </c>
      <c r="Q142" s="85"/>
      <c r="R142" s="55">
        <f>'2015 Approved'!$X$4</f>
        <v>12.52</v>
      </c>
      <c r="S142" s="42">
        <f>R142</f>
        <v>12.52</v>
      </c>
      <c r="T142" s="113">
        <f>'2016 Proposed'!$B$3</f>
        <v>18.98</v>
      </c>
      <c r="U142" s="7">
        <f>T142</f>
        <v>18.98</v>
      </c>
      <c r="V142" s="85"/>
    </row>
    <row r="143" spans="1:22" x14ac:dyDescent="0.25">
      <c r="A143" s="139">
        <f t="shared" si="36"/>
        <v>13</v>
      </c>
      <c r="B143" s="85" t="s">
        <v>84</v>
      </c>
      <c r="C143" s="55">
        <f>'2015 Approved'!$B$5</f>
        <v>0</v>
      </c>
      <c r="D143" s="42">
        <f t="shared" ref="D143:D146" si="37">C143</f>
        <v>0</v>
      </c>
      <c r="E143" s="113">
        <f>'2016 Proposed'!$B$5</f>
        <v>0</v>
      </c>
      <c r="F143" s="7">
        <f t="shared" ref="F143:F146" si="38">E143</f>
        <v>0</v>
      </c>
      <c r="G143" s="85"/>
      <c r="H143" s="55">
        <f>'2015 Approved'!$M$5</f>
        <v>1.23</v>
      </c>
      <c r="I143" s="42">
        <f t="shared" ref="I143:I146" si="39">H143</f>
        <v>1.23</v>
      </c>
      <c r="J143" s="113">
        <f>'2016 Proposed'!$B$5</f>
        <v>0</v>
      </c>
      <c r="K143" s="7">
        <f t="shared" ref="K143:K146" si="40">J143</f>
        <v>0</v>
      </c>
      <c r="L143" s="85"/>
      <c r="M143" s="55">
        <f>'2015 Approved'!$T$5</f>
        <v>1.2</v>
      </c>
      <c r="N143" s="42">
        <f t="shared" ref="N143:N146" si="41">M143</f>
        <v>1.2</v>
      </c>
      <c r="O143" s="113">
        <f>'2016 Proposed'!$B$5</f>
        <v>0</v>
      </c>
      <c r="P143" s="7">
        <f t="shared" ref="P143:P146" si="42">O143</f>
        <v>0</v>
      </c>
      <c r="Q143" s="85"/>
      <c r="R143" s="55">
        <f>'2015 Approved'!$X$5</f>
        <v>0.77</v>
      </c>
      <c r="S143" s="42">
        <f t="shared" ref="S143:S146" si="43">R143</f>
        <v>0.77</v>
      </c>
      <c r="T143" s="113">
        <f>'2016 Proposed'!$B$5</f>
        <v>0</v>
      </c>
      <c r="U143" s="7">
        <f t="shared" ref="U143:U146" si="44">T143</f>
        <v>0</v>
      </c>
      <c r="V143" s="85"/>
    </row>
    <row r="144" spans="1:22" x14ac:dyDescent="0.25">
      <c r="A144" s="139">
        <f t="shared" si="36"/>
        <v>14</v>
      </c>
      <c r="B144" s="85" t="s">
        <v>84</v>
      </c>
      <c r="C144" s="55">
        <f>'2015 Approved'!$B$6</f>
        <v>0</v>
      </c>
      <c r="D144" s="42">
        <f t="shared" si="37"/>
        <v>0</v>
      </c>
      <c r="E144" s="113">
        <f>'2016 Proposed'!$B$6</f>
        <v>0</v>
      </c>
      <c r="F144" s="7">
        <f t="shared" si="38"/>
        <v>0</v>
      </c>
      <c r="G144" s="85"/>
      <c r="H144" s="55">
        <f>'2015 Approved'!$M$6</f>
        <v>0.77</v>
      </c>
      <c r="I144" s="42">
        <f t="shared" si="39"/>
        <v>0.77</v>
      </c>
      <c r="J144" s="113">
        <f>'2016 Proposed'!$B$6</f>
        <v>0</v>
      </c>
      <c r="K144" s="7">
        <f t="shared" si="40"/>
        <v>0</v>
      </c>
      <c r="L144" s="85"/>
      <c r="M144" s="55">
        <f>'2015 Approved'!$T$6</f>
        <v>0</v>
      </c>
      <c r="N144" s="42">
        <f t="shared" si="41"/>
        <v>0</v>
      </c>
      <c r="O144" s="113">
        <f>'2016 Proposed'!$B$6</f>
        <v>0</v>
      </c>
      <c r="P144" s="7">
        <f t="shared" si="42"/>
        <v>0</v>
      </c>
      <c r="Q144" s="85"/>
      <c r="R144" s="55">
        <f>'2015 Approved'!$X$6</f>
        <v>0</v>
      </c>
      <c r="S144" s="42">
        <f t="shared" si="43"/>
        <v>0</v>
      </c>
      <c r="T144" s="113">
        <f>'2016 Proposed'!$B$6</f>
        <v>0</v>
      </c>
      <c r="U144" s="7">
        <f t="shared" si="44"/>
        <v>0</v>
      </c>
      <c r="V144" s="85"/>
    </row>
    <row r="145" spans="1:22" x14ac:dyDescent="0.25">
      <c r="A145" s="139">
        <f t="shared" si="36"/>
        <v>15</v>
      </c>
      <c r="B145" s="85" t="s">
        <v>6</v>
      </c>
      <c r="C145" s="55">
        <f>'2015 Approved'!$B$133</f>
        <v>0</v>
      </c>
      <c r="D145" s="42">
        <f t="shared" si="37"/>
        <v>0</v>
      </c>
      <c r="E145" s="113">
        <f>'2016 Proposed'!$B$133</f>
        <v>0</v>
      </c>
      <c r="F145" s="7">
        <f t="shared" si="38"/>
        <v>0</v>
      </c>
      <c r="G145" s="85"/>
      <c r="H145" s="55">
        <f>'2015 Approved'!$M$133</f>
        <v>0</v>
      </c>
      <c r="I145" s="42">
        <f t="shared" si="39"/>
        <v>0</v>
      </c>
      <c r="J145" s="113">
        <f>'2016 Proposed'!$B$133</f>
        <v>0</v>
      </c>
      <c r="K145" s="7">
        <f t="shared" si="40"/>
        <v>0</v>
      </c>
      <c r="L145" s="85"/>
      <c r="M145" s="55">
        <f>'2015 Approved'!$T$133</f>
        <v>0</v>
      </c>
      <c r="N145" s="42">
        <f t="shared" si="41"/>
        <v>0</v>
      </c>
      <c r="O145" s="113">
        <f>'2016 Proposed'!$B$133</f>
        <v>0</v>
      </c>
      <c r="P145" s="7">
        <f t="shared" si="42"/>
        <v>0</v>
      </c>
      <c r="Q145" s="85"/>
      <c r="R145" s="55">
        <f>'2015 Approved'!$X$133</f>
        <v>0</v>
      </c>
      <c r="S145" s="42">
        <f t="shared" si="43"/>
        <v>0</v>
      </c>
      <c r="T145" s="113">
        <f>'2016 Proposed'!$B$133</f>
        <v>0</v>
      </c>
      <c r="U145" s="7">
        <f t="shared" si="44"/>
        <v>0</v>
      </c>
      <c r="V145" s="85"/>
    </row>
    <row r="146" spans="1:22" x14ac:dyDescent="0.25">
      <c r="A146" s="139">
        <f t="shared" si="36"/>
        <v>16</v>
      </c>
      <c r="B146" s="85" t="s">
        <v>93</v>
      </c>
      <c r="C146" s="55">
        <f>'2015 Approved'!$B$8</f>
        <v>0.79</v>
      </c>
      <c r="D146" s="42">
        <f t="shared" si="37"/>
        <v>0.79</v>
      </c>
      <c r="E146" s="113">
        <f>'2016 Proposed'!$B$8</f>
        <v>0.79</v>
      </c>
      <c r="F146" s="7">
        <f t="shared" si="38"/>
        <v>0.79</v>
      </c>
      <c r="G146" s="85"/>
      <c r="H146" s="55">
        <f>'2015 Approved'!$M$8</f>
        <v>0.79</v>
      </c>
      <c r="I146" s="42">
        <f t="shared" si="39"/>
        <v>0.79</v>
      </c>
      <c r="J146" s="113">
        <f>'2016 Proposed'!$B$8</f>
        <v>0.79</v>
      </c>
      <c r="K146" s="7">
        <f t="shared" si="40"/>
        <v>0.79</v>
      </c>
      <c r="L146" s="85"/>
      <c r="M146" s="55">
        <f>'2015 Approved'!$T$8</f>
        <v>0.79</v>
      </c>
      <c r="N146" s="42">
        <f t="shared" si="41"/>
        <v>0.79</v>
      </c>
      <c r="O146" s="113">
        <f>'2016 Proposed'!$B$8</f>
        <v>0.79</v>
      </c>
      <c r="P146" s="7">
        <f t="shared" si="42"/>
        <v>0.79</v>
      </c>
      <c r="Q146" s="85"/>
      <c r="R146" s="55">
        <f>'2015 Approved'!$X$8</f>
        <v>0.79</v>
      </c>
      <c r="S146" s="42">
        <f t="shared" si="43"/>
        <v>0.79</v>
      </c>
      <c r="T146" s="113">
        <f>'2016 Proposed'!$B$8</f>
        <v>0.79</v>
      </c>
      <c r="U146" s="7">
        <f t="shared" si="44"/>
        <v>0.79</v>
      </c>
      <c r="V146" s="85"/>
    </row>
    <row r="147" spans="1:22" x14ac:dyDescent="0.25">
      <c r="A147" s="139">
        <f t="shared" si="36"/>
        <v>17</v>
      </c>
      <c r="B147" s="85" t="s">
        <v>4</v>
      </c>
      <c r="C147" s="59">
        <f>D139/D131</f>
        <v>0.10213999999999999</v>
      </c>
      <c r="D147" s="42">
        <f>(D134-D131)*C147</f>
        <v>1.0928979999999988</v>
      </c>
      <c r="E147" s="114">
        <f>F139/$F$131</f>
        <v>0.10213999999999999</v>
      </c>
      <c r="F147" s="7">
        <f>(F134-F131)*E147</f>
        <v>1.1005584999999976</v>
      </c>
      <c r="G147" s="85"/>
      <c r="H147" s="59">
        <f>I139/I131</f>
        <v>0.10213999999999999</v>
      </c>
      <c r="I147" s="42">
        <f>(I134-I131)*H147</f>
        <v>1.5525279999999988</v>
      </c>
      <c r="J147" s="114">
        <f>K139/$F$131</f>
        <v>0.10213999999999999</v>
      </c>
      <c r="K147" s="7">
        <f>(K134-K131)*J147</f>
        <v>1.1005584999999976</v>
      </c>
      <c r="L147" s="85"/>
      <c r="M147" s="59">
        <f>N139/N131</f>
        <v>0.10213999999999999</v>
      </c>
      <c r="N147" s="42">
        <f>(N134-N131)*M147</f>
        <v>1.6904170000000012</v>
      </c>
      <c r="O147" s="114">
        <f>P139/$F$131</f>
        <v>0.10213999999999999</v>
      </c>
      <c r="P147" s="7">
        <f>(P134-P131)*O147</f>
        <v>1.1005584999999976</v>
      </c>
      <c r="Q147" s="85"/>
      <c r="R147" s="59">
        <f>S139/S131</f>
        <v>0.10213999999999999</v>
      </c>
      <c r="S147" s="42">
        <f>(S134-S131)*R147</f>
        <v>1.4810299999999998</v>
      </c>
      <c r="T147" s="114">
        <f>U139/$F$131</f>
        <v>0.10213999999999999</v>
      </c>
      <c r="U147" s="7">
        <f>(U134-U131)*T147</f>
        <v>1.1005584999999976</v>
      </c>
      <c r="V147" s="85"/>
    </row>
    <row r="148" spans="1:22" x14ac:dyDescent="0.25">
      <c r="A148" s="139">
        <f t="shared" si="36"/>
        <v>18</v>
      </c>
      <c r="B148" s="85" t="s">
        <v>88</v>
      </c>
      <c r="C148" s="59">
        <f>'2015 Approved'!$B$11</f>
        <v>8.8000000000000005E-3</v>
      </c>
      <c r="D148" s="42">
        <f t="shared" ref="D148:D157" si="45">C148*D$131</f>
        <v>2.2000000000000002</v>
      </c>
      <c r="E148" s="114">
        <f>'2016 Proposed'!$B$11</f>
        <v>7.7000000000000002E-3</v>
      </c>
      <c r="F148" s="7">
        <f t="shared" ref="F148:F155" si="46">E148*F$131</f>
        <v>1.925</v>
      </c>
      <c r="G148" s="85"/>
      <c r="H148" s="59">
        <f>'2015 Approved'!$M$11</f>
        <v>1.46E-2</v>
      </c>
      <c r="I148" s="42">
        <f t="shared" ref="I148:I157" si="47">H148*I$131</f>
        <v>3.65</v>
      </c>
      <c r="J148" s="114">
        <f>'2016 Proposed'!$B$11</f>
        <v>7.7000000000000002E-3</v>
      </c>
      <c r="K148" s="7">
        <f t="shared" ref="K148:K155" si="48">J148*K$131</f>
        <v>1.925</v>
      </c>
      <c r="L148" s="85"/>
      <c r="M148" s="59">
        <f>'2015 Approved'!$T$11</f>
        <v>1.2699999999999999E-2</v>
      </c>
      <c r="N148" s="42">
        <f t="shared" ref="N148:N157" si="49">M148*N$131</f>
        <v>3.1749999999999998</v>
      </c>
      <c r="O148" s="114">
        <f>'2016 Proposed'!$B$11</f>
        <v>7.7000000000000002E-3</v>
      </c>
      <c r="P148" s="7">
        <f t="shared" ref="P148:P155" si="50">O148*P$131</f>
        <v>1.925</v>
      </c>
      <c r="Q148" s="85"/>
      <c r="R148" s="59">
        <f>'2015 Approved'!$X$11</f>
        <v>1.26E-2</v>
      </c>
      <c r="S148" s="42">
        <f t="shared" ref="S148:S157" si="51">R148*S$131</f>
        <v>3.15</v>
      </c>
      <c r="T148" s="114">
        <f>'2016 Proposed'!$B$11</f>
        <v>7.7000000000000002E-3</v>
      </c>
      <c r="U148" s="7">
        <f t="shared" ref="U148:U155" si="52">T148*U$131</f>
        <v>1.925</v>
      </c>
      <c r="V148" s="85"/>
    </row>
    <row r="149" spans="1:22" x14ac:dyDescent="0.25">
      <c r="A149" s="139">
        <f t="shared" si="36"/>
        <v>19</v>
      </c>
      <c r="B149" s="85" t="s">
        <v>8</v>
      </c>
      <c r="C149" s="59">
        <f>'2015 Approved'!$B$12</f>
        <v>2.9999999999999997E-4</v>
      </c>
      <c r="D149" s="42">
        <f t="shared" si="45"/>
        <v>7.4999999999999997E-2</v>
      </c>
      <c r="E149" s="114">
        <f>'2016 Proposed'!$B$13</f>
        <v>1.6999999999999999E-3</v>
      </c>
      <c r="F149" s="7">
        <f t="shared" si="46"/>
        <v>0.42499999999999999</v>
      </c>
      <c r="G149" s="85"/>
      <c r="H149" s="59">
        <f>'2015 Approved'!$M$12</f>
        <v>2.9999999999999997E-4</v>
      </c>
      <c r="I149" s="42">
        <f t="shared" si="47"/>
        <v>7.4999999999999997E-2</v>
      </c>
      <c r="J149" s="114">
        <f>'2016 Proposed'!$B$13</f>
        <v>1.6999999999999999E-3</v>
      </c>
      <c r="K149" s="7">
        <f t="shared" si="48"/>
        <v>0.42499999999999999</v>
      </c>
      <c r="L149" s="85"/>
      <c r="M149" s="59">
        <f>'2015 Approved'!$T$12</f>
        <v>1.4E-3</v>
      </c>
      <c r="N149" s="42">
        <f t="shared" si="49"/>
        <v>0.35</v>
      </c>
      <c r="O149" s="114">
        <f>'2016 Proposed'!$B$13</f>
        <v>1.6999999999999999E-3</v>
      </c>
      <c r="P149" s="7">
        <f t="shared" si="50"/>
        <v>0.42499999999999999</v>
      </c>
      <c r="Q149" s="85"/>
      <c r="R149" s="59">
        <f>'2015 Approved'!$X$12</f>
        <v>4.3E-3</v>
      </c>
      <c r="S149" s="42">
        <f t="shared" si="51"/>
        <v>1.075</v>
      </c>
      <c r="T149" s="114">
        <f>'2016 Proposed'!$B$13</f>
        <v>1.6999999999999999E-3</v>
      </c>
      <c r="U149" s="7">
        <f t="shared" si="52"/>
        <v>0.42499999999999999</v>
      </c>
      <c r="V149" s="85"/>
    </row>
    <row r="150" spans="1:22" x14ac:dyDescent="0.25">
      <c r="A150" s="139">
        <f t="shared" si="36"/>
        <v>20</v>
      </c>
      <c r="B150" s="85" t="s">
        <v>85</v>
      </c>
      <c r="C150" s="59">
        <f>'2015 Approved'!$B$13</f>
        <v>0</v>
      </c>
      <c r="D150" s="42">
        <f t="shared" si="45"/>
        <v>0</v>
      </c>
      <c r="E150" s="114">
        <f>'2016 Proposed'!$B$14</f>
        <v>0</v>
      </c>
      <c r="F150" s="7">
        <f t="shared" si="46"/>
        <v>0</v>
      </c>
      <c r="G150" s="85"/>
      <c r="H150" s="59">
        <f>'2015 Approved'!$M$13</f>
        <v>2.0000000000000001E-4</v>
      </c>
      <c r="I150" s="42">
        <f t="shared" si="47"/>
        <v>0.05</v>
      </c>
      <c r="J150" s="114">
        <f>'2016 Proposed'!$B$14</f>
        <v>0</v>
      </c>
      <c r="K150" s="7">
        <f t="shared" si="48"/>
        <v>0</v>
      </c>
      <c r="L150" s="85"/>
      <c r="M150" s="59">
        <f>'2015 Approved'!$T$13</f>
        <v>0</v>
      </c>
      <c r="N150" s="42">
        <f t="shared" si="49"/>
        <v>0</v>
      </c>
      <c r="O150" s="114">
        <f>'2016 Proposed'!$B$14</f>
        <v>0</v>
      </c>
      <c r="P150" s="7">
        <f t="shared" si="50"/>
        <v>0</v>
      </c>
      <c r="Q150" s="85"/>
      <c r="R150" s="59">
        <f>'2015 Approved'!$X$13</f>
        <v>0</v>
      </c>
      <c r="S150" s="42">
        <f t="shared" si="51"/>
        <v>0</v>
      </c>
      <c r="T150" s="114">
        <f>'2016 Proposed'!$B$14</f>
        <v>0</v>
      </c>
      <c r="U150" s="7">
        <f t="shared" si="52"/>
        <v>0</v>
      </c>
      <c r="V150" s="85"/>
    </row>
    <row r="151" spans="1:22" x14ac:dyDescent="0.25">
      <c r="A151" s="139">
        <f t="shared" si="36"/>
        <v>21</v>
      </c>
      <c r="B151" s="85" t="s">
        <v>9</v>
      </c>
      <c r="C151" s="59">
        <f>'2015 Approved'!$B$14</f>
        <v>1E-4</v>
      </c>
      <c r="D151" s="42">
        <f t="shared" si="45"/>
        <v>2.5000000000000001E-2</v>
      </c>
      <c r="E151" s="114">
        <f>'2016 Proposed'!$B$15</f>
        <v>2.0000000000000001E-4</v>
      </c>
      <c r="F151" s="7">
        <f t="shared" si="46"/>
        <v>0.05</v>
      </c>
      <c r="G151" s="85"/>
      <c r="H151" s="59">
        <f>'2015 Approved'!$M$14</f>
        <v>2.0000000000000001E-4</v>
      </c>
      <c r="I151" s="42">
        <f t="shared" si="47"/>
        <v>0.05</v>
      </c>
      <c r="J151" s="114">
        <f>'2016 Proposed'!$B$15</f>
        <v>2.0000000000000001E-4</v>
      </c>
      <c r="K151" s="7">
        <f t="shared" si="48"/>
        <v>0.05</v>
      </c>
      <c r="L151" s="85"/>
      <c r="M151" s="59">
        <f>'2015 Approved'!$T$14</f>
        <v>0</v>
      </c>
      <c r="N151" s="42">
        <f t="shared" si="49"/>
        <v>0</v>
      </c>
      <c r="O151" s="114">
        <f>'2016 Proposed'!$B$15</f>
        <v>2.0000000000000001E-4</v>
      </c>
      <c r="P151" s="7">
        <f t="shared" si="50"/>
        <v>0.05</v>
      </c>
      <c r="Q151" s="85"/>
      <c r="R151" s="59">
        <f>'2015 Approved'!$X$14</f>
        <v>0</v>
      </c>
      <c r="S151" s="42">
        <f t="shared" si="51"/>
        <v>0</v>
      </c>
      <c r="T151" s="114">
        <f>'2016 Proposed'!$B$15</f>
        <v>2.0000000000000001E-4</v>
      </c>
      <c r="U151" s="7">
        <f t="shared" si="52"/>
        <v>0.05</v>
      </c>
      <c r="V151" s="85"/>
    </row>
    <row r="152" spans="1:22" x14ac:dyDescent="0.25">
      <c r="A152" s="139">
        <f t="shared" si="36"/>
        <v>22</v>
      </c>
      <c r="B152" s="85" t="s">
        <v>10</v>
      </c>
      <c r="C152" s="59">
        <f>'2015 Approved'!$B$15</f>
        <v>-2.0000000000000001E-4</v>
      </c>
      <c r="D152" s="42">
        <f t="shared" si="45"/>
        <v>-0.05</v>
      </c>
      <c r="E152" s="114">
        <f>'2016 Proposed'!$B$16</f>
        <v>0</v>
      </c>
      <c r="F152" s="7">
        <f t="shared" si="46"/>
        <v>0</v>
      </c>
      <c r="G152" s="85"/>
      <c r="H152" s="59">
        <f>'2015 Approved'!$M$15</f>
        <v>-2.0000000000000001E-4</v>
      </c>
      <c r="I152" s="42">
        <f t="shared" si="47"/>
        <v>-0.05</v>
      </c>
      <c r="J152" s="114">
        <f>'2016 Proposed'!$B$16</f>
        <v>0</v>
      </c>
      <c r="K152" s="7">
        <f t="shared" si="48"/>
        <v>0</v>
      </c>
      <c r="L152" s="85"/>
      <c r="M152" s="59">
        <f>'2015 Approved'!$T$15</f>
        <v>0</v>
      </c>
      <c r="N152" s="42">
        <f t="shared" si="49"/>
        <v>0</v>
      </c>
      <c r="O152" s="114">
        <f>'2016 Proposed'!$B$16</f>
        <v>0</v>
      </c>
      <c r="P152" s="7">
        <f t="shared" si="50"/>
        <v>0</v>
      </c>
      <c r="Q152" s="85"/>
      <c r="R152" s="59">
        <f>'2015 Approved'!$X$15</f>
        <v>0</v>
      </c>
      <c r="S152" s="42">
        <f t="shared" si="51"/>
        <v>0</v>
      </c>
      <c r="T152" s="114">
        <f>'2016 Proposed'!$B$16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23</v>
      </c>
      <c r="B153" s="85" t="s">
        <v>99</v>
      </c>
      <c r="C153" s="59">
        <f>'2015 Approved'!$B$16</f>
        <v>0</v>
      </c>
      <c r="D153" s="42">
        <f t="shared" si="45"/>
        <v>0</v>
      </c>
      <c r="E153" s="114">
        <f>'2016 Proposed'!$B$17</f>
        <v>0</v>
      </c>
      <c r="F153" s="7">
        <f t="shared" si="46"/>
        <v>0</v>
      </c>
      <c r="G153" s="85"/>
      <c r="H153" s="59">
        <f>'2015 Approved'!$M$16</f>
        <v>0</v>
      </c>
      <c r="I153" s="42">
        <f t="shared" si="47"/>
        <v>0</v>
      </c>
      <c r="J153" s="114">
        <f>'2016 Proposed'!$B$17</f>
        <v>0</v>
      </c>
      <c r="K153" s="7">
        <f t="shared" si="48"/>
        <v>0</v>
      </c>
      <c r="L153" s="85"/>
      <c r="M153" s="59">
        <f>'2015 Approved'!$T$16</f>
        <v>4.0000000000000002E-4</v>
      </c>
      <c r="N153" s="42">
        <f t="shared" si="49"/>
        <v>0.1</v>
      </c>
      <c r="O153" s="114">
        <f>M153</f>
        <v>4.0000000000000002E-4</v>
      </c>
      <c r="P153" s="7">
        <f t="shared" si="50"/>
        <v>0.1</v>
      </c>
      <c r="Q153" s="85"/>
      <c r="R153" s="59">
        <f>'2015 Approved'!$X$16</f>
        <v>2.3E-3</v>
      </c>
      <c r="S153" s="42">
        <f t="shared" si="51"/>
        <v>0.57499999999999996</v>
      </c>
      <c r="T153" s="114">
        <f>R153</f>
        <v>2.3E-3</v>
      </c>
      <c r="U153" s="7">
        <f t="shared" si="52"/>
        <v>0.57499999999999996</v>
      </c>
      <c r="V153" s="85"/>
    </row>
    <row r="154" spans="1:22" x14ac:dyDescent="0.25">
      <c r="A154" s="139">
        <f t="shared" si="36"/>
        <v>24</v>
      </c>
      <c r="B154" s="85" t="s">
        <v>110</v>
      </c>
      <c r="C154" s="59">
        <f>'2015 Approved'!$B$17</f>
        <v>2.2000000000000001E-3</v>
      </c>
      <c r="D154" s="42">
        <f t="shared" si="45"/>
        <v>0.55000000000000004</v>
      </c>
      <c r="E154" s="114">
        <f>'2016 Proposed'!$B$18</f>
        <v>0</v>
      </c>
      <c r="F154" s="7">
        <f t="shared" si="46"/>
        <v>0</v>
      </c>
      <c r="G154" s="85"/>
      <c r="H154" s="59">
        <f>'2015 Approved'!$M$17</f>
        <v>1.4E-3</v>
      </c>
      <c r="I154" s="42">
        <f t="shared" si="47"/>
        <v>0.35</v>
      </c>
      <c r="J154" s="114">
        <f>'2016 Proposed'!$B$18</f>
        <v>0</v>
      </c>
      <c r="K154" s="7">
        <f t="shared" si="48"/>
        <v>0</v>
      </c>
      <c r="L154" s="85"/>
      <c r="M154" s="59">
        <f>'2015 Approved'!$T$17</f>
        <v>1.6000000000000001E-3</v>
      </c>
      <c r="N154" s="42">
        <f t="shared" si="49"/>
        <v>0.4</v>
      </c>
      <c r="O154" s="114">
        <f>'2016 Proposed'!$B$18</f>
        <v>0</v>
      </c>
      <c r="P154" s="7">
        <f t="shared" si="50"/>
        <v>0</v>
      </c>
      <c r="Q154" s="85"/>
      <c r="R154" s="59">
        <f>'2015 Approved'!$X$17</f>
        <v>5.1999999999999998E-3</v>
      </c>
      <c r="S154" s="42">
        <f t="shared" si="51"/>
        <v>1.3</v>
      </c>
      <c r="T154" s="114">
        <f>'2016 Proposed'!$B$18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25</v>
      </c>
      <c r="B155" s="85" t="s">
        <v>100</v>
      </c>
      <c r="C155" s="59">
        <f>'2015 Approved'!$B$18</f>
        <v>0</v>
      </c>
      <c r="D155" s="42">
        <f t="shared" si="45"/>
        <v>0</v>
      </c>
      <c r="E155" s="114">
        <f>'2016 Proposed'!$B$19</f>
        <v>1.5E-3</v>
      </c>
      <c r="F155" s="7">
        <f t="shared" si="46"/>
        <v>0.375</v>
      </c>
      <c r="G155" s="85"/>
      <c r="H155" s="59">
        <f>'2015 Approved'!$M$18</f>
        <v>0</v>
      </c>
      <c r="I155" s="42">
        <f t="shared" si="47"/>
        <v>0</v>
      </c>
      <c r="J155" s="114">
        <f>'2016 Proposed'!$B$19</f>
        <v>1.5E-3</v>
      </c>
      <c r="K155" s="7">
        <f t="shared" si="48"/>
        <v>0.375</v>
      </c>
      <c r="L155" s="85"/>
      <c r="M155" s="59">
        <f>'2015 Approved'!$T$18</f>
        <v>0</v>
      </c>
      <c r="N155" s="42">
        <f t="shared" si="49"/>
        <v>0</v>
      </c>
      <c r="O155" s="114">
        <f>'2016 Proposed'!$B$19</f>
        <v>1.5E-3</v>
      </c>
      <c r="P155" s="7">
        <f t="shared" si="50"/>
        <v>0.375</v>
      </c>
      <c r="Q155" s="85"/>
      <c r="R155" s="59">
        <f>'2015 Approved'!$X$18</f>
        <v>0</v>
      </c>
      <c r="S155" s="42">
        <f t="shared" si="51"/>
        <v>0</v>
      </c>
      <c r="T155" s="114">
        <f>'2016 Proposed'!$B$19</f>
        <v>1.5E-3</v>
      </c>
      <c r="U155" s="7">
        <f t="shared" si="52"/>
        <v>0.375</v>
      </c>
      <c r="V155" s="85"/>
    </row>
    <row r="156" spans="1:22" x14ac:dyDescent="0.25">
      <c r="A156" s="139">
        <f t="shared" si="36"/>
        <v>26</v>
      </c>
      <c r="B156" s="85" t="s">
        <v>92</v>
      </c>
      <c r="C156" s="59">
        <f>'2015 Approved'!$B$19</f>
        <v>0</v>
      </c>
      <c r="D156" s="42">
        <f t="shared" si="45"/>
        <v>0</v>
      </c>
      <c r="E156" s="114">
        <f>'2016 Proposed'!$B$20</f>
        <v>0.25</v>
      </c>
      <c r="F156" s="7">
        <f>E156</f>
        <v>0.25</v>
      </c>
      <c r="G156" s="85"/>
      <c r="H156" s="59">
        <f>'2015 Approved'!$M$19</f>
        <v>0</v>
      </c>
      <c r="I156" s="42">
        <f t="shared" si="47"/>
        <v>0</v>
      </c>
      <c r="J156" s="114">
        <f>'2016 Proposed'!$B$20</f>
        <v>0.25</v>
      </c>
      <c r="K156" s="7">
        <f>J156</f>
        <v>0.25</v>
      </c>
      <c r="L156" s="85"/>
      <c r="M156" s="59">
        <f>'2015 Approved'!$T$19</f>
        <v>0</v>
      </c>
      <c r="N156" s="42">
        <f t="shared" si="49"/>
        <v>0</v>
      </c>
      <c r="O156" s="114">
        <f>'2016 Proposed'!$B$20</f>
        <v>0.25</v>
      </c>
      <c r="P156" s="7">
        <f>O156</f>
        <v>0.25</v>
      </c>
      <c r="Q156" s="85"/>
      <c r="R156" s="59">
        <f>'2015 Approved'!$X$19</f>
        <v>0</v>
      </c>
      <c r="S156" s="42">
        <f t="shared" si="51"/>
        <v>0</v>
      </c>
      <c r="T156" s="114">
        <f>'2016 Proposed'!$B$20</f>
        <v>0.25</v>
      </c>
      <c r="U156" s="7">
        <f>T156</f>
        <v>0.25</v>
      </c>
      <c r="V156" s="85"/>
    </row>
    <row r="157" spans="1:22" x14ac:dyDescent="0.25">
      <c r="A157" s="139">
        <f t="shared" si="36"/>
        <v>27</v>
      </c>
      <c r="B157" s="85" t="s">
        <v>102</v>
      </c>
      <c r="C157" s="59">
        <f>'2015 Approved'!$B$20</f>
        <v>0</v>
      </c>
      <c r="D157" s="42">
        <f t="shared" si="45"/>
        <v>0</v>
      </c>
      <c r="E157" s="114">
        <f>'2016 Proposed'!$B$21</f>
        <v>-1.4</v>
      </c>
      <c r="F157" s="7">
        <f>E157</f>
        <v>-1.4</v>
      </c>
      <c r="G157" s="85"/>
      <c r="H157" s="59">
        <f>'2015 Approved'!$M$20</f>
        <v>0</v>
      </c>
      <c r="I157" s="42">
        <f t="shared" si="47"/>
        <v>0</v>
      </c>
      <c r="J157" s="114">
        <f>'2016 Proposed'!$B$21</f>
        <v>-1.4</v>
      </c>
      <c r="K157" s="7">
        <f>J157</f>
        <v>-1.4</v>
      </c>
      <c r="L157" s="85"/>
      <c r="M157" s="59">
        <f>'2015 Approved'!$T$20</f>
        <v>0</v>
      </c>
      <c r="N157" s="42">
        <f t="shared" si="49"/>
        <v>0</v>
      </c>
      <c r="O157" s="114">
        <f>'2016 Proposed'!$B$21</f>
        <v>-1.4</v>
      </c>
      <c r="P157" s="7">
        <f>O157</f>
        <v>-1.4</v>
      </c>
      <c r="Q157" s="85"/>
      <c r="R157" s="59">
        <f>'2015 Approved'!$X$20</f>
        <v>0</v>
      </c>
      <c r="S157" s="42">
        <f t="shared" si="51"/>
        <v>0</v>
      </c>
      <c r="T157" s="114">
        <f>'2016 Proposed'!$B$21</f>
        <v>-1.4</v>
      </c>
      <c r="U157" s="7">
        <f>T157</f>
        <v>-1.4</v>
      </c>
      <c r="V157" s="85"/>
    </row>
    <row r="158" spans="1:22" x14ac:dyDescent="0.25">
      <c r="A158" s="142">
        <f t="shared" si="36"/>
        <v>28</v>
      </c>
      <c r="B158" s="143" t="s">
        <v>26</v>
      </c>
      <c r="C158" s="126"/>
      <c r="D158" s="96">
        <f>SUM(D142:D157)</f>
        <v>23.662897999999995</v>
      </c>
      <c r="E158" s="110"/>
      <c r="F158" s="95">
        <f>SUM(F142:F157)</f>
        <v>22.495558500000001</v>
      </c>
      <c r="G158" s="127">
        <f>F158-D158</f>
        <v>-1.1673394999999935</v>
      </c>
      <c r="H158" s="126"/>
      <c r="I158" s="96">
        <f>SUM(I142:I157)</f>
        <v>22.897527999999998</v>
      </c>
      <c r="J158" s="110"/>
      <c r="K158" s="95">
        <f>SUM(K142:K157)</f>
        <v>22.495558500000001</v>
      </c>
      <c r="L158" s="127">
        <f>K158-I158</f>
        <v>-0.40196949999999632</v>
      </c>
      <c r="M158" s="126"/>
      <c r="N158" s="96">
        <f>SUM(N142:N157)</f>
        <v>21.145417000000002</v>
      </c>
      <c r="O158" s="110"/>
      <c r="P158" s="95">
        <f>SUM(P142:P157)</f>
        <v>22.595558500000003</v>
      </c>
      <c r="Q158" s="127">
        <f>P158-N158</f>
        <v>1.4501415000000009</v>
      </c>
      <c r="R158" s="126"/>
      <c r="S158" s="96">
        <f>SUM(S142:S157)</f>
        <v>21.661029999999997</v>
      </c>
      <c r="T158" s="110"/>
      <c r="U158" s="95">
        <f>SUM(U142:U157)</f>
        <v>23.070558500000001</v>
      </c>
      <c r="V158" s="127">
        <f>U158-S158</f>
        <v>1.409528500000004</v>
      </c>
    </row>
    <row r="159" spans="1:22" x14ac:dyDescent="0.25">
      <c r="A159" s="144">
        <f t="shared" si="36"/>
        <v>29</v>
      </c>
      <c r="B159" s="145" t="s">
        <v>116</v>
      </c>
      <c r="C159" s="128"/>
      <c r="D159" s="120"/>
      <c r="E159" s="111"/>
      <c r="F159" s="97"/>
      <c r="G159" s="129">
        <f>G158/D158</f>
        <v>-4.9332059834767232E-2</v>
      </c>
      <c r="H159" s="128"/>
      <c r="I159" s="120"/>
      <c r="J159" s="111"/>
      <c r="K159" s="97"/>
      <c r="L159" s="129">
        <f>L158/I158</f>
        <v>-1.7555148311206185E-2</v>
      </c>
      <c r="M159" s="128"/>
      <c r="N159" s="120"/>
      <c r="O159" s="111"/>
      <c r="P159" s="97"/>
      <c r="Q159" s="129">
        <f>Q158/N158</f>
        <v>6.8579470435603168E-2</v>
      </c>
      <c r="R159" s="128"/>
      <c r="S159" s="120"/>
      <c r="T159" s="111"/>
      <c r="U159" s="97"/>
      <c r="V159" s="129">
        <f>V158/S158</f>
        <v>6.5072090293028739E-2</v>
      </c>
    </row>
    <row r="160" spans="1:22" x14ac:dyDescent="0.25">
      <c r="A160" s="146">
        <f t="shared" si="36"/>
        <v>30</v>
      </c>
      <c r="B160" s="131" t="s">
        <v>29</v>
      </c>
      <c r="C160" s="130"/>
      <c r="D160" s="121"/>
      <c r="E160" s="112"/>
      <c r="F160" s="94"/>
      <c r="G160" s="131"/>
      <c r="H160" s="130"/>
      <c r="I160" s="121"/>
      <c r="J160" s="112"/>
      <c r="K160" s="94"/>
      <c r="L160" s="131"/>
      <c r="M160" s="130"/>
      <c r="N160" s="121"/>
      <c r="O160" s="112"/>
      <c r="P160" s="94"/>
      <c r="Q160" s="131"/>
      <c r="R160" s="130"/>
      <c r="S160" s="121"/>
      <c r="T160" s="112"/>
      <c r="U160" s="94"/>
      <c r="V160" s="131"/>
    </row>
    <row r="161" spans="1:22" x14ac:dyDescent="0.25">
      <c r="A161" s="139">
        <f t="shared" si="36"/>
        <v>31</v>
      </c>
      <c r="B161" s="85" t="s">
        <v>66</v>
      </c>
      <c r="C161" s="59">
        <f>'2015 Approved'!$B$26</f>
        <v>7.4000000000000003E-3</v>
      </c>
      <c r="D161" s="42">
        <f>C161*D$134</f>
        <v>1.9291799999999999</v>
      </c>
      <c r="E161" s="114">
        <f>'2016 Proposed'!$B$28</f>
        <v>7.0000000000000001E-3</v>
      </c>
      <c r="F161" s="7">
        <f>E161*F$134</f>
        <v>1.8254249999999999</v>
      </c>
      <c r="G161" s="85"/>
      <c r="H161" s="59">
        <f>'2015 Approved'!$M$26</f>
        <v>7.1999999999999998E-3</v>
      </c>
      <c r="I161" s="42">
        <f>H161*I$134</f>
        <v>1.9094399999999998</v>
      </c>
      <c r="J161" s="114">
        <f>'2016 Proposed'!$B$28</f>
        <v>7.0000000000000001E-3</v>
      </c>
      <c r="K161" s="7">
        <f>J161*K$134</f>
        <v>1.8254249999999999</v>
      </c>
      <c r="L161" s="85"/>
      <c r="M161" s="59">
        <f>'2015 Approved'!$T$26</f>
        <v>7.6E-3</v>
      </c>
      <c r="N161" s="42">
        <f>M161*N$134</f>
        <v>2.0257800000000001</v>
      </c>
      <c r="O161" s="114">
        <f>'2016 Proposed'!$B$28</f>
        <v>7.0000000000000001E-3</v>
      </c>
      <c r="P161" s="7">
        <f>O161*P$134</f>
        <v>1.8254249999999999</v>
      </c>
      <c r="Q161" s="85"/>
      <c r="R161" s="59">
        <f>'2015 Approved'!$X$26</f>
        <v>7.4450068112693092E-3</v>
      </c>
      <c r="S161" s="42">
        <f>R161*S$134</f>
        <v>1.9692043015807323</v>
      </c>
      <c r="T161" s="114">
        <f>'2016 Proposed'!$B$28</f>
        <v>7.0000000000000001E-3</v>
      </c>
      <c r="U161" s="7">
        <f>T161*U$134</f>
        <v>1.8254249999999999</v>
      </c>
      <c r="V161" s="85"/>
    </row>
    <row r="162" spans="1:22" x14ac:dyDescent="0.25">
      <c r="A162" s="139">
        <f t="shared" si="36"/>
        <v>32</v>
      </c>
      <c r="B162" s="85" t="s">
        <v>67</v>
      </c>
      <c r="C162" s="59">
        <f>'2015 Approved'!$B$27</f>
        <v>5.3E-3</v>
      </c>
      <c r="D162" s="42">
        <f>C162*D$134</f>
        <v>1.38171</v>
      </c>
      <c r="E162" s="114">
        <f>'2016 Proposed'!$B$29</f>
        <v>5.3E-3</v>
      </c>
      <c r="F162" s="7">
        <f>E162*F$134</f>
        <v>1.3821074999999998</v>
      </c>
      <c r="G162" s="85"/>
      <c r="H162" s="59">
        <f>'2015 Approved'!$M$27</f>
        <v>5.1000000000000004E-3</v>
      </c>
      <c r="I162" s="42">
        <f>H162*I$134</f>
        <v>1.3525199999999999</v>
      </c>
      <c r="J162" s="114">
        <f>'2016 Proposed'!$B$29</f>
        <v>5.3E-3</v>
      </c>
      <c r="K162" s="7">
        <f>J162*K$134</f>
        <v>1.3821074999999998</v>
      </c>
      <c r="L162" s="85"/>
      <c r="M162" s="59">
        <f>'2015 Approved'!$T$27</f>
        <v>5.5999999999999999E-3</v>
      </c>
      <c r="N162" s="42">
        <f>M162*N$134</f>
        <v>1.49268</v>
      </c>
      <c r="O162" s="114">
        <f>'2016 Proposed'!$B$29</f>
        <v>5.3E-3</v>
      </c>
      <c r="P162" s="7">
        <f>O162*P$134</f>
        <v>1.3821074999999998</v>
      </c>
      <c r="Q162" s="85"/>
      <c r="R162" s="59">
        <f>'2015 Approved'!$X$27</f>
        <v>3.7551994493456586E-3</v>
      </c>
      <c r="S162" s="42">
        <f>R162*S$134</f>
        <v>0.99325025435192671</v>
      </c>
      <c r="T162" s="114">
        <f>'2016 Proposed'!$B$29</f>
        <v>5.3E-3</v>
      </c>
      <c r="U162" s="7">
        <f>T162*U$134</f>
        <v>1.3821074999999998</v>
      </c>
      <c r="V162" s="85"/>
    </row>
    <row r="163" spans="1:22" x14ac:dyDescent="0.25">
      <c r="A163" s="142">
        <f t="shared" si="36"/>
        <v>33</v>
      </c>
      <c r="B163" s="143" t="s">
        <v>26</v>
      </c>
      <c r="C163" s="126"/>
      <c r="D163" s="96">
        <f>SUM(D161:D162)</f>
        <v>3.3108899999999997</v>
      </c>
      <c r="E163" s="110"/>
      <c r="F163" s="95">
        <f>SUM(F161:F162)</f>
        <v>3.2075324999999997</v>
      </c>
      <c r="G163" s="127">
        <f>F163-D163</f>
        <v>-0.10335749999999999</v>
      </c>
      <c r="H163" s="126"/>
      <c r="I163" s="96">
        <f>SUM(I161:I162)</f>
        <v>3.2619599999999997</v>
      </c>
      <c r="J163" s="110"/>
      <c r="K163" s="95">
        <f>SUM(K161:K162)</f>
        <v>3.2075324999999997</v>
      </c>
      <c r="L163" s="127">
        <f>K163-I163</f>
        <v>-5.4427500000000073E-2</v>
      </c>
      <c r="M163" s="126"/>
      <c r="N163" s="96">
        <f>SUM(N161:N162)</f>
        <v>3.5184600000000001</v>
      </c>
      <c r="O163" s="110"/>
      <c r="P163" s="95">
        <f>SUM(P161:P162)</f>
        <v>3.2075324999999997</v>
      </c>
      <c r="Q163" s="127">
        <f>P163-N163</f>
        <v>-0.31092750000000047</v>
      </c>
      <c r="R163" s="126"/>
      <c r="S163" s="96">
        <f>SUM(S161:S162)</f>
        <v>2.9624545559326592</v>
      </c>
      <c r="T163" s="110"/>
      <c r="U163" s="95">
        <f>SUM(U161:U162)</f>
        <v>3.2075324999999997</v>
      </c>
      <c r="V163" s="127">
        <f>U163-S163</f>
        <v>0.24507794406734051</v>
      </c>
    </row>
    <row r="164" spans="1:22" x14ac:dyDescent="0.25">
      <c r="A164" s="144">
        <f t="shared" si="36"/>
        <v>34</v>
      </c>
      <c r="B164" s="145" t="s">
        <v>116</v>
      </c>
      <c r="C164" s="128"/>
      <c r="D164" s="120"/>
      <c r="E164" s="111"/>
      <c r="F164" s="97"/>
      <c r="G164" s="129">
        <f>G163/D163</f>
        <v>-3.1217437003343514E-2</v>
      </c>
      <c r="H164" s="128"/>
      <c r="I164" s="120"/>
      <c r="J164" s="111"/>
      <c r="K164" s="97"/>
      <c r="L164" s="129">
        <f>L163/I163</f>
        <v>-1.6685520361990974E-2</v>
      </c>
      <c r="M164" s="128"/>
      <c r="N164" s="120"/>
      <c r="O164" s="111"/>
      <c r="P164" s="97"/>
      <c r="Q164" s="129">
        <f>Q163/N163</f>
        <v>-8.8370338159308462E-2</v>
      </c>
      <c r="R164" s="128"/>
      <c r="S164" s="120"/>
      <c r="T164" s="111"/>
      <c r="U164" s="97"/>
      <c r="V164" s="129">
        <f>V163/S163</f>
        <v>8.2728001203104862E-2</v>
      </c>
    </row>
    <row r="165" spans="1:22" x14ac:dyDescent="0.25">
      <c r="A165" s="146">
        <f t="shared" si="36"/>
        <v>35</v>
      </c>
      <c r="B165" s="131" t="s">
        <v>30</v>
      </c>
      <c r="C165" s="130"/>
      <c r="D165" s="121"/>
      <c r="E165" s="112"/>
      <c r="F165" s="94"/>
      <c r="G165" s="131"/>
      <c r="H165" s="130"/>
      <c r="I165" s="121"/>
      <c r="J165" s="112"/>
      <c r="K165" s="94"/>
      <c r="L165" s="131"/>
      <c r="M165" s="130"/>
      <c r="N165" s="121"/>
      <c r="O165" s="112"/>
      <c r="P165" s="94"/>
      <c r="Q165" s="131"/>
      <c r="R165" s="130"/>
      <c r="S165" s="121"/>
      <c r="T165" s="112"/>
      <c r="U165" s="94"/>
      <c r="V165" s="131"/>
    </row>
    <row r="166" spans="1:22" x14ac:dyDescent="0.25">
      <c r="A166" s="139">
        <f t="shared" si="36"/>
        <v>36</v>
      </c>
      <c r="B166" s="85" t="s">
        <v>184</v>
      </c>
      <c r="C166" s="114">
        <f>0.0036+0.0013+0.0011</f>
        <v>6.0000000000000001E-3</v>
      </c>
      <c r="D166" s="42">
        <f>C166*D134</f>
        <v>1.5642</v>
      </c>
      <c r="E166" s="114">
        <f>0.0036+0.0013+0.0011</f>
        <v>6.0000000000000001E-3</v>
      </c>
      <c r="F166" s="7">
        <f>E166*F134</f>
        <v>1.5646499999999999</v>
      </c>
      <c r="G166" s="85"/>
      <c r="H166" s="114">
        <f>0.0036+0.0013+0.0011</f>
        <v>6.0000000000000001E-3</v>
      </c>
      <c r="I166" s="42">
        <f>H166*I134</f>
        <v>1.5911999999999999</v>
      </c>
      <c r="J166" s="114">
        <f>0.0036+0.0013+0.0011</f>
        <v>6.0000000000000001E-3</v>
      </c>
      <c r="K166" s="7">
        <f>J166*K134</f>
        <v>1.5646499999999999</v>
      </c>
      <c r="L166" s="85"/>
      <c r="M166" s="114">
        <f>0.0036+0.0013+0.0011</f>
        <v>6.0000000000000001E-3</v>
      </c>
      <c r="N166" s="42">
        <f>M166*N134</f>
        <v>1.5993000000000002</v>
      </c>
      <c r="O166" s="114">
        <f>0.0036+0.0013+0.0011</f>
        <v>6.0000000000000001E-3</v>
      </c>
      <c r="P166" s="7">
        <f>O166*P134</f>
        <v>1.5646499999999999</v>
      </c>
      <c r="Q166" s="85"/>
      <c r="R166" s="114">
        <f>0.0036+0.0013+0.0011</f>
        <v>6.0000000000000001E-3</v>
      </c>
      <c r="S166" s="42">
        <f>R166*S134</f>
        <v>1.587</v>
      </c>
      <c r="T166" s="114">
        <f>0.0036+0.0013+0.0011</f>
        <v>6.0000000000000001E-3</v>
      </c>
      <c r="U166" s="7">
        <f>T166*U134</f>
        <v>1.5646499999999999</v>
      </c>
      <c r="V166" s="85"/>
    </row>
    <row r="167" spans="1:22" x14ac:dyDescent="0.25">
      <c r="A167" s="139">
        <f t="shared" si="36"/>
        <v>37</v>
      </c>
      <c r="B167" s="85" t="s">
        <v>65</v>
      </c>
      <c r="C167" s="59">
        <f>SSS</f>
        <v>0.25</v>
      </c>
      <c r="D167" s="42">
        <f>C167</f>
        <v>0.25</v>
      </c>
      <c r="E167" s="114">
        <f>SSS</f>
        <v>0.25</v>
      </c>
      <c r="F167" s="7">
        <f>E167</f>
        <v>0.25</v>
      </c>
      <c r="G167" s="85"/>
      <c r="H167" s="59">
        <f>SSS</f>
        <v>0.25</v>
      </c>
      <c r="I167" s="42">
        <f>H167</f>
        <v>0.25</v>
      </c>
      <c r="J167" s="114">
        <f>SSS</f>
        <v>0.25</v>
      </c>
      <c r="K167" s="7">
        <f>J167</f>
        <v>0.25</v>
      </c>
      <c r="L167" s="85"/>
      <c r="M167" s="59">
        <f>SSS</f>
        <v>0.25</v>
      </c>
      <c r="N167" s="42">
        <f>M167</f>
        <v>0.25</v>
      </c>
      <c r="O167" s="114">
        <f>SSS</f>
        <v>0.25</v>
      </c>
      <c r="P167" s="7">
        <f>O167</f>
        <v>0.25</v>
      </c>
      <c r="Q167" s="85"/>
      <c r="R167" s="59">
        <f>SSS</f>
        <v>0.25</v>
      </c>
      <c r="S167" s="42">
        <f>R167</f>
        <v>0.25</v>
      </c>
      <c r="T167" s="114">
        <f>SSS</f>
        <v>0.25</v>
      </c>
      <c r="U167" s="7">
        <f>T167</f>
        <v>0.25</v>
      </c>
      <c r="V167" s="85"/>
    </row>
    <row r="168" spans="1:22" x14ac:dyDescent="0.25">
      <c r="A168" s="139">
        <f t="shared" si="36"/>
        <v>38</v>
      </c>
      <c r="B168" s="85" t="s">
        <v>11</v>
      </c>
      <c r="C168" s="59">
        <v>0</v>
      </c>
      <c r="D168" s="42">
        <f>C168*D131</f>
        <v>0</v>
      </c>
      <c r="E168" s="114">
        <v>0</v>
      </c>
      <c r="F168" s="7">
        <f>E168*F131</f>
        <v>0</v>
      </c>
      <c r="G168" s="85"/>
      <c r="H168" s="59">
        <v>0</v>
      </c>
      <c r="I168" s="42">
        <f>H168*I131</f>
        <v>0</v>
      </c>
      <c r="J168" s="114">
        <v>0</v>
      </c>
      <c r="K168" s="7">
        <f>J168*K131</f>
        <v>0</v>
      </c>
      <c r="L168" s="85"/>
      <c r="M168" s="59">
        <v>0</v>
      </c>
      <c r="N168" s="42">
        <f>M168*N131</f>
        <v>0</v>
      </c>
      <c r="O168" s="114">
        <v>0</v>
      </c>
      <c r="P168" s="7">
        <f>O168*P131</f>
        <v>0</v>
      </c>
      <c r="Q168" s="85"/>
      <c r="R168" s="59">
        <v>0</v>
      </c>
      <c r="S168" s="42">
        <f>R168*S131</f>
        <v>0</v>
      </c>
      <c r="T168" s="114">
        <v>0</v>
      </c>
      <c r="U168" s="7">
        <f>T168*U131</f>
        <v>0</v>
      </c>
      <c r="V168" s="85"/>
    </row>
    <row r="169" spans="1:22" x14ac:dyDescent="0.25">
      <c r="A169" s="142">
        <f>A168+1</f>
        <v>39</v>
      </c>
      <c r="B169" s="143" t="s">
        <v>12</v>
      </c>
      <c r="C169" s="126"/>
      <c r="D169" s="96">
        <f>SUM(D166:D168)</f>
        <v>1.8142</v>
      </c>
      <c r="E169" s="110"/>
      <c r="F169" s="95">
        <f>SUM(F166:F168)</f>
        <v>1.8146499999999999</v>
      </c>
      <c r="G169" s="127">
        <f>F169-D169</f>
        <v>4.4999999999983942E-4</v>
      </c>
      <c r="H169" s="126"/>
      <c r="I169" s="96">
        <f>SUM(I166:I168)</f>
        <v>1.8411999999999999</v>
      </c>
      <c r="J169" s="110"/>
      <c r="K169" s="95">
        <f>SUM(K166:K168)</f>
        <v>1.8146499999999999</v>
      </c>
      <c r="L169" s="127">
        <f>K169-I169</f>
        <v>-2.6550000000000074E-2</v>
      </c>
      <c r="M169" s="126"/>
      <c r="N169" s="96">
        <f>SUM(N166:N168)</f>
        <v>1.8493000000000002</v>
      </c>
      <c r="O169" s="110"/>
      <c r="P169" s="95">
        <f>SUM(P166:P168)</f>
        <v>1.8146499999999999</v>
      </c>
      <c r="Q169" s="127">
        <f>P169-N169</f>
        <v>-3.4650000000000292E-2</v>
      </c>
      <c r="R169" s="126"/>
      <c r="S169" s="96">
        <f>SUM(S166:S168)</f>
        <v>1.837</v>
      </c>
      <c r="T169" s="110"/>
      <c r="U169" s="95">
        <f>SUM(U166:U168)</f>
        <v>1.8146499999999999</v>
      </c>
      <c r="V169" s="127">
        <f>U169-S169</f>
        <v>-2.2350000000000092E-2</v>
      </c>
    </row>
    <row r="170" spans="1:22" x14ac:dyDescent="0.25">
      <c r="A170" s="144">
        <f t="shared" si="36"/>
        <v>40</v>
      </c>
      <c r="B170" s="145" t="s">
        <v>116</v>
      </c>
      <c r="C170" s="128"/>
      <c r="D170" s="120"/>
      <c r="E170" s="111"/>
      <c r="F170" s="97"/>
      <c r="G170" s="129">
        <f>G169/D169</f>
        <v>2.480432146399732E-4</v>
      </c>
      <c r="H170" s="128"/>
      <c r="I170" s="120"/>
      <c r="J170" s="111"/>
      <c r="K170" s="97"/>
      <c r="L170" s="129">
        <f>L169/I169</f>
        <v>-1.4419943515098888E-2</v>
      </c>
      <c r="M170" s="128"/>
      <c r="N170" s="120"/>
      <c r="O170" s="111"/>
      <c r="P170" s="97"/>
      <c r="Q170" s="129">
        <f>Q169/N169</f>
        <v>-1.8736819337046608E-2</v>
      </c>
      <c r="R170" s="128"/>
      <c r="S170" s="120"/>
      <c r="T170" s="111"/>
      <c r="U170" s="97"/>
      <c r="V170" s="129">
        <f>V169/S169</f>
        <v>-1.2166575939031079E-2</v>
      </c>
    </row>
    <row r="171" spans="1:22" x14ac:dyDescent="0.25">
      <c r="A171" s="147">
        <f t="shared" si="36"/>
        <v>41</v>
      </c>
      <c r="B171" s="133" t="s">
        <v>127</v>
      </c>
      <c r="C171" s="132"/>
      <c r="D171" s="122">
        <f>D139+D158+D163+D169</f>
        <v>54.322987999999995</v>
      </c>
      <c r="E171" s="115"/>
      <c r="F171" s="102">
        <f>F139+F158+F163+F169</f>
        <v>53.052740999999997</v>
      </c>
      <c r="G171" s="133"/>
      <c r="H171" s="132"/>
      <c r="I171" s="122">
        <f>I139+I158+I163+I169</f>
        <v>53.535688</v>
      </c>
      <c r="J171" s="115"/>
      <c r="K171" s="102">
        <f>K139+K158+K163+K169</f>
        <v>53.052740999999997</v>
      </c>
      <c r="L171" s="133"/>
      <c r="M171" s="132"/>
      <c r="N171" s="122">
        <f>N139+N158+N163+N169</f>
        <v>52.048177000000003</v>
      </c>
      <c r="O171" s="115"/>
      <c r="P171" s="102">
        <f>P139+P158+P163+P169</f>
        <v>53.152741000000006</v>
      </c>
      <c r="Q171" s="133"/>
      <c r="R171" s="132"/>
      <c r="S171" s="122">
        <f>S139+S158+S163+S169</f>
        <v>51.995484555932656</v>
      </c>
      <c r="T171" s="115"/>
      <c r="U171" s="102">
        <f>U139+U158+U163+U169</f>
        <v>53.627741</v>
      </c>
      <c r="V171" s="133"/>
    </row>
    <row r="172" spans="1:22" x14ac:dyDescent="0.25">
      <c r="A172" s="148">
        <f t="shared" si="36"/>
        <v>42</v>
      </c>
      <c r="B172" s="134" t="s">
        <v>13</v>
      </c>
      <c r="C172" s="87"/>
      <c r="D172" s="43">
        <f>D171*0.13</f>
        <v>7.0619884399999995</v>
      </c>
      <c r="E172" s="116"/>
      <c r="F172" s="99">
        <f>F171*0.13</f>
        <v>6.8968563300000003</v>
      </c>
      <c r="G172" s="134"/>
      <c r="H172" s="87"/>
      <c r="I172" s="43">
        <f>I171*0.13</f>
        <v>6.9596394400000001</v>
      </c>
      <c r="J172" s="116"/>
      <c r="K172" s="99">
        <f>K171*0.13</f>
        <v>6.8968563300000003</v>
      </c>
      <c r="L172" s="134"/>
      <c r="M172" s="87"/>
      <c r="N172" s="43">
        <f>N171*0.13</f>
        <v>6.7662630100000003</v>
      </c>
      <c r="O172" s="116"/>
      <c r="P172" s="99">
        <f>P171*0.13</f>
        <v>6.9098563300000011</v>
      </c>
      <c r="Q172" s="134"/>
      <c r="R172" s="87"/>
      <c r="S172" s="43">
        <f>S171*0.13</f>
        <v>6.7594129922712458</v>
      </c>
      <c r="T172" s="116"/>
      <c r="U172" s="99">
        <f>U171*0.13</f>
        <v>6.9716063300000002</v>
      </c>
      <c r="V172" s="134"/>
    </row>
    <row r="173" spans="1:22" x14ac:dyDescent="0.25">
      <c r="A173" s="141">
        <f t="shared" si="36"/>
        <v>43</v>
      </c>
      <c r="B173" s="125" t="s">
        <v>14</v>
      </c>
      <c r="C173" s="88"/>
      <c r="D173" s="69"/>
      <c r="E173" s="117"/>
      <c r="F173" s="70"/>
      <c r="G173" s="125"/>
      <c r="H173" s="88"/>
      <c r="I173" s="69"/>
      <c r="J173" s="117"/>
      <c r="K173" s="70"/>
      <c r="L173" s="125"/>
      <c r="M173" s="88"/>
      <c r="N173" s="69"/>
      <c r="O173" s="117"/>
      <c r="P173" s="70"/>
      <c r="Q173" s="125"/>
      <c r="R173" s="88"/>
      <c r="S173" s="69"/>
      <c r="T173" s="117"/>
      <c r="U173" s="70"/>
      <c r="V173" s="125"/>
    </row>
    <row r="174" spans="1:22" x14ac:dyDescent="0.25">
      <c r="A174" s="149">
        <f t="shared" si="36"/>
        <v>44</v>
      </c>
      <c r="B174" s="150" t="s">
        <v>15</v>
      </c>
      <c r="C174" s="135"/>
      <c r="D174" s="104">
        <f>SUM(D171:D173)</f>
        <v>61.384976439999996</v>
      </c>
      <c r="E174" s="118"/>
      <c r="F174" s="103">
        <f>SUM(F171:F173)</f>
        <v>59.949597329999996</v>
      </c>
      <c r="G174" s="136">
        <f>F174-D174</f>
        <v>-1.4353791099999995</v>
      </c>
      <c r="H174" s="135"/>
      <c r="I174" s="104">
        <f>SUM(I171:I173)</f>
        <v>60.495327439999997</v>
      </c>
      <c r="J174" s="118"/>
      <c r="K174" s="103">
        <f>SUM(K171:K173)</f>
        <v>59.949597329999996</v>
      </c>
      <c r="L174" s="136">
        <f>K174-I174</f>
        <v>-0.54573011000000093</v>
      </c>
      <c r="M174" s="135"/>
      <c r="N174" s="104">
        <f>SUM(N171:N173)</f>
        <v>58.814440010000006</v>
      </c>
      <c r="O174" s="118"/>
      <c r="P174" s="103">
        <f>SUM(P171:P173)</f>
        <v>60.06259733000001</v>
      </c>
      <c r="Q174" s="136">
        <f>P174-N174</f>
        <v>1.2481573200000042</v>
      </c>
      <c r="R174" s="135"/>
      <c r="S174" s="104">
        <f>SUM(S171:S173)</f>
        <v>58.7548975482039</v>
      </c>
      <c r="T174" s="118"/>
      <c r="U174" s="103">
        <f>SUM(U171:U173)</f>
        <v>60.599347330000001</v>
      </c>
      <c r="V174" s="136">
        <f>U174-S174</f>
        <v>1.8444497817961008</v>
      </c>
    </row>
    <row r="175" spans="1:22" x14ac:dyDescent="0.25">
      <c r="A175" s="151">
        <f t="shared" si="36"/>
        <v>45</v>
      </c>
      <c r="B175" s="152" t="s">
        <v>116</v>
      </c>
      <c r="C175" s="137"/>
      <c r="D175" s="123"/>
      <c r="E175" s="119"/>
      <c r="F175" s="105"/>
      <c r="G175" s="138">
        <f>G174/D174</f>
        <v>-2.3383231423131579E-2</v>
      </c>
      <c r="H175" s="137"/>
      <c r="I175" s="123"/>
      <c r="J175" s="119"/>
      <c r="K175" s="105"/>
      <c r="L175" s="138">
        <f>L174/I174</f>
        <v>-9.02102911239323E-3</v>
      </c>
      <c r="M175" s="137"/>
      <c r="N175" s="123"/>
      <c r="O175" s="119"/>
      <c r="P175" s="105"/>
      <c r="Q175" s="138">
        <f>Q174/N174</f>
        <v>2.1221953652670749E-2</v>
      </c>
      <c r="R175" s="137"/>
      <c r="S175" s="123"/>
      <c r="T175" s="119"/>
      <c r="U175" s="105"/>
      <c r="V175" s="138">
        <f>V174/S174</f>
        <v>3.1392272963847327E-2</v>
      </c>
    </row>
    <row r="176" spans="1:22" x14ac:dyDescent="0.25">
      <c r="A176" s="191">
        <f>A175+1</f>
        <v>46</v>
      </c>
      <c r="B176" s="192" t="s">
        <v>16</v>
      </c>
      <c r="C176" s="193"/>
      <c r="D176" s="194"/>
      <c r="E176" s="195"/>
      <c r="F176" s="196"/>
      <c r="G176" s="192"/>
      <c r="H176" s="193"/>
      <c r="I176" s="194"/>
      <c r="J176" s="195"/>
      <c r="K176" s="196"/>
      <c r="L176" s="192"/>
      <c r="M176" s="193"/>
      <c r="N176" s="194"/>
      <c r="O176" s="195"/>
      <c r="P176" s="196"/>
      <c r="Q176" s="192"/>
      <c r="R176" s="193"/>
      <c r="S176" s="194"/>
      <c r="T176" s="195"/>
      <c r="U176" s="196"/>
      <c r="V176" s="192"/>
    </row>
    <row r="177" spans="1:22" x14ac:dyDescent="0.25">
      <c r="A177" s="148">
        <f>A176+1</f>
        <v>47</v>
      </c>
      <c r="B177" s="134" t="s">
        <v>125</v>
      </c>
      <c r="C177" s="202">
        <f>'2015 Approved'!$B$23</f>
        <v>0</v>
      </c>
      <c r="D177" s="43">
        <f>C177*D131</f>
        <v>0</v>
      </c>
      <c r="E177" s="203">
        <f>C177</f>
        <v>0</v>
      </c>
      <c r="F177" s="99">
        <f>E177*F131</f>
        <v>0</v>
      </c>
      <c r="G177" s="134"/>
      <c r="H177" s="59">
        <f>'2015 Approved'!$M$23</f>
        <v>0</v>
      </c>
      <c r="I177" s="43">
        <f>H177*I131</f>
        <v>0</v>
      </c>
      <c r="J177" s="203">
        <f>H177</f>
        <v>0</v>
      </c>
      <c r="K177" s="7">
        <f>J177*K131</f>
        <v>0</v>
      </c>
      <c r="L177" s="134"/>
      <c r="M177" s="59">
        <f>'2015 Approved'!T149</f>
        <v>0</v>
      </c>
      <c r="N177" s="43">
        <f>M177*N131</f>
        <v>0</v>
      </c>
      <c r="O177" s="203">
        <f>M177</f>
        <v>0</v>
      </c>
      <c r="P177" s="7">
        <f>O177*P131</f>
        <v>0</v>
      </c>
      <c r="Q177" s="134"/>
      <c r="R177" s="59">
        <f>'2015 Approved'!$X$23</f>
        <v>3.0999999999999999E-3</v>
      </c>
      <c r="S177" s="43">
        <f>R177*S131</f>
        <v>0.77500000000000002</v>
      </c>
      <c r="T177" s="203">
        <f>R177</f>
        <v>3.0999999999999999E-3</v>
      </c>
      <c r="U177" s="7">
        <f>T177*U131</f>
        <v>0.77500000000000002</v>
      </c>
      <c r="V177" s="134"/>
    </row>
    <row r="178" spans="1:22" x14ac:dyDescent="0.25">
      <c r="A178" s="148">
        <f>A177+1</f>
        <v>48</v>
      </c>
      <c r="B178" s="85" t="s">
        <v>126</v>
      </c>
      <c r="C178" s="59">
        <f>'2015 Approved'!$B$24</f>
        <v>3.1999999999999997E-3</v>
      </c>
      <c r="D178" s="42">
        <f>C178*D131</f>
        <v>0.79999999999999993</v>
      </c>
      <c r="E178" s="203">
        <f>'2016 Proposed'!$B$26</f>
        <v>3.3999999999999998E-3</v>
      </c>
      <c r="F178" s="7">
        <f>E178*F131</f>
        <v>0.85</v>
      </c>
      <c r="G178" s="85"/>
      <c r="H178" s="59">
        <f>'2015 Approved'!$M$24</f>
        <v>-8.0000000000000004E-4</v>
      </c>
      <c r="I178" s="42">
        <f>H178*I131</f>
        <v>-0.2</v>
      </c>
      <c r="J178" s="114">
        <f>'2016 Proposed'!$B$26</f>
        <v>3.3999999999999998E-3</v>
      </c>
      <c r="K178" s="7">
        <f>J178*K131</f>
        <v>0.85</v>
      </c>
      <c r="L178" s="85"/>
      <c r="M178" s="59">
        <f>'2015 Approved'!$T$24</f>
        <v>-4.0000000000000002E-4</v>
      </c>
      <c r="N178" s="42">
        <f>M178*N131</f>
        <v>-0.1</v>
      </c>
      <c r="O178" s="114">
        <f>'2016 Proposed'!$B$26</f>
        <v>3.3999999999999998E-3</v>
      </c>
      <c r="P178" s="7">
        <f>O178*P131</f>
        <v>0.85</v>
      </c>
      <c r="Q178" s="85"/>
      <c r="R178" s="59">
        <f>'2015 Approved'!$X$24</f>
        <v>-2.9999999999999997E-4</v>
      </c>
      <c r="S178" s="42">
        <f>R178*S131</f>
        <v>-7.4999999999999997E-2</v>
      </c>
      <c r="T178" s="114">
        <f>'2016 Proposed'!$B$26</f>
        <v>3.3999999999999998E-3</v>
      </c>
      <c r="U178" s="7">
        <f>T178*U131</f>
        <v>0.85</v>
      </c>
      <c r="V178" s="85"/>
    </row>
    <row r="179" spans="1:22" x14ac:dyDescent="0.25">
      <c r="A179" s="139">
        <f t="shared" si="36"/>
        <v>49</v>
      </c>
      <c r="B179" s="85" t="s">
        <v>17</v>
      </c>
      <c r="C179" s="86"/>
      <c r="D179" s="42">
        <f>D171+SUM(D177:D178)</f>
        <v>55.122987999999992</v>
      </c>
      <c r="E179" s="106"/>
      <c r="F179" s="7">
        <f>F171+SUM(F177:F178)</f>
        <v>53.902740999999999</v>
      </c>
      <c r="G179" s="85"/>
      <c r="H179" s="86"/>
      <c r="I179" s="42">
        <f>I171+I178+I177</f>
        <v>53.335687999999998</v>
      </c>
      <c r="J179" s="106"/>
      <c r="K179" s="7">
        <f>K171+K178+K177</f>
        <v>53.902740999999999</v>
      </c>
      <c r="L179" s="85"/>
      <c r="M179" s="86"/>
      <c r="N179" s="42">
        <f>N171+N178+N177</f>
        <v>51.948177000000001</v>
      </c>
      <c r="O179" s="106"/>
      <c r="P179" s="7">
        <f>P171+P178+P177</f>
        <v>54.002741000000007</v>
      </c>
      <c r="Q179" s="85"/>
      <c r="R179" s="86"/>
      <c r="S179" s="42">
        <f>S171+S178+S177</f>
        <v>52.695484555932651</v>
      </c>
      <c r="T179" s="106"/>
      <c r="U179" s="7">
        <f>U171+U178+U177</f>
        <v>55.252741</v>
      </c>
      <c r="V179" s="85"/>
    </row>
    <row r="180" spans="1:22" x14ac:dyDescent="0.25">
      <c r="A180" s="139">
        <f t="shared" si="36"/>
        <v>50</v>
      </c>
      <c r="B180" s="85" t="s">
        <v>13</v>
      </c>
      <c r="C180" s="86"/>
      <c r="D180" s="42">
        <f>D179*0.13</f>
        <v>7.1659884399999996</v>
      </c>
      <c r="E180" s="106"/>
      <c r="F180" s="7">
        <f>F179*0.13</f>
        <v>7.0073563300000004</v>
      </c>
      <c r="G180" s="85"/>
      <c r="H180" s="86"/>
      <c r="I180" s="42">
        <f>I179*0.13</f>
        <v>6.9336394400000003</v>
      </c>
      <c r="J180" s="106"/>
      <c r="K180" s="7">
        <f>K179*0.13</f>
        <v>7.0073563300000004</v>
      </c>
      <c r="L180" s="85"/>
      <c r="M180" s="86"/>
      <c r="N180" s="42">
        <f>N179*0.13</f>
        <v>6.7532630100000004</v>
      </c>
      <c r="O180" s="106"/>
      <c r="P180" s="7">
        <f>P179*0.13</f>
        <v>7.0203563300000011</v>
      </c>
      <c r="Q180" s="85"/>
      <c r="R180" s="86"/>
      <c r="S180" s="42">
        <f>S179*0.13</f>
        <v>6.8504129922712451</v>
      </c>
      <c r="T180" s="106"/>
      <c r="U180" s="7">
        <f>U179*0.13</f>
        <v>7.1828563299999999</v>
      </c>
      <c r="V180" s="85"/>
    </row>
    <row r="181" spans="1:22" x14ac:dyDescent="0.25">
      <c r="A181" s="139">
        <f t="shared" si="36"/>
        <v>51</v>
      </c>
      <c r="B181" s="85" t="s">
        <v>18</v>
      </c>
      <c r="C181" s="86"/>
      <c r="D181" s="42"/>
      <c r="E181" s="106"/>
      <c r="F181" s="7"/>
      <c r="G181" s="85"/>
      <c r="H181" s="86"/>
      <c r="I181" s="42"/>
      <c r="J181" s="106"/>
      <c r="K181" s="7"/>
      <c r="L181" s="85"/>
      <c r="M181" s="86"/>
      <c r="N181" s="42"/>
      <c r="O181" s="106"/>
      <c r="P181" s="7"/>
      <c r="Q181" s="85"/>
      <c r="R181" s="86"/>
      <c r="S181" s="42"/>
      <c r="T181" s="106"/>
      <c r="U181" s="7"/>
      <c r="V181" s="85"/>
    </row>
    <row r="182" spans="1:22" x14ac:dyDescent="0.25">
      <c r="A182" s="177">
        <f t="shared" si="36"/>
        <v>52</v>
      </c>
      <c r="B182" s="178" t="s">
        <v>15</v>
      </c>
      <c r="C182" s="179"/>
      <c r="D182" s="180">
        <f>SUM(D179:D181)</f>
        <v>62.288976439999992</v>
      </c>
      <c r="E182" s="181"/>
      <c r="F182" s="182">
        <f>SUM(F179:F181)</f>
        <v>60.910097329999999</v>
      </c>
      <c r="G182" s="183">
        <f>F182-D182</f>
        <v>-1.3788791099999926</v>
      </c>
      <c r="H182" s="179"/>
      <c r="I182" s="180">
        <f>SUM(I179:I181)</f>
        <v>60.269327439999998</v>
      </c>
      <c r="J182" s="181"/>
      <c r="K182" s="182">
        <f>SUM(K179:K181)</f>
        <v>60.910097329999999</v>
      </c>
      <c r="L182" s="183">
        <f>K182-I182</f>
        <v>0.6407698900000014</v>
      </c>
      <c r="M182" s="179"/>
      <c r="N182" s="180">
        <f>SUM(N179:N181)</f>
        <v>58.701440009999999</v>
      </c>
      <c r="O182" s="181"/>
      <c r="P182" s="182">
        <f>SUM(P179:P181)</f>
        <v>61.023097330000006</v>
      </c>
      <c r="Q182" s="183">
        <f>P182-N182</f>
        <v>2.321657320000007</v>
      </c>
      <c r="R182" s="179"/>
      <c r="S182" s="180">
        <f>SUM(S179:S181)</f>
        <v>59.545897548203897</v>
      </c>
      <c r="T182" s="181"/>
      <c r="U182" s="182">
        <f>SUM(U179:U181)</f>
        <v>62.43559733</v>
      </c>
      <c r="V182" s="183">
        <f>U182-S182</f>
        <v>2.8896997817961037</v>
      </c>
    </row>
    <row r="183" spans="1:22" ht="15.75" thickBot="1" x14ac:dyDescent="0.3">
      <c r="A183" s="184">
        <f>A182+1</f>
        <v>53</v>
      </c>
      <c r="B183" s="185" t="s">
        <v>116</v>
      </c>
      <c r="C183" s="186"/>
      <c r="D183" s="187"/>
      <c r="E183" s="188"/>
      <c r="F183" s="189"/>
      <c r="G183" s="190">
        <f>G182/D182</f>
        <v>-2.2136807968392309E-2</v>
      </c>
      <c r="H183" s="186"/>
      <c r="I183" s="187"/>
      <c r="J183" s="188"/>
      <c r="K183" s="189"/>
      <c r="L183" s="190">
        <f>L182/I182</f>
        <v>1.0631774357162154E-2</v>
      </c>
      <c r="M183" s="186"/>
      <c r="N183" s="187"/>
      <c r="O183" s="188"/>
      <c r="P183" s="189"/>
      <c r="Q183" s="190">
        <f>Q182/N182</f>
        <v>3.9550261792632421E-2</v>
      </c>
      <c r="R183" s="186"/>
      <c r="S183" s="187"/>
      <c r="T183" s="188"/>
      <c r="U183" s="189"/>
      <c r="V183" s="190">
        <f>V182/S182</f>
        <v>4.8528948269808497E-2</v>
      </c>
    </row>
    <row r="184" spans="1:22" ht="15.75" thickBot="1" x14ac:dyDescent="0.3"/>
    <row r="185" spans="1:22" x14ac:dyDescent="0.25">
      <c r="A185" s="153">
        <f>A183+1</f>
        <v>54</v>
      </c>
      <c r="B185" s="154" t="s">
        <v>118</v>
      </c>
      <c r="C185" s="153" t="s">
        <v>2</v>
      </c>
      <c r="D185" s="198" t="s">
        <v>3</v>
      </c>
      <c r="E185" s="199" t="s">
        <v>2</v>
      </c>
      <c r="F185" s="200" t="s">
        <v>3</v>
      </c>
      <c r="G185" s="201" t="s">
        <v>101</v>
      </c>
      <c r="H185" s="153" t="s">
        <v>2</v>
      </c>
      <c r="I185" s="198" t="s">
        <v>3</v>
      </c>
      <c r="J185" s="199" t="s">
        <v>2</v>
      </c>
      <c r="K185" s="200" t="s">
        <v>3</v>
      </c>
      <c r="L185" s="201" t="s">
        <v>101</v>
      </c>
      <c r="M185" s="153" t="s">
        <v>2</v>
      </c>
      <c r="N185" s="198" t="s">
        <v>3</v>
      </c>
      <c r="O185" s="199" t="s">
        <v>2</v>
      </c>
      <c r="P185" s="200" t="s">
        <v>3</v>
      </c>
      <c r="Q185" s="201" t="s">
        <v>101</v>
      </c>
      <c r="R185" s="153" t="s">
        <v>2</v>
      </c>
      <c r="S185" s="198" t="s">
        <v>3</v>
      </c>
      <c r="T185" s="199" t="s">
        <v>2</v>
      </c>
      <c r="U185" s="200" t="s">
        <v>3</v>
      </c>
      <c r="V185" s="201" t="s">
        <v>101</v>
      </c>
    </row>
    <row r="186" spans="1:22" x14ac:dyDescent="0.25">
      <c r="A186" s="139">
        <f>A185+1</f>
        <v>55</v>
      </c>
      <c r="B186" s="85" t="s">
        <v>117</v>
      </c>
      <c r="C186" s="86"/>
      <c r="D186" s="42">
        <f>SUM(D142:D145)+D148+D157</f>
        <v>21.18</v>
      </c>
      <c r="E186" s="106"/>
      <c r="F186" s="7">
        <f>SUM(F142:F145)+F148+F157</f>
        <v>19.505000000000003</v>
      </c>
      <c r="G186" s="56">
        <f>F186-D186</f>
        <v>-1.6749999999999972</v>
      </c>
      <c r="H186" s="86"/>
      <c r="I186" s="42">
        <f>SUM(I142:I145)+I148+I157</f>
        <v>20.079999999999998</v>
      </c>
      <c r="J186" s="106"/>
      <c r="K186" s="7">
        <f>SUM(K142:K145)+K148+K157</f>
        <v>19.505000000000003</v>
      </c>
      <c r="L186" s="56">
        <f>K186-I186</f>
        <v>-0.57499999999999574</v>
      </c>
      <c r="M186" s="86"/>
      <c r="N186" s="42">
        <f>SUM(N142:N145)+N148+N157</f>
        <v>17.814999999999998</v>
      </c>
      <c r="O186" s="106"/>
      <c r="P186" s="7">
        <f>SUM(P142:P145)+P148+P157</f>
        <v>19.505000000000003</v>
      </c>
      <c r="Q186" s="56">
        <f>P186-N186</f>
        <v>1.6900000000000048</v>
      </c>
      <c r="R186" s="86"/>
      <c r="S186" s="42">
        <f>SUM(S142:S145)+S148+S157</f>
        <v>16.439999999999998</v>
      </c>
      <c r="T186" s="106"/>
      <c r="U186" s="7">
        <f>SUM(U142:U145)+U148+U157</f>
        <v>19.505000000000003</v>
      </c>
      <c r="V186" s="56">
        <f>U186-S186</f>
        <v>3.0650000000000048</v>
      </c>
    </row>
    <row r="187" spans="1:22" x14ac:dyDescent="0.25">
      <c r="A187" s="164">
        <f t="shared" ref="A187:A189" si="53">A186+1</f>
        <v>56</v>
      </c>
      <c r="B187" s="165" t="s">
        <v>116</v>
      </c>
      <c r="C187" s="166"/>
      <c r="D187" s="167"/>
      <c r="E187" s="168"/>
      <c r="F187" s="93"/>
      <c r="G187" s="169">
        <f>G186/SUM(D186:D189)</f>
        <v>-7.0785919797312954E-2</v>
      </c>
      <c r="H187" s="166"/>
      <c r="I187" s="167"/>
      <c r="J187" s="168"/>
      <c r="K187" s="93"/>
      <c r="L187" s="169">
        <f>L186/SUM(I186:I189)</f>
        <v>-2.5111881072926116E-2</v>
      </c>
      <c r="M187" s="166"/>
      <c r="N187" s="167"/>
      <c r="O187" s="168"/>
      <c r="P187" s="93"/>
      <c r="Q187" s="169">
        <f>Q186/SUM(N186:N189)</f>
        <v>7.9922755838771356E-2</v>
      </c>
      <c r="R187" s="166"/>
      <c r="S187" s="167"/>
      <c r="T187" s="168"/>
      <c r="U187" s="93"/>
      <c r="V187" s="169">
        <f>V186/SUM(S186:S189)</f>
        <v>0.14149834980146397</v>
      </c>
    </row>
    <row r="188" spans="1:22" x14ac:dyDescent="0.25">
      <c r="A188" s="139">
        <f t="shared" si="53"/>
        <v>57</v>
      </c>
      <c r="B188" s="85" t="s">
        <v>119</v>
      </c>
      <c r="C188" s="86"/>
      <c r="D188" s="42">
        <f>D146+SUM(D149:D156)+D147</f>
        <v>2.4828979999999987</v>
      </c>
      <c r="E188" s="106"/>
      <c r="F188" s="7">
        <f>F146+SUM(F149:F156)+F147</f>
        <v>2.9905584999999979</v>
      </c>
      <c r="G188" s="56">
        <f>F188-D188</f>
        <v>0.50766049999999918</v>
      </c>
      <c r="H188" s="86"/>
      <c r="I188" s="42">
        <f>I146+SUM(I149:I156)+I147</f>
        <v>2.8175279999999989</v>
      </c>
      <c r="J188" s="106"/>
      <c r="K188" s="7">
        <f>K146+SUM(K149:K156)+K147</f>
        <v>2.9905584999999979</v>
      </c>
      <c r="L188" s="56">
        <f>K188-I188</f>
        <v>0.17303049999999898</v>
      </c>
      <c r="M188" s="86"/>
      <c r="N188" s="42">
        <f>N146+SUM(N149:N156)+N147</f>
        <v>3.3304170000000015</v>
      </c>
      <c r="O188" s="106"/>
      <c r="P188" s="7">
        <f>P146+SUM(P149:P156)+P147</f>
        <v>3.0905584999999975</v>
      </c>
      <c r="Q188" s="56">
        <f>P188-N188</f>
        <v>-0.23985850000000397</v>
      </c>
      <c r="R188" s="86"/>
      <c r="S188" s="42">
        <f>S146+SUM(S149:S156)+S147</f>
        <v>5.2210299999999998</v>
      </c>
      <c r="T188" s="106"/>
      <c r="U188" s="7">
        <f>U146+SUM(U149:U156)+U147</f>
        <v>3.5655584999999972</v>
      </c>
      <c r="V188" s="56">
        <f>U188-S188</f>
        <v>-1.6554715000000026</v>
      </c>
    </row>
    <row r="189" spans="1:22" ht="15.75" thickBot="1" x14ac:dyDescent="0.3">
      <c r="A189" s="170">
        <f t="shared" si="53"/>
        <v>58</v>
      </c>
      <c r="B189" s="171" t="s">
        <v>116</v>
      </c>
      <c r="C189" s="172"/>
      <c r="D189" s="173"/>
      <c r="E189" s="174"/>
      <c r="F189" s="175"/>
      <c r="G189" s="176">
        <f>G188/SUM(D186:D189)</f>
        <v>2.1453859962545552E-2</v>
      </c>
      <c r="H189" s="172"/>
      <c r="I189" s="173"/>
      <c r="J189" s="174"/>
      <c r="K189" s="175"/>
      <c r="L189" s="176">
        <f>L188/SUM(I186:I189)</f>
        <v>7.5567327617199111E-3</v>
      </c>
      <c r="M189" s="172"/>
      <c r="N189" s="173"/>
      <c r="O189" s="174"/>
      <c r="P189" s="175"/>
      <c r="Q189" s="176">
        <f>Q188/SUM(N186:N189)</f>
        <v>-1.1343285403168165E-2</v>
      </c>
      <c r="R189" s="172"/>
      <c r="S189" s="173"/>
      <c r="T189" s="174"/>
      <c r="U189" s="175"/>
      <c r="V189" s="176">
        <f>V188/SUM(S186:S189)</f>
        <v>-7.6426259508435332E-2</v>
      </c>
    </row>
    <row r="190" spans="1:22" ht="15.75" thickBot="1" x14ac:dyDescent="0.3"/>
    <row r="191" spans="1:22" x14ac:dyDescent="0.25">
      <c r="A191" s="330" t="s">
        <v>109</v>
      </c>
      <c r="B191" s="332" t="s">
        <v>0</v>
      </c>
      <c r="C191" s="328" t="s">
        <v>113</v>
      </c>
      <c r="D191" s="329"/>
      <c r="E191" s="326" t="s">
        <v>114</v>
      </c>
      <c r="F191" s="326"/>
      <c r="G191" s="327"/>
      <c r="H191" s="328" t="s">
        <v>115</v>
      </c>
      <c r="I191" s="329"/>
      <c r="J191" s="326" t="s">
        <v>114</v>
      </c>
      <c r="K191" s="326"/>
      <c r="L191" s="327"/>
      <c r="M191" s="328" t="s">
        <v>122</v>
      </c>
      <c r="N191" s="329"/>
      <c r="O191" s="326" t="s">
        <v>114</v>
      </c>
      <c r="P191" s="326"/>
      <c r="Q191" s="327"/>
      <c r="R191" s="328" t="s">
        <v>121</v>
      </c>
      <c r="S191" s="329"/>
      <c r="T191" s="326" t="s">
        <v>114</v>
      </c>
      <c r="U191" s="326"/>
      <c r="V191" s="327"/>
    </row>
    <row r="192" spans="1:22" x14ac:dyDescent="0.25">
      <c r="A192" s="331"/>
      <c r="B192" s="333"/>
      <c r="C192" s="157" t="s">
        <v>2</v>
      </c>
      <c r="D192" s="158" t="s">
        <v>3</v>
      </c>
      <c r="E192" s="159" t="s">
        <v>2</v>
      </c>
      <c r="F192" s="160" t="s">
        <v>3</v>
      </c>
      <c r="G192" s="250" t="s">
        <v>101</v>
      </c>
      <c r="H192" s="157" t="s">
        <v>2</v>
      </c>
      <c r="I192" s="158" t="s">
        <v>3</v>
      </c>
      <c r="J192" s="159" t="s">
        <v>2</v>
      </c>
      <c r="K192" s="160" t="s">
        <v>3</v>
      </c>
      <c r="L192" s="250" t="s">
        <v>101</v>
      </c>
      <c r="M192" s="157" t="s">
        <v>2</v>
      </c>
      <c r="N192" s="158" t="s">
        <v>3</v>
      </c>
      <c r="O192" s="159" t="s">
        <v>2</v>
      </c>
      <c r="P192" s="160" t="s">
        <v>3</v>
      </c>
      <c r="Q192" s="250" t="s">
        <v>101</v>
      </c>
      <c r="R192" s="157" t="s">
        <v>2</v>
      </c>
      <c r="S192" s="158" t="s">
        <v>3</v>
      </c>
      <c r="T192" s="159" t="s">
        <v>2</v>
      </c>
      <c r="U192" s="160" t="s">
        <v>3</v>
      </c>
      <c r="V192" s="250" t="s">
        <v>101</v>
      </c>
    </row>
    <row r="193" spans="1:22" x14ac:dyDescent="0.25">
      <c r="A193" s="139">
        <v>1</v>
      </c>
      <c r="B193" s="85" t="s">
        <v>89</v>
      </c>
      <c r="C193" s="86"/>
      <c r="D193" s="251">
        <v>500</v>
      </c>
      <c r="E193" s="106"/>
      <c r="F193" s="1">
        <f>D193</f>
        <v>500</v>
      </c>
      <c r="G193" s="85"/>
      <c r="H193" s="86"/>
      <c r="I193" s="40">
        <f>D193</f>
        <v>500</v>
      </c>
      <c r="J193" s="106"/>
      <c r="K193" s="1">
        <f>I193</f>
        <v>500</v>
      </c>
      <c r="L193" s="85"/>
      <c r="M193" s="86"/>
      <c r="N193" s="40">
        <f>D193</f>
        <v>500</v>
      </c>
      <c r="O193" s="106"/>
      <c r="P193" s="1">
        <f>N193</f>
        <v>500</v>
      </c>
      <c r="Q193" s="85"/>
      <c r="R193" s="86"/>
      <c r="S193" s="40">
        <f>D193</f>
        <v>500</v>
      </c>
      <c r="T193" s="106"/>
      <c r="U193" s="1">
        <f>S193</f>
        <v>500</v>
      </c>
      <c r="V193" s="85"/>
    </row>
    <row r="194" spans="1:22" x14ac:dyDescent="0.25">
      <c r="A194" s="139">
        <f>A193+1</f>
        <v>2</v>
      </c>
      <c r="B194" s="85" t="s">
        <v>90</v>
      </c>
      <c r="C194" s="86"/>
      <c r="D194" s="40">
        <v>0</v>
      </c>
      <c r="E194" s="106"/>
      <c r="F194" s="1">
        <f>D194</f>
        <v>0</v>
      </c>
      <c r="G194" s="85"/>
      <c r="H194" s="86"/>
      <c r="I194" s="40">
        <v>0</v>
      </c>
      <c r="J194" s="106"/>
      <c r="K194" s="1">
        <f>I194</f>
        <v>0</v>
      </c>
      <c r="L194" s="85"/>
      <c r="M194" s="86"/>
      <c r="N194" s="40">
        <v>0</v>
      </c>
      <c r="O194" s="106"/>
      <c r="P194" s="1">
        <f>N194</f>
        <v>0</v>
      </c>
      <c r="Q194" s="85"/>
      <c r="R194" s="86"/>
      <c r="S194" s="40">
        <v>0</v>
      </c>
      <c r="T194" s="106"/>
      <c r="U194" s="1">
        <f>S194</f>
        <v>0</v>
      </c>
      <c r="V194" s="85"/>
    </row>
    <row r="195" spans="1:22" x14ac:dyDescent="0.25">
      <c r="A195" s="139">
        <f t="shared" ref="A195:A244" si="54">A194+1</f>
        <v>3</v>
      </c>
      <c r="B195" s="85" t="s">
        <v>22</v>
      </c>
      <c r="C195" s="86"/>
      <c r="D195" s="40">
        <f>CKH_LOSS</f>
        <v>1.0427999999999999</v>
      </c>
      <c r="E195" s="106"/>
      <c r="F195" s="1">
        <f>EPI_LOSS</f>
        <v>1.0430999999999999</v>
      </c>
      <c r="G195" s="85"/>
      <c r="H195" s="86"/>
      <c r="I195" s="40">
        <f>SMP_LOSS</f>
        <v>1.0608</v>
      </c>
      <c r="J195" s="106"/>
      <c r="K195" s="1">
        <f>EPI_LOSS</f>
        <v>1.0430999999999999</v>
      </c>
      <c r="L195" s="85"/>
      <c r="M195" s="86"/>
      <c r="N195" s="40">
        <f>DUT_LOSS</f>
        <v>1.0662</v>
      </c>
      <c r="O195" s="106"/>
      <c r="P195" s="1">
        <f>EPI_LOSS</f>
        <v>1.0430999999999999</v>
      </c>
      <c r="Q195" s="85"/>
      <c r="R195" s="86"/>
      <c r="S195" s="72">
        <f>NEW_LOSS</f>
        <v>1.0580000000000001</v>
      </c>
      <c r="T195" s="106"/>
      <c r="U195" s="1">
        <f>EPI_LOSS</f>
        <v>1.0430999999999999</v>
      </c>
      <c r="V195" s="85"/>
    </row>
    <row r="196" spans="1:22" x14ac:dyDescent="0.25">
      <c r="A196" s="139">
        <f t="shared" si="54"/>
        <v>4</v>
      </c>
      <c r="B196" s="85" t="s">
        <v>91</v>
      </c>
      <c r="C196" s="86"/>
      <c r="D196" s="40">
        <f>D193*D195</f>
        <v>521.4</v>
      </c>
      <c r="E196" s="106"/>
      <c r="F196" s="1">
        <f>F193*F195</f>
        <v>521.54999999999995</v>
      </c>
      <c r="G196" s="85"/>
      <c r="H196" s="86"/>
      <c r="I196" s="40">
        <f>I193*I195</f>
        <v>530.4</v>
      </c>
      <c r="J196" s="106"/>
      <c r="K196" s="1">
        <f>K193*K195</f>
        <v>521.54999999999995</v>
      </c>
      <c r="L196" s="85"/>
      <c r="M196" s="86"/>
      <c r="N196" s="40">
        <f>N193*N195</f>
        <v>533.1</v>
      </c>
      <c r="O196" s="106"/>
      <c r="P196" s="1">
        <f>P193*P195</f>
        <v>521.54999999999995</v>
      </c>
      <c r="Q196" s="85"/>
      <c r="R196" s="86"/>
      <c r="S196" s="40">
        <f>S193*S195</f>
        <v>529</v>
      </c>
      <c r="T196" s="106"/>
      <c r="U196" s="1">
        <f>U193*U195</f>
        <v>521.54999999999995</v>
      </c>
      <c r="V196" s="85"/>
    </row>
    <row r="197" spans="1:22" x14ac:dyDescent="0.25">
      <c r="A197" s="140">
        <f t="shared" si="54"/>
        <v>5</v>
      </c>
      <c r="B197" s="83" t="s">
        <v>27</v>
      </c>
      <c r="C197" s="82"/>
      <c r="D197" s="41"/>
      <c r="E197" s="107"/>
      <c r="F197" s="39"/>
      <c r="G197" s="83"/>
      <c r="H197" s="82"/>
      <c r="I197" s="41"/>
      <c r="J197" s="107"/>
      <c r="K197" s="39"/>
      <c r="L197" s="83"/>
      <c r="M197" s="82"/>
      <c r="N197" s="41"/>
      <c r="O197" s="107"/>
      <c r="P197" s="39"/>
      <c r="Q197" s="83"/>
      <c r="R197" s="82"/>
      <c r="S197" s="41"/>
      <c r="T197" s="107"/>
      <c r="U197" s="39"/>
      <c r="V197" s="83"/>
    </row>
    <row r="198" spans="1:22" x14ac:dyDescent="0.25">
      <c r="A198" s="139">
        <f t="shared" si="54"/>
        <v>6</v>
      </c>
      <c r="B198" s="85" t="s">
        <v>23</v>
      </c>
      <c r="C198" s="84">
        <f>'General Input'!$B$11</f>
        <v>0.08</v>
      </c>
      <c r="D198" s="42">
        <f>D$193*C198*TOU_OFF</f>
        <v>25.6</v>
      </c>
      <c r="E198" s="108">
        <f>'General Input'!$B$11</f>
        <v>0.08</v>
      </c>
      <c r="F198" s="7">
        <f>F$193*E198*TOU_OFF</f>
        <v>25.6</v>
      </c>
      <c r="G198" s="85"/>
      <c r="H198" s="84">
        <f>'General Input'!$B$11</f>
        <v>0.08</v>
      </c>
      <c r="I198" s="42">
        <f>I$193*H198*TOU_OFF</f>
        <v>25.6</v>
      </c>
      <c r="J198" s="108">
        <f>'General Input'!$B$11</f>
        <v>0.08</v>
      </c>
      <c r="K198" s="7">
        <f>K$193*J198*TOU_OFF</f>
        <v>25.6</v>
      </c>
      <c r="L198" s="85"/>
      <c r="M198" s="84">
        <f>'General Input'!$B$11</f>
        <v>0.08</v>
      </c>
      <c r="N198" s="42">
        <f>N$193*M198*TOU_OFF</f>
        <v>25.6</v>
      </c>
      <c r="O198" s="108">
        <f>'General Input'!$B$11</f>
        <v>0.08</v>
      </c>
      <c r="P198" s="7">
        <f>P$193*O198*TOU_OFF</f>
        <v>25.6</v>
      </c>
      <c r="Q198" s="85"/>
      <c r="R198" s="84">
        <f>'General Input'!$B$11</f>
        <v>0.08</v>
      </c>
      <c r="S198" s="42">
        <f>S$193*R198*TOU_OFF</f>
        <v>25.6</v>
      </c>
      <c r="T198" s="108">
        <f>'General Input'!$B$11</f>
        <v>0.08</v>
      </c>
      <c r="U198" s="7">
        <f>U$193*T198*TOU_OFF</f>
        <v>25.6</v>
      </c>
      <c r="V198" s="85"/>
    </row>
    <row r="199" spans="1:22" x14ac:dyDescent="0.25">
      <c r="A199" s="139">
        <f t="shared" si="54"/>
        <v>7</v>
      </c>
      <c r="B199" s="85" t="s">
        <v>24</v>
      </c>
      <c r="C199" s="84">
        <f>'General Input'!$B$12</f>
        <v>0.122</v>
      </c>
      <c r="D199" s="42">
        <f>D$193*C199*TOU_MID</f>
        <v>10.98</v>
      </c>
      <c r="E199" s="108">
        <f>'General Input'!$B$12</f>
        <v>0.122</v>
      </c>
      <c r="F199" s="7">
        <f>F$193*E199*TOU_MID</f>
        <v>10.98</v>
      </c>
      <c r="G199" s="85"/>
      <c r="H199" s="84">
        <f>'General Input'!$B$12</f>
        <v>0.122</v>
      </c>
      <c r="I199" s="42">
        <f>I$193*H199*TOU_MID</f>
        <v>10.98</v>
      </c>
      <c r="J199" s="108">
        <f>'General Input'!$B$12</f>
        <v>0.122</v>
      </c>
      <c r="K199" s="7">
        <f>K$193*J199*TOU_MID</f>
        <v>10.98</v>
      </c>
      <c r="L199" s="85"/>
      <c r="M199" s="84">
        <f>'General Input'!$B$12</f>
        <v>0.122</v>
      </c>
      <c r="N199" s="42">
        <f>N$193*M199*TOU_MID</f>
        <v>10.98</v>
      </c>
      <c r="O199" s="108">
        <f>'General Input'!$B$12</f>
        <v>0.122</v>
      </c>
      <c r="P199" s="7">
        <f>P$193*O199*TOU_MID</f>
        <v>10.98</v>
      </c>
      <c r="Q199" s="85"/>
      <c r="R199" s="84">
        <f>'General Input'!$B$12</f>
        <v>0.122</v>
      </c>
      <c r="S199" s="42">
        <f>S$193*R199*TOU_MID</f>
        <v>10.98</v>
      </c>
      <c r="T199" s="108">
        <f>'General Input'!$B$12</f>
        <v>0.122</v>
      </c>
      <c r="U199" s="7">
        <f>U$193*T199*TOU_MID</f>
        <v>10.98</v>
      </c>
      <c r="V199" s="85"/>
    </row>
    <row r="200" spans="1:22" x14ac:dyDescent="0.25">
      <c r="A200" s="141">
        <f t="shared" si="54"/>
        <v>8</v>
      </c>
      <c r="B200" s="125" t="s">
        <v>25</v>
      </c>
      <c r="C200" s="124">
        <f>'General Input'!$B$13</f>
        <v>0.161</v>
      </c>
      <c r="D200" s="69">
        <f>D$193*C200*TOU_ON</f>
        <v>14.49</v>
      </c>
      <c r="E200" s="109">
        <f>'General Input'!$B$13</f>
        <v>0.161</v>
      </c>
      <c r="F200" s="70">
        <f>F$193*E200*TOU_ON</f>
        <v>14.49</v>
      </c>
      <c r="G200" s="125"/>
      <c r="H200" s="124">
        <f>'General Input'!$B$13</f>
        <v>0.161</v>
      </c>
      <c r="I200" s="69">
        <f>I$193*H200*TOU_ON</f>
        <v>14.49</v>
      </c>
      <c r="J200" s="109">
        <f>'General Input'!$B$13</f>
        <v>0.161</v>
      </c>
      <c r="K200" s="70">
        <f>K$193*J200*TOU_ON</f>
        <v>14.49</v>
      </c>
      <c r="L200" s="125"/>
      <c r="M200" s="124">
        <f>'General Input'!$B$13</f>
        <v>0.161</v>
      </c>
      <c r="N200" s="69">
        <f>N$193*M200*TOU_ON</f>
        <v>14.49</v>
      </c>
      <c r="O200" s="109">
        <f>'General Input'!$B$13</f>
        <v>0.161</v>
      </c>
      <c r="P200" s="70">
        <f>P$193*O200*TOU_ON</f>
        <v>14.49</v>
      </c>
      <c r="Q200" s="125"/>
      <c r="R200" s="124">
        <f>'General Input'!$B$13</f>
        <v>0.161</v>
      </c>
      <c r="S200" s="69">
        <f>S$193*R200*TOU_ON</f>
        <v>14.49</v>
      </c>
      <c r="T200" s="109">
        <f>'General Input'!$B$13</f>
        <v>0.161</v>
      </c>
      <c r="U200" s="70">
        <f>U$193*T200*TOU_ON</f>
        <v>14.49</v>
      </c>
      <c r="V200" s="125"/>
    </row>
    <row r="201" spans="1:22" x14ac:dyDescent="0.25">
      <c r="A201" s="142">
        <f t="shared" si="54"/>
        <v>9</v>
      </c>
      <c r="B201" s="143" t="s">
        <v>26</v>
      </c>
      <c r="C201" s="126"/>
      <c r="D201" s="96">
        <f>SUM(D198:D200)</f>
        <v>51.07</v>
      </c>
      <c r="E201" s="110"/>
      <c r="F201" s="95">
        <f>SUM(F198:F200)</f>
        <v>51.07</v>
      </c>
      <c r="G201" s="127">
        <f>D201-F201</f>
        <v>0</v>
      </c>
      <c r="H201" s="126"/>
      <c r="I201" s="96">
        <f>SUM(I198:I200)</f>
        <v>51.07</v>
      </c>
      <c r="J201" s="110"/>
      <c r="K201" s="95">
        <f>SUM(K198:K200)</f>
        <v>51.07</v>
      </c>
      <c r="L201" s="127">
        <f>I201-K201</f>
        <v>0</v>
      </c>
      <c r="M201" s="126"/>
      <c r="N201" s="96">
        <f>SUM(N198:N200)</f>
        <v>51.07</v>
      </c>
      <c r="O201" s="110"/>
      <c r="P201" s="95">
        <f>SUM(P198:P200)</f>
        <v>51.07</v>
      </c>
      <c r="Q201" s="127">
        <f>N201-P201</f>
        <v>0</v>
      </c>
      <c r="R201" s="126"/>
      <c r="S201" s="96">
        <f>SUM(S198:S200)</f>
        <v>51.07</v>
      </c>
      <c r="T201" s="110"/>
      <c r="U201" s="95">
        <f>SUM(U198:U200)</f>
        <v>51.07</v>
      </c>
      <c r="V201" s="127">
        <f>S201-U201</f>
        <v>0</v>
      </c>
    </row>
    <row r="202" spans="1:22" x14ac:dyDescent="0.25">
      <c r="A202" s="144">
        <f t="shared" si="54"/>
        <v>10</v>
      </c>
      <c r="B202" s="145" t="s">
        <v>116</v>
      </c>
      <c r="C202" s="128"/>
      <c r="D202" s="120"/>
      <c r="E202" s="111"/>
      <c r="F202" s="97"/>
      <c r="G202" s="129">
        <f>G201/D201</f>
        <v>0</v>
      </c>
      <c r="H202" s="128"/>
      <c r="I202" s="120"/>
      <c r="J202" s="111"/>
      <c r="K202" s="97"/>
      <c r="L202" s="129">
        <f>L201/I201</f>
        <v>0</v>
      </c>
      <c r="M202" s="128"/>
      <c r="N202" s="120"/>
      <c r="O202" s="111"/>
      <c r="P202" s="97"/>
      <c r="Q202" s="129">
        <f>Q201/N201</f>
        <v>0</v>
      </c>
      <c r="R202" s="128"/>
      <c r="S202" s="120"/>
      <c r="T202" s="111"/>
      <c r="U202" s="97"/>
      <c r="V202" s="129">
        <f>V201/S201</f>
        <v>0</v>
      </c>
    </row>
    <row r="203" spans="1:22" x14ac:dyDescent="0.25">
      <c r="A203" s="146">
        <f t="shared" si="54"/>
        <v>11</v>
      </c>
      <c r="B203" s="131" t="s">
        <v>28</v>
      </c>
      <c r="C203" s="130"/>
      <c r="D203" s="121"/>
      <c r="E203" s="112"/>
      <c r="F203" s="94"/>
      <c r="G203" s="131"/>
      <c r="H203" s="130"/>
      <c r="I203" s="121"/>
      <c r="J203" s="112"/>
      <c r="K203" s="94"/>
      <c r="L203" s="131"/>
      <c r="M203" s="130"/>
      <c r="N203" s="121"/>
      <c r="O203" s="112"/>
      <c r="P203" s="94"/>
      <c r="Q203" s="131"/>
      <c r="R203" s="130"/>
      <c r="S203" s="121"/>
      <c r="T203" s="112"/>
      <c r="U203" s="94"/>
      <c r="V203" s="131"/>
    </row>
    <row r="204" spans="1:22" x14ac:dyDescent="0.25">
      <c r="A204" s="139">
        <f t="shared" si="54"/>
        <v>12</v>
      </c>
      <c r="B204" s="85" t="s">
        <v>5</v>
      </c>
      <c r="C204" s="55">
        <f>'2015 Approved'!$B$4</f>
        <v>18.98</v>
      </c>
      <c r="D204" s="42">
        <f>C204</f>
        <v>18.98</v>
      </c>
      <c r="E204" s="113">
        <f>'2016 Proposed'!$B$3</f>
        <v>18.98</v>
      </c>
      <c r="F204" s="7">
        <f>E204</f>
        <v>18.98</v>
      </c>
      <c r="G204" s="85"/>
      <c r="H204" s="55">
        <f>'2015 Approved'!$M$4</f>
        <v>14.43</v>
      </c>
      <c r="I204" s="42">
        <f>H204</f>
        <v>14.43</v>
      </c>
      <c r="J204" s="113">
        <f>'2016 Proposed'!$B$3</f>
        <v>18.98</v>
      </c>
      <c r="K204" s="7">
        <f>J204</f>
        <v>18.98</v>
      </c>
      <c r="L204" s="85"/>
      <c r="M204" s="55">
        <f>'2015 Approved'!$T$4</f>
        <v>13.44</v>
      </c>
      <c r="N204" s="42">
        <f>M204</f>
        <v>13.44</v>
      </c>
      <c r="O204" s="113">
        <f>'2016 Proposed'!$B$3</f>
        <v>18.98</v>
      </c>
      <c r="P204" s="7">
        <f>O204</f>
        <v>18.98</v>
      </c>
      <c r="Q204" s="85"/>
      <c r="R204" s="55">
        <f>'2015 Approved'!$X$4</f>
        <v>12.52</v>
      </c>
      <c r="S204" s="42">
        <f>R204</f>
        <v>12.52</v>
      </c>
      <c r="T204" s="113">
        <f>'2016 Proposed'!$B$3</f>
        <v>18.98</v>
      </c>
      <c r="U204" s="7">
        <f>T204</f>
        <v>18.98</v>
      </c>
      <c r="V204" s="85"/>
    </row>
    <row r="205" spans="1:22" x14ac:dyDescent="0.25">
      <c r="A205" s="139">
        <f t="shared" si="54"/>
        <v>13</v>
      </c>
      <c r="B205" s="85" t="s">
        <v>84</v>
      </c>
      <c r="C205" s="55">
        <f>'2015 Approved'!$B$5</f>
        <v>0</v>
      </c>
      <c r="D205" s="42">
        <f t="shared" ref="D205:D208" si="55">C205</f>
        <v>0</v>
      </c>
      <c r="E205" s="113">
        <f>'2016 Proposed'!$B$5</f>
        <v>0</v>
      </c>
      <c r="F205" s="7">
        <f t="shared" ref="F205:F208" si="56">E205</f>
        <v>0</v>
      </c>
      <c r="G205" s="85"/>
      <c r="H205" s="55">
        <f>'2015 Approved'!$M$5</f>
        <v>1.23</v>
      </c>
      <c r="I205" s="42">
        <f t="shared" ref="I205:I208" si="57">H205</f>
        <v>1.23</v>
      </c>
      <c r="J205" s="113">
        <f>'2016 Proposed'!$B$5</f>
        <v>0</v>
      </c>
      <c r="K205" s="7">
        <f t="shared" ref="K205:K208" si="58">J205</f>
        <v>0</v>
      </c>
      <c r="L205" s="85"/>
      <c r="M205" s="55">
        <f>'2015 Approved'!$T$5</f>
        <v>1.2</v>
      </c>
      <c r="N205" s="42">
        <f t="shared" ref="N205:N208" si="59">M205</f>
        <v>1.2</v>
      </c>
      <c r="O205" s="113">
        <f>'2016 Proposed'!$B$5</f>
        <v>0</v>
      </c>
      <c r="P205" s="7">
        <f t="shared" ref="P205:P208" si="60">O205</f>
        <v>0</v>
      </c>
      <c r="Q205" s="85"/>
      <c r="R205" s="55">
        <f>'2015 Approved'!$X$5</f>
        <v>0.77</v>
      </c>
      <c r="S205" s="42">
        <f t="shared" ref="S205:S208" si="61">R205</f>
        <v>0.77</v>
      </c>
      <c r="T205" s="113">
        <f>'2016 Proposed'!$B$5</f>
        <v>0</v>
      </c>
      <c r="U205" s="7">
        <f t="shared" ref="U205:U208" si="62">T205</f>
        <v>0</v>
      </c>
      <c r="V205" s="85"/>
    </row>
    <row r="206" spans="1:22" x14ac:dyDescent="0.25">
      <c r="A206" s="139">
        <f t="shared" si="54"/>
        <v>14</v>
      </c>
      <c r="B206" s="85" t="s">
        <v>84</v>
      </c>
      <c r="C206" s="55">
        <f>'2015 Approved'!$B$6</f>
        <v>0</v>
      </c>
      <c r="D206" s="42">
        <f t="shared" si="55"/>
        <v>0</v>
      </c>
      <c r="E206" s="113">
        <f>'2016 Proposed'!$B$6</f>
        <v>0</v>
      </c>
      <c r="F206" s="7">
        <f t="shared" si="56"/>
        <v>0</v>
      </c>
      <c r="G206" s="85"/>
      <c r="H206" s="55">
        <f>'2015 Approved'!$M$6</f>
        <v>0.77</v>
      </c>
      <c r="I206" s="42">
        <f t="shared" si="57"/>
        <v>0.77</v>
      </c>
      <c r="J206" s="113">
        <f>'2016 Proposed'!$B$6</f>
        <v>0</v>
      </c>
      <c r="K206" s="7">
        <f t="shared" si="58"/>
        <v>0</v>
      </c>
      <c r="L206" s="85"/>
      <c r="M206" s="55">
        <f>'2015 Approved'!$T$6</f>
        <v>0</v>
      </c>
      <c r="N206" s="42">
        <f t="shared" si="59"/>
        <v>0</v>
      </c>
      <c r="O206" s="113">
        <f>'2016 Proposed'!$B$6</f>
        <v>0</v>
      </c>
      <c r="P206" s="7">
        <f t="shared" si="60"/>
        <v>0</v>
      </c>
      <c r="Q206" s="85"/>
      <c r="R206" s="55">
        <f>'2015 Approved'!$X$6</f>
        <v>0</v>
      </c>
      <c r="S206" s="42">
        <f t="shared" si="61"/>
        <v>0</v>
      </c>
      <c r="T206" s="113">
        <f>'2016 Proposed'!$B$6</f>
        <v>0</v>
      </c>
      <c r="U206" s="7">
        <f t="shared" si="62"/>
        <v>0</v>
      </c>
      <c r="V206" s="85"/>
    </row>
    <row r="207" spans="1:22" x14ac:dyDescent="0.25">
      <c r="A207" s="139">
        <f t="shared" si="54"/>
        <v>15</v>
      </c>
      <c r="B207" s="85" t="s">
        <v>6</v>
      </c>
      <c r="C207" s="55">
        <f>'2015 Approved'!$B$196</f>
        <v>0</v>
      </c>
      <c r="D207" s="42">
        <f t="shared" si="55"/>
        <v>0</v>
      </c>
      <c r="E207" s="113">
        <f>'2016 Proposed'!$B$196</f>
        <v>0</v>
      </c>
      <c r="F207" s="7">
        <f t="shared" si="56"/>
        <v>0</v>
      </c>
      <c r="G207" s="85"/>
      <c r="H207" s="55">
        <f>'2015 Approved'!$M$196</f>
        <v>0</v>
      </c>
      <c r="I207" s="42">
        <f t="shared" si="57"/>
        <v>0</v>
      </c>
      <c r="J207" s="113">
        <f>'2016 Proposed'!$B$196</f>
        <v>0</v>
      </c>
      <c r="K207" s="7">
        <f t="shared" si="58"/>
        <v>0</v>
      </c>
      <c r="L207" s="85"/>
      <c r="M207" s="55">
        <f>'2015 Approved'!$T$196</f>
        <v>0</v>
      </c>
      <c r="N207" s="42">
        <f t="shared" si="59"/>
        <v>0</v>
      </c>
      <c r="O207" s="113">
        <f>'2016 Proposed'!$B$196</f>
        <v>0</v>
      </c>
      <c r="P207" s="7">
        <f t="shared" si="60"/>
        <v>0</v>
      </c>
      <c r="Q207" s="85"/>
      <c r="R207" s="55">
        <f>'2015 Approved'!$X$196</f>
        <v>0</v>
      </c>
      <c r="S207" s="42">
        <f t="shared" si="61"/>
        <v>0</v>
      </c>
      <c r="T207" s="113">
        <f>'2016 Proposed'!$B$196</f>
        <v>0</v>
      </c>
      <c r="U207" s="7">
        <f t="shared" si="62"/>
        <v>0</v>
      </c>
      <c r="V207" s="85"/>
    </row>
    <row r="208" spans="1:22" x14ac:dyDescent="0.25">
      <c r="A208" s="139">
        <f t="shared" si="54"/>
        <v>16</v>
      </c>
      <c r="B208" s="85" t="s">
        <v>93</v>
      </c>
      <c r="C208" s="55">
        <f>'2015 Approved'!$B$8</f>
        <v>0.79</v>
      </c>
      <c r="D208" s="42">
        <f t="shared" si="55"/>
        <v>0.79</v>
      </c>
      <c r="E208" s="113">
        <f>'2016 Proposed'!$B$8</f>
        <v>0.79</v>
      </c>
      <c r="F208" s="7">
        <f t="shared" si="56"/>
        <v>0.79</v>
      </c>
      <c r="G208" s="85"/>
      <c r="H208" s="55">
        <f>'2015 Approved'!$M$8</f>
        <v>0.79</v>
      </c>
      <c r="I208" s="42">
        <f t="shared" si="57"/>
        <v>0.79</v>
      </c>
      <c r="J208" s="113">
        <f>'2016 Proposed'!$B$8</f>
        <v>0.79</v>
      </c>
      <c r="K208" s="7">
        <f t="shared" si="58"/>
        <v>0.79</v>
      </c>
      <c r="L208" s="85"/>
      <c r="M208" s="55">
        <f>'2015 Approved'!$T$8</f>
        <v>0.79</v>
      </c>
      <c r="N208" s="42">
        <f t="shared" si="59"/>
        <v>0.79</v>
      </c>
      <c r="O208" s="113">
        <f>'2016 Proposed'!$B$8</f>
        <v>0.79</v>
      </c>
      <c r="P208" s="7">
        <f t="shared" si="60"/>
        <v>0.79</v>
      </c>
      <c r="Q208" s="85"/>
      <c r="R208" s="55">
        <f>'2015 Approved'!$X$8</f>
        <v>0.79</v>
      </c>
      <c r="S208" s="42">
        <f t="shared" si="61"/>
        <v>0.79</v>
      </c>
      <c r="T208" s="113">
        <f>'2016 Proposed'!$B$8</f>
        <v>0.79</v>
      </c>
      <c r="U208" s="7">
        <f t="shared" si="62"/>
        <v>0.79</v>
      </c>
      <c r="V208" s="85"/>
    </row>
    <row r="209" spans="1:22" x14ac:dyDescent="0.25">
      <c r="A209" s="139">
        <f t="shared" si="54"/>
        <v>17</v>
      </c>
      <c r="B209" s="85" t="s">
        <v>4</v>
      </c>
      <c r="C209" s="59">
        <f>D201/D193</f>
        <v>0.10213999999999999</v>
      </c>
      <c r="D209" s="42">
        <f>(D196-D193)*C209</f>
        <v>2.1857959999999976</v>
      </c>
      <c r="E209" s="114">
        <f>F201/$F$193</f>
        <v>0.10213999999999999</v>
      </c>
      <c r="F209" s="7">
        <f>(F196-F193)*E209</f>
        <v>2.2011169999999951</v>
      </c>
      <c r="G209" s="85"/>
      <c r="H209" s="59">
        <f>I201/I193</f>
        <v>0.10213999999999999</v>
      </c>
      <c r="I209" s="42">
        <f>(I196-I193)*H209</f>
        <v>3.1050559999999976</v>
      </c>
      <c r="J209" s="114">
        <f>K201/$F$193</f>
        <v>0.10213999999999999</v>
      </c>
      <c r="K209" s="7">
        <f>(K196-K193)*J209</f>
        <v>2.2011169999999951</v>
      </c>
      <c r="L209" s="85"/>
      <c r="M209" s="59">
        <f>N201/N193</f>
        <v>0.10213999999999999</v>
      </c>
      <c r="N209" s="42">
        <f>(N196-N193)*M209</f>
        <v>3.3808340000000023</v>
      </c>
      <c r="O209" s="114">
        <f>P201/$F$193</f>
        <v>0.10213999999999999</v>
      </c>
      <c r="P209" s="7">
        <f>(P196-P193)*O209</f>
        <v>2.2011169999999951</v>
      </c>
      <c r="Q209" s="85"/>
      <c r="R209" s="59">
        <f>S201/S193</f>
        <v>0.10213999999999999</v>
      </c>
      <c r="S209" s="42">
        <f>(S196-S193)*R209</f>
        <v>2.9620599999999997</v>
      </c>
      <c r="T209" s="114">
        <f>U201/$F$193</f>
        <v>0.10213999999999999</v>
      </c>
      <c r="U209" s="7">
        <f>(U196-U193)*T209</f>
        <v>2.2011169999999951</v>
      </c>
      <c r="V209" s="85"/>
    </row>
    <row r="210" spans="1:22" x14ac:dyDescent="0.25">
      <c r="A210" s="139">
        <f t="shared" si="54"/>
        <v>18</v>
      </c>
      <c r="B210" s="85" t="s">
        <v>88</v>
      </c>
      <c r="C210" s="59">
        <f>'2015 Approved'!$B$11</f>
        <v>8.8000000000000005E-3</v>
      </c>
      <c r="D210" s="42">
        <f t="shared" ref="D210:D219" si="63">C210*D$193</f>
        <v>4.4000000000000004</v>
      </c>
      <c r="E210" s="114">
        <f>'2016 Proposed'!$B$11</f>
        <v>7.7000000000000002E-3</v>
      </c>
      <c r="F210" s="7">
        <f t="shared" ref="F210:F217" si="64">E210*F$193</f>
        <v>3.85</v>
      </c>
      <c r="G210" s="85"/>
      <c r="H210" s="59">
        <f>'2015 Approved'!$M$11</f>
        <v>1.46E-2</v>
      </c>
      <c r="I210" s="42">
        <f t="shared" ref="I210:I219" si="65">H210*I$193</f>
        <v>7.3</v>
      </c>
      <c r="J210" s="114">
        <f>'2016 Proposed'!$B$11</f>
        <v>7.7000000000000002E-3</v>
      </c>
      <c r="K210" s="7">
        <f t="shared" ref="K210:K217" si="66">J210*K$193</f>
        <v>3.85</v>
      </c>
      <c r="L210" s="85"/>
      <c r="M210" s="59">
        <f>'2015 Approved'!$T$11</f>
        <v>1.2699999999999999E-2</v>
      </c>
      <c r="N210" s="42">
        <f t="shared" ref="N210:N219" si="67">M210*N$193</f>
        <v>6.35</v>
      </c>
      <c r="O210" s="114">
        <f>'2016 Proposed'!$B$11</f>
        <v>7.7000000000000002E-3</v>
      </c>
      <c r="P210" s="7">
        <f t="shared" ref="P210:P217" si="68">O210*P$193</f>
        <v>3.85</v>
      </c>
      <c r="Q210" s="85"/>
      <c r="R210" s="59">
        <f>'2015 Approved'!$X$11</f>
        <v>1.26E-2</v>
      </c>
      <c r="S210" s="42">
        <f t="shared" ref="S210:S219" si="69">R210*S$193</f>
        <v>6.3</v>
      </c>
      <c r="T210" s="114">
        <f>'2016 Proposed'!$B$11</f>
        <v>7.7000000000000002E-3</v>
      </c>
      <c r="U210" s="7">
        <f t="shared" ref="U210:U217" si="70">T210*U$193</f>
        <v>3.85</v>
      </c>
      <c r="V210" s="85"/>
    </row>
    <row r="211" spans="1:22" x14ac:dyDescent="0.25">
      <c r="A211" s="139">
        <f t="shared" si="54"/>
        <v>19</v>
      </c>
      <c r="B211" s="85" t="s">
        <v>8</v>
      </c>
      <c r="C211" s="59">
        <f>'2015 Approved'!$B$12</f>
        <v>2.9999999999999997E-4</v>
      </c>
      <c r="D211" s="42">
        <f t="shared" si="63"/>
        <v>0.15</v>
      </c>
      <c r="E211" s="114">
        <f>'2016 Proposed'!$B$13</f>
        <v>1.6999999999999999E-3</v>
      </c>
      <c r="F211" s="7">
        <f t="shared" si="64"/>
        <v>0.85</v>
      </c>
      <c r="G211" s="85"/>
      <c r="H211" s="59">
        <f>'2015 Approved'!$M$12</f>
        <v>2.9999999999999997E-4</v>
      </c>
      <c r="I211" s="42">
        <f t="shared" si="65"/>
        <v>0.15</v>
      </c>
      <c r="J211" s="114">
        <f>'2016 Proposed'!$B$13</f>
        <v>1.6999999999999999E-3</v>
      </c>
      <c r="K211" s="7">
        <f t="shared" si="66"/>
        <v>0.85</v>
      </c>
      <c r="L211" s="85"/>
      <c r="M211" s="59">
        <f>'2015 Approved'!$T$12</f>
        <v>1.4E-3</v>
      </c>
      <c r="N211" s="42">
        <f t="shared" si="67"/>
        <v>0.7</v>
      </c>
      <c r="O211" s="114">
        <f>'2016 Proposed'!$B$13</f>
        <v>1.6999999999999999E-3</v>
      </c>
      <c r="P211" s="7">
        <f t="shared" si="68"/>
        <v>0.85</v>
      </c>
      <c r="Q211" s="85"/>
      <c r="R211" s="59">
        <f>'2015 Approved'!$X$12</f>
        <v>4.3E-3</v>
      </c>
      <c r="S211" s="42">
        <f t="shared" si="69"/>
        <v>2.15</v>
      </c>
      <c r="T211" s="114">
        <f>'2016 Proposed'!$B$13</f>
        <v>1.6999999999999999E-3</v>
      </c>
      <c r="U211" s="7">
        <f t="shared" si="70"/>
        <v>0.85</v>
      </c>
      <c r="V211" s="85"/>
    </row>
    <row r="212" spans="1:22" x14ac:dyDescent="0.25">
      <c r="A212" s="139">
        <f t="shared" si="54"/>
        <v>20</v>
      </c>
      <c r="B212" s="85" t="s">
        <v>85</v>
      </c>
      <c r="C212" s="59">
        <f>'2015 Approved'!$B$13</f>
        <v>0</v>
      </c>
      <c r="D212" s="42">
        <f t="shared" si="63"/>
        <v>0</v>
      </c>
      <c r="E212" s="114">
        <f>'2016 Proposed'!$B$14</f>
        <v>0</v>
      </c>
      <c r="F212" s="7">
        <f t="shared" si="64"/>
        <v>0</v>
      </c>
      <c r="G212" s="85"/>
      <c r="H212" s="59">
        <f>'2015 Approved'!$M$13</f>
        <v>2.0000000000000001E-4</v>
      </c>
      <c r="I212" s="42">
        <f t="shared" si="65"/>
        <v>0.1</v>
      </c>
      <c r="J212" s="114">
        <f>'2016 Proposed'!$B$14</f>
        <v>0</v>
      </c>
      <c r="K212" s="7">
        <f t="shared" si="66"/>
        <v>0</v>
      </c>
      <c r="L212" s="85"/>
      <c r="M212" s="59">
        <f>'2015 Approved'!$T$13</f>
        <v>0</v>
      </c>
      <c r="N212" s="42">
        <f t="shared" si="67"/>
        <v>0</v>
      </c>
      <c r="O212" s="114">
        <f>'2016 Proposed'!$B$14</f>
        <v>0</v>
      </c>
      <c r="P212" s="7">
        <f t="shared" si="68"/>
        <v>0</v>
      </c>
      <c r="Q212" s="85"/>
      <c r="R212" s="59">
        <f>'2015 Approved'!$X$13</f>
        <v>0</v>
      </c>
      <c r="S212" s="42">
        <f t="shared" si="69"/>
        <v>0</v>
      </c>
      <c r="T212" s="114">
        <f>'2016 Proposed'!$B$14</f>
        <v>0</v>
      </c>
      <c r="U212" s="7">
        <f t="shared" si="70"/>
        <v>0</v>
      </c>
      <c r="V212" s="85"/>
    </row>
    <row r="213" spans="1:22" x14ac:dyDescent="0.25">
      <c r="A213" s="139">
        <f t="shared" si="54"/>
        <v>21</v>
      </c>
      <c r="B213" s="85" t="s">
        <v>9</v>
      </c>
      <c r="C213" s="59">
        <f>'2015 Approved'!$B$14</f>
        <v>1E-4</v>
      </c>
      <c r="D213" s="42">
        <f t="shared" si="63"/>
        <v>0.05</v>
      </c>
      <c r="E213" s="114">
        <f>'2016 Proposed'!$B$15</f>
        <v>2.0000000000000001E-4</v>
      </c>
      <c r="F213" s="7">
        <f t="shared" si="64"/>
        <v>0.1</v>
      </c>
      <c r="G213" s="85"/>
      <c r="H213" s="59">
        <f>'2015 Approved'!$M$14</f>
        <v>2.0000000000000001E-4</v>
      </c>
      <c r="I213" s="42">
        <f t="shared" si="65"/>
        <v>0.1</v>
      </c>
      <c r="J213" s="114">
        <f>'2016 Proposed'!$B$15</f>
        <v>2.0000000000000001E-4</v>
      </c>
      <c r="K213" s="7">
        <f t="shared" si="66"/>
        <v>0.1</v>
      </c>
      <c r="L213" s="85"/>
      <c r="M213" s="59">
        <f>'2015 Approved'!$T$14</f>
        <v>0</v>
      </c>
      <c r="N213" s="42">
        <f t="shared" si="67"/>
        <v>0</v>
      </c>
      <c r="O213" s="114">
        <f>'2016 Proposed'!$B$15</f>
        <v>2.0000000000000001E-4</v>
      </c>
      <c r="P213" s="7">
        <f t="shared" si="68"/>
        <v>0.1</v>
      </c>
      <c r="Q213" s="85"/>
      <c r="R213" s="59">
        <f>'2015 Approved'!$X$14</f>
        <v>0</v>
      </c>
      <c r="S213" s="42">
        <f t="shared" si="69"/>
        <v>0</v>
      </c>
      <c r="T213" s="114">
        <f>'2016 Proposed'!$B$15</f>
        <v>2.0000000000000001E-4</v>
      </c>
      <c r="U213" s="7">
        <f t="shared" si="70"/>
        <v>0.1</v>
      </c>
      <c r="V213" s="85"/>
    </row>
    <row r="214" spans="1:22" x14ac:dyDescent="0.25">
      <c r="A214" s="139">
        <f t="shared" si="54"/>
        <v>22</v>
      </c>
      <c r="B214" s="85" t="s">
        <v>10</v>
      </c>
      <c r="C214" s="59">
        <f>'2015 Approved'!$B$15</f>
        <v>-2.0000000000000001E-4</v>
      </c>
      <c r="D214" s="42">
        <f t="shared" si="63"/>
        <v>-0.1</v>
      </c>
      <c r="E214" s="114">
        <f>'2016 Proposed'!$B$16</f>
        <v>0</v>
      </c>
      <c r="F214" s="7">
        <f t="shared" si="64"/>
        <v>0</v>
      </c>
      <c r="G214" s="85"/>
      <c r="H214" s="59">
        <f>'2015 Approved'!$M$15</f>
        <v>-2.0000000000000001E-4</v>
      </c>
      <c r="I214" s="42">
        <f t="shared" si="65"/>
        <v>-0.1</v>
      </c>
      <c r="J214" s="114">
        <f>'2016 Proposed'!$B$16</f>
        <v>0</v>
      </c>
      <c r="K214" s="7">
        <f t="shared" si="66"/>
        <v>0</v>
      </c>
      <c r="L214" s="85"/>
      <c r="M214" s="59">
        <f>'2015 Approved'!$T$15</f>
        <v>0</v>
      </c>
      <c r="N214" s="42">
        <f t="shared" si="67"/>
        <v>0</v>
      </c>
      <c r="O214" s="114">
        <f>'2016 Proposed'!$B$16</f>
        <v>0</v>
      </c>
      <c r="P214" s="7">
        <f t="shared" si="68"/>
        <v>0</v>
      </c>
      <c r="Q214" s="85"/>
      <c r="R214" s="59">
        <f>'2015 Approved'!$X$15</f>
        <v>0</v>
      </c>
      <c r="S214" s="42">
        <f t="shared" si="69"/>
        <v>0</v>
      </c>
      <c r="T214" s="114">
        <f>'2016 Proposed'!$B$16</f>
        <v>0</v>
      </c>
      <c r="U214" s="7">
        <f t="shared" si="70"/>
        <v>0</v>
      </c>
      <c r="V214" s="85"/>
    </row>
    <row r="215" spans="1:22" x14ac:dyDescent="0.25">
      <c r="A215" s="139">
        <f t="shared" si="54"/>
        <v>23</v>
      </c>
      <c r="B215" s="85" t="s">
        <v>99</v>
      </c>
      <c r="C215" s="59">
        <f>'2015 Approved'!$B$16</f>
        <v>0</v>
      </c>
      <c r="D215" s="42">
        <f t="shared" si="63"/>
        <v>0</v>
      </c>
      <c r="E215" s="114">
        <f>'2016 Proposed'!$B$17</f>
        <v>0</v>
      </c>
      <c r="F215" s="7">
        <f t="shared" si="64"/>
        <v>0</v>
      </c>
      <c r="G215" s="85"/>
      <c r="H215" s="59">
        <f>'2015 Approved'!$M$16</f>
        <v>0</v>
      </c>
      <c r="I215" s="42">
        <f t="shared" si="65"/>
        <v>0</v>
      </c>
      <c r="J215" s="114">
        <f>'2016 Proposed'!$B$17</f>
        <v>0</v>
      </c>
      <c r="K215" s="7">
        <f t="shared" si="66"/>
        <v>0</v>
      </c>
      <c r="L215" s="85"/>
      <c r="M215" s="59">
        <f>'2015 Approved'!$T$16</f>
        <v>4.0000000000000002E-4</v>
      </c>
      <c r="N215" s="42">
        <f t="shared" si="67"/>
        <v>0.2</v>
      </c>
      <c r="O215" s="114">
        <f>M215</f>
        <v>4.0000000000000002E-4</v>
      </c>
      <c r="P215" s="7">
        <f t="shared" si="68"/>
        <v>0.2</v>
      </c>
      <c r="Q215" s="85"/>
      <c r="R215" s="59">
        <f>'2015 Approved'!$X$16</f>
        <v>2.3E-3</v>
      </c>
      <c r="S215" s="42">
        <f t="shared" si="69"/>
        <v>1.1499999999999999</v>
      </c>
      <c r="T215" s="114">
        <f>R215</f>
        <v>2.3E-3</v>
      </c>
      <c r="U215" s="7">
        <f t="shared" si="70"/>
        <v>1.1499999999999999</v>
      </c>
      <c r="V215" s="85"/>
    </row>
    <row r="216" spans="1:22" x14ac:dyDescent="0.25">
      <c r="A216" s="139">
        <f t="shared" si="54"/>
        <v>24</v>
      </c>
      <c r="B216" s="85" t="s">
        <v>110</v>
      </c>
      <c r="C216" s="59">
        <f>'2015 Approved'!$B$17</f>
        <v>2.2000000000000001E-3</v>
      </c>
      <c r="D216" s="42">
        <f t="shared" si="63"/>
        <v>1.1000000000000001</v>
      </c>
      <c r="E216" s="114">
        <f>'2016 Proposed'!$B$18</f>
        <v>0</v>
      </c>
      <c r="F216" s="7">
        <f t="shared" si="64"/>
        <v>0</v>
      </c>
      <c r="G216" s="85"/>
      <c r="H216" s="59">
        <f>'2015 Approved'!$M$17</f>
        <v>1.4E-3</v>
      </c>
      <c r="I216" s="42">
        <f t="shared" si="65"/>
        <v>0.7</v>
      </c>
      <c r="J216" s="114">
        <f>'2016 Proposed'!$B$18</f>
        <v>0</v>
      </c>
      <c r="K216" s="7">
        <f t="shared" si="66"/>
        <v>0</v>
      </c>
      <c r="L216" s="85"/>
      <c r="M216" s="59">
        <f>'2015 Approved'!$T$17</f>
        <v>1.6000000000000001E-3</v>
      </c>
      <c r="N216" s="42">
        <f t="shared" si="67"/>
        <v>0.8</v>
      </c>
      <c r="O216" s="114">
        <f>'2016 Proposed'!$B$18</f>
        <v>0</v>
      </c>
      <c r="P216" s="7">
        <f t="shared" si="68"/>
        <v>0</v>
      </c>
      <c r="Q216" s="85"/>
      <c r="R216" s="59">
        <f>'2015 Approved'!$X$17</f>
        <v>5.1999999999999998E-3</v>
      </c>
      <c r="S216" s="42">
        <f t="shared" si="69"/>
        <v>2.6</v>
      </c>
      <c r="T216" s="114">
        <f>'2016 Proposed'!$B$18</f>
        <v>0</v>
      </c>
      <c r="U216" s="7">
        <f t="shared" si="70"/>
        <v>0</v>
      </c>
      <c r="V216" s="85"/>
    </row>
    <row r="217" spans="1:22" x14ac:dyDescent="0.25">
      <c r="A217" s="139">
        <f t="shared" si="54"/>
        <v>25</v>
      </c>
      <c r="B217" s="85" t="s">
        <v>100</v>
      </c>
      <c r="C217" s="59">
        <f>'2015 Approved'!$B$18</f>
        <v>0</v>
      </c>
      <c r="D217" s="42">
        <f t="shared" si="63"/>
        <v>0</v>
      </c>
      <c r="E217" s="114">
        <f>'2016 Proposed'!$B$19</f>
        <v>1.5E-3</v>
      </c>
      <c r="F217" s="7">
        <f t="shared" si="64"/>
        <v>0.75</v>
      </c>
      <c r="G217" s="85"/>
      <c r="H217" s="59">
        <f>'2015 Approved'!$M$18</f>
        <v>0</v>
      </c>
      <c r="I217" s="42">
        <f t="shared" si="65"/>
        <v>0</v>
      </c>
      <c r="J217" s="114">
        <f>'2016 Proposed'!$B$19</f>
        <v>1.5E-3</v>
      </c>
      <c r="K217" s="7">
        <f t="shared" si="66"/>
        <v>0.75</v>
      </c>
      <c r="L217" s="85"/>
      <c r="M217" s="59">
        <f>'2015 Approved'!$T$18</f>
        <v>0</v>
      </c>
      <c r="N217" s="42">
        <f t="shared" si="67"/>
        <v>0</v>
      </c>
      <c r="O217" s="114">
        <f>'2016 Proposed'!$B$19</f>
        <v>1.5E-3</v>
      </c>
      <c r="P217" s="7">
        <f t="shared" si="68"/>
        <v>0.75</v>
      </c>
      <c r="Q217" s="85"/>
      <c r="R217" s="59">
        <f>'2015 Approved'!$X$18</f>
        <v>0</v>
      </c>
      <c r="S217" s="42">
        <f t="shared" si="69"/>
        <v>0</v>
      </c>
      <c r="T217" s="114">
        <f>'2016 Proposed'!$B$19</f>
        <v>1.5E-3</v>
      </c>
      <c r="U217" s="7">
        <f t="shared" si="70"/>
        <v>0.75</v>
      </c>
      <c r="V217" s="85"/>
    </row>
    <row r="218" spans="1:22" x14ac:dyDescent="0.25">
      <c r="A218" s="139">
        <f t="shared" si="54"/>
        <v>26</v>
      </c>
      <c r="B218" s="85" t="s">
        <v>92</v>
      </c>
      <c r="C218" s="59">
        <f>'2015 Approved'!$B$19</f>
        <v>0</v>
      </c>
      <c r="D218" s="42">
        <f t="shared" si="63"/>
        <v>0</v>
      </c>
      <c r="E218" s="114">
        <f>'2016 Proposed'!$B$20</f>
        <v>0.25</v>
      </c>
      <c r="F218" s="7">
        <f>E218</f>
        <v>0.25</v>
      </c>
      <c r="G218" s="85"/>
      <c r="H218" s="59">
        <f>'2015 Approved'!$M$19</f>
        <v>0</v>
      </c>
      <c r="I218" s="42">
        <f t="shared" si="65"/>
        <v>0</v>
      </c>
      <c r="J218" s="114">
        <f>'2016 Proposed'!$B$20</f>
        <v>0.25</v>
      </c>
      <c r="K218" s="7">
        <f>J218</f>
        <v>0.25</v>
      </c>
      <c r="L218" s="85"/>
      <c r="M218" s="59">
        <f>'2015 Approved'!$T$19</f>
        <v>0</v>
      </c>
      <c r="N218" s="42">
        <f t="shared" si="67"/>
        <v>0</v>
      </c>
      <c r="O218" s="114">
        <f>'2016 Proposed'!$B$20</f>
        <v>0.25</v>
      </c>
      <c r="P218" s="7">
        <f>O218</f>
        <v>0.25</v>
      </c>
      <c r="Q218" s="85"/>
      <c r="R218" s="59">
        <f>'2015 Approved'!$X$19</f>
        <v>0</v>
      </c>
      <c r="S218" s="42">
        <f t="shared" si="69"/>
        <v>0</v>
      </c>
      <c r="T218" s="114">
        <f>'2016 Proposed'!$B$20</f>
        <v>0.25</v>
      </c>
      <c r="U218" s="7">
        <f>T218</f>
        <v>0.25</v>
      </c>
      <c r="V218" s="85"/>
    </row>
    <row r="219" spans="1:22" x14ac:dyDescent="0.25">
      <c r="A219" s="139">
        <f t="shared" si="54"/>
        <v>27</v>
      </c>
      <c r="B219" s="85" t="s">
        <v>102</v>
      </c>
      <c r="C219" s="59">
        <f>'2015 Approved'!$B$20</f>
        <v>0</v>
      </c>
      <c r="D219" s="42">
        <f t="shared" si="63"/>
        <v>0</v>
      </c>
      <c r="E219" s="114">
        <f>'2016 Proposed'!$B$21</f>
        <v>-1.4</v>
      </c>
      <c r="F219" s="7">
        <f>E219</f>
        <v>-1.4</v>
      </c>
      <c r="G219" s="85"/>
      <c r="H219" s="59">
        <f>'2015 Approved'!$M$20</f>
        <v>0</v>
      </c>
      <c r="I219" s="42">
        <f t="shared" si="65"/>
        <v>0</v>
      </c>
      <c r="J219" s="114">
        <f>'2016 Proposed'!$B$21</f>
        <v>-1.4</v>
      </c>
      <c r="K219" s="7">
        <f>J219</f>
        <v>-1.4</v>
      </c>
      <c r="L219" s="85"/>
      <c r="M219" s="59">
        <f>'2015 Approved'!$T$20</f>
        <v>0</v>
      </c>
      <c r="N219" s="42">
        <f t="shared" si="67"/>
        <v>0</v>
      </c>
      <c r="O219" s="114">
        <f>'2016 Proposed'!$B$21</f>
        <v>-1.4</v>
      </c>
      <c r="P219" s="7">
        <f>O219</f>
        <v>-1.4</v>
      </c>
      <c r="Q219" s="85"/>
      <c r="R219" s="59">
        <f>'2015 Approved'!$X$20</f>
        <v>0</v>
      </c>
      <c r="S219" s="42">
        <f t="shared" si="69"/>
        <v>0</v>
      </c>
      <c r="T219" s="114">
        <f>'2016 Proposed'!$B$21</f>
        <v>-1.4</v>
      </c>
      <c r="U219" s="7">
        <f>T219</f>
        <v>-1.4</v>
      </c>
      <c r="V219" s="85"/>
    </row>
    <row r="220" spans="1:22" x14ac:dyDescent="0.25">
      <c r="A220" s="142">
        <f t="shared" si="54"/>
        <v>28</v>
      </c>
      <c r="B220" s="143" t="s">
        <v>26</v>
      </c>
      <c r="C220" s="126"/>
      <c r="D220" s="96">
        <f>SUM(D204:D219)</f>
        <v>27.555795999999997</v>
      </c>
      <c r="E220" s="110"/>
      <c r="F220" s="95">
        <f>SUM(F204:F219)</f>
        <v>26.371117000000002</v>
      </c>
      <c r="G220" s="127">
        <f>F220-D220</f>
        <v>-1.1846789999999956</v>
      </c>
      <c r="H220" s="126"/>
      <c r="I220" s="96">
        <f>SUM(I204:I219)</f>
        <v>28.575055999999996</v>
      </c>
      <c r="J220" s="110"/>
      <c r="K220" s="95">
        <f>SUM(K204:K219)</f>
        <v>26.371117000000002</v>
      </c>
      <c r="L220" s="127">
        <f>K220-I220</f>
        <v>-2.2039389999999948</v>
      </c>
      <c r="M220" s="126"/>
      <c r="N220" s="96">
        <f>SUM(N204:N219)</f>
        <v>26.860834000000001</v>
      </c>
      <c r="O220" s="110"/>
      <c r="P220" s="95">
        <f>SUM(P204:P219)</f>
        <v>26.571117000000001</v>
      </c>
      <c r="Q220" s="127">
        <f>P220-N220</f>
        <v>-0.28971699999999956</v>
      </c>
      <c r="R220" s="126"/>
      <c r="S220" s="96">
        <f>SUM(S204:S219)</f>
        <v>29.242059999999999</v>
      </c>
      <c r="T220" s="110"/>
      <c r="U220" s="95">
        <f>SUM(U204:U219)</f>
        <v>27.521117</v>
      </c>
      <c r="V220" s="127">
        <f>U220-S220</f>
        <v>-1.7209429999999983</v>
      </c>
    </row>
    <row r="221" spans="1:22" x14ac:dyDescent="0.25">
      <c r="A221" s="144">
        <f t="shared" si="54"/>
        <v>29</v>
      </c>
      <c r="B221" s="145" t="s">
        <v>116</v>
      </c>
      <c r="C221" s="128"/>
      <c r="D221" s="120"/>
      <c r="E221" s="111"/>
      <c r="F221" s="97"/>
      <c r="G221" s="129">
        <f>G220/D220</f>
        <v>-4.2992007924575859E-2</v>
      </c>
      <c r="H221" s="128"/>
      <c r="I221" s="120"/>
      <c r="J221" s="111"/>
      <c r="K221" s="97"/>
      <c r="L221" s="129">
        <f>L220/I220</f>
        <v>-7.7128072819874618E-2</v>
      </c>
      <c r="M221" s="128"/>
      <c r="N221" s="120"/>
      <c r="O221" s="111"/>
      <c r="P221" s="97"/>
      <c r="Q221" s="129">
        <f>Q220/N220</f>
        <v>-1.0785852740089885E-2</v>
      </c>
      <c r="R221" s="128"/>
      <c r="S221" s="120"/>
      <c r="T221" s="111"/>
      <c r="U221" s="97"/>
      <c r="V221" s="129">
        <f>V220/S220</f>
        <v>-5.8851633571642983E-2</v>
      </c>
    </row>
    <row r="222" spans="1:22" x14ac:dyDescent="0.25">
      <c r="A222" s="146">
        <f t="shared" si="54"/>
        <v>30</v>
      </c>
      <c r="B222" s="131" t="s">
        <v>29</v>
      </c>
      <c r="C222" s="130"/>
      <c r="D222" s="121"/>
      <c r="E222" s="112"/>
      <c r="F222" s="94"/>
      <c r="G222" s="131"/>
      <c r="H222" s="130"/>
      <c r="I222" s="121"/>
      <c r="J222" s="112"/>
      <c r="K222" s="94"/>
      <c r="L222" s="131"/>
      <c r="M222" s="130"/>
      <c r="N222" s="121"/>
      <c r="O222" s="112"/>
      <c r="P222" s="94"/>
      <c r="Q222" s="131"/>
      <c r="R222" s="130"/>
      <c r="S222" s="121"/>
      <c r="T222" s="112"/>
      <c r="U222" s="94"/>
      <c r="V222" s="131"/>
    </row>
    <row r="223" spans="1:22" x14ac:dyDescent="0.25">
      <c r="A223" s="139">
        <f t="shared" si="54"/>
        <v>31</v>
      </c>
      <c r="B223" s="85" t="s">
        <v>66</v>
      </c>
      <c r="C223" s="59">
        <f>'2015 Approved'!$B$26</f>
        <v>7.4000000000000003E-3</v>
      </c>
      <c r="D223" s="42">
        <f>C223*D$196</f>
        <v>3.8583599999999998</v>
      </c>
      <c r="E223" s="114">
        <f>'2016 Proposed'!$B$28</f>
        <v>7.0000000000000001E-3</v>
      </c>
      <c r="F223" s="7">
        <f>E223*F$196</f>
        <v>3.6508499999999997</v>
      </c>
      <c r="G223" s="85"/>
      <c r="H223" s="59">
        <f>'2015 Approved'!$M$26</f>
        <v>7.1999999999999998E-3</v>
      </c>
      <c r="I223" s="42">
        <f>H223*I$196</f>
        <v>3.8188799999999996</v>
      </c>
      <c r="J223" s="114">
        <f>'2016 Proposed'!$B$28</f>
        <v>7.0000000000000001E-3</v>
      </c>
      <c r="K223" s="7">
        <f>J223*K$196</f>
        <v>3.6508499999999997</v>
      </c>
      <c r="L223" s="85"/>
      <c r="M223" s="59">
        <f>'2015 Approved'!$T$26</f>
        <v>7.6E-3</v>
      </c>
      <c r="N223" s="42">
        <f>M223*N$196</f>
        <v>4.0515600000000003</v>
      </c>
      <c r="O223" s="114">
        <f>'2016 Proposed'!$B$28</f>
        <v>7.0000000000000001E-3</v>
      </c>
      <c r="P223" s="7">
        <f>O223*P$196</f>
        <v>3.6508499999999997</v>
      </c>
      <c r="Q223" s="85"/>
      <c r="R223" s="59">
        <f>'2015 Approved'!$X$26</f>
        <v>7.4450068112693092E-3</v>
      </c>
      <c r="S223" s="42">
        <f>R223*S$196</f>
        <v>3.9384086031614647</v>
      </c>
      <c r="T223" s="114">
        <f>'2016 Proposed'!$B$28</f>
        <v>7.0000000000000001E-3</v>
      </c>
      <c r="U223" s="7">
        <f>T223*U$196</f>
        <v>3.6508499999999997</v>
      </c>
      <c r="V223" s="85"/>
    </row>
    <row r="224" spans="1:22" x14ac:dyDescent="0.25">
      <c r="A224" s="139">
        <f t="shared" si="54"/>
        <v>32</v>
      </c>
      <c r="B224" s="85" t="s">
        <v>67</v>
      </c>
      <c r="C224" s="59">
        <f>'2015 Approved'!$B$27</f>
        <v>5.3E-3</v>
      </c>
      <c r="D224" s="42">
        <f>C224*D$196</f>
        <v>2.76342</v>
      </c>
      <c r="E224" s="114">
        <f>'2016 Proposed'!$B$29</f>
        <v>5.3E-3</v>
      </c>
      <c r="F224" s="7">
        <f>E224*F$196</f>
        <v>2.7642149999999996</v>
      </c>
      <c r="G224" s="85"/>
      <c r="H224" s="59">
        <f>'2015 Approved'!$M$27</f>
        <v>5.1000000000000004E-3</v>
      </c>
      <c r="I224" s="42">
        <f>H224*I$196</f>
        <v>2.7050399999999999</v>
      </c>
      <c r="J224" s="114">
        <f>'2016 Proposed'!$B$29</f>
        <v>5.3E-3</v>
      </c>
      <c r="K224" s="7">
        <f>J224*K$196</f>
        <v>2.7642149999999996</v>
      </c>
      <c r="L224" s="85"/>
      <c r="M224" s="59">
        <f>'2015 Approved'!$T$27</f>
        <v>5.5999999999999999E-3</v>
      </c>
      <c r="N224" s="42">
        <f>M224*N$196</f>
        <v>2.98536</v>
      </c>
      <c r="O224" s="114">
        <f>'2016 Proposed'!$B$29</f>
        <v>5.3E-3</v>
      </c>
      <c r="P224" s="7">
        <f>O224*P$196</f>
        <v>2.7642149999999996</v>
      </c>
      <c r="Q224" s="85"/>
      <c r="R224" s="59">
        <f>'2015 Approved'!$X$27</f>
        <v>3.7551994493456586E-3</v>
      </c>
      <c r="S224" s="42">
        <f>R224*S$196</f>
        <v>1.9865005087038534</v>
      </c>
      <c r="T224" s="114">
        <f>'2016 Proposed'!$B$29</f>
        <v>5.3E-3</v>
      </c>
      <c r="U224" s="7">
        <f>T224*U$196</f>
        <v>2.7642149999999996</v>
      </c>
      <c r="V224" s="85"/>
    </row>
    <row r="225" spans="1:22" x14ac:dyDescent="0.25">
      <c r="A225" s="142">
        <f t="shared" si="54"/>
        <v>33</v>
      </c>
      <c r="B225" s="143" t="s">
        <v>26</v>
      </c>
      <c r="C225" s="126"/>
      <c r="D225" s="96">
        <f>SUM(D223:D224)</f>
        <v>6.6217799999999993</v>
      </c>
      <c r="E225" s="110"/>
      <c r="F225" s="95">
        <f>SUM(F223:F224)</f>
        <v>6.4150649999999994</v>
      </c>
      <c r="G225" s="127">
        <f>F225-D225</f>
        <v>-0.20671499999999998</v>
      </c>
      <c r="H225" s="126"/>
      <c r="I225" s="96">
        <f>SUM(I223:I224)</f>
        <v>6.5239199999999995</v>
      </c>
      <c r="J225" s="110"/>
      <c r="K225" s="95">
        <f>SUM(K223:K224)</f>
        <v>6.4150649999999994</v>
      </c>
      <c r="L225" s="127">
        <f>K225-I225</f>
        <v>-0.10885500000000015</v>
      </c>
      <c r="M225" s="126"/>
      <c r="N225" s="96">
        <f>SUM(N223:N224)</f>
        <v>7.0369200000000003</v>
      </c>
      <c r="O225" s="110"/>
      <c r="P225" s="95">
        <f>SUM(P223:P224)</f>
        <v>6.4150649999999994</v>
      </c>
      <c r="Q225" s="127">
        <f>P225-N225</f>
        <v>-0.62185500000000093</v>
      </c>
      <c r="R225" s="126"/>
      <c r="S225" s="96">
        <f>SUM(S223:S224)</f>
        <v>5.9249091118653183</v>
      </c>
      <c r="T225" s="110"/>
      <c r="U225" s="95">
        <f>SUM(U223:U224)</f>
        <v>6.4150649999999994</v>
      </c>
      <c r="V225" s="127">
        <f>U225-S225</f>
        <v>0.49015588813468103</v>
      </c>
    </row>
    <row r="226" spans="1:22" x14ac:dyDescent="0.25">
      <c r="A226" s="144">
        <f t="shared" si="54"/>
        <v>34</v>
      </c>
      <c r="B226" s="145" t="s">
        <v>116</v>
      </c>
      <c r="C226" s="128"/>
      <c r="D226" s="120"/>
      <c r="E226" s="111"/>
      <c r="F226" s="97"/>
      <c r="G226" s="129">
        <f>G225/D225</f>
        <v>-3.1217437003343514E-2</v>
      </c>
      <c r="H226" s="128"/>
      <c r="I226" s="120"/>
      <c r="J226" s="111"/>
      <c r="K226" s="97"/>
      <c r="L226" s="129">
        <f>L225/I225</f>
        <v>-1.6685520361990974E-2</v>
      </c>
      <c r="M226" s="128"/>
      <c r="N226" s="120"/>
      <c r="O226" s="111"/>
      <c r="P226" s="97"/>
      <c r="Q226" s="129">
        <f>Q225/N225</f>
        <v>-8.8370338159308462E-2</v>
      </c>
      <c r="R226" s="128"/>
      <c r="S226" s="120"/>
      <c r="T226" s="111"/>
      <c r="U226" s="97"/>
      <c r="V226" s="129">
        <f>V225/S225</f>
        <v>8.2728001203104862E-2</v>
      </c>
    </row>
    <row r="227" spans="1:22" x14ac:dyDescent="0.25">
      <c r="A227" s="146">
        <f t="shared" si="54"/>
        <v>35</v>
      </c>
      <c r="B227" s="131" t="s">
        <v>30</v>
      </c>
      <c r="C227" s="130"/>
      <c r="D227" s="121"/>
      <c r="E227" s="112"/>
      <c r="F227" s="94"/>
      <c r="G227" s="131"/>
      <c r="H227" s="130"/>
      <c r="I227" s="121"/>
      <c r="J227" s="112"/>
      <c r="K227" s="94"/>
      <c r="L227" s="131"/>
      <c r="M227" s="130"/>
      <c r="N227" s="121"/>
      <c r="O227" s="112"/>
      <c r="P227" s="94"/>
      <c r="Q227" s="131"/>
      <c r="R227" s="130"/>
      <c r="S227" s="121"/>
      <c r="T227" s="112"/>
      <c r="U227" s="94"/>
      <c r="V227" s="131"/>
    </row>
    <row r="228" spans="1:22" x14ac:dyDescent="0.25">
      <c r="A228" s="139">
        <f t="shared" si="54"/>
        <v>36</v>
      </c>
      <c r="B228" s="85" t="s">
        <v>184</v>
      </c>
      <c r="C228" s="114">
        <f>0.0036+0.0013+0.0011</f>
        <v>6.0000000000000001E-3</v>
      </c>
      <c r="D228" s="42">
        <f>C228*D196</f>
        <v>3.1284000000000001</v>
      </c>
      <c r="E228" s="114">
        <f>0.0036+0.0013+0.0011</f>
        <v>6.0000000000000001E-3</v>
      </c>
      <c r="F228" s="7">
        <f>E228*F196</f>
        <v>3.1292999999999997</v>
      </c>
      <c r="G228" s="85"/>
      <c r="H228" s="114">
        <f>0.0036+0.0013+0.0011</f>
        <v>6.0000000000000001E-3</v>
      </c>
      <c r="I228" s="42">
        <f>H228*I196</f>
        <v>3.1823999999999999</v>
      </c>
      <c r="J228" s="114">
        <f>0.0036+0.0013+0.0011</f>
        <v>6.0000000000000001E-3</v>
      </c>
      <c r="K228" s="7">
        <f>J228*K196</f>
        <v>3.1292999999999997</v>
      </c>
      <c r="L228" s="85"/>
      <c r="M228" s="114">
        <f>0.0036+0.0013+0.0011</f>
        <v>6.0000000000000001E-3</v>
      </c>
      <c r="N228" s="42">
        <f>M228*N196</f>
        <v>3.1986000000000003</v>
      </c>
      <c r="O228" s="114">
        <f>0.0036+0.0013+0.0011</f>
        <v>6.0000000000000001E-3</v>
      </c>
      <c r="P228" s="7">
        <f>O228*P196</f>
        <v>3.1292999999999997</v>
      </c>
      <c r="Q228" s="85"/>
      <c r="R228" s="114">
        <f>0.0036+0.0013+0.0011</f>
        <v>6.0000000000000001E-3</v>
      </c>
      <c r="S228" s="42">
        <f>R228*S196</f>
        <v>3.1739999999999999</v>
      </c>
      <c r="T228" s="114">
        <f>0.0036+0.0013+0.0011</f>
        <v>6.0000000000000001E-3</v>
      </c>
      <c r="U228" s="7">
        <f>T228*U196</f>
        <v>3.1292999999999997</v>
      </c>
      <c r="V228" s="85"/>
    </row>
    <row r="229" spans="1:22" x14ac:dyDescent="0.25">
      <c r="A229" s="139">
        <f t="shared" si="54"/>
        <v>37</v>
      </c>
      <c r="B229" s="85" t="s">
        <v>65</v>
      </c>
      <c r="C229" s="59">
        <f>SSS</f>
        <v>0.25</v>
      </c>
      <c r="D229" s="42">
        <f>C229</f>
        <v>0.25</v>
      </c>
      <c r="E229" s="114">
        <f>SSS</f>
        <v>0.25</v>
      </c>
      <c r="F229" s="7">
        <f>E229</f>
        <v>0.25</v>
      </c>
      <c r="G229" s="85"/>
      <c r="H229" s="59">
        <f>SSS</f>
        <v>0.25</v>
      </c>
      <c r="I229" s="42">
        <f>H229</f>
        <v>0.25</v>
      </c>
      <c r="J229" s="114">
        <f>SSS</f>
        <v>0.25</v>
      </c>
      <c r="K229" s="7">
        <f>J229</f>
        <v>0.25</v>
      </c>
      <c r="L229" s="85"/>
      <c r="M229" s="59">
        <f>SSS</f>
        <v>0.25</v>
      </c>
      <c r="N229" s="42">
        <f>M229</f>
        <v>0.25</v>
      </c>
      <c r="O229" s="114">
        <f>SSS</f>
        <v>0.25</v>
      </c>
      <c r="P229" s="7">
        <f>O229</f>
        <v>0.25</v>
      </c>
      <c r="Q229" s="85"/>
      <c r="R229" s="59">
        <f>SSS</f>
        <v>0.25</v>
      </c>
      <c r="S229" s="42">
        <f>R229</f>
        <v>0.25</v>
      </c>
      <c r="T229" s="114">
        <f>SSS</f>
        <v>0.25</v>
      </c>
      <c r="U229" s="7">
        <f>T229</f>
        <v>0.25</v>
      </c>
      <c r="V229" s="85"/>
    </row>
    <row r="230" spans="1:22" x14ac:dyDescent="0.25">
      <c r="A230" s="139">
        <f t="shared" si="54"/>
        <v>38</v>
      </c>
      <c r="B230" s="85" t="s">
        <v>11</v>
      </c>
      <c r="C230" s="59">
        <v>0</v>
      </c>
      <c r="D230" s="42">
        <f>C230*D193</f>
        <v>0</v>
      </c>
      <c r="E230" s="114">
        <v>0</v>
      </c>
      <c r="F230" s="7">
        <f>E230*F193</f>
        <v>0</v>
      </c>
      <c r="G230" s="85"/>
      <c r="H230" s="59">
        <v>0</v>
      </c>
      <c r="I230" s="42">
        <f>H230*I193</f>
        <v>0</v>
      </c>
      <c r="J230" s="114">
        <v>0</v>
      </c>
      <c r="K230" s="7">
        <f>J230*K193</f>
        <v>0</v>
      </c>
      <c r="L230" s="85"/>
      <c r="M230" s="59">
        <v>0</v>
      </c>
      <c r="N230" s="42">
        <f>M230*N193</f>
        <v>0</v>
      </c>
      <c r="O230" s="114">
        <v>0</v>
      </c>
      <c r="P230" s="7">
        <f>O230*P193</f>
        <v>0</v>
      </c>
      <c r="Q230" s="85"/>
      <c r="R230" s="59">
        <v>0</v>
      </c>
      <c r="S230" s="42">
        <f>R230*S193</f>
        <v>0</v>
      </c>
      <c r="T230" s="114">
        <v>0</v>
      </c>
      <c r="U230" s="7">
        <f>T230*U193</f>
        <v>0</v>
      </c>
      <c r="V230" s="85"/>
    </row>
    <row r="231" spans="1:22" x14ac:dyDescent="0.25">
      <c r="A231" s="142">
        <f>A230+1</f>
        <v>39</v>
      </c>
      <c r="B231" s="143" t="s">
        <v>12</v>
      </c>
      <c r="C231" s="126"/>
      <c r="D231" s="96">
        <f>SUM(D228:D230)</f>
        <v>3.3784000000000001</v>
      </c>
      <c r="E231" s="110"/>
      <c r="F231" s="95">
        <f>SUM(F228:F230)</f>
        <v>3.3792999999999997</v>
      </c>
      <c r="G231" s="127">
        <f>F231-D231</f>
        <v>8.9999999999967883E-4</v>
      </c>
      <c r="H231" s="126"/>
      <c r="I231" s="96">
        <f>SUM(I228:I230)</f>
        <v>3.4323999999999999</v>
      </c>
      <c r="J231" s="110"/>
      <c r="K231" s="95">
        <f>SUM(K228:K230)</f>
        <v>3.3792999999999997</v>
      </c>
      <c r="L231" s="127">
        <f>K231-I231</f>
        <v>-5.3100000000000147E-2</v>
      </c>
      <c r="M231" s="126"/>
      <c r="N231" s="96">
        <f>SUM(N228:N230)</f>
        <v>3.4486000000000003</v>
      </c>
      <c r="O231" s="110"/>
      <c r="P231" s="95">
        <f>SUM(P228:P230)</f>
        <v>3.3792999999999997</v>
      </c>
      <c r="Q231" s="127">
        <f>P231-N231</f>
        <v>-6.9300000000000583E-2</v>
      </c>
      <c r="R231" s="126"/>
      <c r="S231" s="96">
        <f>SUM(S228:S230)</f>
        <v>3.4239999999999999</v>
      </c>
      <c r="T231" s="110"/>
      <c r="U231" s="95">
        <f>SUM(U228:U230)</f>
        <v>3.3792999999999997</v>
      </c>
      <c r="V231" s="127">
        <f>U231-S231</f>
        <v>-4.4700000000000184E-2</v>
      </c>
    </row>
    <row r="232" spans="1:22" x14ac:dyDescent="0.25">
      <c r="A232" s="144">
        <f t="shared" si="54"/>
        <v>40</v>
      </c>
      <c r="B232" s="145" t="s">
        <v>116</v>
      </c>
      <c r="C232" s="128"/>
      <c r="D232" s="120"/>
      <c r="E232" s="111"/>
      <c r="F232" s="97"/>
      <c r="G232" s="129">
        <f>G231/D231</f>
        <v>2.6639829505081662E-4</v>
      </c>
      <c r="H232" s="128"/>
      <c r="I232" s="120"/>
      <c r="J232" s="111"/>
      <c r="K232" s="97"/>
      <c r="L232" s="129">
        <f>L231/I231</f>
        <v>-1.5470224915511055E-2</v>
      </c>
      <c r="M232" s="128"/>
      <c r="N232" s="120"/>
      <c r="O232" s="111"/>
      <c r="P232" s="97"/>
      <c r="Q232" s="129">
        <f>Q231/N231</f>
        <v>-2.0095111059560567E-2</v>
      </c>
      <c r="R232" s="128"/>
      <c r="S232" s="120"/>
      <c r="T232" s="111"/>
      <c r="U232" s="97"/>
      <c r="V232" s="129">
        <f>V231/S231</f>
        <v>-1.3054906542056129E-2</v>
      </c>
    </row>
    <row r="233" spans="1:22" x14ac:dyDescent="0.25">
      <c r="A233" s="147">
        <f t="shared" si="54"/>
        <v>41</v>
      </c>
      <c r="B233" s="133" t="s">
        <v>127</v>
      </c>
      <c r="C233" s="132"/>
      <c r="D233" s="122">
        <f>D201+D220+D225+D231</f>
        <v>88.625975999999994</v>
      </c>
      <c r="E233" s="115"/>
      <c r="F233" s="102">
        <f>F201+F220+F225+F231</f>
        <v>87.235482000000005</v>
      </c>
      <c r="G233" s="133"/>
      <c r="H233" s="132"/>
      <c r="I233" s="122">
        <f>I201+I220+I225+I231</f>
        <v>89.601376000000002</v>
      </c>
      <c r="J233" s="115"/>
      <c r="K233" s="102">
        <f>K201+K220+K225+K231</f>
        <v>87.235482000000005</v>
      </c>
      <c r="L233" s="133"/>
      <c r="M233" s="132"/>
      <c r="N233" s="122">
        <f>N201+N220+N225+N231</f>
        <v>88.416353999999998</v>
      </c>
      <c r="O233" s="115"/>
      <c r="P233" s="102">
        <f>P201+P220+P225+P231</f>
        <v>87.435482000000007</v>
      </c>
      <c r="Q233" s="133"/>
      <c r="R233" s="132"/>
      <c r="S233" s="122">
        <f>S201+S220+S225+S231</f>
        <v>89.660969111865327</v>
      </c>
      <c r="T233" s="115"/>
      <c r="U233" s="102">
        <f>U201+U220+U225+U231</f>
        <v>88.385481999999996</v>
      </c>
      <c r="V233" s="133"/>
    </row>
    <row r="234" spans="1:22" x14ac:dyDescent="0.25">
      <c r="A234" s="148">
        <f t="shared" si="54"/>
        <v>42</v>
      </c>
      <c r="B234" s="134" t="s">
        <v>13</v>
      </c>
      <c r="C234" s="87"/>
      <c r="D234" s="43">
        <f>D233*0.13</f>
        <v>11.52137688</v>
      </c>
      <c r="E234" s="116"/>
      <c r="F234" s="99">
        <f>F233*0.13</f>
        <v>11.340612660000001</v>
      </c>
      <c r="G234" s="134"/>
      <c r="H234" s="87"/>
      <c r="I234" s="43">
        <f>I233*0.13</f>
        <v>11.648178880000001</v>
      </c>
      <c r="J234" s="116"/>
      <c r="K234" s="99">
        <f>K233*0.13</f>
        <v>11.340612660000001</v>
      </c>
      <c r="L234" s="134"/>
      <c r="M234" s="87"/>
      <c r="N234" s="43">
        <f>N233*0.13</f>
        <v>11.494126019999999</v>
      </c>
      <c r="O234" s="116"/>
      <c r="P234" s="99">
        <f>P233*0.13</f>
        <v>11.366612660000001</v>
      </c>
      <c r="Q234" s="134"/>
      <c r="R234" s="87"/>
      <c r="S234" s="43">
        <f>S233*0.13</f>
        <v>11.655925984542494</v>
      </c>
      <c r="T234" s="116"/>
      <c r="U234" s="99">
        <f>U233*0.13</f>
        <v>11.490112659999999</v>
      </c>
      <c r="V234" s="134"/>
    </row>
    <row r="235" spans="1:22" x14ac:dyDescent="0.25">
      <c r="A235" s="141">
        <f t="shared" si="54"/>
        <v>43</v>
      </c>
      <c r="B235" s="125" t="s">
        <v>14</v>
      </c>
      <c r="C235" s="88"/>
      <c r="D235" s="69"/>
      <c r="E235" s="117"/>
      <c r="F235" s="70"/>
      <c r="G235" s="125"/>
      <c r="H235" s="88"/>
      <c r="I235" s="69"/>
      <c r="J235" s="117"/>
      <c r="K235" s="70"/>
      <c r="L235" s="125"/>
      <c r="M235" s="88"/>
      <c r="N235" s="69"/>
      <c r="O235" s="117"/>
      <c r="P235" s="70"/>
      <c r="Q235" s="125"/>
      <c r="R235" s="88"/>
      <c r="S235" s="69"/>
      <c r="T235" s="117"/>
      <c r="U235" s="70"/>
      <c r="V235" s="125"/>
    </row>
    <row r="236" spans="1:22" x14ac:dyDescent="0.25">
      <c r="A236" s="149">
        <f t="shared" si="54"/>
        <v>44</v>
      </c>
      <c r="B236" s="150" t="s">
        <v>15</v>
      </c>
      <c r="C236" s="135"/>
      <c r="D236" s="104">
        <f>SUM(D233:D235)</f>
        <v>100.14735288</v>
      </c>
      <c r="E236" s="118"/>
      <c r="F236" s="103">
        <f>SUM(F233:F235)</f>
        <v>98.57609466000001</v>
      </c>
      <c r="G236" s="136">
        <f>F236-D236</f>
        <v>-1.57125821999999</v>
      </c>
      <c r="H236" s="135"/>
      <c r="I236" s="104">
        <f>SUM(I233:I235)</f>
        <v>101.24955488000001</v>
      </c>
      <c r="J236" s="118"/>
      <c r="K236" s="103">
        <f>SUM(K233:K235)</f>
        <v>98.57609466000001</v>
      </c>
      <c r="L236" s="136">
        <f>K236-I236</f>
        <v>-2.6734602199999955</v>
      </c>
      <c r="M236" s="135"/>
      <c r="N236" s="104">
        <f>SUM(N233:N235)</f>
        <v>99.910480019999994</v>
      </c>
      <c r="O236" s="118"/>
      <c r="P236" s="103">
        <f>SUM(P233:P235)</f>
        <v>98.802094660000009</v>
      </c>
      <c r="Q236" s="136">
        <f>P236-N236</f>
        <v>-1.1083853599999856</v>
      </c>
      <c r="R236" s="135"/>
      <c r="S236" s="104">
        <f>SUM(S233:S235)</f>
        <v>101.31689509640782</v>
      </c>
      <c r="T236" s="118"/>
      <c r="U236" s="103">
        <f>SUM(U233:U235)</f>
        <v>99.87559465999999</v>
      </c>
      <c r="V236" s="136">
        <f>U236-S236</f>
        <v>-1.441300436407829</v>
      </c>
    </row>
    <row r="237" spans="1:22" x14ac:dyDescent="0.25">
      <c r="A237" s="151">
        <f t="shared" si="54"/>
        <v>45</v>
      </c>
      <c r="B237" s="152" t="s">
        <v>116</v>
      </c>
      <c r="C237" s="137"/>
      <c r="D237" s="123"/>
      <c r="E237" s="119"/>
      <c r="F237" s="105"/>
      <c r="G237" s="138">
        <f>G236/D236</f>
        <v>-1.5689463323935539E-2</v>
      </c>
      <c r="H237" s="137"/>
      <c r="I237" s="123"/>
      <c r="J237" s="119"/>
      <c r="K237" s="105"/>
      <c r="L237" s="138">
        <f>L236/I236</f>
        <v>-2.6404661464127469E-2</v>
      </c>
      <c r="M237" s="137"/>
      <c r="N237" s="123"/>
      <c r="O237" s="119"/>
      <c r="P237" s="105"/>
      <c r="Q237" s="138">
        <f>Q236/N236</f>
        <v>-1.1093784753892784E-2</v>
      </c>
      <c r="R237" s="137"/>
      <c r="S237" s="123"/>
      <c r="T237" s="119"/>
      <c r="U237" s="105"/>
      <c r="V237" s="138">
        <f>V236/S236</f>
        <v>-1.4225667249636533E-2</v>
      </c>
    </row>
    <row r="238" spans="1:22" x14ac:dyDescent="0.25">
      <c r="A238" s="191">
        <f>A237+1</f>
        <v>46</v>
      </c>
      <c r="B238" s="192" t="s">
        <v>16</v>
      </c>
      <c r="C238" s="193"/>
      <c r="D238" s="194"/>
      <c r="E238" s="195"/>
      <c r="F238" s="196"/>
      <c r="G238" s="192"/>
      <c r="H238" s="193"/>
      <c r="I238" s="194"/>
      <c r="J238" s="195"/>
      <c r="K238" s="196"/>
      <c r="L238" s="192"/>
      <c r="M238" s="193"/>
      <c r="N238" s="194"/>
      <c r="O238" s="195"/>
      <c r="P238" s="196"/>
      <c r="Q238" s="192"/>
      <c r="R238" s="193"/>
      <c r="S238" s="194"/>
      <c r="T238" s="195"/>
      <c r="U238" s="196"/>
      <c r="V238" s="192"/>
    </row>
    <row r="239" spans="1:22" x14ac:dyDescent="0.25">
      <c r="A239" s="148">
        <f>A238+1</f>
        <v>47</v>
      </c>
      <c r="B239" s="134" t="s">
        <v>125</v>
      </c>
      <c r="C239" s="202">
        <f>'2015 Approved'!$B$23</f>
        <v>0</v>
      </c>
      <c r="D239" s="43">
        <f>C239*D193</f>
        <v>0</v>
      </c>
      <c r="E239" s="203">
        <f>C239</f>
        <v>0</v>
      </c>
      <c r="F239" s="99">
        <f>E239*F193</f>
        <v>0</v>
      </c>
      <c r="G239" s="134"/>
      <c r="H239" s="59">
        <f>'2015 Approved'!$M$23</f>
        <v>0</v>
      </c>
      <c r="I239" s="43">
        <f>H239*I193</f>
        <v>0</v>
      </c>
      <c r="J239" s="203">
        <f>H239</f>
        <v>0</v>
      </c>
      <c r="K239" s="7">
        <f>J239*K193</f>
        <v>0</v>
      </c>
      <c r="L239" s="134"/>
      <c r="M239" s="59">
        <f>'2015 Approved'!T212</f>
        <v>0</v>
      </c>
      <c r="N239" s="43">
        <f>M239*N193</f>
        <v>0</v>
      </c>
      <c r="O239" s="203">
        <f>M239</f>
        <v>0</v>
      </c>
      <c r="P239" s="7">
        <f>O239*P193</f>
        <v>0</v>
      </c>
      <c r="Q239" s="134"/>
      <c r="R239" s="59">
        <f>'2015 Approved'!$X$23</f>
        <v>3.0999999999999999E-3</v>
      </c>
      <c r="S239" s="43">
        <f>R239*S193</f>
        <v>1.55</v>
      </c>
      <c r="T239" s="203">
        <f>R239</f>
        <v>3.0999999999999999E-3</v>
      </c>
      <c r="U239" s="7">
        <f>T239*U193</f>
        <v>1.55</v>
      </c>
      <c r="V239" s="134"/>
    </row>
    <row r="240" spans="1:22" x14ac:dyDescent="0.25">
      <c r="A240" s="148">
        <f>A239+1</f>
        <v>48</v>
      </c>
      <c r="B240" s="85" t="s">
        <v>126</v>
      </c>
      <c r="C240" s="59">
        <f>'2015 Approved'!$B$24</f>
        <v>3.1999999999999997E-3</v>
      </c>
      <c r="D240" s="42">
        <f>C240*D193</f>
        <v>1.5999999999999999</v>
      </c>
      <c r="E240" s="203">
        <f>'2016 Proposed'!$B$26</f>
        <v>3.3999999999999998E-3</v>
      </c>
      <c r="F240" s="7">
        <f>E240*F193</f>
        <v>1.7</v>
      </c>
      <c r="G240" s="85"/>
      <c r="H240" s="59">
        <f>'2015 Approved'!$M$24</f>
        <v>-8.0000000000000004E-4</v>
      </c>
      <c r="I240" s="42">
        <f>H240*I193</f>
        <v>-0.4</v>
      </c>
      <c r="J240" s="114">
        <f>'2016 Proposed'!$B$26</f>
        <v>3.3999999999999998E-3</v>
      </c>
      <c r="K240" s="7">
        <f>J240*K193</f>
        <v>1.7</v>
      </c>
      <c r="L240" s="85"/>
      <c r="M240" s="59">
        <f>'2015 Approved'!$T$24</f>
        <v>-4.0000000000000002E-4</v>
      </c>
      <c r="N240" s="42">
        <f>M240*N193</f>
        <v>-0.2</v>
      </c>
      <c r="O240" s="114">
        <f>'2016 Proposed'!$B$26</f>
        <v>3.3999999999999998E-3</v>
      </c>
      <c r="P240" s="7">
        <f>O240*P193</f>
        <v>1.7</v>
      </c>
      <c r="Q240" s="85"/>
      <c r="R240" s="59">
        <f>'2015 Approved'!$X$24</f>
        <v>-2.9999999999999997E-4</v>
      </c>
      <c r="S240" s="42">
        <f>R240*S193</f>
        <v>-0.15</v>
      </c>
      <c r="T240" s="114">
        <f>'2016 Proposed'!$B$26</f>
        <v>3.3999999999999998E-3</v>
      </c>
      <c r="U240" s="7">
        <f>T240*U193</f>
        <v>1.7</v>
      </c>
      <c r="V240" s="85"/>
    </row>
    <row r="241" spans="1:22" x14ac:dyDescent="0.25">
      <c r="A241" s="139">
        <f t="shared" si="54"/>
        <v>49</v>
      </c>
      <c r="B241" s="85" t="s">
        <v>17</v>
      </c>
      <c r="C241" s="86"/>
      <c r="D241" s="42">
        <f>D233+SUM(D239:D240)</f>
        <v>90.225975999999989</v>
      </c>
      <c r="E241" s="106"/>
      <c r="F241" s="7">
        <f>F233+SUM(F239:F240)</f>
        <v>88.935482000000007</v>
      </c>
      <c r="G241" s="85"/>
      <c r="H241" s="86"/>
      <c r="I241" s="42">
        <f>I233+I240+I239</f>
        <v>89.201375999999996</v>
      </c>
      <c r="J241" s="106"/>
      <c r="K241" s="7">
        <f>K233+K240+K239</f>
        <v>88.935482000000007</v>
      </c>
      <c r="L241" s="85"/>
      <c r="M241" s="86"/>
      <c r="N241" s="42">
        <f>N233+N240+N239</f>
        <v>88.216353999999995</v>
      </c>
      <c r="O241" s="106"/>
      <c r="P241" s="7">
        <f>P233+P240+P239</f>
        <v>89.13548200000001</v>
      </c>
      <c r="Q241" s="85"/>
      <c r="R241" s="86"/>
      <c r="S241" s="42">
        <f>S233+S240+S239</f>
        <v>91.060969111865319</v>
      </c>
      <c r="T241" s="106"/>
      <c r="U241" s="7">
        <f>U233+U240+U239</f>
        <v>91.635481999999996</v>
      </c>
      <c r="V241" s="85"/>
    </row>
    <row r="242" spans="1:22" x14ac:dyDescent="0.25">
      <c r="A242" s="139">
        <f t="shared" si="54"/>
        <v>50</v>
      </c>
      <c r="B242" s="85" t="s">
        <v>13</v>
      </c>
      <c r="C242" s="86"/>
      <c r="D242" s="42">
        <f>D241*0.13</f>
        <v>11.729376879999998</v>
      </c>
      <c r="E242" s="106"/>
      <c r="F242" s="7">
        <f>F241*0.13</f>
        <v>11.561612660000002</v>
      </c>
      <c r="G242" s="85"/>
      <c r="H242" s="86"/>
      <c r="I242" s="42">
        <f>I241*0.13</f>
        <v>11.59617888</v>
      </c>
      <c r="J242" s="106"/>
      <c r="K242" s="7">
        <f>K241*0.13</f>
        <v>11.561612660000002</v>
      </c>
      <c r="L242" s="85"/>
      <c r="M242" s="86"/>
      <c r="N242" s="42">
        <f>N241*0.13</f>
        <v>11.46812602</v>
      </c>
      <c r="O242" s="106"/>
      <c r="P242" s="7">
        <f>P241*0.13</f>
        <v>11.587612660000001</v>
      </c>
      <c r="Q242" s="85"/>
      <c r="R242" s="86"/>
      <c r="S242" s="42">
        <f>S241*0.13</f>
        <v>11.837925984542492</v>
      </c>
      <c r="T242" s="106"/>
      <c r="U242" s="7">
        <f>U241*0.13</f>
        <v>11.912612660000001</v>
      </c>
      <c r="V242" s="85"/>
    </row>
    <row r="243" spans="1:22" x14ac:dyDescent="0.25">
      <c r="A243" s="139">
        <f t="shared" si="54"/>
        <v>51</v>
      </c>
      <c r="B243" s="85" t="s">
        <v>18</v>
      </c>
      <c r="C243" s="86"/>
      <c r="D243" s="42"/>
      <c r="E243" s="106"/>
      <c r="F243" s="7"/>
      <c r="G243" s="85"/>
      <c r="H243" s="86"/>
      <c r="I243" s="42"/>
      <c r="J243" s="106"/>
      <c r="K243" s="7"/>
      <c r="L243" s="85"/>
      <c r="M243" s="86"/>
      <c r="N243" s="42"/>
      <c r="O243" s="106"/>
      <c r="P243" s="7"/>
      <c r="Q243" s="85"/>
      <c r="R243" s="86"/>
      <c r="S243" s="42"/>
      <c r="T243" s="106"/>
      <c r="U243" s="7"/>
      <c r="V243" s="85"/>
    </row>
    <row r="244" spans="1:22" x14ac:dyDescent="0.25">
      <c r="A244" s="177">
        <f t="shared" si="54"/>
        <v>52</v>
      </c>
      <c r="B244" s="178" t="s">
        <v>15</v>
      </c>
      <c r="C244" s="179"/>
      <c r="D244" s="180">
        <f>SUM(D241:D243)</f>
        <v>101.95535287999999</v>
      </c>
      <c r="E244" s="181"/>
      <c r="F244" s="182">
        <f>SUM(F241:F243)</f>
        <v>100.49709466000002</v>
      </c>
      <c r="G244" s="183">
        <f>F244-D244</f>
        <v>-1.4582582199999763</v>
      </c>
      <c r="H244" s="179"/>
      <c r="I244" s="180">
        <f>SUM(I241:I243)</f>
        <v>100.79755487999999</v>
      </c>
      <c r="J244" s="181"/>
      <c r="K244" s="182">
        <f>SUM(K241:K243)</f>
        <v>100.49709466000002</v>
      </c>
      <c r="L244" s="183">
        <f>K244-I244</f>
        <v>-0.30046021999997663</v>
      </c>
      <c r="M244" s="179"/>
      <c r="N244" s="180">
        <f>SUM(N241:N243)</f>
        <v>99.684480019999995</v>
      </c>
      <c r="O244" s="181"/>
      <c r="P244" s="182">
        <f>SUM(P241:P243)</f>
        <v>100.72309466000002</v>
      </c>
      <c r="Q244" s="183">
        <f>P244-N244</f>
        <v>1.03861464000002</v>
      </c>
      <c r="R244" s="179"/>
      <c r="S244" s="180">
        <f>SUM(S241:S243)</f>
        <v>102.89889509640781</v>
      </c>
      <c r="T244" s="181"/>
      <c r="U244" s="182">
        <f>SUM(U241:U243)</f>
        <v>103.54809466</v>
      </c>
      <c r="V244" s="183">
        <f>U244-S244</f>
        <v>0.649199563592191</v>
      </c>
    </row>
    <row r="245" spans="1:22" ht="15.75" thickBot="1" x14ac:dyDescent="0.3">
      <c r="A245" s="184">
        <f>A244+1</f>
        <v>53</v>
      </c>
      <c r="B245" s="185" t="s">
        <v>116</v>
      </c>
      <c r="C245" s="186"/>
      <c r="D245" s="187"/>
      <c r="E245" s="188"/>
      <c r="F245" s="189"/>
      <c r="G245" s="190">
        <f>G244/D244</f>
        <v>-1.4302909840509557E-2</v>
      </c>
      <c r="H245" s="186"/>
      <c r="I245" s="187"/>
      <c r="J245" s="188"/>
      <c r="K245" s="189"/>
      <c r="L245" s="190">
        <f>L244/I244</f>
        <v>-2.9808284571751376E-3</v>
      </c>
      <c r="M245" s="186"/>
      <c r="N245" s="187"/>
      <c r="O245" s="188"/>
      <c r="P245" s="189"/>
      <c r="Q245" s="190">
        <f>Q244/N244</f>
        <v>1.041902049137077E-2</v>
      </c>
      <c r="R245" s="186"/>
      <c r="S245" s="187"/>
      <c r="T245" s="188"/>
      <c r="U245" s="189"/>
      <c r="V245" s="190">
        <f>V244/S244</f>
        <v>6.309101404674407E-3</v>
      </c>
    </row>
    <row r="246" spans="1:22" ht="15.75" thickBot="1" x14ac:dyDescent="0.3"/>
    <row r="247" spans="1:22" x14ac:dyDescent="0.25">
      <c r="A247" s="153">
        <f>A245+1</f>
        <v>54</v>
      </c>
      <c r="B247" s="154" t="s">
        <v>118</v>
      </c>
      <c r="C247" s="153" t="s">
        <v>2</v>
      </c>
      <c r="D247" s="198" t="s">
        <v>3</v>
      </c>
      <c r="E247" s="199" t="s">
        <v>2</v>
      </c>
      <c r="F247" s="200" t="s">
        <v>3</v>
      </c>
      <c r="G247" s="201" t="s">
        <v>101</v>
      </c>
      <c r="H247" s="153" t="s">
        <v>2</v>
      </c>
      <c r="I247" s="198" t="s">
        <v>3</v>
      </c>
      <c r="J247" s="199" t="s">
        <v>2</v>
      </c>
      <c r="K247" s="200" t="s">
        <v>3</v>
      </c>
      <c r="L247" s="201" t="s">
        <v>101</v>
      </c>
      <c r="M247" s="153" t="s">
        <v>2</v>
      </c>
      <c r="N247" s="198" t="s">
        <v>3</v>
      </c>
      <c r="O247" s="199" t="s">
        <v>2</v>
      </c>
      <c r="P247" s="200" t="s">
        <v>3</v>
      </c>
      <c r="Q247" s="201" t="s">
        <v>101</v>
      </c>
      <c r="R247" s="153" t="s">
        <v>2</v>
      </c>
      <c r="S247" s="198" t="s">
        <v>3</v>
      </c>
      <c r="T247" s="199" t="s">
        <v>2</v>
      </c>
      <c r="U247" s="200" t="s">
        <v>3</v>
      </c>
      <c r="V247" s="201" t="s">
        <v>101</v>
      </c>
    </row>
    <row r="248" spans="1:22" x14ac:dyDescent="0.25">
      <c r="A248" s="139">
        <f>A247+1</f>
        <v>55</v>
      </c>
      <c r="B248" s="85" t="s">
        <v>117</v>
      </c>
      <c r="C248" s="86"/>
      <c r="D248" s="42">
        <f>SUM(D204:D207)+D210+D219</f>
        <v>23.380000000000003</v>
      </c>
      <c r="E248" s="106"/>
      <c r="F248" s="7">
        <f>SUM(F204:F207)+F210+F219</f>
        <v>21.430000000000003</v>
      </c>
      <c r="G248" s="56">
        <f>F248-D248</f>
        <v>-1.9499999999999993</v>
      </c>
      <c r="H248" s="86"/>
      <c r="I248" s="42">
        <f>SUM(I204:I207)+I210+I219</f>
        <v>23.73</v>
      </c>
      <c r="J248" s="106"/>
      <c r="K248" s="7">
        <f>SUM(K204:K207)+K210+K219</f>
        <v>21.430000000000003</v>
      </c>
      <c r="L248" s="56">
        <f>K248-I248</f>
        <v>-2.2999999999999972</v>
      </c>
      <c r="M248" s="86"/>
      <c r="N248" s="42">
        <f>SUM(N204:N207)+N210+N219</f>
        <v>20.99</v>
      </c>
      <c r="O248" s="106"/>
      <c r="P248" s="7">
        <f>SUM(P204:P207)+P210+P219</f>
        <v>21.430000000000003</v>
      </c>
      <c r="Q248" s="56">
        <f>P248-N248</f>
        <v>0.44000000000000483</v>
      </c>
      <c r="R248" s="86"/>
      <c r="S248" s="42">
        <f>SUM(S204:S207)+S210+S219</f>
        <v>19.59</v>
      </c>
      <c r="T248" s="106"/>
      <c r="U248" s="7">
        <f>SUM(U204:U207)+U210+U219</f>
        <v>21.430000000000003</v>
      </c>
      <c r="V248" s="56">
        <f>U248-S248</f>
        <v>1.8400000000000034</v>
      </c>
    </row>
    <row r="249" spans="1:22" x14ac:dyDescent="0.25">
      <c r="A249" s="164">
        <f t="shared" ref="A249:A251" si="71">A248+1</f>
        <v>56</v>
      </c>
      <c r="B249" s="165" t="s">
        <v>116</v>
      </c>
      <c r="C249" s="166"/>
      <c r="D249" s="167"/>
      <c r="E249" s="168"/>
      <c r="F249" s="93"/>
      <c r="G249" s="169">
        <f>G248/SUM(D248:D251)</f>
        <v>-7.0765511546100834E-2</v>
      </c>
      <c r="H249" s="166"/>
      <c r="I249" s="167"/>
      <c r="J249" s="168"/>
      <c r="K249" s="93"/>
      <c r="L249" s="169">
        <f>L248/SUM(I248:I251)</f>
        <v>-8.0489781017401937E-2</v>
      </c>
      <c r="M249" s="166"/>
      <c r="N249" s="167"/>
      <c r="O249" s="168"/>
      <c r="P249" s="93"/>
      <c r="Q249" s="169">
        <f>Q248/SUM(N248:N251)</f>
        <v>1.6380727418962675E-2</v>
      </c>
      <c r="R249" s="166"/>
      <c r="S249" s="167"/>
      <c r="T249" s="168"/>
      <c r="U249" s="93"/>
      <c r="V249" s="169">
        <f>V248/SUM(S248:S251)</f>
        <v>6.2923063559817721E-2</v>
      </c>
    </row>
    <row r="250" spans="1:22" x14ac:dyDescent="0.25">
      <c r="A250" s="139">
        <f t="shared" si="71"/>
        <v>57</v>
      </c>
      <c r="B250" s="85" t="s">
        <v>119</v>
      </c>
      <c r="C250" s="86"/>
      <c r="D250" s="42">
        <f>D208+SUM(D211:D218)+D209</f>
        <v>4.1757959999999983</v>
      </c>
      <c r="E250" s="106"/>
      <c r="F250" s="7">
        <f>F208+SUM(F211:F218)+F209</f>
        <v>4.9411169999999949</v>
      </c>
      <c r="G250" s="56">
        <f>F250-D250</f>
        <v>0.76532099999999659</v>
      </c>
      <c r="H250" s="86"/>
      <c r="I250" s="42">
        <f>I208+SUM(I211:I218)+I209</f>
        <v>4.8450559999999978</v>
      </c>
      <c r="J250" s="106"/>
      <c r="K250" s="7">
        <f>K208+SUM(K211:K218)+K209</f>
        <v>4.9411169999999949</v>
      </c>
      <c r="L250" s="56">
        <f>K250-I250</f>
        <v>9.6060999999997065E-2</v>
      </c>
      <c r="M250" s="86"/>
      <c r="N250" s="42">
        <f>N208+SUM(N211:N218)+N209</f>
        <v>5.8708340000000021</v>
      </c>
      <c r="O250" s="106"/>
      <c r="P250" s="7">
        <f>P208+SUM(P211:P218)+P209</f>
        <v>5.1411169999999951</v>
      </c>
      <c r="Q250" s="56">
        <f>P250-N250</f>
        <v>-0.72971700000000705</v>
      </c>
      <c r="R250" s="86"/>
      <c r="S250" s="42">
        <f>S208+SUM(S211:S218)+S209</f>
        <v>9.6520600000000005</v>
      </c>
      <c r="T250" s="106"/>
      <c r="U250" s="7">
        <f>U208+SUM(U211:U218)+U209</f>
        <v>6.0911169999999952</v>
      </c>
      <c r="V250" s="56">
        <f>U250-S250</f>
        <v>-3.5609430000000053</v>
      </c>
    </row>
    <row r="251" spans="1:22" ht="15.75" thickBot="1" x14ac:dyDescent="0.3">
      <c r="A251" s="170">
        <f t="shared" si="71"/>
        <v>58</v>
      </c>
      <c r="B251" s="171" t="s">
        <v>116</v>
      </c>
      <c r="C251" s="172"/>
      <c r="D251" s="173"/>
      <c r="E251" s="174"/>
      <c r="F251" s="175"/>
      <c r="G251" s="176">
        <f>G250/SUM(D248:D251)</f>
        <v>2.7773503621524726E-2</v>
      </c>
      <c r="H251" s="172"/>
      <c r="I251" s="173"/>
      <c r="J251" s="174"/>
      <c r="K251" s="175"/>
      <c r="L251" s="176">
        <f>L250/SUM(I248:I251)</f>
        <v>3.3617081975271398E-3</v>
      </c>
      <c r="M251" s="172"/>
      <c r="N251" s="173"/>
      <c r="O251" s="174"/>
      <c r="P251" s="175"/>
      <c r="Q251" s="176">
        <f>Q250/SUM(N248:N251)</f>
        <v>-2.7166580159052659E-2</v>
      </c>
      <c r="R251" s="172"/>
      <c r="S251" s="173"/>
      <c r="T251" s="174"/>
      <c r="U251" s="175"/>
      <c r="V251" s="176">
        <f>V250/SUM(S248:S251)</f>
        <v>-0.12177469713146082</v>
      </c>
    </row>
    <row r="252" spans="1:22" ht="15.75" thickBot="1" x14ac:dyDescent="0.3"/>
    <row r="253" spans="1:22" x14ac:dyDescent="0.25">
      <c r="A253" s="330" t="s">
        <v>109</v>
      </c>
      <c r="B253" s="332" t="s">
        <v>0</v>
      </c>
      <c r="C253" s="328" t="s">
        <v>113</v>
      </c>
      <c r="D253" s="329"/>
      <c r="E253" s="326" t="s">
        <v>114</v>
      </c>
      <c r="F253" s="326"/>
      <c r="G253" s="327"/>
      <c r="H253" s="328" t="s">
        <v>115</v>
      </c>
      <c r="I253" s="329"/>
      <c r="J253" s="326" t="s">
        <v>114</v>
      </c>
      <c r="K253" s="326"/>
      <c r="L253" s="327"/>
      <c r="M253" s="328" t="s">
        <v>122</v>
      </c>
      <c r="N253" s="329"/>
      <c r="O253" s="326" t="s">
        <v>114</v>
      </c>
      <c r="P253" s="326"/>
      <c r="Q253" s="327"/>
      <c r="R253" s="328" t="s">
        <v>121</v>
      </c>
      <c r="S253" s="329"/>
      <c r="T253" s="326" t="s">
        <v>114</v>
      </c>
      <c r="U253" s="326"/>
      <c r="V253" s="327"/>
    </row>
    <row r="254" spans="1:22" x14ac:dyDescent="0.25">
      <c r="A254" s="331"/>
      <c r="B254" s="333"/>
      <c r="C254" s="157" t="s">
        <v>2</v>
      </c>
      <c r="D254" s="158" t="s">
        <v>3</v>
      </c>
      <c r="E254" s="159" t="s">
        <v>2</v>
      </c>
      <c r="F254" s="160" t="s">
        <v>3</v>
      </c>
      <c r="G254" s="250" t="s">
        <v>101</v>
      </c>
      <c r="H254" s="157" t="s">
        <v>2</v>
      </c>
      <c r="I254" s="158" t="s">
        <v>3</v>
      </c>
      <c r="J254" s="159" t="s">
        <v>2</v>
      </c>
      <c r="K254" s="160" t="s">
        <v>3</v>
      </c>
      <c r="L254" s="250" t="s">
        <v>101</v>
      </c>
      <c r="M254" s="157" t="s">
        <v>2</v>
      </c>
      <c r="N254" s="158" t="s">
        <v>3</v>
      </c>
      <c r="O254" s="159" t="s">
        <v>2</v>
      </c>
      <c r="P254" s="160" t="s">
        <v>3</v>
      </c>
      <c r="Q254" s="250" t="s">
        <v>101</v>
      </c>
      <c r="R254" s="157" t="s">
        <v>2</v>
      </c>
      <c r="S254" s="158" t="s">
        <v>3</v>
      </c>
      <c r="T254" s="159" t="s">
        <v>2</v>
      </c>
      <c r="U254" s="160" t="s">
        <v>3</v>
      </c>
      <c r="V254" s="250" t="s">
        <v>101</v>
      </c>
    </row>
    <row r="255" spans="1:22" x14ac:dyDescent="0.25">
      <c r="A255" s="139">
        <v>1</v>
      </c>
      <c r="B255" s="85" t="s">
        <v>89</v>
      </c>
      <c r="C255" s="86"/>
      <c r="D255" s="251">
        <v>1000</v>
      </c>
      <c r="E255" s="106"/>
      <c r="F255" s="1">
        <f>D255</f>
        <v>1000</v>
      </c>
      <c r="G255" s="85"/>
      <c r="H255" s="86"/>
      <c r="I255" s="40">
        <f>D255</f>
        <v>1000</v>
      </c>
      <c r="J255" s="106"/>
      <c r="K255" s="1">
        <f>I255</f>
        <v>1000</v>
      </c>
      <c r="L255" s="85"/>
      <c r="M255" s="86"/>
      <c r="N255" s="40">
        <f>D255</f>
        <v>1000</v>
      </c>
      <c r="O255" s="106"/>
      <c r="P255" s="1">
        <f>N255</f>
        <v>1000</v>
      </c>
      <c r="Q255" s="85"/>
      <c r="R255" s="86"/>
      <c r="S255" s="40">
        <f>D255</f>
        <v>1000</v>
      </c>
      <c r="T255" s="106"/>
      <c r="U255" s="1">
        <f>S255</f>
        <v>1000</v>
      </c>
      <c r="V255" s="85"/>
    </row>
    <row r="256" spans="1:22" x14ac:dyDescent="0.25">
      <c r="A256" s="139">
        <f>A255+1</f>
        <v>2</v>
      </c>
      <c r="B256" s="85" t="s">
        <v>90</v>
      </c>
      <c r="C256" s="86"/>
      <c r="D256" s="40">
        <v>0</v>
      </c>
      <c r="E256" s="106"/>
      <c r="F256" s="1">
        <f>D256</f>
        <v>0</v>
      </c>
      <c r="G256" s="85"/>
      <c r="H256" s="86"/>
      <c r="I256" s="40">
        <v>0</v>
      </c>
      <c r="J256" s="106"/>
      <c r="K256" s="1">
        <f>I256</f>
        <v>0</v>
      </c>
      <c r="L256" s="85"/>
      <c r="M256" s="86"/>
      <c r="N256" s="40">
        <v>0</v>
      </c>
      <c r="O256" s="106"/>
      <c r="P256" s="1">
        <f>N256</f>
        <v>0</v>
      </c>
      <c r="Q256" s="85"/>
      <c r="R256" s="86"/>
      <c r="S256" s="40">
        <v>0</v>
      </c>
      <c r="T256" s="106"/>
      <c r="U256" s="1">
        <f>S256</f>
        <v>0</v>
      </c>
      <c r="V256" s="85"/>
    </row>
    <row r="257" spans="1:22" x14ac:dyDescent="0.25">
      <c r="A257" s="139">
        <f t="shared" ref="A257:A306" si="72">A256+1</f>
        <v>3</v>
      </c>
      <c r="B257" s="85" t="s">
        <v>22</v>
      </c>
      <c r="C257" s="86"/>
      <c r="D257" s="40">
        <f>CKH_LOSS</f>
        <v>1.0427999999999999</v>
      </c>
      <c r="E257" s="106"/>
      <c r="F257" s="1">
        <f>EPI_LOSS</f>
        <v>1.0430999999999999</v>
      </c>
      <c r="G257" s="85"/>
      <c r="H257" s="86"/>
      <c r="I257" s="40">
        <f>SMP_LOSS</f>
        <v>1.0608</v>
      </c>
      <c r="J257" s="106"/>
      <c r="K257" s="1">
        <f>EPI_LOSS</f>
        <v>1.0430999999999999</v>
      </c>
      <c r="L257" s="85"/>
      <c r="M257" s="86"/>
      <c r="N257" s="40">
        <f>DUT_LOSS</f>
        <v>1.0662</v>
      </c>
      <c r="O257" s="106"/>
      <c r="P257" s="1">
        <f>EPI_LOSS</f>
        <v>1.0430999999999999</v>
      </c>
      <c r="Q257" s="85"/>
      <c r="R257" s="86"/>
      <c r="S257" s="72">
        <f>NEW_LOSS</f>
        <v>1.0580000000000001</v>
      </c>
      <c r="T257" s="106"/>
      <c r="U257" s="1">
        <f>EPI_LOSS</f>
        <v>1.0430999999999999</v>
      </c>
      <c r="V257" s="85"/>
    </row>
    <row r="258" spans="1:22" x14ac:dyDescent="0.25">
      <c r="A258" s="139">
        <f t="shared" si="72"/>
        <v>4</v>
      </c>
      <c r="B258" s="85" t="s">
        <v>91</v>
      </c>
      <c r="C258" s="86"/>
      <c r="D258" s="40">
        <f>D255*D257</f>
        <v>1042.8</v>
      </c>
      <c r="E258" s="106"/>
      <c r="F258" s="1">
        <f>F255*F257</f>
        <v>1043.0999999999999</v>
      </c>
      <c r="G258" s="85"/>
      <c r="H258" s="86"/>
      <c r="I258" s="40">
        <f>I255*I257</f>
        <v>1060.8</v>
      </c>
      <c r="J258" s="106"/>
      <c r="K258" s="1">
        <f>K255*K257</f>
        <v>1043.0999999999999</v>
      </c>
      <c r="L258" s="85"/>
      <c r="M258" s="86"/>
      <c r="N258" s="40">
        <f>N255*N257</f>
        <v>1066.2</v>
      </c>
      <c r="O258" s="106"/>
      <c r="P258" s="1">
        <f>P255*P257</f>
        <v>1043.0999999999999</v>
      </c>
      <c r="Q258" s="85"/>
      <c r="R258" s="86"/>
      <c r="S258" s="40">
        <f>S255*S257</f>
        <v>1058</v>
      </c>
      <c r="T258" s="106"/>
      <c r="U258" s="1">
        <f>U255*U257</f>
        <v>1043.0999999999999</v>
      </c>
      <c r="V258" s="85"/>
    </row>
    <row r="259" spans="1:22" x14ac:dyDescent="0.25">
      <c r="A259" s="140">
        <f t="shared" si="72"/>
        <v>5</v>
      </c>
      <c r="B259" s="83" t="s">
        <v>27</v>
      </c>
      <c r="C259" s="82"/>
      <c r="D259" s="41"/>
      <c r="E259" s="107"/>
      <c r="F259" s="39"/>
      <c r="G259" s="83"/>
      <c r="H259" s="82"/>
      <c r="I259" s="41"/>
      <c r="J259" s="107"/>
      <c r="K259" s="39"/>
      <c r="L259" s="83"/>
      <c r="M259" s="82"/>
      <c r="N259" s="41"/>
      <c r="O259" s="107"/>
      <c r="P259" s="39"/>
      <c r="Q259" s="83"/>
      <c r="R259" s="82"/>
      <c r="S259" s="41"/>
      <c r="T259" s="107"/>
      <c r="U259" s="39"/>
      <c r="V259" s="83"/>
    </row>
    <row r="260" spans="1:22" x14ac:dyDescent="0.25">
      <c r="A260" s="139">
        <f t="shared" si="72"/>
        <v>6</v>
      </c>
      <c r="B260" s="85" t="s">
        <v>23</v>
      </c>
      <c r="C260" s="84">
        <f>'General Input'!$B$11</f>
        <v>0.08</v>
      </c>
      <c r="D260" s="42">
        <f>D$255*C260*TOU_OFF</f>
        <v>51.2</v>
      </c>
      <c r="E260" s="108">
        <f>'General Input'!$B$11</f>
        <v>0.08</v>
      </c>
      <c r="F260" s="7">
        <f>F$255*E260*TOU_OFF</f>
        <v>51.2</v>
      </c>
      <c r="G260" s="85"/>
      <c r="H260" s="84">
        <f>'General Input'!$B$11</f>
        <v>0.08</v>
      </c>
      <c r="I260" s="42">
        <f>I$255*H260*TOU_OFF</f>
        <v>51.2</v>
      </c>
      <c r="J260" s="108">
        <f>'General Input'!$B$11</f>
        <v>0.08</v>
      </c>
      <c r="K260" s="7">
        <f>K$255*J260*TOU_OFF</f>
        <v>51.2</v>
      </c>
      <c r="L260" s="85"/>
      <c r="M260" s="84">
        <f>'General Input'!$B$11</f>
        <v>0.08</v>
      </c>
      <c r="N260" s="42">
        <f>N$255*M260*TOU_OFF</f>
        <v>51.2</v>
      </c>
      <c r="O260" s="108">
        <f>'General Input'!$B$11</f>
        <v>0.08</v>
      </c>
      <c r="P260" s="7">
        <f>P$255*O260*TOU_OFF</f>
        <v>51.2</v>
      </c>
      <c r="Q260" s="85"/>
      <c r="R260" s="84">
        <f>'General Input'!$B$11</f>
        <v>0.08</v>
      </c>
      <c r="S260" s="42">
        <f>S$255*R260*TOU_OFF</f>
        <v>51.2</v>
      </c>
      <c r="T260" s="108">
        <f>'General Input'!$B$11</f>
        <v>0.08</v>
      </c>
      <c r="U260" s="7">
        <f>U$255*T260*TOU_OFF</f>
        <v>51.2</v>
      </c>
      <c r="V260" s="85"/>
    </row>
    <row r="261" spans="1:22" x14ac:dyDescent="0.25">
      <c r="A261" s="139">
        <f t="shared" si="72"/>
        <v>7</v>
      </c>
      <c r="B261" s="85" t="s">
        <v>24</v>
      </c>
      <c r="C261" s="84">
        <f>'General Input'!$B$12</f>
        <v>0.122</v>
      </c>
      <c r="D261" s="42">
        <f>D$255*C261*TOU_MID</f>
        <v>21.96</v>
      </c>
      <c r="E261" s="108">
        <f>'General Input'!$B$12</f>
        <v>0.122</v>
      </c>
      <c r="F261" s="7">
        <f>F$255*E261*TOU_MID</f>
        <v>21.96</v>
      </c>
      <c r="G261" s="85"/>
      <c r="H261" s="84">
        <f>'General Input'!$B$12</f>
        <v>0.122</v>
      </c>
      <c r="I261" s="42">
        <f>I$255*H261*TOU_MID</f>
        <v>21.96</v>
      </c>
      <c r="J261" s="108">
        <f>'General Input'!$B$12</f>
        <v>0.122</v>
      </c>
      <c r="K261" s="7">
        <f>K$255*J261*TOU_MID</f>
        <v>21.96</v>
      </c>
      <c r="L261" s="85"/>
      <c r="M261" s="84">
        <f>'General Input'!$B$12</f>
        <v>0.122</v>
      </c>
      <c r="N261" s="42">
        <f>N$255*M261*TOU_MID</f>
        <v>21.96</v>
      </c>
      <c r="O261" s="108">
        <f>'General Input'!$B$12</f>
        <v>0.122</v>
      </c>
      <c r="P261" s="7">
        <f>P$255*O261*TOU_MID</f>
        <v>21.96</v>
      </c>
      <c r="Q261" s="85"/>
      <c r="R261" s="84">
        <f>'General Input'!$B$12</f>
        <v>0.122</v>
      </c>
      <c r="S261" s="42">
        <f>S$255*R261*TOU_MID</f>
        <v>21.96</v>
      </c>
      <c r="T261" s="108">
        <f>'General Input'!$B$12</f>
        <v>0.122</v>
      </c>
      <c r="U261" s="7">
        <f>U$255*T261*TOU_MID</f>
        <v>21.96</v>
      </c>
      <c r="V261" s="85"/>
    </row>
    <row r="262" spans="1:22" x14ac:dyDescent="0.25">
      <c r="A262" s="141">
        <f t="shared" si="72"/>
        <v>8</v>
      </c>
      <c r="B262" s="125" t="s">
        <v>25</v>
      </c>
      <c r="C262" s="124">
        <f>'General Input'!$B$13</f>
        <v>0.161</v>
      </c>
      <c r="D262" s="69">
        <f>D$255*C262*TOU_ON</f>
        <v>28.98</v>
      </c>
      <c r="E262" s="109">
        <f>'General Input'!$B$13</f>
        <v>0.161</v>
      </c>
      <c r="F262" s="70">
        <f>F$255*E262*TOU_ON</f>
        <v>28.98</v>
      </c>
      <c r="G262" s="125"/>
      <c r="H262" s="124">
        <f>'General Input'!$B$13</f>
        <v>0.161</v>
      </c>
      <c r="I262" s="69">
        <f>I$255*H262*TOU_ON</f>
        <v>28.98</v>
      </c>
      <c r="J262" s="109">
        <f>'General Input'!$B$13</f>
        <v>0.161</v>
      </c>
      <c r="K262" s="70">
        <f>K$255*J262*TOU_ON</f>
        <v>28.98</v>
      </c>
      <c r="L262" s="125"/>
      <c r="M262" s="124">
        <f>'General Input'!$B$13</f>
        <v>0.161</v>
      </c>
      <c r="N262" s="69">
        <f>N$255*M262*TOU_ON</f>
        <v>28.98</v>
      </c>
      <c r="O262" s="109">
        <f>'General Input'!$B$13</f>
        <v>0.161</v>
      </c>
      <c r="P262" s="70">
        <f>P$255*O262*TOU_ON</f>
        <v>28.98</v>
      </c>
      <c r="Q262" s="125"/>
      <c r="R262" s="124">
        <f>'General Input'!$B$13</f>
        <v>0.161</v>
      </c>
      <c r="S262" s="69">
        <f>S$255*R262*TOU_ON</f>
        <v>28.98</v>
      </c>
      <c r="T262" s="109">
        <f>'General Input'!$B$13</f>
        <v>0.161</v>
      </c>
      <c r="U262" s="70">
        <f>U$255*T262*TOU_ON</f>
        <v>28.98</v>
      </c>
      <c r="V262" s="125"/>
    </row>
    <row r="263" spans="1:22" x14ac:dyDescent="0.25">
      <c r="A263" s="142">
        <f t="shared" si="72"/>
        <v>9</v>
      </c>
      <c r="B263" s="143" t="s">
        <v>26</v>
      </c>
      <c r="C263" s="126"/>
      <c r="D263" s="96">
        <f>SUM(D260:D262)</f>
        <v>102.14</v>
      </c>
      <c r="E263" s="110"/>
      <c r="F263" s="95">
        <f>SUM(F260:F262)</f>
        <v>102.14</v>
      </c>
      <c r="G263" s="127">
        <f>D263-F263</f>
        <v>0</v>
      </c>
      <c r="H263" s="126"/>
      <c r="I263" s="96">
        <f>SUM(I260:I262)</f>
        <v>102.14</v>
      </c>
      <c r="J263" s="110"/>
      <c r="K263" s="95">
        <f>SUM(K260:K262)</f>
        <v>102.14</v>
      </c>
      <c r="L263" s="127">
        <f>I263-K263</f>
        <v>0</v>
      </c>
      <c r="M263" s="126"/>
      <c r="N263" s="96">
        <f>SUM(N260:N262)</f>
        <v>102.14</v>
      </c>
      <c r="O263" s="110"/>
      <c r="P263" s="95">
        <f>SUM(P260:P262)</f>
        <v>102.14</v>
      </c>
      <c r="Q263" s="127">
        <f>N263-P263</f>
        <v>0</v>
      </c>
      <c r="R263" s="126"/>
      <c r="S263" s="96">
        <f>SUM(S260:S262)</f>
        <v>102.14</v>
      </c>
      <c r="T263" s="110"/>
      <c r="U263" s="95">
        <f>SUM(U260:U262)</f>
        <v>102.14</v>
      </c>
      <c r="V263" s="127">
        <f>S263-U263</f>
        <v>0</v>
      </c>
    </row>
    <row r="264" spans="1:22" x14ac:dyDescent="0.25">
      <c r="A264" s="144">
        <f t="shared" si="72"/>
        <v>10</v>
      </c>
      <c r="B264" s="145" t="s">
        <v>116</v>
      </c>
      <c r="C264" s="128"/>
      <c r="D264" s="120"/>
      <c r="E264" s="111"/>
      <c r="F264" s="97"/>
      <c r="G264" s="129">
        <f>G263/D263</f>
        <v>0</v>
      </c>
      <c r="H264" s="128"/>
      <c r="I264" s="120"/>
      <c r="J264" s="111"/>
      <c r="K264" s="97"/>
      <c r="L264" s="129">
        <f>L263/I263</f>
        <v>0</v>
      </c>
      <c r="M264" s="128"/>
      <c r="N264" s="120"/>
      <c r="O264" s="111"/>
      <c r="P264" s="97"/>
      <c r="Q264" s="129">
        <f>Q263/N263</f>
        <v>0</v>
      </c>
      <c r="R264" s="128"/>
      <c r="S264" s="120"/>
      <c r="T264" s="111"/>
      <c r="U264" s="97"/>
      <c r="V264" s="129">
        <f>V263/S263</f>
        <v>0</v>
      </c>
    </row>
    <row r="265" spans="1:22" x14ac:dyDescent="0.25">
      <c r="A265" s="146">
        <f t="shared" si="72"/>
        <v>11</v>
      </c>
      <c r="B265" s="131" t="s">
        <v>28</v>
      </c>
      <c r="C265" s="130"/>
      <c r="D265" s="121"/>
      <c r="E265" s="112"/>
      <c r="F265" s="94"/>
      <c r="G265" s="131"/>
      <c r="H265" s="130"/>
      <c r="I265" s="121"/>
      <c r="J265" s="112"/>
      <c r="K265" s="94"/>
      <c r="L265" s="131"/>
      <c r="M265" s="130"/>
      <c r="N265" s="121"/>
      <c r="O265" s="112"/>
      <c r="P265" s="94"/>
      <c r="Q265" s="131"/>
      <c r="R265" s="130"/>
      <c r="S265" s="121"/>
      <c r="T265" s="112"/>
      <c r="U265" s="94"/>
      <c r="V265" s="131"/>
    </row>
    <row r="266" spans="1:22" x14ac:dyDescent="0.25">
      <c r="A266" s="139">
        <f t="shared" si="72"/>
        <v>12</v>
      </c>
      <c r="B266" s="85" t="s">
        <v>5</v>
      </c>
      <c r="C266" s="55">
        <f>'2015 Approved'!$B$4</f>
        <v>18.98</v>
      </c>
      <c r="D266" s="42">
        <f>C266</f>
        <v>18.98</v>
      </c>
      <c r="E266" s="113">
        <f>'2016 Proposed'!$B$3</f>
        <v>18.98</v>
      </c>
      <c r="F266" s="7">
        <f>E266</f>
        <v>18.98</v>
      </c>
      <c r="G266" s="85"/>
      <c r="H266" s="55">
        <f>'2015 Approved'!$M$4</f>
        <v>14.43</v>
      </c>
      <c r="I266" s="42">
        <f>H266</f>
        <v>14.43</v>
      </c>
      <c r="J266" s="113">
        <f>'2016 Proposed'!$B$3</f>
        <v>18.98</v>
      </c>
      <c r="K266" s="7">
        <f>J266</f>
        <v>18.98</v>
      </c>
      <c r="L266" s="85"/>
      <c r="M266" s="55">
        <f>'2015 Approved'!$T$4</f>
        <v>13.44</v>
      </c>
      <c r="N266" s="42">
        <f>M266</f>
        <v>13.44</v>
      </c>
      <c r="O266" s="113">
        <f>'2016 Proposed'!$B$3</f>
        <v>18.98</v>
      </c>
      <c r="P266" s="7">
        <f>O266</f>
        <v>18.98</v>
      </c>
      <c r="Q266" s="85"/>
      <c r="R266" s="55">
        <f>'2015 Approved'!$X$4</f>
        <v>12.52</v>
      </c>
      <c r="S266" s="42">
        <f>R266</f>
        <v>12.52</v>
      </c>
      <c r="T266" s="113">
        <f>'2016 Proposed'!$B$3</f>
        <v>18.98</v>
      </c>
      <c r="U266" s="7">
        <f>T266</f>
        <v>18.98</v>
      </c>
      <c r="V266" s="85"/>
    </row>
    <row r="267" spans="1:22" x14ac:dyDescent="0.25">
      <c r="A267" s="139">
        <f t="shared" si="72"/>
        <v>13</v>
      </c>
      <c r="B267" s="85" t="s">
        <v>84</v>
      </c>
      <c r="C267" s="55">
        <f>'2015 Approved'!$B$5</f>
        <v>0</v>
      </c>
      <c r="D267" s="42">
        <f t="shared" ref="D267:D270" si="73">C267</f>
        <v>0</v>
      </c>
      <c r="E267" s="113">
        <f>'2016 Proposed'!$B$5</f>
        <v>0</v>
      </c>
      <c r="F267" s="7">
        <f t="shared" ref="F267:F270" si="74">E267</f>
        <v>0</v>
      </c>
      <c r="G267" s="85"/>
      <c r="H267" s="55">
        <f>'2015 Approved'!$M$5</f>
        <v>1.23</v>
      </c>
      <c r="I267" s="42">
        <f t="shared" ref="I267:I270" si="75">H267</f>
        <v>1.23</v>
      </c>
      <c r="J267" s="113">
        <f>'2016 Proposed'!$B$5</f>
        <v>0</v>
      </c>
      <c r="K267" s="7">
        <f t="shared" ref="K267:K270" si="76">J267</f>
        <v>0</v>
      </c>
      <c r="L267" s="85"/>
      <c r="M267" s="55">
        <f>'2015 Approved'!$T$5</f>
        <v>1.2</v>
      </c>
      <c r="N267" s="42">
        <f t="shared" ref="N267:N270" si="77">M267</f>
        <v>1.2</v>
      </c>
      <c r="O267" s="113">
        <f>'2016 Proposed'!$B$5</f>
        <v>0</v>
      </c>
      <c r="P267" s="7">
        <f t="shared" ref="P267:P270" si="78">O267</f>
        <v>0</v>
      </c>
      <c r="Q267" s="85"/>
      <c r="R267" s="55">
        <f>'2015 Approved'!$X$5</f>
        <v>0.77</v>
      </c>
      <c r="S267" s="42">
        <f t="shared" ref="S267:S270" si="79">R267</f>
        <v>0.77</v>
      </c>
      <c r="T267" s="113">
        <f>'2016 Proposed'!$B$5</f>
        <v>0</v>
      </c>
      <c r="U267" s="7">
        <f t="shared" ref="U267:U270" si="80">T267</f>
        <v>0</v>
      </c>
      <c r="V267" s="85"/>
    </row>
    <row r="268" spans="1:22" x14ac:dyDescent="0.25">
      <c r="A268" s="139">
        <f t="shared" si="72"/>
        <v>14</v>
      </c>
      <c r="B268" s="85" t="s">
        <v>84</v>
      </c>
      <c r="C268" s="55">
        <f>'2015 Approved'!$B$6</f>
        <v>0</v>
      </c>
      <c r="D268" s="42">
        <f t="shared" si="73"/>
        <v>0</v>
      </c>
      <c r="E268" s="113">
        <f>'2016 Proposed'!$B$6</f>
        <v>0</v>
      </c>
      <c r="F268" s="7">
        <f t="shared" si="74"/>
        <v>0</v>
      </c>
      <c r="G268" s="85"/>
      <c r="H268" s="55">
        <f>'2015 Approved'!$M$6</f>
        <v>0.77</v>
      </c>
      <c r="I268" s="42">
        <f t="shared" si="75"/>
        <v>0.77</v>
      </c>
      <c r="J268" s="113">
        <f>'2016 Proposed'!$B$6</f>
        <v>0</v>
      </c>
      <c r="K268" s="7">
        <f t="shared" si="76"/>
        <v>0</v>
      </c>
      <c r="L268" s="85"/>
      <c r="M268" s="55">
        <f>'2015 Approved'!$T$6</f>
        <v>0</v>
      </c>
      <c r="N268" s="42">
        <f t="shared" si="77"/>
        <v>0</v>
      </c>
      <c r="O268" s="113">
        <f>'2016 Proposed'!$B$6</f>
        <v>0</v>
      </c>
      <c r="P268" s="7">
        <f t="shared" si="78"/>
        <v>0</v>
      </c>
      <c r="Q268" s="85"/>
      <c r="R268" s="55">
        <f>'2015 Approved'!$X$6</f>
        <v>0</v>
      </c>
      <c r="S268" s="42">
        <f t="shared" si="79"/>
        <v>0</v>
      </c>
      <c r="T268" s="113">
        <f>'2016 Proposed'!$B$6</f>
        <v>0</v>
      </c>
      <c r="U268" s="7">
        <f t="shared" si="80"/>
        <v>0</v>
      </c>
      <c r="V268" s="85"/>
    </row>
    <row r="269" spans="1:22" x14ac:dyDescent="0.25">
      <c r="A269" s="139">
        <f t="shared" si="72"/>
        <v>15</v>
      </c>
      <c r="B269" s="85" t="s">
        <v>6</v>
      </c>
      <c r="C269" s="55">
        <f>'2015 Approved'!$B$259</f>
        <v>0</v>
      </c>
      <c r="D269" s="42">
        <f t="shared" si="73"/>
        <v>0</v>
      </c>
      <c r="E269" s="113">
        <f>'2016 Proposed'!$B$259</f>
        <v>0</v>
      </c>
      <c r="F269" s="7">
        <f t="shared" si="74"/>
        <v>0</v>
      </c>
      <c r="G269" s="85"/>
      <c r="H269" s="55">
        <f>'2015 Approved'!$M$259</f>
        <v>0</v>
      </c>
      <c r="I269" s="42">
        <f t="shared" si="75"/>
        <v>0</v>
      </c>
      <c r="J269" s="113">
        <f>'2016 Proposed'!$B$259</f>
        <v>0</v>
      </c>
      <c r="K269" s="7">
        <f t="shared" si="76"/>
        <v>0</v>
      </c>
      <c r="L269" s="85"/>
      <c r="M269" s="55">
        <f>'2015 Approved'!$T$259</f>
        <v>0</v>
      </c>
      <c r="N269" s="42">
        <f t="shared" si="77"/>
        <v>0</v>
      </c>
      <c r="O269" s="113">
        <f>'2016 Proposed'!$B$259</f>
        <v>0</v>
      </c>
      <c r="P269" s="7">
        <f t="shared" si="78"/>
        <v>0</v>
      </c>
      <c r="Q269" s="85"/>
      <c r="R269" s="55">
        <f>'2015 Approved'!$X$259</f>
        <v>0</v>
      </c>
      <c r="S269" s="42">
        <f t="shared" si="79"/>
        <v>0</v>
      </c>
      <c r="T269" s="113">
        <f>'2016 Proposed'!$B$259</f>
        <v>0</v>
      </c>
      <c r="U269" s="7">
        <f t="shared" si="80"/>
        <v>0</v>
      </c>
      <c r="V269" s="85"/>
    </row>
    <row r="270" spans="1:22" x14ac:dyDescent="0.25">
      <c r="A270" s="139">
        <f t="shared" si="72"/>
        <v>16</v>
      </c>
      <c r="B270" s="85" t="s">
        <v>93</v>
      </c>
      <c r="C270" s="55">
        <f>'2015 Approved'!$B$8</f>
        <v>0.79</v>
      </c>
      <c r="D270" s="42">
        <f t="shared" si="73"/>
        <v>0.79</v>
      </c>
      <c r="E270" s="113">
        <f>'2016 Proposed'!$B$8</f>
        <v>0.79</v>
      </c>
      <c r="F270" s="7">
        <f t="shared" si="74"/>
        <v>0.79</v>
      </c>
      <c r="G270" s="85"/>
      <c r="H270" s="55">
        <f>'2015 Approved'!$M$8</f>
        <v>0.79</v>
      </c>
      <c r="I270" s="42">
        <f t="shared" si="75"/>
        <v>0.79</v>
      </c>
      <c r="J270" s="113">
        <f>'2016 Proposed'!$B$8</f>
        <v>0.79</v>
      </c>
      <c r="K270" s="7">
        <f t="shared" si="76"/>
        <v>0.79</v>
      </c>
      <c r="L270" s="85"/>
      <c r="M270" s="55">
        <f>'2015 Approved'!$T$8</f>
        <v>0.79</v>
      </c>
      <c r="N270" s="42">
        <f t="shared" si="77"/>
        <v>0.79</v>
      </c>
      <c r="O270" s="113">
        <f>'2016 Proposed'!$B$8</f>
        <v>0.79</v>
      </c>
      <c r="P270" s="7">
        <f t="shared" si="78"/>
        <v>0.79</v>
      </c>
      <c r="Q270" s="85"/>
      <c r="R270" s="55">
        <f>'2015 Approved'!$X$8</f>
        <v>0.79</v>
      </c>
      <c r="S270" s="42">
        <f t="shared" si="79"/>
        <v>0.79</v>
      </c>
      <c r="T270" s="113">
        <f>'2016 Proposed'!$B$8</f>
        <v>0.79</v>
      </c>
      <c r="U270" s="7">
        <f t="shared" si="80"/>
        <v>0.79</v>
      </c>
      <c r="V270" s="85"/>
    </row>
    <row r="271" spans="1:22" x14ac:dyDescent="0.25">
      <c r="A271" s="139">
        <f t="shared" si="72"/>
        <v>17</v>
      </c>
      <c r="B271" s="85" t="s">
        <v>4</v>
      </c>
      <c r="C271" s="59">
        <f>D263/D255</f>
        <v>0.10213999999999999</v>
      </c>
      <c r="D271" s="42">
        <f>(D258-D255)*C271</f>
        <v>4.3715919999999953</v>
      </c>
      <c r="E271" s="114">
        <f>F263/$F$255</f>
        <v>0.10213999999999999</v>
      </c>
      <c r="F271" s="7">
        <f>(F258-F255)*E271</f>
        <v>4.4022339999999902</v>
      </c>
      <c r="G271" s="85"/>
      <c r="H271" s="59">
        <f>I263/I255</f>
        <v>0.10213999999999999</v>
      </c>
      <c r="I271" s="42">
        <f>(I258-I255)*H271</f>
        <v>6.2101119999999952</v>
      </c>
      <c r="J271" s="114">
        <f>K263/$F$255</f>
        <v>0.10213999999999999</v>
      </c>
      <c r="K271" s="7">
        <f>(K258-K255)*J271</f>
        <v>4.4022339999999902</v>
      </c>
      <c r="L271" s="85"/>
      <c r="M271" s="59">
        <f>N263/N255</f>
        <v>0.10213999999999999</v>
      </c>
      <c r="N271" s="42">
        <f>(N258-N255)*M271</f>
        <v>6.7616680000000047</v>
      </c>
      <c r="O271" s="114">
        <f>P263/$F$255</f>
        <v>0.10213999999999999</v>
      </c>
      <c r="P271" s="7">
        <f>(P258-P255)*O271</f>
        <v>4.4022339999999902</v>
      </c>
      <c r="Q271" s="85"/>
      <c r="R271" s="59">
        <f>S263/S255</f>
        <v>0.10213999999999999</v>
      </c>
      <c r="S271" s="42">
        <f>(S258-S255)*R271</f>
        <v>5.9241199999999994</v>
      </c>
      <c r="T271" s="114">
        <f>U263/$F$255</f>
        <v>0.10213999999999999</v>
      </c>
      <c r="U271" s="7">
        <f>(U258-U255)*T271</f>
        <v>4.4022339999999902</v>
      </c>
      <c r="V271" s="85"/>
    </row>
    <row r="272" spans="1:22" x14ac:dyDescent="0.25">
      <c r="A272" s="139">
        <f t="shared" si="72"/>
        <v>18</v>
      </c>
      <c r="B272" s="85" t="s">
        <v>88</v>
      </c>
      <c r="C272" s="59">
        <f>'2015 Approved'!$B$11</f>
        <v>8.8000000000000005E-3</v>
      </c>
      <c r="D272" s="42">
        <f t="shared" ref="D272:D281" si="81">C272*D$255</f>
        <v>8.8000000000000007</v>
      </c>
      <c r="E272" s="114">
        <f>'2016 Proposed'!$B$11</f>
        <v>7.7000000000000002E-3</v>
      </c>
      <c r="F272" s="7">
        <f t="shared" ref="F272:F279" si="82">E272*F$255</f>
        <v>7.7</v>
      </c>
      <c r="G272" s="85"/>
      <c r="H272" s="59">
        <f>'2015 Approved'!$M$11</f>
        <v>1.46E-2</v>
      </c>
      <c r="I272" s="42">
        <f t="shared" ref="I272:I281" si="83">H272*I$255</f>
        <v>14.6</v>
      </c>
      <c r="J272" s="114">
        <f>'2016 Proposed'!$B$11</f>
        <v>7.7000000000000002E-3</v>
      </c>
      <c r="K272" s="7">
        <f t="shared" ref="K272:K279" si="84">J272*K$255</f>
        <v>7.7</v>
      </c>
      <c r="L272" s="85"/>
      <c r="M272" s="59">
        <f>'2015 Approved'!$T$11</f>
        <v>1.2699999999999999E-2</v>
      </c>
      <c r="N272" s="42">
        <f t="shared" ref="N272:N281" si="85">M272*N$255</f>
        <v>12.7</v>
      </c>
      <c r="O272" s="114">
        <f>'2016 Proposed'!$B$11</f>
        <v>7.7000000000000002E-3</v>
      </c>
      <c r="P272" s="7">
        <f t="shared" ref="P272:P279" si="86">O272*P$255</f>
        <v>7.7</v>
      </c>
      <c r="Q272" s="85"/>
      <c r="R272" s="59">
        <f>'2015 Approved'!$X$11</f>
        <v>1.26E-2</v>
      </c>
      <c r="S272" s="42">
        <f t="shared" ref="S272:S281" si="87">R272*S$255</f>
        <v>12.6</v>
      </c>
      <c r="T272" s="114">
        <f>'2016 Proposed'!$B$11</f>
        <v>7.7000000000000002E-3</v>
      </c>
      <c r="U272" s="7">
        <f t="shared" ref="U272:U279" si="88">T272*U$255</f>
        <v>7.7</v>
      </c>
      <c r="V272" s="85"/>
    </row>
    <row r="273" spans="1:22" x14ac:dyDescent="0.25">
      <c r="A273" s="139">
        <f t="shared" si="72"/>
        <v>19</v>
      </c>
      <c r="B273" s="85" t="s">
        <v>8</v>
      </c>
      <c r="C273" s="59">
        <f>'2015 Approved'!$B$12</f>
        <v>2.9999999999999997E-4</v>
      </c>
      <c r="D273" s="42">
        <f t="shared" si="81"/>
        <v>0.3</v>
      </c>
      <c r="E273" s="114">
        <f>'2016 Proposed'!$B$13</f>
        <v>1.6999999999999999E-3</v>
      </c>
      <c r="F273" s="7">
        <f t="shared" si="82"/>
        <v>1.7</v>
      </c>
      <c r="G273" s="85"/>
      <c r="H273" s="59">
        <f>'2015 Approved'!$M$12</f>
        <v>2.9999999999999997E-4</v>
      </c>
      <c r="I273" s="42">
        <f t="shared" si="83"/>
        <v>0.3</v>
      </c>
      <c r="J273" s="114">
        <f>'2016 Proposed'!$B$13</f>
        <v>1.6999999999999999E-3</v>
      </c>
      <c r="K273" s="7">
        <f t="shared" si="84"/>
        <v>1.7</v>
      </c>
      <c r="L273" s="85"/>
      <c r="M273" s="59">
        <f>'2015 Approved'!$T$12</f>
        <v>1.4E-3</v>
      </c>
      <c r="N273" s="42">
        <f t="shared" si="85"/>
        <v>1.4</v>
      </c>
      <c r="O273" s="114">
        <f>'2016 Proposed'!$B$13</f>
        <v>1.6999999999999999E-3</v>
      </c>
      <c r="P273" s="7">
        <f t="shared" si="86"/>
        <v>1.7</v>
      </c>
      <c r="Q273" s="85"/>
      <c r="R273" s="59">
        <f>'2015 Approved'!$X$12</f>
        <v>4.3E-3</v>
      </c>
      <c r="S273" s="42">
        <f t="shared" si="87"/>
        <v>4.3</v>
      </c>
      <c r="T273" s="114">
        <f>'2016 Proposed'!$B$13</f>
        <v>1.6999999999999999E-3</v>
      </c>
      <c r="U273" s="7">
        <f t="shared" si="88"/>
        <v>1.7</v>
      </c>
      <c r="V273" s="85"/>
    </row>
    <row r="274" spans="1:22" x14ac:dyDescent="0.25">
      <c r="A274" s="139">
        <f t="shared" si="72"/>
        <v>20</v>
      </c>
      <c r="B274" s="85" t="s">
        <v>85</v>
      </c>
      <c r="C274" s="59">
        <f>'2015 Approved'!$B$13</f>
        <v>0</v>
      </c>
      <c r="D274" s="42">
        <f t="shared" si="81"/>
        <v>0</v>
      </c>
      <c r="E274" s="114">
        <f>'2016 Proposed'!$B$14</f>
        <v>0</v>
      </c>
      <c r="F274" s="7">
        <f t="shared" si="82"/>
        <v>0</v>
      </c>
      <c r="G274" s="85"/>
      <c r="H274" s="59">
        <f>'2015 Approved'!$M$13</f>
        <v>2.0000000000000001E-4</v>
      </c>
      <c r="I274" s="42">
        <f t="shared" si="83"/>
        <v>0.2</v>
      </c>
      <c r="J274" s="114">
        <f>'2016 Proposed'!$B$14</f>
        <v>0</v>
      </c>
      <c r="K274" s="7">
        <f t="shared" si="84"/>
        <v>0</v>
      </c>
      <c r="L274" s="85"/>
      <c r="M274" s="59">
        <f>'2015 Approved'!$T$13</f>
        <v>0</v>
      </c>
      <c r="N274" s="42">
        <f t="shared" si="85"/>
        <v>0</v>
      </c>
      <c r="O274" s="114">
        <f>'2016 Proposed'!$B$14</f>
        <v>0</v>
      </c>
      <c r="P274" s="7">
        <f t="shared" si="86"/>
        <v>0</v>
      </c>
      <c r="Q274" s="85"/>
      <c r="R274" s="59">
        <f>'2015 Approved'!$X$13</f>
        <v>0</v>
      </c>
      <c r="S274" s="42">
        <f t="shared" si="87"/>
        <v>0</v>
      </c>
      <c r="T274" s="114">
        <f>'2016 Proposed'!$B$14</f>
        <v>0</v>
      </c>
      <c r="U274" s="7">
        <f t="shared" si="88"/>
        <v>0</v>
      </c>
      <c r="V274" s="85"/>
    </row>
    <row r="275" spans="1:22" x14ac:dyDescent="0.25">
      <c r="A275" s="139">
        <f t="shared" si="72"/>
        <v>21</v>
      </c>
      <c r="B275" s="85" t="s">
        <v>9</v>
      </c>
      <c r="C275" s="59">
        <f>'2015 Approved'!$B$14</f>
        <v>1E-4</v>
      </c>
      <c r="D275" s="42">
        <f t="shared" si="81"/>
        <v>0.1</v>
      </c>
      <c r="E275" s="114">
        <f>'2016 Proposed'!$B$15</f>
        <v>2.0000000000000001E-4</v>
      </c>
      <c r="F275" s="7">
        <f t="shared" si="82"/>
        <v>0.2</v>
      </c>
      <c r="G275" s="85"/>
      <c r="H275" s="59">
        <f>'2015 Approved'!$M$14</f>
        <v>2.0000000000000001E-4</v>
      </c>
      <c r="I275" s="42">
        <f t="shared" si="83"/>
        <v>0.2</v>
      </c>
      <c r="J275" s="114">
        <f>'2016 Proposed'!$B$15</f>
        <v>2.0000000000000001E-4</v>
      </c>
      <c r="K275" s="7">
        <f t="shared" si="84"/>
        <v>0.2</v>
      </c>
      <c r="L275" s="85"/>
      <c r="M275" s="59">
        <f>'2015 Approved'!$T$14</f>
        <v>0</v>
      </c>
      <c r="N275" s="42">
        <f t="shared" si="85"/>
        <v>0</v>
      </c>
      <c r="O275" s="114">
        <f>'2016 Proposed'!$B$15</f>
        <v>2.0000000000000001E-4</v>
      </c>
      <c r="P275" s="7">
        <f t="shared" si="86"/>
        <v>0.2</v>
      </c>
      <c r="Q275" s="85"/>
      <c r="R275" s="59">
        <f>'2015 Approved'!$X$14</f>
        <v>0</v>
      </c>
      <c r="S275" s="42">
        <f t="shared" si="87"/>
        <v>0</v>
      </c>
      <c r="T275" s="114">
        <f>'2016 Proposed'!$B$15</f>
        <v>2.0000000000000001E-4</v>
      </c>
      <c r="U275" s="7">
        <f t="shared" si="88"/>
        <v>0.2</v>
      </c>
      <c r="V275" s="85"/>
    </row>
    <row r="276" spans="1:22" x14ac:dyDescent="0.25">
      <c r="A276" s="139">
        <f t="shared" si="72"/>
        <v>22</v>
      </c>
      <c r="B276" s="85" t="s">
        <v>10</v>
      </c>
      <c r="C276" s="59">
        <f>'2015 Approved'!$B$15</f>
        <v>-2.0000000000000001E-4</v>
      </c>
      <c r="D276" s="42">
        <f t="shared" si="81"/>
        <v>-0.2</v>
      </c>
      <c r="E276" s="114">
        <f>'2016 Proposed'!$B$16</f>
        <v>0</v>
      </c>
      <c r="F276" s="7">
        <f t="shared" si="82"/>
        <v>0</v>
      </c>
      <c r="G276" s="85"/>
      <c r="H276" s="59">
        <f>'2015 Approved'!$M$15</f>
        <v>-2.0000000000000001E-4</v>
      </c>
      <c r="I276" s="42">
        <f t="shared" si="83"/>
        <v>-0.2</v>
      </c>
      <c r="J276" s="114">
        <f>'2016 Proposed'!$B$16</f>
        <v>0</v>
      </c>
      <c r="K276" s="7">
        <f t="shared" si="84"/>
        <v>0</v>
      </c>
      <c r="L276" s="85"/>
      <c r="M276" s="59">
        <f>'2015 Approved'!$T$15</f>
        <v>0</v>
      </c>
      <c r="N276" s="42">
        <f t="shared" si="85"/>
        <v>0</v>
      </c>
      <c r="O276" s="114">
        <f>'2016 Proposed'!$B$16</f>
        <v>0</v>
      </c>
      <c r="P276" s="7">
        <f t="shared" si="86"/>
        <v>0</v>
      </c>
      <c r="Q276" s="85"/>
      <c r="R276" s="59">
        <f>'2015 Approved'!$X$15</f>
        <v>0</v>
      </c>
      <c r="S276" s="42">
        <f t="shared" si="87"/>
        <v>0</v>
      </c>
      <c r="T276" s="114">
        <f>'2016 Proposed'!$B$16</f>
        <v>0</v>
      </c>
      <c r="U276" s="7">
        <f t="shared" si="88"/>
        <v>0</v>
      </c>
      <c r="V276" s="85"/>
    </row>
    <row r="277" spans="1:22" x14ac:dyDescent="0.25">
      <c r="A277" s="139">
        <f t="shared" si="72"/>
        <v>23</v>
      </c>
      <c r="B277" s="85" t="s">
        <v>99</v>
      </c>
      <c r="C277" s="59">
        <f>'2015 Approved'!$B$16</f>
        <v>0</v>
      </c>
      <c r="D277" s="42">
        <f t="shared" si="81"/>
        <v>0</v>
      </c>
      <c r="E277" s="114">
        <f>'2016 Proposed'!$B$17</f>
        <v>0</v>
      </c>
      <c r="F277" s="7">
        <f t="shared" si="82"/>
        <v>0</v>
      </c>
      <c r="G277" s="85"/>
      <c r="H277" s="59">
        <f>'2015 Approved'!$M$16</f>
        <v>0</v>
      </c>
      <c r="I277" s="42">
        <f t="shared" si="83"/>
        <v>0</v>
      </c>
      <c r="J277" s="114">
        <f>'2016 Proposed'!$B$17</f>
        <v>0</v>
      </c>
      <c r="K277" s="7">
        <f t="shared" si="84"/>
        <v>0</v>
      </c>
      <c r="L277" s="85"/>
      <c r="M277" s="59">
        <f>'2015 Approved'!$T$16</f>
        <v>4.0000000000000002E-4</v>
      </c>
      <c r="N277" s="42">
        <f t="shared" si="85"/>
        <v>0.4</v>
      </c>
      <c r="O277" s="114">
        <f>M277</f>
        <v>4.0000000000000002E-4</v>
      </c>
      <c r="P277" s="7">
        <f t="shared" si="86"/>
        <v>0.4</v>
      </c>
      <c r="Q277" s="85"/>
      <c r="R277" s="59">
        <f>'2015 Approved'!$X$16</f>
        <v>2.3E-3</v>
      </c>
      <c r="S277" s="42">
        <f t="shared" si="87"/>
        <v>2.2999999999999998</v>
      </c>
      <c r="T277" s="114">
        <f>R277</f>
        <v>2.3E-3</v>
      </c>
      <c r="U277" s="7">
        <f t="shared" si="88"/>
        <v>2.2999999999999998</v>
      </c>
      <c r="V277" s="85"/>
    </row>
    <row r="278" spans="1:22" x14ac:dyDescent="0.25">
      <c r="A278" s="139">
        <f t="shared" si="72"/>
        <v>24</v>
      </c>
      <c r="B278" s="85" t="s">
        <v>110</v>
      </c>
      <c r="C278" s="59">
        <f>'2015 Approved'!$B$17</f>
        <v>2.2000000000000001E-3</v>
      </c>
      <c r="D278" s="42">
        <f t="shared" si="81"/>
        <v>2.2000000000000002</v>
      </c>
      <c r="E278" s="114">
        <f>'2016 Proposed'!$B$18</f>
        <v>0</v>
      </c>
      <c r="F278" s="7">
        <f t="shared" si="82"/>
        <v>0</v>
      </c>
      <c r="G278" s="85"/>
      <c r="H278" s="59">
        <f>'2015 Approved'!$M$17</f>
        <v>1.4E-3</v>
      </c>
      <c r="I278" s="42">
        <f t="shared" si="83"/>
        <v>1.4</v>
      </c>
      <c r="J278" s="114">
        <f>'2016 Proposed'!$B$18</f>
        <v>0</v>
      </c>
      <c r="K278" s="7">
        <f t="shared" si="84"/>
        <v>0</v>
      </c>
      <c r="L278" s="85"/>
      <c r="M278" s="59">
        <f>'2015 Approved'!$T$17</f>
        <v>1.6000000000000001E-3</v>
      </c>
      <c r="N278" s="42">
        <f t="shared" si="85"/>
        <v>1.6</v>
      </c>
      <c r="O278" s="114">
        <f>'2016 Proposed'!$B$18</f>
        <v>0</v>
      </c>
      <c r="P278" s="7">
        <f t="shared" si="86"/>
        <v>0</v>
      </c>
      <c r="Q278" s="85"/>
      <c r="R278" s="59">
        <f>'2015 Approved'!$X$17</f>
        <v>5.1999999999999998E-3</v>
      </c>
      <c r="S278" s="42">
        <f t="shared" si="87"/>
        <v>5.2</v>
      </c>
      <c r="T278" s="114">
        <f>'2016 Proposed'!$B$18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25</v>
      </c>
      <c r="B279" s="85" t="s">
        <v>100</v>
      </c>
      <c r="C279" s="59">
        <f>'2015 Approved'!$B$18</f>
        <v>0</v>
      </c>
      <c r="D279" s="42">
        <f t="shared" si="81"/>
        <v>0</v>
      </c>
      <c r="E279" s="114">
        <f>'2016 Proposed'!$B$19</f>
        <v>1.5E-3</v>
      </c>
      <c r="F279" s="7">
        <f t="shared" si="82"/>
        <v>1.5</v>
      </c>
      <c r="G279" s="85"/>
      <c r="H279" s="59">
        <f>'2015 Approved'!$M$18</f>
        <v>0</v>
      </c>
      <c r="I279" s="42">
        <f t="shared" si="83"/>
        <v>0</v>
      </c>
      <c r="J279" s="114">
        <f>'2016 Proposed'!$B$19</f>
        <v>1.5E-3</v>
      </c>
      <c r="K279" s="7">
        <f t="shared" si="84"/>
        <v>1.5</v>
      </c>
      <c r="L279" s="85"/>
      <c r="M279" s="59">
        <f>'2015 Approved'!$T$18</f>
        <v>0</v>
      </c>
      <c r="N279" s="42">
        <f t="shared" si="85"/>
        <v>0</v>
      </c>
      <c r="O279" s="114">
        <f>'2016 Proposed'!$B$19</f>
        <v>1.5E-3</v>
      </c>
      <c r="P279" s="7">
        <f t="shared" si="86"/>
        <v>1.5</v>
      </c>
      <c r="Q279" s="85"/>
      <c r="R279" s="59">
        <f>'2015 Approved'!$X$18</f>
        <v>0</v>
      </c>
      <c r="S279" s="42">
        <f t="shared" si="87"/>
        <v>0</v>
      </c>
      <c r="T279" s="114">
        <f>'2016 Proposed'!$B$19</f>
        <v>1.5E-3</v>
      </c>
      <c r="U279" s="7">
        <f t="shared" si="88"/>
        <v>1.5</v>
      </c>
      <c r="V279" s="85"/>
    </row>
    <row r="280" spans="1:22" x14ac:dyDescent="0.25">
      <c r="A280" s="139">
        <f t="shared" si="72"/>
        <v>26</v>
      </c>
      <c r="B280" s="85" t="s">
        <v>92</v>
      </c>
      <c r="C280" s="59">
        <f>'2015 Approved'!$B$19</f>
        <v>0</v>
      </c>
      <c r="D280" s="42">
        <f t="shared" si="81"/>
        <v>0</v>
      </c>
      <c r="E280" s="114">
        <f>'2016 Proposed'!$B$20</f>
        <v>0.25</v>
      </c>
      <c r="F280" s="7">
        <f>E280</f>
        <v>0.25</v>
      </c>
      <c r="G280" s="85"/>
      <c r="H280" s="59">
        <f>'2015 Approved'!$M$19</f>
        <v>0</v>
      </c>
      <c r="I280" s="42">
        <f t="shared" si="83"/>
        <v>0</v>
      </c>
      <c r="J280" s="114">
        <f>'2016 Proposed'!$B$20</f>
        <v>0.25</v>
      </c>
      <c r="K280" s="7">
        <f>J280</f>
        <v>0.25</v>
      </c>
      <c r="L280" s="85"/>
      <c r="M280" s="59">
        <f>'2015 Approved'!$T$19</f>
        <v>0</v>
      </c>
      <c r="N280" s="42">
        <f t="shared" si="85"/>
        <v>0</v>
      </c>
      <c r="O280" s="114">
        <f>'2016 Proposed'!$B$20</f>
        <v>0.25</v>
      </c>
      <c r="P280" s="7">
        <f>O280</f>
        <v>0.25</v>
      </c>
      <c r="Q280" s="85"/>
      <c r="R280" s="59">
        <f>'2015 Approved'!$X$19</f>
        <v>0</v>
      </c>
      <c r="S280" s="42">
        <f t="shared" si="87"/>
        <v>0</v>
      </c>
      <c r="T280" s="114">
        <f>'2016 Proposed'!$B$20</f>
        <v>0.25</v>
      </c>
      <c r="U280" s="7">
        <f>T280</f>
        <v>0.25</v>
      </c>
      <c r="V280" s="85"/>
    </row>
    <row r="281" spans="1:22" x14ac:dyDescent="0.25">
      <c r="A281" s="139">
        <f t="shared" si="72"/>
        <v>27</v>
      </c>
      <c r="B281" s="85" t="s">
        <v>102</v>
      </c>
      <c r="C281" s="59">
        <f>'2015 Approved'!$B$20</f>
        <v>0</v>
      </c>
      <c r="D281" s="42">
        <f t="shared" si="81"/>
        <v>0</v>
      </c>
      <c r="E281" s="114">
        <f>'2016 Proposed'!$B$21</f>
        <v>-1.4</v>
      </c>
      <c r="F281" s="7">
        <f>E281</f>
        <v>-1.4</v>
      </c>
      <c r="G281" s="85"/>
      <c r="H281" s="59">
        <f>'2015 Approved'!$M$20</f>
        <v>0</v>
      </c>
      <c r="I281" s="42">
        <f t="shared" si="83"/>
        <v>0</v>
      </c>
      <c r="J281" s="114">
        <f>'2016 Proposed'!$B$21</f>
        <v>-1.4</v>
      </c>
      <c r="K281" s="7">
        <f>J281</f>
        <v>-1.4</v>
      </c>
      <c r="L281" s="85"/>
      <c r="M281" s="59">
        <f>'2015 Approved'!$T$20</f>
        <v>0</v>
      </c>
      <c r="N281" s="42">
        <f t="shared" si="85"/>
        <v>0</v>
      </c>
      <c r="O281" s="114">
        <f>'2016 Proposed'!$B$21</f>
        <v>-1.4</v>
      </c>
      <c r="P281" s="7">
        <f>O281</f>
        <v>-1.4</v>
      </c>
      <c r="Q281" s="85"/>
      <c r="R281" s="59">
        <f>'2015 Approved'!$X$20</f>
        <v>0</v>
      </c>
      <c r="S281" s="42">
        <f t="shared" si="87"/>
        <v>0</v>
      </c>
      <c r="T281" s="114">
        <f>'2016 Proposed'!$B$21</f>
        <v>-1.4</v>
      </c>
      <c r="U281" s="7">
        <f>T281</f>
        <v>-1.4</v>
      </c>
      <c r="V281" s="85"/>
    </row>
    <row r="282" spans="1:22" x14ac:dyDescent="0.25">
      <c r="A282" s="142">
        <f t="shared" si="72"/>
        <v>28</v>
      </c>
      <c r="B282" s="143" t="s">
        <v>26</v>
      </c>
      <c r="C282" s="126"/>
      <c r="D282" s="96">
        <f>SUM(D266:D281)</f>
        <v>35.341591999999999</v>
      </c>
      <c r="E282" s="110"/>
      <c r="F282" s="95">
        <f>SUM(F266:F281)</f>
        <v>34.122233999999992</v>
      </c>
      <c r="G282" s="127">
        <f>F282-D282</f>
        <v>-1.2193580000000068</v>
      </c>
      <c r="H282" s="126"/>
      <c r="I282" s="96">
        <f>SUM(I266:I281)</f>
        <v>39.930111999999994</v>
      </c>
      <c r="J282" s="110"/>
      <c r="K282" s="95">
        <f>SUM(K266:K281)</f>
        <v>34.122233999999992</v>
      </c>
      <c r="L282" s="127">
        <f>K282-I282</f>
        <v>-5.8078780000000023</v>
      </c>
      <c r="M282" s="126"/>
      <c r="N282" s="96">
        <f>SUM(N266:N281)</f>
        <v>38.291668000000001</v>
      </c>
      <c r="O282" s="110"/>
      <c r="P282" s="95">
        <f>SUM(P266:P281)</f>
        <v>34.52223399999999</v>
      </c>
      <c r="Q282" s="127">
        <f>P282-N282</f>
        <v>-3.7694340000000111</v>
      </c>
      <c r="R282" s="126"/>
      <c r="S282" s="96">
        <f>SUM(S266:S281)</f>
        <v>44.404119999999992</v>
      </c>
      <c r="T282" s="110"/>
      <c r="U282" s="95">
        <f>SUM(U266:U281)</f>
        <v>36.422233999999989</v>
      </c>
      <c r="V282" s="127">
        <f>U282-S282</f>
        <v>-7.9818860000000029</v>
      </c>
    </row>
    <row r="283" spans="1:22" x14ac:dyDescent="0.25">
      <c r="A283" s="144">
        <f t="shared" si="72"/>
        <v>29</v>
      </c>
      <c r="B283" s="145" t="s">
        <v>116</v>
      </c>
      <c r="C283" s="128"/>
      <c r="D283" s="120"/>
      <c r="E283" s="111"/>
      <c r="F283" s="97"/>
      <c r="G283" s="129">
        <f>G282/D282</f>
        <v>-3.4502067705382569E-2</v>
      </c>
      <c r="H283" s="128"/>
      <c r="I283" s="120"/>
      <c r="J283" s="111"/>
      <c r="K283" s="97"/>
      <c r="L283" s="129">
        <f>L282/I282</f>
        <v>-0.14545108213069885</v>
      </c>
      <c r="M283" s="128"/>
      <c r="N283" s="120"/>
      <c r="O283" s="111"/>
      <c r="P283" s="97"/>
      <c r="Q283" s="129">
        <f>Q282/N282</f>
        <v>-9.8440057508072276E-2</v>
      </c>
      <c r="R283" s="128"/>
      <c r="S283" s="120"/>
      <c r="T283" s="111"/>
      <c r="U283" s="97"/>
      <c r="V283" s="129">
        <f>V282/S282</f>
        <v>-0.17975552718981941</v>
      </c>
    </row>
    <row r="284" spans="1:22" x14ac:dyDescent="0.25">
      <c r="A284" s="146">
        <f t="shared" si="72"/>
        <v>30</v>
      </c>
      <c r="B284" s="131" t="s">
        <v>29</v>
      </c>
      <c r="C284" s="130"/>
      <c r="D284" s="121"/>
      <c r="E284" s="112"/>
      <c r="F284" s="94"/>
      <c r="G284" s="131"/>
      <c r="H284" s="130"/>
      <c r="I284" s="121"/>
      <c r="J284" s="112"/>
      <c r="K284" s="94"/>
      <c r="L284" s="131"/>
      <c r="M284" s="130"/>
      <c r="N284" s="121"/>
      <c r="O284" s="112"/>
      <c r="P284" s="94"/>
      <c r="Q284" s="131"/>
      <c r="R284" s="130"/>
      <c r="S284" s="121"/>
      <c r="T284" s="112"/>
      <c r="U284" s="94"/>
      <c r="V284" s="131"/>
    </row>
    <row r="285" spans="1:22" x14ac:dyDescent="0.25">
      <c r="A285" s="139">
        <f t="shared" si="72"/>
        <v>31</v>
      </c>
      <c r="B285" s="85" t="s">
        <v>66</v>
      </c>
      <c r="C285" s="59">
        <f>'2015 Approved'!$B$26</f>
        <v>7.4000000000000003E-3</v>
      </c>
      <c r="D285" s="42">
        <f>C285*D$258</f>
        <v>7.7167199999999996</v>
      </c>
      <c r="E285" s="114">
        <f>'2016 Proposed'!$B$28</f>
        <v>7.0000000000000001E-3</v>
      </c>
      <c r="F285" s="7">
        <f>E285*F$258</f>
        <v>7.3016999999999994</v>
      </c>
      <c r="G285" s="85"/>
      <c r="H285" s="59">
        <f>'2015 Approved'!$M$26</f>
        <v>7.1999999999999998E-3</v>
      </c>
      <c r="I285" s="42">
        <f>H285*I$258</f>
        <v>7.6377599999999992</v>
      </c>
      <c r="J285" s="114">
        <f>'2016 Proposed'!$B$28</f>
        <v>7.0000000000000001E-3</v>
      </c>
      <c r="K285" s="7">
        <f>J285*K$258</f>
        <v>7.3016999999999994</v>
      </c>
      <c r="L285" s="85"/>
      <c r="M285" s="59">
        <f>'2015 Approved'!$T$26</f>
        <v>7.6E-3</v>
      </c>
      <c r="N285" s="42">
        <f>M285*N$258</f>
        <v>8.1031200000000005</v>
      </c>
      <c r="O285" s="114">
        <f>'2016 Proposed'!$B$28</f>
        <v>7.0000000000000001E-3</v>
      </c>
      <c r="P285" s="7">
        <f>O285*P$258</f>
        <v>7.3016999999999994</v>
      </c>
      <c r="Q285" s="85"/>
      <c r="R285" s="59">
        <f>'2015 Approved'!$X$26</f>
        <v>7.4450068112693092E-3</v>
      </c>
      <c r="S285" s="42">
        <f>R285*S$258</f>
        <v>7.8768172063229294</v>
      </c>
      <c r="T285" s="114">
        <f>'2016 Proposed'!$B$28</f>
        <v>7.0000000000000001E-3</v>
      </c>
      <c r="U285" s="7">
        <f>T285*U$258</f>
        <v>7.3016999999999994</v>
      </c>
      <c r="V285" s="85"/>
    </row>
    <row r="286" spans="1:22" x14ac:dyDescent="0.25">
      <c r="A286" s="139">
        <f t="shared" si="72"/>
        <v>32</v>
      </c>
      <c r="B286" s="85" t="s">
        <v>67</v>
      </c>
      <c r="C286" s="59">
        <f>'2015 Approved'!$B$27</f>
        <v>5.3E-3</v>
      </c>
      <c r="D286" s="42">
        <f>C286*D$258</f>
        <v>5.52684</v>
      </c>
      <c r="E286" s="114">
        <f>'2016 Proposed'!$B$29</f>
        <v>5.3E-3</v>
      </c>
      <c r="F286" s="7">
        <f>E286*F$258</f>
        <v>5.5284299999999993</v>
      </c>
      <c r="G286" s="85"/>
      <c r="H286" s="59">
        <f>'2015 Approved'!$M$27</f>
        <v>5.1000000000000004E-3</v>
      </c>
      <c r="I286" s="42">
        <f>H286*I$258</f>
        <v>5.4100799999999998</v>
      </c>
      <c r="J286" s="114">
        <f>'2016 Proposed'!$B$29</f>
        <v>5.3E-3</v>
      </c>
      <c r="K286" s="7">
        <f>J286*K$258</f>
        <v>5.5284299999999993</v>
      </c>
      <c r="L286" s="85"/>
      <c r="M286" s="59">
        <f>'2015 Approved'!$T$27</f>
        <v>5.5999999999999999E-3</v>
      </c>
      <c r="N286" s="42">
        <f>M286*N$258</f>
        <v>5.97072</v>
      </c>
      <c r="O286" s="114">
        <f>'2016 Proposed'!$B$29</f>
        <v>5.3E-3</v>
      </c>
      <c r="P286" s="7">
        <f>O286*P$258</f>
        <v>5.5284299999999993</v>
      </c>
      <c r="Q286" s="85"/>
      <c r="R286" s="59">
        <f>'2015 Approved'!$X$27</f>
        <v>3.7551994493456586E-3</v>
      </c>
      <c r="S286" s="42">
        <f>R286*S$258</f>
        <v>3.9730010174077068</v>
      </c>
      <c r="T286" s="114">
        <f>'2016 Proposed'!$B$29</f>
        <v>5.3E-3</v>
      </c>
      <c r="U286" s="7">
        <f>T286*U$258</f>
        <v>5.5284299999999993</v>
      </c>
      <c r="V286" s="85"/>
    </row>
    <row r="287" spans="1:22" x14ac:dyDescent="0.25">
      <c r="A287" s="142">
        <f t="shared" si="72"/>
        <v>33</v>
      </c>
      <c r="B287" s="143" t="s">
        <v>26</v>
      </c>
      <c r="C287" s="126"/>
      <c r="D287" s="96">
        <f>SUM(D285:D286)</f>
        <v>13.243559999999999</v>
      </c>
      <c r="E287" s="110"/>
      <c r="F287" s="95">
        <f>SUM(F285:F286)</f>
        <v>12.830129999999999</v>
      </c>
      <c r="G287" s="127">
        <f>F287-D287</f>
        <v>-0.41342999999999996</v>
      </c>
      <c r="H287" s="126"/>
      <c r="I287" s="96">
        <f>SUM(I285:I286)</f>
        <v>13.047839999999999</v>
      </c>
      <c r="J287" s="110"/>
      <c r="K287" s="95">
        <f>SUM(K285:K286)</f>
        <v>12.830129999999999</v>
      </c>
      <c r="L287" s="127">
        <f>K287-I287</f>
        <v>-0.21771000000000029</v>
      </c>
      <c r="M287" s="126"/>
      <c r="N287" s="96">
        <f>SUM(N285:N286)</f>
        <v>14.073840000000001</v>
      </c>
      <c r="O287" s="110"/>
      <c r="P287" s="95">
        <f>SUM(P285:P286)</f>
        <v>12.830129999999999</v>
      </c>
      <c r="Q287" s="127">
        <f>P287-N287</f>
        <v>-1.2437100000000019</v>
      </c>
      <c r="R287" s="126"/>
      <c r="S287" s="96">
        <f>SUM(S285:S286)</f>
        <v>11.849818223730637</v>
      </c>
      <c r="T287" s="110"/>
      <c r="U287" s="95">
        <f>SUM(U285:U286)</f>
        <v>12.830129999999999</v>
      </c>
      <c r="V287" s="127">
        <f>U287-S287</f>
        <v>0.98031177626936206</v>
      </c>
    </row>
    <row r="288" spans="1:22" x14ac:dyDescent="0.25">
      <c r="A288" s="144">
        <f t="shared" si="72"/>
        <v>34</v>
      </c>
      <c r="B288" s="145" t="s">
        <v>116</v>
      </c>
      <c r="C288" s="128"/>
      <c r="D288" s="120"/>
      <c r="E288" s="111"/>
      <c r="F288" s="97"/>
      <c r="G288" s="129">
        <f>G287/D287</f>
        <v>-3.1217437003343514E-2</v>
      </c>
      <c r="H288" s="128"/>
      <c r="I288" s="120"/>
      <c r="J288" s="111"/>
      <c r="K288" s="97"/>
      <c r="L288" s="129">
        <f>L287/I287</f>
        <v>-1.6685520361990974E-2</v>
      </c>
      <c r="M288" s="128"/>
      <c r="N288" s="120"/>
      <c r="O288" s="111"/>
      <c r="P288" s="97"/>
      <c r="Q288" s="129">
        <f>Q287/N287</f>
        <v>-8.8370338159308462E-2</v>
      </c>
      <c r="R288" s="128"/>
      <c r="S288" s="120"/>
      <c r="T288" s="111"/>
      <c r="U288" s="97"/>
      <c r="V288" s="129">
        <f>V287/S287</f>
        <v>8.2728001203104862E-2</v>
      </c>
    </row>
    <row r="289" spans="1:22" x14ac:dyDescent="0.25">
      <c r="A289" s="146">
        <f t="shared" si="72"/>
        <v>35</v>
      </c>
      <c r="B289" s="131" t="s">
        <v>30</v>
      </c>
      <c r="C289" s="130"/>
      <c r="D289" s="121"/>
      <c r="E289" s="112"/>
      <c r="F289" s="94"/>
      <c r="G289" s="131"/>
      <c r="H289" s="130"/>
      <c r="I289" s="121"/>
      <c r="J289" s="112"/>
      <c r="K289" s="94"/>
      <c r="L289" s="131"/>
      <c r="M289" s="130"/>
      <c r="N289" s="121"/>
      <c r="O289" s="112"/>
      <c r="P289" s="94"/>
      <c r="Q289" s="131"/>
      <c r="R289" s="130"/>
      <c r="S289" s="121"/>
      <c r="T289" s="112"/>
      <c r="U289" s="94"/>
      <c r="V289" s="131"/>
    </row>
    <row r="290" spans="1:22" x14ac:dyDescent="0.25">
      <c r="A290" s="139">
        <f t="shared" si="72"/>
        <v>36</v>
      </c>
      <c r="B290" s="85" t="s">
        <v>184</v>
      </c>
      <c r="C290" s="114">
        <f>0.0036+0.0013+0.0011</f>
        <v>6.0000000000000001E-3</v>
      </c>
      <c r="D290" s="42">
        <f>C290*D258</f>
        <v>6.2568000000000001</v>
      </c>
      <c r="E290" s="114">
        <f>0.0036+0.0013+0.0011</f>
        <v>6.0000000000000001E-3</v>
      </c>
      <c r="F290" s="7">
        <f>E290*F258</f>
        <v>6.2585999999999995</v>
      </c>
      <c r="G290" s="85"/>
      <c r="H290" s="114">
        <f>0.0036+0.0013+0.0011</f>
        <v>6.0000000000000001E-3</v>
      </c>
      <c r="I290" s="42">
        <f>H290*I258</f>
        <v>6.3647999999999998</v>
      </c>
      <c r="J290" s="114">
        <f>0.0036+0.0013+0.0011</f>
        <v>6.0000000000000001E-3</v>
      </c>
      <c r="K290" s="7">
        <f>J290*K258</f>
        <v>6.2585999999999995</v>
      </c>
      <c r="L290" s="85"/>
      <c r="M290" s="114">
        <f>0.0036+0.0013+0.0011</f>
        <v>6.0000000000000001E-3</v>
      </c>
      <c r="N290" s="42">
        <f>M290*N258</f>
        <v>6.3972000000000007</v>
      </c>
      <c r="O290" s="114">
        <f>0.0036+0.0013+0.0011</f>
        <v>6.0000000000000001E-3</v>
      </c>
      <c r="P290" s="7">
        <f>O290*P258</f>
        <v>6.2585999999999995</v>
      </c>
      <c r="Q290" s="85"/>
      <c r="R290" s="114">
        <f>0.0036+0.0013+0.0011</f>
        <v>6.0000000000000001E-3</v>
      </c>
      <c r="S290" s="42">
        <f>R290*S258</f>
        <v>6.3479999999999999</v>
      </c>
      <c r="T290" s="114">
        <f>0.0036+0.0013+0.0011</f>
        <v>6.0000000000000001E-3</v>
      </c>
      <c r="U290" s="7">
        <f>T290*U258</f>
        <v>6.2585999999999995</v>
      </c>
      <c r="V290" s="85"/>
    </row>
    <row r="291" spans="1:22" x14ac:dyDescent="0.25">
      <c r="A291" s="139">
        <f t="shared" si="72"/>
        <v>37</v>
      </c>
      <c r="B291" s="85" t="s">
        <v>65</v>
      </c>
      <c r="C291" s="59">
        <f>SSS</f>
        <v>0.25</v>
      </c>
      <c r="D291" s="42">
        <f>C291</f>
        <v>0.25</v>
      </c>
      <c r="E291" s="114">
        <f>SSS</f>
        <v>0.25</v>
      </c>
      <c r="F291" s="7">
        <f>E291</f>
        <v>0.25</v>
      </c>
      <c r="G291" s="85"/>
      <c r="H291" s="59">
        <f>SSS</f>
        <v>0.25</v>
      </c>
      <c r="I291" s="42">
        <f>H291</f>
        <v>0.25</v>
      </c>
      <c r="J291" s="114">
        <f>SSS</f>
        <v>0.25</v>
      </c>
      <c r="K291" s="7">
        <f>J291</f>
        <v>0.25</v>
      </c>
      <c r="L291" s="85"/>
      <c r="M291" s="59">
        <f>SSS</f>
        <v>0.25</v>
      </c>
      <c r="N291" s="42">
        <f>M291</f>
        <v>0.25</v>
      </c>
      <c r="O291" s="114">
        <f>SSS</f>
        <v>0.25</v>
      </c>
      <c r="P291" s="7">
        <f>O291</f>
        <v>0.25</v>
      </c>
      <c r="Q291" s="85"/>
      <c r="R291" s="59">
        <f>SSS</f>
        <v>0.25</v>
      </c>
      <c r="S291" s="42">
        <f>R291</f>
        <v>0.25</v>
      </c>
      <c r="T291" s="114">
        <f>SSS</f>
        <v>0.25</v>
      </c>
      <c r="U291" s="7">
        <f>T291</f>
        <v>0.25</v>
      </c>
      <c r="V291" s="85"/>
    </row>
    <row r="292" spans="1:22" x14ac:dyDescent="0.25">
      <c r="A292" s="139">
        <f t="shared" si="72"/>
        <v>38</v>
      </c>
      <c r="B292" s="85" t="s">
        <v>11</v>
      </c>
      <c r="C292" s="59">
        <v>0</v>
      </c>
      <c r="D292" s="42">
        <f>C292*D255</f>
        <v>0</v>
      </c>
      <c r="E292" s="114">
        <v>0</v>
      </c>
      <c r="F292" s="7">
        <f>E292*F255</f>
        <v>0</v>
      </c>
      <c r="G292" s="85"/>
      <c r="H292" s="59">
        <v>0</v>
      </c>
      <c r="I292" s="42">
        <f>H292*I255</f>
        <v>0</v>
      </c>
      <c r="J292" s="114">
        <v>0</v>
      </c>
      <c r="K292" s="7">
        <f>J292*K255</f>
        <v>0</v>
      </c>
      <c r="L292" s="85"/>
      <c r="M292" s="59">
        <v>0</v>
      </c>
      <c r="N292" s="42">
        <f>M292*N255</f>
        <v>0</v>
      </c>
      <c r="O292" s="114">
        <v>0</v>
      </c>
      <c r="P292" s="7">
        <f>O292*P255</f>
        <v>0</v>
      </c>
      <c r="Q292" s="85"/>
      <c r="R292" s="59">
        <v>0</v>
      </c>
      <c r="S292" s="42">
        <f>R292*S255</f>
        <v>0</v>
      </c>
      <c r="T292" s="114">
        <v>0</v>
      </c>
      <c r="U292" s="7">
        <f>T292*U255</f>
        <v>0</v>
      </c>
      <c r="V292" s="85"/>
    </row>
    <row r="293" spans="1:22" x14ac:dyDescent="0.25">
      <c r="A293" s="142">
        <f>A292+1</f>
        <v>39</v>
      </c>
      <c r="B293" s="143" t="s">
        <v>12</v>
      </c>
      <c r="C293" s="126"/>
      <c r="D293" s="96">
        <f>SUM(D290:D292)</f>
        <v>6.5068000000000001</v>
      </c>
      <c r="E293" s="110"/>
      <c r="F293" s="95">
        <f>SUM(F290:F292)</f>
        <v>6.5085999999999995</v>
      </c>
      <c r="G293" s="127">
        <f>F293-D293</f>
        <v>1.7999999999993577E-3</v>
      </c>
      <c r="H293" s="126"/>
      <c r="I293" s="96">
        <f>SUM(I290:I292)</f>
        <v>6.6147999999999998</v>
      </c>
      <c r="J293" s="110"/>
      <c r="K293" s="95">
        <f>SUM(K290:K292)</f>
        <v>6.5085999999999995</v>
      </c>
      <c r="L293" s="127">
        <f>K293-I293</f>
        <v>-0.10620000000000029</v>
      </c>
      <c r="M293" s="126"/>
      <c r="N293" s="96">
        <f>SUM(N290:N292)</f>
        <v>6.6472000000000007</v>
      </c>
      <c r="O293" s="110"/>
      <c r="P293" s="95">
        <f>SUM(P290:P292)</f>
        <v>6.5085999999999995</v>
      </c>
      <c r="Q293" s="127">
        <f>P293-N293</f>
        <v>-0.13860000000000117</v>
      </c>
      <c r="R293" s="126"/>
      <c r="S293" s="96">
        <f>SUM(S290:S292)</f>
        <v>6.5979999999999999</v>
      </c>
      <c r="T293" s="110"/>
      <c r="U293" s="95">
        <f>SUM(U290:U292)</f>
        <v>6.5085999999999995</v>
      </c>
      <c r="V293" s="127">
        <f>U293-S293</f>
        <v>-8.9400000000000368E-2</v>
      </c>
    </row>
    <row r="294" spans="1:22" x14ac:dyDescent="0.25">
      <c r="A294" s="144">
        <f t="shared" si="72"/>
        <v>40</v>
      </c>
      <c r="B294" s="145" t="s">
        <v>116</v>
      </c>
      <c r="C294" s="128"/>
      <c r="D294" s="120"/>
      <c r="E294" s="111"/>
      <c r="F294" s="97"/>
      <c r="G294" s="129">
        <f>G293/D293</f>
        <v>2.7663367553933696E-4</v>
      </c>
      <c r="H294" s="128"/>
      <c r="I294" s="120"/>
      <c r="J294" s="111"/>
      <c r="K294" s="97"/>
      <c r="L294" s="129">
        <f>L293/I293</f>
        <v>-1.6054907177843667E-2</v>
      </c>
      <c r="M294" s="128"/>
      <c r="N294" s="120"/>
      <c r="O294" s="111"/>
      <c r="P294" s="97"/>
      <c r="Q294" s="129">
        <f>Q293/N293</f>
        <v>-2.0850884582982482E-2</v>
      </c>
      <c r="R294" s="128"/>
      <c r="S294" s="120"/>
      <c r="T294" s="111"/>
      <c r="U294" s="97"/>
      <c r="V294" s="129">
        <f>V293/S293</f>
        <v>-1.3549560472870623E-2</v>
      </c>
    </row>
    <row r="295" spans="1:22" x14ac:dyDescent="0.25">
      <c r="A295" s="147">
        <f t="shared" si="72"/>
        <v>41</v>
      </c>
      <c r="B295" s="133" t="s">
        <v>127</v>
      </c>
      <c r="C295" s="132"/>
      <c r="D295" s="122">
        <f>D263+D282+D287+D293</f>
        <v>157.23195200000001</v>
      </c>
      <c r="E295" s="115"/>
      <c r="F295" s="102">
        <f>F263+F282+F287+F293</f>
        <v>155.60096399999998</v>
      </c>
      <c r="G295" s="133"/>
      <c r="H295" s="132"/>
      <c r="I295" s="122">
        <f>I263+I282+I287+I293</f>
        <v>161.732752</v>
      </c>
      <c r="J295" s="115"/>
      <c r="K295" s="102">
        <f>K263+K282+K287+K293</f>
        <v>155.60096399999998</v>
      </c>
      <c r="L295" s="133"/>
      <c r="M295" s="132"/>
      <c r="N295" s="122">
        <f>N263+N282+N287+N293</f>
        <v>161.15270799999999</v>
      </c>
      <c r="O295" s="115"/>
      <c r="P295" s="102">
        <f>P263+P282+P287+P293</f>
        <v>156.00096399999998</v>
      </c>
      <c r="Q295" s="133"/>
      <c r="R295" s="132"/>
      <c r="S295" s="122">
        <f>S263+S282+S287+S293</f>
        <v>164.99193822373064</v>
      </c>
      <c r="T295" s="115"/>
      <c r="U295" s="102">
        <f>U263+U282+U287+U293</f>
        <v>157.90096399999999</v>
      </c>
      <c r="V295" s="133"/>
    </row>
    <row r="296" spans="1:22" x14ac:dyDescent="0.25">
      <c r="A296" s="148">
        <f t="shared" si="72"/>
        <v>42</v>
      </c>
      <c r="B296" s="134" t="s">
        <v>13</v>
      </c>
      <c r="C296" s="87"/>
      <c r="D296" s="43">
        <f>D295*0.13</f>
        <v>20.440153760000001</v>
      </c>
      <c r="E296" s="116"/>
      <c r="F296" s="99">
        <f>F295*0.13</f>
        <v>20.228125319999997</v>
      </c>
      <c r="G296" s="134"/>
      <c r="H296" s="87"/>
      <c r="I296" s="43">
        <f>I295*0.13</f>
        <v>21.025257760000002</v>
      </c>
      <c r="J296" s="116"/>
      <c r="K296" s="99">
        <f>K295*0.13</f>
        <v>20.228125319999997</v>
      </c>
      <c r="L296" s="134"/>
      <c r="M296" s="87"/>
      <c r="N296" s="43">
        <f>N295*0.13</f>
        <v>20.94985204</v>
      </c>
      <c r="O296" s="116"/>
      <c r="P296" s="99">
        <f>P295*0.13</f>
        <v>20.28012532</v>
      </c>
      <c r="Q296" s="134"/>
      <c r="R296" s="87"/>
      <c r="S296" s="43">
        <f>S295*0.13</f>
        <v>21.448951969084984</v>
      </c>
      <c r="T296" s="116"/>
      <c r="U296" s="99">
        <f>U295*0.13</f>
        <v>20.52712532</v>
      </c>
      <c r="V296" s="134"/>
    </row>
    <row r="297" spans="1:22" x14ac:dyDescent="0.25">
      <c r="A297" s="141">
        <f t="shared" si="72"/>
        <v>43</v>
      </c>
      <c r="B297" s="125" t="s">
        <v>14</v>
      </c>
      <c r="C297" s="88"/>
      <c r="D297" s="69"/>
      <c r="E297" s="117"/>
      <c r="F297" s="70"/>
      <c r="G297" s="125"/>
      <c r="H297" s="88"/>
      <c r="I297" s="69"/>
      <c r="J297" s="117"/>
      <c r="K297" s="70"/>
      <c r="L297" s="125"/>
      <c r="M297" s="88"/>
      <c r="N297" s="69"/>
      <c r="O297" s="117"/>
      <c r="P297" s="70"/>
      <c r="Q297" s="125"/>
      <c r="R297" s="88"/>
      <c r="S297" s="69"/>
      <c r="T297" s="117"/>
      <c r="U297" s="70"/>
      <c r="V297" s="125"/>
    </row>
    <row r="298" spans="1:22" x14ac:dyDescent="0.25">
      <c r="A298" s="149">
        <f t="shared" si="72"/>
        <v>44</v>
      </c>
      <c r="B298" s="150" t="s">
        <v>15</v>
      </c>
      <c r="C298" s="135"/>
      <c r="D298" s="104">
        <f>SUM(D295:D297)</f>
        <v>177.67210576000002</v>
      </c>
      <c r="E298" s="118"/>
      <c r="F298" s="103">
        <f>SUM(F295:F297)</f>
        <v>175.82908931999998</v>
      </c>
      <c r="G298" s="136">
        <f>F298-D298</f>
        <v>-1.8430164400000422</v>
      </c>
      <c r="H298" s="135"/>
      <c r="I298" s="104">
        <f>SUM(I295:I297)</f>
        <v>182.75800975999999</v>
      </c>
      <c r="J298" s="118"/>
      <c r="K298" s="103">
        <f>SUM(K295:K297)</f>
        <v>175.82908931999998</v>
      </c>
      <c r="L298" s="136">
        <f>K298-I298</f>
        <v>-6.9289204400000131</v>
      </c>
      <c r="M298" s="135"/>
      <c r="N298" s="104">
        <f>SUM(N295:N297)</f>
        <v>182.10256003999999</v>
      </c>
      <c r="O298" s="118"/>
      <c r="P298" s="103">
        <f>SUM(P295:P297)</f>
        <v>176.28108931999998</v>
      </c>
      <c r="Q298" s="136">
        <f>P298-N298</f>
        <v>-5.8214707200000078</v>
      </c>
      <c r="R298" s="135"/>
      <c r="S298" s="104">
        <f>SUM(S295:S297)</f>
        <v>186.44089019281563</v>
      </c>
      <c r="T298" s="118"/>
      <c r="U298" s="103">
        <f>SUM(U295:U297)</f>
        <v>178.42808932</v>
      </c>
      <c r="V298" s="136">
        <f>U298-S298</f>
        <v>-8.0128008728156317</v>
      </c>
    </row>
    <row r="299" spans="1:22" x14ac:dyDescent="0.25">
      <c r="A299" s="151">
        <f t="shared" si="72"/>
        <v>45</v>
      </c>
      <c r="B299" s="152" t="s">
        <v>116</v>
      </c>
      <c r="C299" s="137"/>
      <c r="D299" s="123"/>
      <c r="E299" s="119"/>
      <c r="F299" s="105"/>
      <c r="G299" s="138">
        <f>G298/D298</f>
        <v>-1.0373133318347641E-2</v>
      </c>
      <c r="H299" s="137"/>
      <c r="I299" s="123"/>
      <c r="J299" s="119"/>
      <c r="K299" s="105"/>
      <c r="L299" s="138">
        <f>L298/I298</f>
        <v>-3.7913087634841039E-2</v>
      </c>
      <c r="M299" s="137"/>
      <c r="N299" s="123"/>
      <c r="O299" s="119"/>
      <c r="P299" s="105"/>
      <c r="Q299" s="138">
        <f>Q298/N298</f>
        <v>-3.1968088305410342E-2</v>
      </c>
      <c r="R299" s="137"/>
      <c r="S299" s="123"/>
      <c r="T299" s="119"/>
      <c r="U299" s="105"/>
      <c r="V299" s="138">
        <f>V298/S298</f>
        <v>-4.2977701214196411E-2</v>
      </c>
    </row>
    <row r="300" spans="1:22" x14ac:dyDescent="0.25">
      <c r="A300" s="191">
        <f>A299+1</f>
        <v>46</v>
      </c>
      <c r="B300" s="192" t="s">
        <v>16</v>
      </c>
      <c r="C300" s="193"/>
      <c r="D300" s="194"/>
      <c r="E300" s="195"/>
      <c r="F300" s="196"/>
      <c r="G300" s="192"/>
      <c r="H300" s="193"/>
      <c r="I300" s="194"/>
      <c r="J300" s="195"/>
      <c r="K300" s="196"/>
      <c r="L300" s="192"/>
      <c r="M300" s="193"/>
      <c r="N300" s="194"/>
      <c r="O300" s="195"/>
      <c r="P300" s="196"/>
      <c r="Q300" s="192"/>
      <c r="R300" s="193"/>
      <c r="S300" s="194"/>
      <c r="T300" s="195"/>
      <c r="U300" s="196"/>
      <c r="V300" s="192"/>
    </row>
    <row r="301" spans="1:22" x14ac:dyDescent="0.25">
      <c r="A301" s="148">
        <f>A300+1</f>
        <v>47</v>
      </c>
      <c r="B301" s="134" t="s">
        <v>125</v>
      </c>
      <c r="C301" s="202">
        <f>'2015 Approved'!$B$23</f>
        <v>0</v>
      </c>
      <c r="D301" s="43">
        <f>C301*D255</f>
        <v>0</v>
      </c>
      <c r="E301" s="203">
        <f>C301</f>
        <v>0</v>
      </c>
      <c r="F301" s="99">
        <f>E301*F255</f>
        <v>0</v>
      </c>
      <c r="G301" s="134"/>
      <c r="H301" s="59">
        <f>'2015 Approved'!$M$23</f>
        <v>0</v>
      </c>
      <c r="I301" s="43">
        <f>H301*I255</f>
        <v>0</v>
      </c>
      <c r="J301" s="203">
        <f>H301</f>
        <v>0</v>
      </c>
      <c r="K301" s="7">
        <f>J301*K255</f>
        <v>0</v>
      </c>
      <c r="L301" s="134"/>
      <c r="M301" s="59">
        <f>'2015 Approved'!T275</f>
        <v>0</v>
      </c>
      <c r="N301" s="43">
        <f>M301*N255</f>
        <v>0</v>
      </c>
      <c r="O301" s="203">
        <f>M301</f>
        <v>0</v>
      </c>
      <c r="P301" s="7">
        <f>O301*P255</f>
        <v>0</v>
      </c>
      <c r="Q301" s="134"/>
      <c r="R301" s="59">
        <f>'2015 Approved'!$X$23</f>
        <v>3.0999999999999999E-3</v>
      </c>
      <c r="S301" s="43">
        <f>R301*S255</f>
        <v>3.1</v>
      </c>
      <c r="T301" s="203">
        <f>R301</f>
        <v>3.0999999999999999E-3</v>
      </c>
      <c r="U301" s="7">
        <f>T301*U255</f>
        <v>3.1</v>
      </c>
      <c r="V301" s="134"/>
    </row>
    <row r="302" spans="1:22" x14ac:dyDescent="0.25">
      <c r="A302" s="148">
        <f>A301+1</f>
        <v>48</v>
      </c>
      <c r="B302" s="85" t="s">
        <v>126</v>
      </c>
      <c r="C302" s="59">
        <f>'2015 Approved'!$B$24</f>
        <v>3.1999999999999997E-3</v>
      </c>
      <c r="D302" s="42">
        <f>C302*D255</f>
        <v>3.1999999999999997</v>
      </c>
      <c r="E302" s="203">
        <f>'2016 Proposed'!$B$26</f>
        <v>3.3999999999999998E-3</v>
      </c>
      <c r="F302" s="7">
        <f>E302*F255</f>
        <v>3.4</v>
      </c>
      <c r="G302" s="85"/>
      <c r="H302" s="59">
        <f>'2015 Approved'!$M$24</f>
        <v>-8.0000000000000004E-4</v>
      </c>
      <c r="I302" s="42">
        <f>H302*I255</f>
        <v>-0.8</v>
      </c>
      <c r="J302" s="114">
        <f>'2016 Proposed'!$B$26</f>
        <v>3.3999999999999998E-3</v>
      </c>
      <c r="K302" s="7">
        <f>J302*K255</f>
        <v>3.4</v>
      </c>
      <c r="L302" s="85"/>
      <c r="M302" s="59">
        <f>'2015 Approved'!$T$24</f>
        <v>-4.0000000000000002E-4</v>
      </c>
      <c r="N302" s="42">
        <f>M302*N255</f>
        <v>-0.4</v>
      </c>
      <c r="O302" s="114">
        <f>'2016 Proposed'!$B$26</f>
        <v>3.3999999999999998E-3</v>
      </c>
      <c r="P302" s="7">
        <f>O302*P255</f>
        <v>3.4</v>
      </c>
      <c r="Q302" s="85"/>
      <c r="R302" s="59">
        <f>'2015 Approved'!$X$24</f>
        <v>-2.9999999999999997E-4</v>
      </c>
      <c r="S302" s="42">
        <f>R302*S255</f>
        <v>-0.3</v>
      </c>
      <c r="T302" s="114">
        <f>'2016 Proposed'!$B$26</f>
        <v>3.3999999999999998E-3</v>
      </c>
      <c r="U302" s="7">
        <f>T302*U255</f>
        <v>3.4</v>
      </c>
      <c r="V302" s="85"/>
    </row>
    <row r="303" spans="1:22" x14ac:dyDescent="0.25">
      <c r="A303" s="139">
        <f t="shared" si="72"/>
        <v>49</v>
      </c>
      <c r="B303" s="85" t="s">
        <v>17</v>
      </c>
      <c r="C303" s="86"/>
      <c r="D303" s="42">
        <f>D295+SUM(D301:D302)</f>
        <v>160.431952</v>
      </c>
      <c r="E303" s="106"/>
      <c r="F303" s="7">
        <f>F295+SUM(F301:F302)</f>
        <v>159.00096399999998</v>
      </c>
      <c r="G303" s="85"/>
      <c r="H303" s="86"/>
      <c r="I303" s="42">
        <f>I295+I302+I301</f>
        <v>160.93275199999999</v>
      </c>
      <c r="J303" s="106"/>
      <c r="K303" s="7">
        <f>K295+K302+K301</f>
        <v>159.00096399999998</v>
      </c>
      <c r="L303" s="85"/>
      <c r="M303" s="86"/>
      <c r="N303" s="42">
        <f>N295+N302+N301</f>
        <v>160.75270799999998</v>
      </c>
      <c r="O303" s="106"/>
      <c r="P303" s="7">
        <f>P295+P302+P301</f>
        <v>159.40096399999999</v>
      </c>
      <c r="Q303" s="85"/>
      <c r="R303" s="86"/>
      <c r="S303" s="42">
        <f>S295+S302+S301</f>
        <v>167.79193822373063</v>
      </c>
      <c r="T303" s="106"/>
      <c r="U303" s="7">
        <f>U295+U302+U301</f>
        <v>164.40096399999999</v>
      </c>
      <c r="V303" s="85"/>
    </row>
    <row r="304" spans="1:22" x14ac:dyDescent="0.25">
      <c r="A304" s="139">
        <f t="shared" si="72"/>
        <v>50</v>
      </c>
      <c r="B304" s="85" t="s">
        <v>13</v>
      </c>
      <c r="C304" s="86"/>
      <c r="D304" s="42">
        <f>D303*0.13</f>
        <v>20.856153760000002</v>
      </c>
      <c r="E304" s="106"/>
      <c r="F304" s="7">
        <f>F303*0.13</f>
        <v>20.670125319999997</v>
      </c>
      <c r="G304" s="85"/>
      <c r="H304" s="86"/>
      <c r="I304" s="42">
        <f>I303*0.13</f>
        <v>20.92125776</v>
      </c>
      <c r="J304" s="106"/>
      <c r="K304" s="7">
        <f>K303*0.13</f>
        <v>20.670125319999997</v>
      </c>
      <c r="L304" s="85"/>
      <c r="M304" s="86"/>
      <c r="N304" s="42">
        <f>N303*0.13</f>
        <v>20.89785204</v>
      </c>
      <c r="O304" s="106"/>
      <c r="P304" s="7">
        <f>P303*0.13</f>
        <v>20.72212532</v>
      </c>
      <c r="Q304" s="85"/>
      <c r="R304" s="86"/>
      <c r="S304" s="42">
        <f>S303*0.13</f>
        <v>21.812951969084981</v>
      </c>
      <c r="T304" s="106"/>
      <c r="U304" s="7">
        <f>U303*0.13</f>
        <v>21.372125319999999</v>
      </c>
      <c r="V304" s="85"/>
    </row>
    <row r="305" spans="1:22" x14ac:dyDescent="0.25">
      <c r="A305" s="139">
        <f t="shared" si="72"/>
        <v>51</v>
      </c>
      <c r="B305" s="85" t="s">
        <v>18</v>
      </c>
      <c r="C305" s="86"/>
      <c r="D305" s="42"/>
      <c r="E305" s="106"/>
      <c r="F305" s="7"/>
      <c r="G305" s="85"/>
      <c r="H305" s="86"/>
      <c r="I305" s="42"/>
      <c r="J305" s="106"/>
      <c r="K305" s="7"/>
      <c r="L305" s="85"/>
      <c r="M305" s="86"/>
      <c r="N305" s="42"/>
      <c r="O305" s="106"/>
      <c r="P305" s="7"/>
      <c r="Q305" s="85"/>
      <c r="R305" s="86"/>
      <c r="S305" s="42"/>
      <c r="T305" s="106"/>
      <c r="U305" s="7"/>
      <c r="V305" s="85"/>
    </row>
    <row r="306" spans="1:22" x14ac:dyDescent="0.25">
      <c r="A306" s="177">
        <f t="shared" si="72"/>
        <v>52</v>
      </c>
      <c r="B306" s="178" t="s">
        <v>15</v>
      </c>
      <c r="C306" s="179"/>
      <c r="D306" s="180">
        <f>SUM(D303:D305)</f>
        <v>181.28810576000001</v>
      </c>
      <c r="E306" s="181"/>
      <c r="F306" s="182">
        <f>SUM(F303:F305)</f>
        <v>179.67108931999996</v>
      </c>
      <c r="G306" s="183">
        <f>F306-D306</f>
        <v>-1.6170164400000431</v>
      </c>
      <c r="H306" s="179"/>
      <c r="I306" s="180">
        <f>SUM(I303:I305)</f>
        <v>181.85400976</v>
      </c>
      <c r="J306" s="181"/>
      <c r="K306" s="182">
        <f>SUM(K303:K305)</f>
        <v>179.67108931999996</v>
      </c>
      <c r="L306" s="183">
        <f>K306-I306</f>
        <v>-2.1829204400000322</v>
      </c>
      <c r="M306" s="179"/>
      <c r="N306" s="180">
        <f>SUM(N303:N305)</f>
        <v>181.65056003999999</v>
      </c>
      <c r="O306" s="181"/>
      <c r="P306" s="182">
        <f>SUM(P303:P305)</f>
        <v>180.12308931999999</v>
      </c>
      <c r="Q306" s="183">
        <f>P306-N306</f>
        <v>-1.5274707199999966</v>
      </c>
      <c r="R306" s="179"/>
      <c r="S306" s="180">
        <f>SUM(S303:S305)</f>
        <v>189.60489019281562</v>
      </c>
      <c r="T306" s="181"/>
      <c r="U306" s="182">
        <f>SUM(U303:U305)</f>
        <v>185.77308932</v>
      </c>
      <c r="V306" s="183">
        <f>U306-S306</f>
        <v>-3.8318008728156201</v>
      </c>
    </row>
    <row r="307" spans="1:22" ht="15.75" thickBot="1" x14ac:dyDescent="0.3">
      <c r="A307" s="184">
        <f>A306+1</f>
        <v>53</v>
      </c>
      <c r="B307" s="185" t="s">
        <v>116</v>
      </c>
      <c r="C307" s="186"/>
      <c r="D307" s="187"/>
      <c r="E307" s="188"/>
      <c r="F307" s="189"/>
      <c r="G307" s="190">
        <f>G306/D306</f>
        <v>-8.9195947699996694E-3</v>
      </c>
      <c r="H307" s="186"/>
      <c r="I307" s="187"/>
      <c r="J307" s="188"/>
      <c r="K307" s="189"/>
      <c r="L307" s="190">
        <f>L306/I306</f>
        <v>-1.2003697047323398E-2</v>
      </c>
      <c r="M307" s="186"/>
      <c r="N307" s="187"/>
      <c r="O307" s="188"/>
      <c r="P307" s="189"/>
      <c r="Q307" s="190">
        <f>Q306/N306</f>
        <v>-8.4088412370633102E-3</v>
      </c>
      <c r="R307" s="186"/>
      <c r="S307" s="187"/>
      <c r="T307" s="188"/>
      <c r="U307" s="189"/>
      <c r="V307" s="190">
        <f>V306/S306</f>
        <v>-2.0209398971297272E-2</v>
      </c>
    </row>
    <row r="308" spans="1:22" ht="15.75" thickBot="1" x14ac:dyDescent="0.3"/>
    <row r="309" spans="1:22" x14ac:dyDescent="0.25">
      <c r="A309" s="153">
        <f>A307+1</f>
        <v>54</v>
      </c>
      <c r="B309" s="154" t="s">
        <v>118</v>
      </c>
      <c r="C309" s="153" t="s">
        <v>2</v>
      </c>
      <c r="D309" s="198" t="s">
        <v>3</v>
      </c>
      <c r="E309" s="199" t="s">
        <v>2</v>
      </c>
      <c r="F309" s="200" t="s">
        <v>3</v>
      </c>
      <c r="G309" s="201" t="s">
        <v>101</v>
      </c>
      <c r="H309" s="153" t="s">
        <v>2</v>
      </c>
      <c r="I309" s="198" t="s">
        <v>3</v>
      </c>
      <c r="J309" s="199" t="s">
        <v>2</v>
      </c>
      <c r="K309" s="200" t="s">
        <v>3</v>
      </c>
      <c r="L309" s="201" t="s">
        <v>101</v>
      </c>
      <c r="M309" s="153" t="s">
        <v>2</v>
      </c>
      <c r="N309" s="198" t="s">
        <v>3</v>
      </c>
      <c r="O309" s="199" t="s">
        <v>2</v>
      </c>
      <c r="P309" s="200" t="s">
        <v>3</v>
      </c>
      <c r="Q309" s="201" t="s">
        <v>101</v>
      </c>
      <c r="R309" s="153" t="s">
        <v>2</v>
      </c>
      <c r="S309" s="198" t="s">
        <v>3</v>
      </c>
      <c r="T309" s="199" t="s">
        <v>2</v>
      </c>
      <c r="U309" s="200" t="s">
        <v>3</v>
      </c>
      <c r="V309" s="201" t="s">
        <v>101</v>
      </c>
    </row>
    <row r="310" spans="1:22" x14ac:dyDescent="0.25">
      <c r="A310" s="139">
        <f>A309+1</f>
        <v>55</v>
      </c>
      <c r="B310" s="85" t="s">
        <v>117</v>
      </c>
      <c r="C310" s="86"/>
      <c r="D310" s="42">
        <f>SUM(D266:D269)+D272+D281</f>
        <v>27.78</v>
      </c>
      <c r="E310" s="106"/>
      <c r="F310" s="7">
        <f>SUM(F266:F269)+F272+F281</f>
        <v>25.28</v>
      </c>
      <c r="G310" s="56">
        <f>F310-D310</f>
        <v>-2.5</v>
      </c>
      <c r="H310" s="86"/>
      <c r="I310" s="42">
        <f>SUM(I266:I269)+I272+I281</f>
        <v>31.03</v>
      </c>
      <c r="J310" s="106"/>
      <c r="K310" s="7">
        <f>SUM(K266:K269)+K272+K281</f>
        <v>25.28</v>
      </c>
      <c r="L310" s="56">
        <f>K310-I310</f>
        <v>-5.75</v>
      </c>
      <c r="M310" s="86"/>
      <c r="N310" s="42">
        <f>SUM(N266:N269)+N272+N281</f>
        <v>27.339999999999996</v>
      </c>
      <c r="O310" s="106"/>
      <c r="P310" s="7">
        <f>SUM(P266:P269)+P272+P281</f>
        <v>25.28</v>
      </c>
      <c r="Q310" s="56">
        <f>P310-N310</f>
        <v>-2.0599999999999952</v>
      </c>
      <c r="R310" s="86"/>
      <c r="S310" s="42">
        <f>SUM(S266:S269)+S272+S281</f>
        <v>25.89</v>
      </c>
      <c r="T310" s="106"/>
      <c r="U310" s="7">
        <f>SUM(U266:U269)+U272+U281</f>
        <v>25.28</v>
      </c>
      <c r="V310" s="56">
        <f>U310-S310</f>
        <v>-0.60999999999999943</v>
      </c>
    </row>
    <row r="311" spans="1:22" x14ac:dyDescent="0.25">
      <c r="A311" s="164">
        <f t="shared" ref="A311:A313" si="89">A310+1</f>
        <v>56</v>
      </c>
      <c r="B311" s="165" t="s">
        <v>116</v>
      </c>
      <c r="C311" s="166"/>
      <c r="D311" s="167"/>
      <c r="E311" s="168"/>
      <c r="F311" s="93"/>
      <c r="G311" s="169">
        <f>G310/SUM(D310:D313)</f>
        <v>-7.0738182931883775E-2</v>
      </c>
      <c r="H311" s="166"/>
      <c r="I311" s="167"/>
      <c r="J311" s="168"/>
      <c r="K311" s="93"/>
      <c r="L311" s="169">
        <f>L310/SUM(I310:I313)</f>
        <v>-0.14400159959481207</v>
      </c>
      <c r="M311" s="166"/>
      <c r="N311" s="167"/>
      <c r="O311" s="168"/>
      <c r="P311" s="93"/>
      <c r="Q311" s="169">
        <f>Q310/SUM(N310:N313)</f>
        <v>-5.3797604220322683E-2</v>
      </c>
      <c r="R311" s="166"/>
      <c r="S311" s="167"/>
      <c r="T311" s="168"/>
      <c r="U311" s="93"/>
      <c r="V311" s="169">
        <f>V310/SUM(S310:S313)</f>
        <v>-1.3737464001088174E-2</v>
      </c>
    </row>
    <row r="312" spans="1:22" x14ac:dyDescent="0.25">
      <c r="A312" s="139">
        <f t="shared" si="89"/>
        <v>57</v>
      </c>
      <c r="B312" s="85" t="s">
        <v>119</v>
      </c>
      <c r="C312" s="86"/>
      <c r="D312" s="42">
        <f>D270+SUM(D273:D280)+D271</f>
        <v>7.5615919999999957</v>
      </c>
      <c r="E312" s="106"/>
      <c r="F312" s="7">
        <f>F270+SUM(F273:F280)+F271</f>
        <v>8.8422339999999906</v>
      </c>
      <c r="G312" s="56">
        <f>F312-D312</f>
        <v>1.280641999999995</v>
      </c>
      <c r="H312" s="86"/>
      <c r="I312" s="42">
        <f>I270+SUM(I273:I280)+I271</f>
        <v>8.9001119999999947</v>
      </c>
      <c r="J312" s="106"/>
      <c r="K312" s="7">
        <f>K270+SUM(K273:K280)+K271</f>
        <v>8.8422339999999906</v>
      </c>
      <c r="L312" s="56">
        <f>K312-I312</f>
        <v>-5.7878000000004093E-2</v>
      </c>
      <c r="M312" s="86"/>
      <c r="N312" s="42">
        <f>N270+SUM(N273:N280)+N271</f>
        <v>10.951668000000005</v>
      </c>
      <c r="O312" s="106"/>
      <c r="P312" s="7">
        <f>P270+SUM(P273:P280)+P271</f>
        <v>9.2422339999999892</v>
      </c>
      <c r="Q312" s="56">
        <f>P312-N312</f>
        <v>-1.7094340000000159</v>
      </c>
      <c r="R312" s="86"/>
      <c r="S312" s="42">
        <f>S270+SUM(S273:S280)+S271</f>
        <v>18.514119999999998</v>
      </c>
      <c r="T312" s="106"/>
      <c r="U312" s="7">
        <f>U270+SUM(U273:U280)+U271</f>
        <v>11.14223399999999</v>
      </c>
      <c r="V312" s="56">
        <f>U312-S312</f>
        <v>-7.3718860000000088</v>
      </c>
    </row>
    <row r="313" spans="1:22" ht="15.75" thickBot="1" x14ac:dyDescent="0.3">
      <c r="A313" s="170">
        <f t="shared" si="89"/>
        <v>58</v>
      </c>
      <c r="B313" s="171" t="s">
        <v>116</v>
      </c>
      <c r="C313" s="172"/>
      <c r="D313" s="173"/>
      <c r="E313" s="174"/>
      <c r="F313" s="175"/>
      <c r="G313" s="176">
        <f>G312/SUM(D310:D313)</f>
        <v>3.6236115226501255E-2</v>
      </c>
      <c r="H313" s="172"/>
      <c r="I313" s="173"/>
      <c r="J313" s="174"/>
      <c r="K313" s="175"/>
      <c r="L313" s="176">
        <f>L312/SUM(I310:I313)</f>
        <v>-1.4494825358868039E-3</v>
      </c>
      <c r="M313" s="172"/>
      <c r="N313" s="173"/>
      <c r="O313" s="174"/>
      <c r="P313" s="175"/>
      <c r="Q313" s="176">
        <f>Q312/SUM(N310:N313)</f>
        <v>-4.4642453287749594E-2</v>
      </c>
      <c r="R313" s="172"/>
      <c r="S313" s="173"/>
      <c r="T313" s="174"/>
      <c r="U313" s="175"/>
      <c r="V313" s="176">
        <f>V312/SUM(S310:S313)</f>
        <v>-0.16601806318873133</v>
      </c>
    </row>
    <row r="314" spans="1:22" ht="15.75" thickBot="1" x14ac:dyDescent="0.3"/>
    <row r="315" spans="1:22" x14ac:dyDescent="0.25">
      <c r="A315" s="330" t="s">
        <v>109</v>
      </c>
      <c r="B315" s="332" t="s">
        <v>0</v>
      </c>
      <c r="C315" s="328" t="s">
        <v>113</v>
      </c>
      <c r="D315" s="329"/>
      <c r="E315" s="326" t="s">
        <v>114</v>
      </c>
      <c r="F315" s="326"/>
      <c r="G315" s="327"/>
      <c r="H315" s="328" t="s">
        <v>115</v>
      </c>
      <c r="I315" s="329"/>
      <c r="J315" s="326" t="s">
        <v>114</v>
      </c>
      <c r="K315" s="326"/>
      <c r="L315" s="327"/>
      <c r="M315" s="328" t="s">
        <v>122</v>
      </c>
      <c r="N315" s="329"/>
      <c r="O315" s="326" t="s">
        <v>114</v>
      </c>
      <c r="P315" s="326"/>
      <c r="Q315" s="327"/>
      <c r="R315" s="328" t="s">
        <v>121</v>
      </c>
      <c r="S315" s="329"/>
      <c r="T315" s="326" t="s">
        <v>114</v>
      </c>
      <c r="U315" s="326"/>
      <c r="V315" s="327"/>
    </row>
    <row r="316" spans="1:22" x14ac:dyDescent="0.25">
      <c r="A316" s="331"/>
      <c r="B316" s="333"/>
      <c r="C316" s="157" t="s">
        <v>2</v>
      </c>
      <c r="D316" s="158" t="s">
        <v>3</v>
      </c>
      <c r="E316" s="159" t="s">
        <v>2</v>
      </c>
      <c r="F316" s="160" t="s">
        <v>3</v>
      </c>
      <c r="G316" s="250" t="s">
        <v>101</v>
      </c>
      <c r="H316" s="157" t="s">
        <v>2</v>
      </c>
      <c r="I316" s="158" t="s">
        <v>3</v>
      </c>
      <c r="J316" s="159" t="s">
        <v>2</v>
      </c>
      <c r="K316" s="160" t="s">
        <v>3</v>
      </c>
      <c r="L316" s="250" t="s">
        <v>101</v>
      </c>
      <c r="M316" s="157" t="s">
        <v>2</v>
      </c>
      <c r="N316" s="158" t="s">
        <v>3</v>
      </c>
      <c r="O316" s="159" t="s">
        <v>2</v>
      </c>
      <c r="P316" s="160" t="s">
        <v>3</v>
      </c>
      <c r="Q316" s="250" t="s">
        <v>101</v>
      </c>
      <c r="R316" s="157" t="s">
        <v>2</v>
      </c>
      <c r="S316" s="158" t="s">
        <v>3</v>
      </c>
      <c r="T316" s="159" t="s">
        <v>2</v>
      </c>
      <c r="U316" s="160" t="s">
        <v>3</v>
      </c>
      <c r="V316" s="250" t="s">
        <v>101</v>
      </c>
    </row>
    <row r="317" spans="1:22" x14ac:dyDescent="0.25">
      <c r="A317" s="139">
        <v>1</v>
      </c>
      <c r="B317" s="85" t="s">
        <v>89</v>
      </c>
      <c r="C317" s="86"/>
      <c r="D317" s="251">
        <v>1500</v>
      </c>
      <c r="E317" s="106"/>
      <c r="F317" s="1">
        <f>D317</f>
        <v>1500</v>
      </c>
      <c r="G317" s="85"/>
      <c r="H317" s="86"/>
      <c r="I317" s="40">
        <f>D317</f>
        <v>1500</v>
      </c>
      <c r="J317" s="106"/>
      <c r="K317" s="1">
        <f>I317</f>
        <v>1500</v>
      </c>
      <c r="L317" s="85"/>
      <c r="M317" s="86"/>
      <c r="N317" s="40">
        <f>D317</f>
        <v>1500</v>
      </c>
      <c r="O317" s="106"/>
      <c r="P317" s="1">
        <f>N317</f>
        <v>1500</v>
      </c>
      <c r="Q317" s="85"/>
      <c r="R317" s="86"/>
      <c r="S317" s="40">
        <f>D317</f>
        <v>1500</v>
      </c>
      <c r="T317" s="106"/>
      <c r="U317" s="1">
        <f>S317</f>
        <v>1500</v>
      </c>
      <c r="V317" s="85"/>
    </row>
    <row r="318" spans="1:22" x14ac:dyDescent="0.25">
      <c r="A318" s="139">
        <f>A317+1</f>
        <v>2</v>
      </c>
      <c r="B318" s="85" t="s">
        <v>90</v>
      </c>
      <c r="C318" s="86"/>
      <c r="D318" s="40">
        <v>0</v>
      </c>
      <c r="E318" s="106"/>
      <c r="F318" s="1">
        <f>D318</f>
        <v>0</v>
      </c>
      <c r="G318" s="85"/>
      <c r="H318" s="86"/>
      <c r="I318" s="40">
        <v>0</v>
      </c>
      <c r="J318" s="106"/>
      <c r="K318" s="1">
        <f>I318</f>
        <v>0</v>
      </c>
      <c r="L318" s="85"/>
      <c r="M318" s="86"/>
      <c r="N318" s="40">
        <v>0</v>
      </c>
      <c r="O318" s="106"/>
      <c r="P318" s="1">
        <f>N318</f>
        <v>0</v>
      </c>
      <c r="Q318" s="85"/>
      <c r="R318" s="86"/>
      <c r="S318" s="40">
        <v>0</v>
      </c>
      <c r="T318" s="106"/>
      <c r="U318" s="1">
        <f>S318</f>
        <v>0</v>
      </c>
      <c r="V318" s="85"/>
    </row>
    <row r="319" spans="1:22" x14ac:dyDescent="0.25">
      <c r="A319" s="139">
        <f t="shared" ref="A319:A368" si="90">A318+1</f>
        <v>3</v>
      </c>
      <c r="B319" s="85" t="s">
        <v>22</v>
      </c>
      <c r="C319" s="86"/>
      <c r="D319" s="40">
        <f>CKH_LOSS</f>
        <v>1.0427999999999999</v>
      </c>
      <c r="E319" s="106"/>
      <c r="F319" s="1">
        <f>EPI_LOSS</f>
        <v>1.0430999999999999</v>
      </c>
      <c r="G319" s="85"/>
      <c r="H319" s="86"/>
      <c r="I319" s="40">
        <f>SMP_LOSS</f>
        <v>1.0608</v>
      </c>
      <c r="J319" s="106"/>
      <c r="K319" s="1">
        <f>EPI_LOSS</f>
        <v>1.0430999999999999</v>
      </c>
      <c r="L319" s="85"/>
      <c r="M319" s="86"/>
      <c r="N319" s="40">
        <f>DUT_LOSS</f>
        <v>1.0662</v>
      </c>
      <c r="O319" s="106"/>
      <c r="P319" s="1">
        <f>EPI_LOSS</f>
        <v>1.0430999999999999</v>
      </c>
      <c r="Q319" s="85"/>
      <c r="R319" s="86"/>
      <c r="S319" s="72">
        <f>NEW_LOSS</f>
        <v>1.0580000000000001</v>
      </c>
      <c r="T319" s="106"/>
      <c r="U319" s="1">
        <f>EPI_LOSS</f>
        <v>1.0430999999999999</v>
      </c>
      <c r="V319" s="85"/>
    </row>
    <row r="320" spans="1:22" x14ac:dyDescent="0.25">
      <c r="A320" s="139">
        <f t="shared" si="90"/>
        <v>4</v>
      </c>
      <c r="B320" s="85" t="s">
        <v>91</v>
      </c>
      <c r="C320" s="86"/>
      <c r="D320" s="40">
        <f>D317*D319</f>
        <v>1564.1999999999998</v>
      </c>
      <c r="E320" s="106"/>
      <c r="F320" s="1">
        <f>F317*F319</f>
        <v>1564.6499999999999</v>
      </c>
      <c r="G320" s="85"/>
      <c r="H320" s="86"/>
      <c r="I320" s="40">
        <f>I317*I319</f>
        <v>1591.2</v>
      </c>
      <c r="J320" s="106"/>
      <c r="K320" s="1">
        <f>K317*K319</f>
        <v>1564.6499999999999</v>
      </c>
      <c r="L320" s="85"/>
      <c r="M320" s="86"/>
      <c r="N320" s="40">
        <f>N317*N319</f>
        <v>1599.3</v>
      </c>
      <c r="O320" s="106"/>
      <c r="P320" s="1">
        <f>P317*P319</f>
        <v>1564.6499999999999</v>
      </c>
      <c r="Q320" s="85"/>
      <c r="R320" s="86"/>
      <c r="S320" s="40">
        <f>S317*S319</f>
        <v>1587</v>
      </c>
      <c r="T320" s="106"/>
      <c r="U320" s="1">
        <f>U317*U319</f>
        <v>1564.6499999999999</v>
      </c>
      <c r="V320" s="85"/>
    </row>
    <row r="321" spans="1:22" x14ac:dyDescent="0.25">
      <c r="A321" s="140">
        <f t="shared" si="90"/>
        <v>5</v>
      </c>
      <c r="B321" s="83" t="s">
        <v>27</v>
      </c>
      <c r="C321" s="82"/>
      <c r="D321" s="41"/>
      <c r="E321" s="107"/>
      <c r="F321" s="39"/>
      <c r="G321" s="83"/>
      <c r="H321" s="82"/>
      <c r="I321" s="41"/>
      <c r="J321" s="107"/>
      <c r="K321" s="39"/>
      <c r="L321" s="83"/>
      <c r="M321" s="82"/>
      <c r="N321" s="41"/>
      <c r="O321" s="107"/>
      <c r="P321" s="39"/>
      <c r="Q321" s="83"/>
      <c r="R321" s="82"/>
      <c r="S321" s="41"/>
      <c r="T321" s="107"/>
      <c r="U321" s="39"/>
      <c r="V321" s="83"/>
    </row>
    <row r="322" spans="1:22" x14ac:dyDescent="0.25">
      <c r="A322" s="139">
        <f t="shared" si="90"/>
        <v>6</v>
      </c>
      <c r="B322" s="85" t="s">
        <v>23</v>
      </c>
      <c r="C322" s="84">
        <f>'General Input'!$B$11</f>
        <v>0.08</v>
      </c>
      <c r="D322" s="42">
        <f>D$317*C322*TOU_OFF</f>
        <v>76.8</v>
      </c>
      <c r="E322" s="108">
        <f>'General Input'!$B$11</f>
        <v>0.08</v>
      </c>
      <c r="F322" s="7">
        <f>F$317*E322*TOU_OFF</f>
        <v>76.8</v>
      </c>
      <c r="G322" s="85"/>
      <c r="H322" s="84">
        <f>'General Input'!$B$11</f>
        <v>0.08</v>
      </c>
      <c r="I322" s="42">
        <f>I$317*H322*TOU_OFF</f>
        <v>76.8</v>
      </c>
      <c r="J322" s="108">
        <f>'General Input'!$B$11</f>
        <v>0.08</v>
      </c>
      <c r="K322" s="7">
        <f>K$317*J322*TOU_OFF</f>
        <v>76.8</v>
      </c>
      <c r="L322" s="85"/>
      <c r="M322" s="84">
        <f>'General Input'!$B$11</f>
        <v>0.08</v>
      </c>
      <c r="N322" s="42">
        <f>N$317*M322*TOU_OFF</f>
        <v>76.8</v>
      </c>
      <c r="O322" s="108">
        <f>'General Input'!$B$11</f>
        <v>0.08</v>
      </c>
      <c r="P322" s="7">
        <f>P$317*O322*TOU_OFF</f>
        <v>76.8</v>
      </c>
      <c r="Q322" s="85"/>
      <c r="R322" s="84">
        <f>'General Input'!$B$11</f>
        <v>0.08</v>
      </c>
      <c r="S322" s="42">
        <f>S$317*R322*TOU_OFF</f>
        <v>76.8</v>
      </c>
      <c r="T322" s="108">
        <f>'General Input'!$B$11</f>
        <v>0.08</v>
      </c>
      <c r="U322" s="7">
        <f>U$317*T322*TOU_OFF</f>
        <v>76.8</v>
      </c>
      <c r="V322" s="85"/>
    </row>
    <row r="323" spans="1:22" x14ac:dyDescent="0.25">
      <c r="A323" s="139">
        <f t="shared" si="90"/>
        <v>7</v>
      </c>
      <c r="B323" s="85" t="s">
        <v>24</v>
      </c>
      <c r="C323" s="84">
        <f>'General Input'!$B$12</f>
        <v>0.122</v>
      </c>
      <c r="D323" s="42">
        <f>D$317*C323*TOU_MID</f>
        <v>32.94</v>
      </c>
      <c r="E323" s="108">
        <f>'General Input'!$B$12</f>
        <v>0.122</v>
      </c>
      <c r="F323" s="7">
        <f>F$317*E323*TOU_MID</f>
        <v>32.94</v>
      </c>
      <c r="G323" s="85"/>
      <c r="H323" s="84">
        <f>'General Input'!$B$12</f>
        <v>0.122</v>
      </c>
      <c r="I323" s="42">
        <f>I$317*H323*TOU_MID</f>
        <v>32.94</v>
      </c>
      <c r="J323" s="108">
        <f>'General Input'!$B$12</f>
        <v>0.122</v>
      </c>
      <c r="K323" s="7">
        <f>K$317*J323*TOU_MID</f>
        <v>32.94</v>
      </c>
      <c r="L323" s="85"/>
      <c r="M323" s="84">
        <f>'General Input'!$B$12</f>
        <v>0.122</v>
      </c>
      <c r="N323" s="42">
        <f>N$317*M323*TOU_MID</f>
        <v>32.94</v>
      </c>
      <c r="O323" s="108">
        <f>'General Input'!$B$12</f>
        <v>0.122</v>
      </c>
      <c r="P323" s="7">
        <f>P$317*O323*TOU_MID</f>
        <v>32.94</v>
      </c>
      <c r="Q323" s="85"/>
      <c r="R323" s="84">
        <f>'General Input'!$B$12</f>
        <v>0.122</v>
      </c>
      <c r="S323" s="42">
        <f>S$317*R323*TOU_MID</f>
        <v>32.94</v>
      </c>
      <c r="T323" s="108">
        <f>'General Input'!$B$12</f>
        <v>0.122</v>
      </c>
      <c r="U323" s="7">
        <f>U$317*T323*TOU_MID</f>
        <v>32.94</v>
      </c>
      <c r="V323" s="85"/>
    </row>
    <row r="324" spans="1:22" x14ac:dyDescent="0.25">
      <c r="A324" s="141">
        <f t="shared" si="90"/>
        <v>8</v>
      </c>
      <c r="B324" s="125" t="s">
        <v>25</v>
      </c>
      <c r="C324" s="124">
        <f>'General Input'!$B$13</f>
        <v>0.161</v>
      </c>
      <c r="D324" s="69">
        <f>D$317*C324*TOU_ON</f>
        <v>43.47</v>
      </c>
      <c r="E324" s="109">
        <f>'General Input'!$B$13</f>
        <v>0.161</v>
      </c>
      <c r="F324" s="70">
        <f>F$317*E324*TOU_ON</f>
        <v>43.47</v>
      </c>
      <c r="G324" s="125"/>
      <c r="H324" s="124">
        <f>'General Input'!$B$13</f>
        <v>0.161</v>
      </c>
      <c r="I324" s="69">
        <f>I$317*H324*TOU_ON</f>
        <v>43.47</v>
      </c>
      <c r="J324" s="109">
        <f>'General Input'!$B$13</f>
        <v>0.161</v>
      </c>
      <c r="K324" s="70">
        <f>K$317*J324*TOU_ON</f>
        <v>43.47</v>
      </c>
      <c r="L324" s="125"/>
      <c r="M324" s="124">
        <f>'General Input'!$B$13</f>
        <v>0.161</v>
      </c>
      <c r="N324" s="69">
        <f>N$317*M324*TOU_ON</f>
        <v>43.47</v>
      </c>
      <c r="O324" s="109">
        <f>'General Input'!$B$13</f>
        <v>0.161</v>
      </c>
      <c r="P324" s="70">
        <f>P$317*O324*TOU_ON</f>
        <v>43.47</v>
      </c>
      <c r="Q324" s="125"/>
      <c r="R324" s="124">
        <f>'General Input'!$B$13</f>
        <v>0.161</v>
      </c>
      <c r="S324" s="69">
        <f>S$317*R324*TOU_ON</f>
        <v>43.47</v>
      </c>
      <c r="T324" s="109">
        <f>'General Input'!$B$13</f>
        <v>0.161</v>
      </c>
      <c r="U324" s="70">
        <f>U$317*T324*TOU_ON</f>
        <v>43.47</v>
      </c>
      <c r="V324" s="125"/>
    </row>
    <row r="325" spans="1:22" x14ac:dyDescent="0.25">
      <c r="A325" s="142">
        <f t="shared" si="90"/>
        <v>9</v>
      </c>
      <c r="B325" s="143" t="s">
        <v>26</v>
      </c>
      <c r="C325" s="126"/>
      <c r="D325" s="96">
        <f>SUM(D322:D324)</f>
        <v>153.20999999999998</v>
      </c>
      <c r="E325" s="110"/>
      <c r="F325" s="95">
        <f>SUM(F322:F324)</f>
        <v>153.20999999999998</v>
      </c>
      <c r="G325" s="127">
        <f>D325-F325</f>
        <v>0</v>
      </c>
      <c r="H325" s="126"/>
      <c r="I325" s="96">
        <f>SUM(I322:I324)</f>
        <v>153.20999999999998</v>
      </c>
      <c r="J325" s="110"/>
      <c r="K325" s="95">
        <f>SUM(K322:K324)</f>
        <v>153.20999999999998</v>
      </c>
      <c r="L325" s="127">
        <f>I325-K325</f>
        <v>0</v>
      </c>
      <c r="M325" s="126"/>
      <c r="N325" s="96">
        <f>SUM(N322:N324)</f>
        <v>153.20999999999998</v>
      </c>
      <c r="O325" s="110"/>
      <c r="P325" s="95">
        <f>SUM(P322:P324)</f>
        <v>153.20999999999998</v>
      </c>
      <c r="Q325" s="127">
        <f>N325-P325</f>
        <v>0</v>
      </c>
      <c r="R325" s="126"/>
      <c r="S325" s="96">
        <f>SUM(S322:S324)</f>
        <v>153.20999999999998</v>
      </c>
      <c r="T325" s="110"/>
      <c r="U325" s="95">
        <f>SUM(U322:U324)</f>
        <v>153.20999999999998</v>
      </c>
      <c r="V325" s="127">
        <f>S325-U325</f>
        <v>0</v>
      </c>
    </row>
    <row r="326" spans="1:22" x14ac:dyDescent="0.25">
      <c r="A326" s="144">
        <f t="shared" si="90"/>
        <v>10</v>
      </c>
      <c r="B326" s="145" t="s">
        <v>116</v>
      </c>
      <c r="C326" s="128"/>
      <c r="D326" s="120"/>
      <c r="E326" s="111"/>
      <c r="F326" s="97"/>
      <c r="G326" s="129">
        <f>G325/D325</f>
        <v>0</v>
      </c>
      <c r="H326" s="128"/>
      <c r="I326" s="120"/>
      <c r="J326" s="111"/>
      <c r="K326" s="97"/>
      <c r="L326" s="129">
        <f>L325/I325</f>
        <v>0</v>
      </c>
      <c r="M326" s="128"/>
      <c r="N326" s="120"/>
      <c r="O326" s="111"/>
      <c r="P326" s="97"/>
      <c r="Q326" s="129">
        <f>Q325/N325</f>
        <v>0</v>
      </c>
      <c r="R326" s="128"/>
      <c r="S326" s="120"/>
      <c r="T326" s="111"/>
      <c r="U326" s="97"/>
      <c r="V326" s="129">
        <f>V325/S325</f>
        <v>0</v>
      </c>
    </row>
    <row r="327" spans="1:22" x14ac:dyDescent="0.25">
      <c r="A327" s="146">
        <f t="shared" si="90"/>
        <v>11</v>
      </c>
      <c r="B327" s="131" t="s">
        <v>28</v>
      </c>
      <c r="C327" s="130"/>
      <c r="D327" s="121"/>
      <c r="E327" s="112"/>
      <c r="F327" s="94"/>
      <c r="G327" s="131"/>
      <c r="H327" s="130"/>
      <c r="I327" s="121"/>
      <c r="J327" s="112"/>
      <c r="K327" s="94"/>
      <c r="L327" s="131"/>
      <c r="M327" s="130"/>
      <c r="N327" s="121"/>
      <c r="O327" s="112"/>
      <c r="P327" s="94"/>
      <c r="Q327" s="131"/>
      <c r="R327" s="130"/>
      <c r="S327" s="121"/>
      <c r="T327" s="112"/>
      <c r="U327" s="94"/>
      <c r="V327" s="131"/>
    </row>
    <row r="328" spans="1:22" x14ac:dyDescent="0.25">
      <c r="A328" s="139">
        <f t="shared" si="90"/>
        <v>12</v>
      </c>
      <c r="B328" s="85" t="s">
        <v>5</v>
      </c>
      <c r="C328" s="55">
        <f>'2015 Approved'!$B$4</f>
        <v>18.98</v>
      </c>
      <c r="D328" s="42">
        <f>C328</f>
        <v>18.98</v>
      </c>
      <c r="E328" s="113">
        <f>'2016 Proposed'!$B$3</f>
        <v>18.98</v>
      </c>
      <c r="F328" s="7">
        <f>E328</f>
        <v>18.98</v>
      </c>
      <c r="G328" s="85"/>
      <c r="H328" s="55">
        <f>'2015 Approved'!$M$4</f>
        <v>14.43</v>
      </c>
      <c r="I328" s="42">
        <f>H328</f>
        <v>14.43</v>
      </c>
      <c r="J328" s="113">
        <f>'2016 Proposed'!$B$3</f>
        <v>18.98</v>
      </c>
      <c r="K328" s="7">
        <f>J328</f>
        <v>18.98</v>
      </c>
      <c r="L328" s="85"/>
      <c r="M328" s="55">
        <f>'2015 Approved'!$T$4</f>
        <v>13.44</v>
      </c>
      <c r="N328" s="42">
        <f>M328</f>
        <v>13.44</v>
      </c>
      <c r="O328" s="113">
        <f>'2016 Proposed'!$B$3</f>
        <v>18.98</v>
      </c>
      <c r="P328" s="7">
        <f>O328</f>
        <v>18.98</v>
      </c>
      <c r="Q328" s="85"/>
      <c r="R328" s="55">
        <f>'2015 Approved'!$X$4</f>
        <v>12.52</v>
      </c>
      <c r="S328" s="42">
        <f>R328</f>
        <v>12.52</v>
      </c>
      <c r="T328" s="113">
        <f>'2016 Proposed'!$B$3</f>
        <v>18.98</v>
      </c>
      <c r="U328" s="7">
        <f>T328</f>
        <v>18.98</v>
      </c>
      <c r="V328" s="85"/>
    </row>
    <row r="329" spans="1:22" x14ac:dyDescent="0.25">
      <c r="A329" s="139">
        <f t="shared" si="90"/>
        <v>13</v>
      </c>
      <c r="B329" s="85" t="s">
        <v>84</v>
      </c>
      <c r="C329" s="55">
        <f>'2015 Approved'!$B$5</f>
        <v>0</v>
      </c>
      <c r="D329" s="42">
        <f t="shared" ref="D329:D332" si="91">C329</f>
        <v>0</v>
      </c>
      <c r="E329" s="113">
        <f>'2016 Proposed'!$B$5</f>
        <v>0</v>
      </c>
      <c r="F329" s="7">
        <f t="shared" ref="F329:F332" si="92">E329</f>
        <v>0</v>
      </c>
      <c r="G329" s="85"/>
      <c r="H329" s="55">
        <f>'2015 Approved'!$M$5</f>
        <v>1.23</v>
      </c>
      <c r="I329" s="42">
        <f t="shared" ref="I329:I332" si="93">H329</f>
        <v>1.23</v>
      </c>
      <c r="J329" s="113">
        <f>'2016 Proposed'!$B$5</f>
        <v>0</v>
      </c>
      <c r="K329" s="7">
        <f t="shared" ref="K329:K332" si="94">J329</f>
        <v>0</v>
      </c>
      <c r="L329" s="85"/>
      <c r="M329" s="55">
        <f>'2015 Approved'!$T$5</f>
        <v>1.2</v>
      </c>
      <c r="N329" s="42">
        <f t="shared" ref="N329:N332" si="95">M329</f>
        <v>1.2</v>
      </c>
      <c r="O329" s="113">
        <f>'2016 Proposed'!$B$5</f>
        <v>0</v>
      </c>
      <c r="P329" s="7">
        <f t="shared" ref="P329:P332" si="96">O329</f>
        <v>0</v>
      </c>
      <c r="Q329" s="85"/>
      <c r="R329" s="55">
        <f>'2015 Approved'!$X$5</f>
        <v>0.77</v>
      </c>
      <c r="S329" s="42">
        <f t="shared" ref="S329:S332" si="97">R329</f>
        <v>0.77</v>
      </c>
      <c r="T329" s="113">
        <f>'2016 Proposed'!$B$5</f>
        <v>0</v>
      </c>
      <c r="U329" s="7">
        <f t="shared" ref="U329:U332" si="98">T329</f>
        <v>0</v>
      </c>
      <c r="V329" s="85"/>
    </row>
    <row r="330" spans="1:22" x14ac:dyDescent="0.25">
      <c r="A330" s="139">
        <f t="shared" si="90"/>
        <v>14</v>
      </c>
      <c r="B330" s="85" t="s">
        <v>84</v>
      </c>
      <c r="C330" s="55">
        <f>'2015 Approved'!$B$6</f>
        <v>0</v>
      </c>
      <c r="D330" s="42">
        <f t="shared" si="91"/>
        <v>0</v>
      </c>
      <c r="E330" s="113">
        <f>'2016 Proposed'!$B$6</f>
        <v>0</v>
      </c>
      <c r="F330" s="7">
        <f t="shared" si="92"/>
        <v>0</v>
      </c>
      <c r="G330" s="85"/>
      <c r="H330" s="55">
        <f>'2015 Approved'!$M$6</f>
        <v>0.77</v>
      </c>
      <c r="I330" s="42">
        <f t="shared" si="93"/>
        <v>0.77</v>
      </c>
      <c r="J330" s="113">
        <f>'2016 Proposed'!$B$6</f>
        <v>0</v>
      </c>
      <c r="K330" s="7">
        <f t="shared" si="94"/>
        <v>0</v>
      </c>
      <c r="L330" s="85"/>
      <c r="M330" s="55">
        <f>'2015 Approved'!$T$6</f>
        <v>0</v>
      </c>
      <c r="N330" s="42">
        <f t="shared" si="95"/>
        <v>0</v>
      </c>
      <c r="O330" s="113">
        <f>'2016 Proposed'!$B$6</f>
        <v>0</v>
      </c>
      <c r="P330" s="7">
        <f t="shared" si="96"/>
        <v>0</v>
      </c>
      <c r="Q330" s="85"/>
      <c r="R330" s="55">
        <f>'2015 Approved'!$X$6</f>
        <v>0</v>
      </c>
      <c r="S330" s="42">
        <f t="shared" si="97"/>
        <v>0</v>
      </c>
      <c r="T330" s="113">
        <f>'2016 Proposed'!$B$6</f>
        <v>0</v>
      </c>
      <c r="U330" s="7">
        <f t="shared" si="98"/>
        <v>0</v>
      </c>
      <c r="V330" s="85"/>
    </row>
    <row r="331" spans="1:22" x14ac:dyDescent="0.25">
      <c r="A331" s="139">
        <f t="shared" si="90"/>
        <v>15</v>
      </c>
      <c r="B331" s="85" t="s">
        <v>6</v>
      </c>
      <c r="C331" s="55">
        <f>'2015 Approved'!$B$322</f>
        <v>0</v>
      </c>
      <c r="D331" s="42">
        <f t="shared" si="91"/>
        <v>0</v>
      </c>
      <c r="E331" s="113">
        <f>'2016 Proposed'!$B$322</f>
        <v>0</v>
      </c>
      <c r="F331" s="7">
        <f t="shared" si="92"/>
        <v>0</v>
      </c>
      <c r="G331" s="85"/>
      <c r="H331" s="55">
        <f>'2015 Approved'!$M$322</f>
        <v>0</v>
      </c>
      <c r="I331" s="42">
        <f t="shared" si="93"/>
        <v>0</v>
      </c>
      <c r="J331" s="113">
        <f>'2016 Proposed'!$B$322</f>
        <v>0</v>
      </c>
      <c r="K331" s="7">
        <f t="shared" si="94"/>
        <v>0</v>
      </c>
      <c r="L331" s="85"/>
      <c r="M331" s="55">
        <f>'2015 Approved'!$T$322</f>
        <v>0</v>
      </c>
      <c r="N331" s="42">
        <f t="shared" si="95"/>
        <v>0</v>
      </c>
      <c r="O331" s="113">
        <f>'2016 Proposed'!$B$322</f>
        <v>0</v>
      </c>
      <c r="P331" s="7">
        <f t="shared" si="96"/>
        <v>0</v>
      </c>
      <c r="Q331" s="85"/>
      <c r="R331" s="55">
        <f>'2015 Approved'!$X$322</f>
        <v>0</v>
      </c>
      <c r="S331" s="42">
        <f t="shared" si="97"/>
        <v>0</v>
      </c>
      <c r="T331" s="113">
        <f>'2016 Proposed'!$B$322</f>
        <v>0</v>
      </c>
      <c r="U331" s="7">
        <f t="shared" si="98"/>
        <v>0</v>
      </c>
      <c r="V331" s="85"/>
    </row>
    <row r="332" spans="1:22" x14ac:dyDescent="0.25">
      <c r="A332" s="139">
        <f t="shared" si="90"/>
        <v>16</v>
      </c>
      <c r="B332" s="85" t="s">
        <v>93</v>
      </c>
      <c r="C332" s="55">
        <f>'2015 Approved'!$B$8</f>
        <v>0.79</v>
      </c>
      <c r="D332" s="42">
        <f t="shared" si="91"/>
        <v>0.79</v>
      </c>
      <c r="E332" s="113">
        <f>'2016 Proposed'!$B$8</f>
        <v>0.79</v>
      </c>
      <c r="F332" s="7">
        <f t="shared" si="92"/>
        <v>0.79</v>
      </c>
      <c r="G332" s="85"/>
      <c r="H332" s="55">
        <f>'2015 Approved'!$M$8</f>
        <v>0.79</v>
      </c>
      <c r="I332" s="42">
        <f t="shared" si="93"/>
        <v>0.79</v>
      </c>
      <c r="J332" s="113">
        <f>'2016 Proposed'!$B$8</f>
        <v>0.79</v>
      </c>
      <c r="K332" s="7">
        <f t="shared" si="94"/>
        <v>0.79</v>
      </c>
      <c r="L332" s="85"/>
      <c r="M332" s="55">
        <f>'2015 Approved'!$T$8</f>
        <v>0.79</v>
      </c>
      <c r="N332" s="42">
        <f t="shared" si="95"/>
        <v>0.79</v>
      </c>
      <c r="O332" s="113">
        <f>'2016 Proposed'!$B$8</f>
        <v>0.79</v>
      </c>
      <c r="P332" s="7">
        <f t="shared" si="96"/>
        <v>0.79</v>
      </c>
      <c r="Q332" s="85"/>
      <c r="R332" s="55">
        <f>'2015 Approved'!$X$8</f>
        <v>0.79</v>
      </c>
      <c r="S332" s="42">
        <f t="shared" si="97"/>
        <v>0.79</v>
      </c>
      <c r="T332" s="113">
        <f>'2016 Proposed'!$B$8</f>
        <v>0.79</v>
      </c>
      <c r="U332" s="7">
        <f t="shared" si="98"/>
        <v>0.79</v>
      </c>
      <c r="V332" s="85"/>
    </row>
    <row r="333" spans="1:22" x14ac:dyDescent="0.25">
      <c r="A333" s="139">
        <f t="shared" si="90"/>
        <v>17</v>
      </c>
      <c r="B333" s="85" t="s">
        <v>4</v>
      </c>
      <c r="C333" s="59">
        <f>D325/D317</f>
        <v>0.10213999999999998</v>
      </c>
      <c r="D333" s="42">
        <f>(D320-D317)*C333</f>
        <v>6.55738799999998</v>
      </c>
      <c r="E333" s="114">
        <f>F325/$F$317</f>
        <v>0.10213999999999998</v>
      </c>
      <c r="F333" s="7">
        <f>(F320-F317)*E333</f>
        <v>6.6033509999999849</v>
      </c>
      <c r="G333" s="85"/>
      <c r="H333" s="59">
        <f>I325/I317</f>
        <v>0.10213999999999998</v>
      </c>
      <c r="I333" s="42">
        <f>(I320-I317)*H333</f>
        <v>9.3151680000000034</v>
      </c>
      <c r="J333" s="114">
        <f>K325/$F$317</f>
        <v>0.10213999999999998</v>
      </c>
      <c r="K333" s="7">
        <f>(K320-K317)*J333</f>
        <v>6.6033509999999849</v>
      </c>
      <c r="L333" s="85"/>
      <c r="M333" s="59">
        <f>N325/N317</f>
        <v>0.10213999999999998</v>
      </c>
      <c r="N333" s="42">
        <f>(N320-N317)*M333</f>
        <v>10.142501999999993</v>
      </c>
      <c r="O333" s="114">
        <f>P325/$F$317</f>
        <v>0.10213999999999998</v>
      </c>
      <c r="P333" s="7">
        <f>(P320-P317)*O333</f>
        <v>6.6033509999999849</v>
      </c>
      <c r="Q333" s="85"/>
      <c r="R333" s="59">
        <f>S325/S317</f>
        <v>0.10213999999999998</v>
      </c>
      <c r="S333" s="42">
        <f>(S320-S317)*R333</f>
        <v>8.8861799999999977</v>
      </c>
      <c r="T333" s="114">
        <f>U325/$F$317</f>
        <v>0.10213999999999998</v>
      </c>
      <c r="U333" s="7">
        <f>(U320-U317)*T333</f>
        <v>6.6033509999999849</v>
      </c>
      <c r="V333" s="85"/>
    </row>
    <row r="334" spans="1:22" x14ac:dyDescent="0.25">
      <c r="A334" s="139">
        <f t="shared" si="90"/>
        <v>18</v>
      </c>
      <c r="B334" s="85" t="s">
        <v>88</v>
      </c>
      <c r="C334" s="59">
        <f>'2015 Approved'!$B$11</f>
        <v>8.8000000000000005E-3</v>
      </c>
      <c r="D334" s="42">
        <f t="shared" ref="D334:D343" si="99">C334*D$317</f>
        <v>13.200000000000001</v>
      </c>
      <c r="E334" s="114">
        <f>'2016 Proposed'!$B$11</f>
        <v>7.7000000000000002E-3</v>
      </c>
      <c r="F334" s="7">
        <f t="shared" ref="F334:F341" si="100">E334*F$317</f>
        <v>11.55</v>
      </c>
      <c r="G334" s="85"/>
      <c r="H334" s="59">
        <f>'2015 Approved'!$M$11</f>
        <v>1.46E-2</v>
      </c>
      <c r="I334" s="42">
        <f t="shared" ref="I334:I343" si="101">H334*I$317</f>
        <v>21.9</v>
      </c>
      <c r="J334" s="114">
        <f>'2016 Proposed'!$B$11</f>
        <v>7.7000000000000002E-3</v>
      </c>
      <c r="K334" s="7">
        <f t="shared" ref="K334:K341" si="102">J334*K$317</f>
        <v>11.55</v>
      </c>
      <c r="L334" s="85"/>
      <c r="M334" s="59">
        <f>'2015 Approved'!$T$11</f>
        <v>1.2699999999999999E-2</v>
      </c>
      <c r="N334" s="42">
        <f t="shared" ref="N334:N343" si="103">M334*N$317</f>
        <v>19.05</v>
      </c>
      <c r="O334" s="114">
        <f>'2016 Proposed'!$B$11</f>
        <v>7.7000000000000002E-3</v>
      </c>
      <c r="P334" s="7">
        <f t="shared" ref="P334:P341" si="104">O334*P$317</f>
        <v>11.55</v>
      </c>
      <c r="Q334" s="85"/>
      <c r="R334" s="59">
        <f>'2015 Approved'!$X$11</f>
        <v>1.26E-2</v>
      </c>
      <c r="S334" s="42">
        <f t="shared" ref="S334:S343" si="105">R334*S$317</f>
        <v>18.899999999999999</v>
      </c>
      <c r="T334" s="114">
        <f>'2016 Proposed'!$B$11</f>
        <v>7.7000000000000002E-3</v>
      </c>
      <c r="U334" s="7">
        <f t="shared" ref="U334:U341" si="106">T334*U$317</f>
        <v>11.55</v>
      </c>
      <c r="V334" s="85"/>
    </row>
    <row r="335" spans="1:22" x14ac:dyDescent="0.25">
      <c r="A335" s="139">
        <f t="shared" si="90"/>
        <v>19</v>
      </c>
      <c r="B335" s="85" t="s">
        <v>8</v>
      </c>
      <c r="C335" s="59">
        <f>'2015 Approved'!$B$12</f>
        <v>2.9999999999999997E-4</v>
      </c>
      <c r="D335" s="42">
        <f t="shared" si="99"/>
        <v>0.44999999999999996</v>
      </c>
      <c r="E335" s="114">
        <f>'2016 Proposed'!$B$13</f>
        <v>1.6999999999999999E-3</v>
      </c>
      <c r="F335" s="7">
        <f t="shared" si="100"/>
        <v>2.5499999999999998</v>
      </c>
      <c r="G335" s="85"/>
      <c r="H335" s="59">
        <f>'2015 Approved'!$M$12</f>
        <v>2.9999999999999997E-4</v>
      </c>
      <c r="I335" s="42">
        <f t="shared" si="101"/>
        <v>0.44999999999999996</v>
      </c>
      <c r="J335" s="114">
        <f>'2016 Proposed'!$B$13</f>
        <v>1.6999999999999999E-3</v>
      </c>
      <c r="K335" s="7">
        <f t="shared" si="102"/>
        <v>2.5499999999999998</v>
      </c>
      <c r="L335" s="85"/>
      <c r="M335" s="59">
        <f>'2015 Approved'!$T$12</f>
        <v>1.4E-3</v>
      </c>
      <c r="N335" s="42">
        <f t="shared" si="103"/>
        <v>2.1</v>
      </c>
      <c r="O335" s="114">
        <f>'2016 Proposed'!$B$13</f>
        <v>1.6999999999999999E-3</v>
      </c>
      <c r="P335" s="7">
        <f t="shared" si="104"/>
        <v>2.5499999999999998</v>
      </c>
      <c r="Q335" s="85"/>
      <c r="R335" s="59">
        <f>'2015 Approved'!$X$12</f>
        <v>4.3E-3</v>
      </c>
      <c r="S335" s="42">
        <f t="shared" si="105"/>
        <v>6.45</v>
      </c>
      <c r="T335" s="114">
        <f>'2016 Proposed'!$B$13</f>
        <v>1.6999999999999999E-3</v>
      </c>
      <c r="U335" s="7">
        <f t="shared" si="106"/>
        <v>2.5499999999999998</v>
      </c>
      <c r="V335" s="85"/>
    </row>
    <row r="336" spans="1:22" x14ac:dyDescent="0.25">
      <c r="A336" s="139">
        <f t="shared" si="90"/>
        <v>20</v>
      </c>
      <c r="B336" s="85" t="s">
        <v>85</v>
      </c>
      <c r="C336" s="59">
        <f>'2015 Approved'!$B$13</f>
        <v>0</v>
      </c>
      <c r="D336" s="42">
        <f t="shared" si="99"/>
        <v>0</v>
      </c>
      <c r="E336" s="114">
        <f>'2016 Proposed'!$B$14</f>
        <v>0</v>
      </c>
      <c r="F336" s="7">
        <f t="shared" si="100"/>
        <v>0</v>
      </c>
      <c r="G336" s="85"/>
      <c r="H336" s="59">
        <f>'2015 Approved'!$M$13</f>
        <v>2.0000000000000001E-4</v>
      </c>
      <c r="I336" s="42">
        <f t="shared" si="101"/>
        <v>0.3</v>
      </c>
      <c r="J336" s="114">
        <f>'2016 Proposed'!$B$14</f>
        <v>0</v>
      </c>
      <c r="K336" s="7">
        <f t="shared" si="102"/>
        <v>0</v>
      </c>
      <c r="L336" s="85"/>
      <c r="M336" s="59">
        <f>'2015 Approved'!$T$13</f>
        <v>0</v>
      </c>
      <c r="N336" s="42">
        <f t="shared" si="103"/>
        <v>0</v>
      </c>
      <c r="O336" s="114">
        <f>'2016 Proposed'!$B$14</f>
        <v>0</v>
      </c>
      <c r="P336" s="7">
        <f t="shared" si="104"/>
        <v>0</v>
      </c>
      <c r="Q336" s="85"/>
      <c r="R336" s="59">
        <f>'2015 Approved'!$X$13</f>
        <v>0</v>
      </c>
      <c r="S336" s="42">
        <f t="shared" si="105"/>
        <v>0</v>
      </c>
      <c r="T336" s="114">
        <f>'2016 Proposed'!$B$14</f>
        <v>0</v>
      </c>
      <c r="U336" s="7">
        <f t="shared" si="106"/>
        <v>0</v>
      </c>
      <c r="V336" s="85"/>
    </row>
    <row r="337" spans="1:22" x14ac:dyDescent="0.25">
      <c r="A337" s="139">
        <f t="shared" si="90"/>
        <v>21</v>
      </c>
      <c r="B337" s="85" t="s">
        <v>9</v>
      </c>
      <c r="C337" s="59">
        <f>'2015 Approved'!$B$14</f>
        <v>1E-4</v>
      </c>
      <c r="D337" s="42">
        <f t="shared" si="99"/>
        <v>0.15</v>
      </c>
      <c r="E337" s="114">
        <f>'2016 Proposed'!$B$15</f>
        <v>2.0000000000000001E-4</v>
      </c>
      <c r="F337" s="7">
        <f t="shared" si="100"/>
        <v>0.3</v>
      </c>
      <c r="G337" s="85"/>
      <c r="H337" s="59">
        <f>'2015 Approved'!$M$14</f>
        <v>2.0000000000000001E-4</v>
      </c>
      <c r="I337" s="42">
        <f t="shared" si="101"/>
        <v>0.3</v>
      </c>
      <c r="J337" s="114">
        <f>'2016 Proposed'!$B$15</f>
        <v>2.0000000000000001E-4</v>
      </c>
      <c r="K337" s="7">
        <f t="shared" si="102"/>
        <v>0.3</v>
      </c>
      <c r="L337" s="85"/>
      <c r="M337" s="59">
        <f>'2015 Approved'!$T$14</f>
        <v>0</v>
      </c>
      <c r="N337" s="42">
        <f t="shared" si="103"/>
        <v>0</v>
      </c>
      <c r="O337" s="114">
        <f>'2016 Proposed'!$B$15</f>
        <v>2.0000000000000001E-4</v>
      </c>
      <c r="P337" s="7">
        <f t="shared" si="104"/>
        <v>0.3</v>
      </c>
      <c r="Q337" s="85"/>
      <c r="R337" s="59">
        <f>'2015 Approved'!$X$14</f>
        <v>0</v>
      </c>
      <c r="S337" s="42">
        <f t="shared" si="105"/>
        <v>0</v>
      </c>
      <c r="T337" s="114">
        <f>'2016 Proposed'!$B$15</f>
        <v>2.0000000000000001E-4</v>
      </c>
      <c r="U337" s="7">
        <f t="shared" si="106"/>
        <v>0.3</v>
      </c>
      <c r="V337" s="85"/>
    </row>
    <row r="338" spans="1:22" x14ac:dyDescent="0.25">
      <c r="A338" s="139">
        <f t="shared" si="90"/>
        <v>22</v>
      </c>
      <c r="B338" s="85" t="s">
        <v>10</v>
      </c>
      <c r="C338" s="59">
        <f>'2015 Approved'!$B$15</f>
        <v>-2.0000000000000001E-4</v>
      </c>
      <c r="D338" s="42">
        <f t="shared" si="99"/>
        <v>-0.3</v>
      </c>
      <c r="E338" s="114">
        <f>'2016 Proposed'!$B$16</f>
        <v>0</v>
      </c>
      <c r="F338" s="7">
        <f t="shared" si="100"/>
        <v>0</v>
      </c>
      <c r="G338" s="85"/>
      <c r="H338" s="59">
        <f>'2015 Approved'!$M$15</f>
        <v>-2.0000000000000001E-4</v>
      </c>
      <c r="I338" s="42">
        <f t="shared" si="101"/>
        <v>-0.3</v>
      </c>
      <c r="J338" s="114">
        <f>'2016 Proposed'!$B$16</f>
        <v>0</v>
      </c>
      <c r="K338" s="7">
        <f t="shared" si="102"/>
        <v>0</v>
      </c>
      <c r="L338" s="85"/>
      <c r="M338" s="59">
        <f>'2015 Approved'!$T$15</f>
        <v>0</v>
      </c>
      <c r="N338" s="42">
        <f t="shared" si="103"/>
        <v>0</v>
      </c>
      <c r="O338" s="114">
        <f>'2016 Proposed'!$B$16</f>
        <v>0</v>
      </c>
      <c r="P338" s="7">
        <f t="shared" si="104"/>
        <v>0</v>
      </c>
      <c r="Q338" s="85"/>
      <c r="R338" s="59">
        <f>'2015 Approved'!$X$15</f>
        <v>0</v>
      </c>
      <c r="S338" s="42">
        <f t="shared" si="105"/>
        <v>0</v>
      </c>
      <c r="T338" s="114">
        <f>'2016 Proposed'!$B$16</f>
        <v>0</v>
      </c>
      <c r="U338" s="7">
        <f t="shared" si="106"/>
        <v>0</v>
      </c>
      <c r="V338" s="85"/>
    </row>
    <row r="339" spans="1:22" x14ac:dyDescent="0.25">
      <c r="A339" s="139">
        <f t="shared" si="90"/>
        <v>23</v>
      </c>
      <c r="B339" s="85" t="s">
        <v>99</v>
      </c>
      <c r="C339" s="59">
        <f>'2015 Approved'!$B$16</f>
        <v>0</v>
      </c>
      <c r="D339" s="42">
        <f t="shared" si="99"/>
        <v>0</v>
      </c>
      <c r="E339" s="114">
        <f>'2016 Proposed'!$B$17</f>
        <v>0</v>
      </c>
      <c r="F339" s="7">
        <f t="shared" si="100"/>
        <v>0</v>
      </c>
      <c r="G339" s="85"/>
      <c r="H339" s="59">
        <f>'2015 Approved'!$M$16</f>
        <v>0</v>
      </c>
      <c r="I339" s="42">
        <f t="shared" si="101"/>
        <v>0</v>
      </c>
      <c r="J339" s="114">
        <f>'2016 Proposed'!$B$17</f>
        <v>0</v>
      </c>
      <c r="K339" s="7">
        <f t="shared" si="102"/>
        <v>0</v>
      </c>
      <c r="L339" s="85"/>
      <c r="M339" s="59">
        <f>'2015 Approved'!$T$16</f>
        <v>4.0000000000000002E-4</v>
      </c>
      <c r="N339" s="42">
        <f t="shared" si="103"/>
        <v>0.6</v>
      </c>
      <c r="O339" s="114">
        <f>M339</f>
        <v>4.0000000000000002E-4</v>
      </c>
      <c r="P339" s="7">
        <f t="shared" si="104"/>
        <v>0.6</v>
      </c>
      <c r="Q339" s="85"/>
      <c r="R339" s="59">
        <f>'2015 Approved'!$X$16</f>
        <v>2.3E-3</v>
      </c>
      <c r="S339" s="42">
        <f t="shared" si="105"/>
        <v>3.4499999999999997</v>
      </c>
      <c r="T339" s="114">
        <f>R339</f>
        <v>2.3E-3</v>
      </c>
      <c r="U339" s="7">
        <f t="shared" si="106"/>
        <v>3.4499999999999997</v>
      </c>
      <c r="V339" s="85"/>
    </row>
    <row r="340" spans="1:22" x14ac:dyDescent="0.25">
      <c r="A340" s="139">
        <f t="shared" si="90"/>
        <v>24</v>
      </c>
      <c r="B340" s="85" t="s">
        <v>110</v>
      </c>
      <c r="C340" s="59">
        <f>'2015 Approved'!$B$17</f>
        <v>2.2000000000000001E-3</v>
      </c>
      <c r="D340" s="42">
        <f t="shared" si="99"/>
        <v>3.3000000000000003</v>
      </c>
      <c r="E340" s="114">
        <f>'2016 Proposed'!$B$18</f>
        <v>0</v>
      </c>
      <c r="F340" s="7">
        <f t="shared" si="100"/>
        <v>0</v>
      </c>
      <c r="G340" s="85"/>
      <c r="H340" s="59">
        <f>'2015 Approved'!$M$17</f>
        <v>1.4E-3</v>
      </c>
      <c r="I340" s="42">
        <f t="shared" si="101"/>
        <v>2.1</v>
      </c>
      <c r="J340" s="114">
        <f>'2016 Proposed'!$B$18</f>
        <v>0</v>
      </c>
      <c r="K340" s="7">
        <f t="shared" si="102"/>
        <v>0</v>
      </c>
      <c r="L340" s="85"/>
      <c r="M340" s="59">
        <f>'2015 Approved'!$T$17</f>
        <v>1.6000000000000001E-3</v>
      </c>
      <c r="N340" s="42">
        <f t="shared" si="103"/>
        <v>2.4</v>
      </c>
      <c r="O340" s="114">
        <f>'2016 Proposed'!$B$18</f>
        <v>0</v>
      </c>
      <c r="P340" s="7">
        <f t="shared" si="104"/>
        <v>0</v>
      </c>
      <c r="Q340" s="85"/>
      <c r="R340" s="59">
        <f>'2015 Approved'!$X$17</f>
        <v>5.1999999999999998E-3</v>
      </c>
      <c r="S340" s="42">
        <f t="shared" si="105"/>
        <v>7.8</v>
      </c>
      <c r="T340" s="114">
        <f>'2016 Proposed'!$B$18</f>
        <v>0</v>
      </c>
      <c r="U340" s="7">
        <f t="shared" si="106"/>
        <v>0</v>
      </c>
      <c r="V340" s="85"/>
    </row>
    <row r="341" spans="1:22" x14ac:dyDescent="0.25">
      <c r="A341" s="139">
        <f t="shared" si="90"/>
        <v>25</v>
      </c>
      <c r="B341" s="85" t="s">
        <v>100</v>
      </c>
      <c r="C341" s="59">
        <f>'2015 Approved'!$B$18</f>
        <v>0</v>
      </c>
      <c r="D341" s="42">
        <f t="shared" si="99"/>
        <v>0</v>
      </c>
      <c r="E341" s="114">
        <f>'2016 Proposed'!$B$19</f>
        <v>1.5E-3</v>
      </c>
      <c r="F341" s="7">
        <f t="shared" si="100"/>
        <v>2.25</v>
      </c>
      <c r="G341" s="85"/>
      <c r="H341" s="59">
        <f>'2015 Approved'!$M$18</f>
        <v>0</v>
      </c>
      <c r="I341" s="42">
        <f t="shared" si="101"/>
        <v>0</v>
      </c>
      <c r="J341" s="114">
        <f>'2016 Proposed'!$B$19</f>
        <v>1.5E-3</v>
      </c>
      <c r="K341" s="7">
        <f t="shared" si="102"/>
        <v>2.25</v>
      </c>
      <c r="L341" s="85"/>
      <c r="M341" s="59">
        <f>'2015 Approved'!$T$18</f>
        <v>0</v>
      </c>
      <c r="N341" s="42">
        <f t="shared" si="103"/>
        <v>0</v>
      </c>
      <c r="O341" s="114">
        <f>'2016 Proposed'!$B$19</f>
        <v>1.5E-3</v>
      </c>
      <c r="P341" s="7">
        <f t="shared" si="104"/>
        <v>2.25</v>
      </c>
      <c r="Q341" s="85"/>
      <c r="R341" s="59">
        <f>'2015 Approved'!$X$18</f>
        <v>0</v>
      </c>
      <c r="S341" s="42">
        <f t="shared" si="105"/>
        <v>0</v>
      </c>
      <c r="T341" s="114">
        <f>'2016 Proposed'!$B$19</f>
        <v>1.5E-3</v>
      </c>
      <c r="U341" s="7">
        <f t="shared" si="106"/>
        <v>2.25</v>
      </c>
      <c r="V341" s="85"/>
    </row>
    <row r="342" spans="1:22" x14ac:dyDescent="0.25">
      <c r="A342" s="139">
        <f t="shared" si="90"/>
        <v>26</v>
      </c>
      <c r="B342" s="85" t="s">
        <v>92</v>
      </c>
      <c r="C342" s="59">
        <f>'2015 Approved'!$B$19</f>
        <v>0</v>
      </c>
      <c r="D342" s="42">
        <f t="shared" si="99"/>
        <v>0</v>
      </c>
      <c r="E342" s="114">
        <f>'2016 Proposed'!$B$20</f>
        <v>0.25</v>
      </c>
      <c r="F342" s="7">
        <f>E342</f>
        <v>0.25</v>
      </c>
      <c r="G342" s="85"/>
      <c r="H342" s="59">
        <f>'2015 Approved'!$M$19</f>
        <v>0</v>
      </c>
      <c r="I342" s="42">
        <f t="shared" si="101"/>
        <v>0</v>
      </c>
      <c r="J342" s="114">
        <f>'2016 Proposed'!$B$20</f>
        <v>0.25</v>
      </c>
      <c r="K342" s="7">
        <f>J342</f>
        <v>0.25</v>
      </c>
      <c r="L342" s="85"/>
      <c r="M342" s="59">
        <f>'2015 Approved'!$T$19</f>
        <v>0</v>
      </c>
      <c r="N342" s="42">
        <f t="shared" si="103"/>
        <v>0</v>
      </c>
      <c r="O342" s="114">
        <f>'2016 Proposed'!$B$20</f>
        <v>0.25</v>
      </c>
      <c r="P342" s="7">
        <f>O342</f>
        <v>0.25</v>
      </c>
      <c r="Q342" s="85"/>
      <c r="R342" s="59">
        <f>'2015 Approved'!$X$19</f>
        <v>0</v>
      </c>
      <c r="S342" s="42">
        <f t="shared" si="105"/>
        <v>0</v>
      </c>
      <c r="T342" s="114">
        <f>'2016 Proposed'!$B$20</f>
        <v>0.25</v>
      </c>
      <c r="U342" s="7">
        <f>T342</f>
        <v>0.25</v>
      </c>
      <c r="V342" s="85"/>
    </row>
    <row r="343" spans="1:22" x14ac:dyDescent="0.25">
      <c r="A343" s="139">
        <f t="shared" si="90"/>
        <v>27</v>
      </c>
      <c r="B343" s="85" t="s">
        <v>102</v>
      </c>
      <c r="C343" s="59">
        <f>'2015 Approved'!$B$20</f>
        <v>0</v>
      </c>
      <c r="D343" s="42">
        <f t="shared" si="99"/>
        <v>0</v>
      </c>
      <c r="E343" s="114">
        <f>'2016 Proposed'!$B$21</f>
        <v>-1.4</v>
      </c>
      <c r="F343" s="7">
        <f>E343</f>
        <v>-1.4</v>
      </c>
      <c r="G343" s="85"/>
      <c r="H343" s="59">
        <f>'2015 Approved'!$M$20</f>
        <v>0</v>
      </c>
      <c r="I343" s="42">
        <f t="shared" si="101"/>
        <v>0</v>
      </c>
      <c r="J343" s="114">
        <f>'2016 Proposed'!$B$21</f>
        <v>-1.4</v>
      </c>
      <c r="K343" s="7">
        <f>J343</f>
        <v>-1.4</v>
      </c>
      <c r="L343" s="85"/>
      <c r="M343" s="59">
        <f>'2015 Approved'!$T$20</f>
        <v>0</v>
      </c>
      <c r="N343" s="42">
        <f t="shared" si="103"/>
        <v>0</v>
      </c>
      <c r="O343" s="114">
        <f>'2016 Proposed'!$B$21</f>
        <v>-1.4</v>
      </c>
      <c r="P343" s="7">
        <f>O343</f>
        <v>-1.4</v>
      </c>
      <c r="Q343" s="85"/>
      <c r="R343" s="59">
        <f>'2015 Approved'!$X$20</f>
        <v>0</v>
      </c>
      <c r="S343" s="42">
        <f t="shared" si="105"/>
        <v>0</v>
      </c>
      <c r="T343" s="114">
        <f>'2016 Proposed'!$B$21</f>
        <v>-1.4</v>
      </c>
      <c r="U343" s="7">
        <f>T343</f>
        <v>-1.4</v>
      </c>
      <c r="V343" s="85"/>
    </row>
    <row r="344" spans="1:22" x14ac:dyDescent="0.25">
      <c r="A344" s="142">
        <f t="shared" si="90"/>
        <v>28</v>
      </c>
      <c r="B344" s="143" t="s">
        <v>26</v>
      </c>
      <c r="C344" s="126"/>
      <c r="D344" s="96">
        <f>SUM(D328:D343)</f>
        <v>43.127387999999982</v>
      </c>
      <c r="E344" s="110"/>
      <c r="F344" s="95">
        <f>SUM(F328:F343)</f>
        <v>41.873350999999978</v>
      </c>
      <c r="G344" s="127">
        <f>F344-D344</f>
        <v>-1.2540370000000038</v>
      </c>
      <c r="H344" s="126"/>
      <c r="I344" s="96">
        <f>SUM(I328:I343)</f>
        <v>51.285168000000006</v>
      </c>
      <c r="J344" s="110"/>
      <c r="K344" s="95">
        <f>SUM(K328:K343)</f>
        <v>41.873350999999978</v>
      </c>
      <c r="L344" s="127">
        <f>K344-I344</f>
        <v>-9.4118170000000276</v>
      </c>
      <c r="M344" s="126"/>
      <c r="N344" s="96">
        <f>SUM(N328:N343)</f>
        <v>49.722501999999999</v>
      </c>
      <c r="O344" s="110"/>
      <c r="P344" s="95">
        <f>SUM(P328:P343)</f>
        <v>42.47335099999998</v>
      </c>
      <c r="Q344" s="127">
        <f>P344-N344</f>
        <v>-7.249151000000019</v>
      </c>
      <c r="R344" s="126"/>
      <c r="S344" s="96">
        <f>SUM(S328:S343)</f>
        <v>59.566179999999996</v>
      </c>
      <c r="T344" s="110"/>
      <c r="U344" s="95">
        <f>SUM(U328:U343)</f>
        <v>45.323350999999981</v>
      </c>
      <c r="V344" s="127">
        <f>U344-S344</f>
        <v>-14.242829000000015</v>
      </c>
    </row>
    <row r="345" spans="1:22" x14ac:dyDescent="0.25">
      <c r="A345" s="144">
        <f t="shared" si="90"/>
        <v>29</v>
      </c>
      <c r="B345" s="145" t="s">
        <v>116</v>
      </c>
      <c r="C345" s="128"/>
      <c r="D345" s="120"/>
      <c r="E345" s="111"/>
      <c r="F345" s="97"/>
      <c r="G345" s="129">
        <f>G344/D344</f>
        <v>-2.9077508705141253E-2</v>
      </c>
      <c r="H345" s="128"/>
      <c r="I345" s="120"/>
      <c r="J345" s="111"/>
      <c r="K345" s="97"/>
      <c r="L345" s="129">
        <f>L344/I344</f>
        <v>-0.18351927793236489</v>
      </c>
      <c r="M345" s="128"/>
      <c r="N345" s="120"/>
      <c r="O345" s="111"/>
      <c r="P345" s="97"/>
      <c r="Q345" s="129">
        <f>Q344/N344</f>
        <v>-0.14579216065997683</v>
      </c>
      <c r="R345" s="128"/>
      <c r="S345" s="120"/>
      <c r="T345" s="111"/>
      <c r="U345" s="97"/>
      <c r="V345" s="129">
        <f>V344/S344</f>
        <v>-0.2391093234449484</v>
      </c>
    </row>
    <row r="346" spans="1:22" x14ac:dyDescent="0.25">
      <c r="A346" s="146">
        <f t="shared" si="90"/>
        <v>30</v>
      </c>
      <c r="B346" s="131" t="s">
        <v>29</v>
      </c>
      <c r="C346" s="130"/>
      <c r="D346" s="121"/>
      <c r="E346" s="112"/>
      <c r="F346" s="94"/>
      <c r="G346" s="131"/>
      <c r="H346" s="130"/>
      <c r="I346" s="121"/>
      <c r="J346" s="112"/>
      <c r="K346" s="94"/>
      <c r="L346" s="131"/>
      <c r="M346" s="130"/>
      <c r="N346" s="121"/>
      <c r="O346" s="112"/>
      <c r="P346" s="94"/>
      <c r="Q346" s="131"/>
      <c r="R346" s="130"/>
      <c r="S346" s="121"/>
      <c r="T346" s="112"/>
      <c r="U346" s="94"/>
      <c r="V346" s="131"/>
    </row>
    <row r="347" spans="1:22" x14ac:dyDescent="0.25">
      <c r="A347" s="139">
        <f t="shared" si="90"/>
        <v>31</v>
      </c>
      <c r="B347" s="85" t="s">
        <v>66</v>
      </c>
      <c r="C347" s="59">
        <f>'2015 Approved'!$B$26</f>
        <v>7.4000000000000003E-3</v>
      </c>
      <c r="D347" s="42">
        <f>C347*D$320</f>
        <v>11.57508</v>
      </c>
      <c r="E347" s="114">
        <f>'2016 Proposed'!$B$28</f>
        <v>7.0000000000000001E-3</v>
      </c>
      <c r="F347" s="7">
        <f>E347*F$320</f>
        <v>10.952549999999999</v>
      </c>
      <c r="G347" s="85"/>
      <c r="H347" s="59">
        <f>'2015 Approved'!$M$26</f>
        <v>7.1999999999999998E-3</v>
      </c>
      <c r="I347" s="42">
        <f>H347*I$320</f>
        <v>11.45664</v>
      </c>
      <c r="J347" s="114">
        <f>'2016 Proposed'!$B$28</f>
        <v>7.0000000000000001E-3</v>
      </c>
      <c r="K347" s="7">
        <f>J347*K$320</f>
        <v>10.952549999999999</v>
      </c>
      <c r="L347" s="85"/>
      <c r="M347" s="59">
        <f>'2015 Approved'!$T$26</f>
        <v>7.6E-3</v>
      </c>
      <c r="N347" s="42">
        <f>M347*N$320</f>
        <v>12.154679999999999</v>
      </c>
      <c r="O347" s="114">
        <f>'2016 Proposed'!$B$28</f>
        <v>7.0000000000000001E-3</v>
      </c>
      <c r="P347" s="7">
        <f>O347*P$320</f>
        <v>10.952549999999999</v>
      </c>
      <c r="Q347" s="85"/>
      <c r="R347" s="59">
        <f>'2015 Approved'!$X$26</f>
        <v>7.4450068112693092E-3</v>
      </c>
      <c r="S347" s="42">
        <f>R347*S$320</f>
        <v>11.815225809484394</v>
      </c>
      <c r="T347" s="114">
        <f>'2016 Proposed'!$B$28</f>
        <v>7.0000000000000001E-3</v>
      </c>
      <c r="U347" s="7">
        <f>T347*U$320</f>
        <v>10.952549999999999</v>
      </c>
      <c r="V347" s="85"/>
    </row>
    <row r="348" spans="1:22" x14ac:dyDescent="0.25">
      <c r="A348" s="139">
        <f t="shared" si="90"/>
        <v>32</v>
      </c>
      <c r="B348" s="85" t="s">
        <v>67</v>
      </c>
      <c r="C348" s="59">
        <f>'2015 Approved'!$B$27</f>
        <v>5.3E-3</v>
      </c>
      <c r="D348" s="42">
        <f>C348*D$320</f>
        <v>8.2902599999999982</v>
      </c>
      <c r="E348" s="114">
        <f>'2016 Proposed'!$B$29</f>
        <v>5.3E-3</v>
      </c>
      <c r="F348" s="7">
        <f>E348*F$320</f>
        <v>8.2926449999999985</v>
      </c>
      <c r="G348" s="85"/>
      <c r="H348" s="59">
        <f>'2015 Approved'!$M$27</f>
        <v>5.1000000000000004E-3</v>
      </c>
      <c r="I348" s="42">
        <f>H348*I$320</f>
        <v>8.115120000000001</v>
      </c>
      <c r="J348" s="114">
        <f>'2016 Proposed'!$B$29</f>
        <v>5.3E-3</v>
      </c>
      <c r="K348" s="7">
        <f>J348*K$320</f>
        <v>8.2926449999999985</v>
      </c>
      <c r="L348" s="85"/>
      <c r="M348" s="59">
        <f>'2015 Approved'!$T$27</f>
        <v>5.5999999999999999E-3</v>
      </c>
      <c r="N348" s="42">
        <f>M348*N$320</f>
        <v>8.95608</v>
      </c>
      <c r="O348" s="114">
        <f>'2016 Proposed'!$B$29</f>
        <v>5.3E-3</v>
      </c>
      <c r="P348" s="7">
        <f>O348*P$320</f>
        <v>8.2926449999999985</v>
      </c>
      <c r="Q348" s="85"/>
      <c r="R348" s="59">
        <f>'2015 Approved'!$X$27</f>
        <v>3.7551994493456586E-3</v>
      </c>
      <c r="S348" s="42">
        <f>R348*S$320</f>
        <v>5.95950152611156</v>
      </c>
      <c r="T348" s="114">
        <f>'2016 Proposed'!$B$29</f>
        <v>5.3E-3</v>
      </c>
      <c r="U348" s="7">
        <f>T348*U$320</f>
        <v>8.2926449999999985</v>
      </c>
      <c r="V348" s="85"/>
    </row>
    <row r="349" spans="1:22" x14ac:dyDescent="0.25">
      <c r="A349" s="142">
        <f t="shared" si="90"/>
        <v>33</v>
      </c>
      <c r="B349" s="143" t="s">
        <v>26</v>
      </c>
      <c r="C349" s="126"/>
      <c r="D349" s="96">
        <f>SUM(D347:D348)</f>
        <v>19.865339999999996</v>
      </c>
      <c r="E349" s="110"/>
      <c r="F349" s="95">
        <f>SUM(F347:F348)</f>
        <v>19.245194999999995</v>
      </c>
      <c r="G349" s="127">
        <f>F349-D349</f>
        <v>-0.62014500000000083</v>
      </c>
      <c r="H349" s="126"/>
      <c r="I349" s="96">
        <f>SUM(I347:I348)</f>
        <v>19.571760000000001</v>
      </c>
      <c r="J349" s="110"/>
      <c r="K349" s="95">
        <f>SUM(K347:K348)</f>
        <v>19.245194999999995</v>
      </c>
      <c r="L349" s="127">
        <f>K349-I349</f>
        <v>-0.32656500000000577</v>
      </c>
      <c r="M349" s="126"/>
      <c r="N349" s="96">
        <f>SUM(N347:N348)</f>
        <v>21.110759999999999</v>
      </c>
      <c r="O349" s="110"/>
      <c r="P349" s="95">
        <f>SUM(P347:P348)</f>
        <v>19.245194999999995</v>
      </c>
      <c r="Q349" s="127">
        <f>P349-N349</f>
        <v>-1.8655650000000037</v>
      </c>
      <c r="R349" s="126"/>
      <c r="S349" s="96">
        <f>SUM(S347:S348)</f>
        <v>17.774727335595955</v>
      </c>
      <c r="T349" s="110"/>
      <c r="U349" s="95">
        <f>SUM(U347:U348)</f>
        <v>19.245194999999995</v>
      </c>
      <c r="V349" s="127">
        <f>U349-S349</f>
        <v>1.4704676644040404</v>
      </c>
    </row>
    <row r="350" spans="1:22" x14ac:dyDescent="0.25">
      <c r="A350" s="144">
        <f t="shared" si="90"/>
        <v>34</v>
      </c>
      <c r="B350" s="145" t="s">
        <v>116</v>
      </c>
      <c r="C350" s="128"/>
      <c r="D350" s="120"/>
      <c r="E350" s="111"/>
      <c r="F350" s="97"/>
      <c r="G350" s="129">
        <f>G349/D349</f>
        <v>-3.1217437003343559E-2</v>
      </c>
      <c r="H350" s="128"/>
      <c r="I350" s="120"/>
      <c r="J350" s="111"/>
      <c r="K350" s="97"/>
      <c r="L350" s="129">
        <f>L349/I349</f>
        <v>-1.6685520361991245E-2</v>
      </c>
      <c r="M350" s="128"/>
      <c r="N350" s="120"/>
      <c r="O350" s="111"/>
      <c r="P350" s="97"/>
      <c r="Q350" s="129">
        <f>Q349/N349</f>
        <v>-8.8370338159308517E-2</v>
      </c>
      <c r="R350" s="128"/>
      <c r="S350" s="120"/>
      <c r="T350" s="111"/>
      <c r="U350" s="97"/>
      <c r="V350" s="129">
        <f>V349/S349</f>
        <v>8.2728001203104709E-2</v>
      </c>
    </row>
    <row r="351" spans="1:22" x14ac:dyDescent="0.25">
      <c r="A351" s="146">
        <f t="shared" si="90"/>
        <v>35</v>
      </c>
      <c r="B351" s="131" t="s">
        <v>30</v>
      </c>
      <c r="C351" s="130"/>
      <c r="D351" s="121"/>
      <c r="E351" s="112"/>
      <c r="F351" s="94"/>
      <c r="G351" s="131"/>
      <c r="H351" s="130"/>
      <c r="I351" s="121"/>
      <c r="J351" s="112"/>
      <c r="K351" s="94"/>
      <c r="L351" s="131"/>
      <c r="M351" s="130"/>
      <c r="N351" s="121"/>
      <c r="O351" s="112"/>
      <c r="P351" s="94"/>
      <c r="Q351" s="131"/>
      <c r="R351" s="130"/>
      <c r="S351" s="121"/>
      <c r="T351" s="112"/>
      <c r="U351" s="94"/>
      <c r="V351" s="131"/>
    </row>
    <row r="352" spans="1:22" x14ac:dyDescent="0.25">
      <c r="A352" s="139">
        <f t="shared" si="90"/>
        <v>36</v>
      </c>
      <c r="B352" s="85" t="s">
        <v>184</v>
      </c>
      <c r="C352" s="114">
        <f>0.0036+0.0013+0.0011</f>
        <v>6.0000000000000001E-3</v>
      </c>
      <c r="D352" s="42">
        <f>C352*D320</f>
        <v>9.3851999999999993</v>
      </c>
      <c r="E352" s="114">
        <f>0.0036+0.0013+0.0011</f>
        <v>6.0000000000000001E-3</v>
      </c>
      <c r="F352" s="7">
        <f>E352*F320</f>
        <v>9.3879000000000001</v>
      </c>
      <c r="G352" s="85"/>
      <c r="H352" s="114">
        <f>0.0036+0.0013+0.0011</f>
        <v>6.0000000000000001E-3</v>
      </c>
      <c r="I352" s="42">
        <f>H352*I320</f>
        <v>9.5472000000000001</v>
      </c>
      <c r="J352" s="114">
        <f>0.0036+0.0013+0.0011</f>
        <v>6.0000000000000001E-3</v>
      </c>
      <c r="K352" s="7">
        <f>J352*K320</f>
        <v>9.3879000000000001</v>
      </c>
      <c r="L352" s="85"/>
      <c r="M352" s="114">
        <f>0.0036+0.0013+0.0011</f>
        <v>6.0000000000000001E-3</v>
      </c>
      <c r="N352" s="42">
        <f>M352*N320</f>
        <v>9.5958000000000006</v>
      </c>
      <c r="O352" s="114">
        <f>0.0036+0.0013+0.0011</f>
        <v>6.0000000000000001E-3</v>
      </c>
      <c r="P352" s="7">
        <f>O352*P320</f>
        <v>9.3879000000000001</v>
      </c>
      <c r="Q352" s="85"/>
      <c r="R352" s="114">
        <f>0.0036+0.0013+0.0011</f>
        <v>6.0000000000000001E-3</v>
      </c>
      <c r="S352" s="42">
        <f>R352*S320</f>
        <v>9.5220000000000002</v>
      </c>
      <c r="T352" s="114">
        <f>0.0036+0.0013+0.0011</f>
        <v>6.0000000000000001E-3</v>
      </c>
      <c r="U352" s="7">
        <f>T352*U320</f>
        <v>9.3879000000000001</v>
      </c>
      <c r="V352" s="85"/>
    </row>
    <row r="353" spans="1:22" x14ac:dyDescent="0.25">
      <c r="A353" s="139">
        <f t="shared" si="90"/>
        <v>37</v>
      </c>
      <c r="B353" s="85" t="s">
        <v>65</v>
      </c>
      <c r="C353" s="59">
        <f>SSS</f>
        <v>0.25</v>
      </c>
      <c r="D353" s="42">
        <f>C353</f>
        <v>0.25</v>
      </c>
      <c r="E353" s="114">
        <f>SSS</f>
        <v>0.25</v>
      </c>
      <c r="F353" s="7">
        <f>E353</f>
        <v>0.25</v>
      </c>
      <c r="G353" s="85"/>
      <c r="H353" s="59">
        <f>SSS</f>
        <v>0.25</v>
      </c>
      <c r="I353" s="42">
        <f>H353</f>
        <v>0.25</v>
      </c>
      <c r="J353" s="114">
        <f>SSS</f>
        <v>0.25</v>
      </c>
      <c r="K353" s="7">
        <f>J353</f>
        <v>0.25</v>
      </c>
      <c r="L353" s="85"/>
      <c r="M353" s="59">
        <f>SSS</f>
        <v>0.25</v>
      </c>
      <c r="N353" s="42">
        <f>M353</f>
        <v>0.25</v>
      </c>
      <c r="O353" s="114">
        <f>SSS</f>
        <v>0.25</v>
      </c>
      <c r="P353" s="7">
        <f>O353</f>
        <v>0.25</v>
      </c>
      <c r="Q353" s="85"/>
      <c r="R353" s="59">
        <f>SSS</f>
        <v>0.25</v>
      </c>
      <c r="S353" s="42">
        <f>R353</f>
        <v>0.25</v>
      </c>
      <c r="T353" s="114">
        <f>SSS</f>
        <v>0.25</v>
      </c>
      <c r="U353" s="7">
        <f>T353</f>
        <v>0.25</v>
      </c>
      <c r="V353" s="85"/>
    </row>
    <row r="354" spans="1:22" x14ac:dyDescent="0.25">
      <c r="A354" s="139">
        <f t="shared" si="90"/>
        <v>38</v>
      </c>
      <c r="B354" s="85" t="s">
        <v>11</v>
      </c>
      <c r="C354" s="59">
        <v>0</v>
      </c>
      <c r="D354" s="42">
        <f>C354*D317</f>
        <v>0</v>
      </c>
      <c r="E354" s="114">
        <v>0</v>
      </c>
      <c r="F354" s="7">
        <f>E354*F317</f>
        <v>0</v>
      </c>
      <c r="G354" s="85"/>
      <c r="H354" s="59">
        <v>0</v>
      </c>
      <c r="I354" s="42">
        <f>H354*I317</f>
        <v>0</v>
      </c>
      <c r="J354" s="114">
        <v>0</v>
      </c>
      <c r="K354" s="7">
        <f>J354*K317</f>
        <v>0</v>
      </c>
      <c r="L354" s="85"/>
      <c r="M354" s="59">
        <v>0</v>
      </c>
      <c r="N354" s="42">
        <f>M354*N317</f>
        <v>0</v>
      </c>
      <c r="O354" s="114">
        <v>0</v>
      </c>
      <c r="P354" s="7">
        <f>O354*P317</f>
        <v>0</v>
      </c>
      <c r="Q354" s="85"/>
      <c r="R354" s="59">
        <v>0</v>
      </c>
      <c r="S354" s="42">
        <f>R354*S317</f>
        <v>0</v>
      </c>
      <c r="T354" s="114">
        <v>0</v>
      </c>
      <c r="U354" s="7">
        <f>T354*U317</f>
        <v>0</v>
      </c>
      <c r="V354" s="85"/>
    </row>
    <row r="355" spans="1:22" x14ac:dyDescent="0.25">
      <c r="A355" s="142">
        <f>A354+1</f>
        <v>39</v>
      </c>
      <c r="B355" s="143" t="s">
        <v>12</v>
      </c>
      <c r="C355" s="126"/>
      <c r="D355" s="96">
        <f>SUM(D352:D354)</f>
        <v>9.6351999999999993</v>
      </c>
      <c r="E355" s="110"/>
      <c r="F355" s="95">
        <f>SUM(F352:F354)</f>
        <v>9.6379000000000001</v>
      </c>
      <c r="G355" s="127">
        <f>F355-D355</f>
        <v>2.7000000000008129E-3</v>
      </c>
      <c r="H355" s="126"/>
      <c r="I355" s="96">
        <f>SUM(I352:I354)</f>
        <v>9.7972000000000001</v>
      </c>
      <c r="J355" s="110"/>
      <c r="K355" s="95">
        <f>SUM(K352:K354)</f>
        <v>9.6379000000000001</v>
      </c>
      <c r="L355" s="127">
        <f>K355-I355</f>
        <v>-0.1593</v>
      </c>
      <c r="M355" s="126"/>
      <c r="N355" s="96">
        <f>SUM(N352:N354)</f>
        <v>9.8458000000000006</v>
      </c>
      <c r="O355" s="110"/>
      <c r="P355" s="95">
        <f>SUM(P352:P354)</f>
        <v>9.6379000000000001</v>
      </c>
      <c r="Q355" s="127">
        <f>P355-N355</f>
        <v>-0.20790000000000042</v>
      </c>
      <c r="R355" s="126"/>
      <c r="S355" s="96">
        <f>SUM(S352:S354)</f>
        <v>9.7720000000000002</v>
      </c>
      <c r="T355" s="110"/>
      <c r="U355" s="95">
        <f>SUM(U352:U354)</f>
        <v>9.6379000000000001</v>
      </c>
      <c r="V355" s="127">
        <f>U355-S355</f>
        <v>-0.13410000000000011</v>
      </c>
    </row>
    <row r="356" spans="1:22" x14ac:dyDescent="0.25">
      <c r="A356" s="144">
        <f t="shared" si="90"/>
        <v>40</v>
      </c>
      <c r="B356" s="145" t="s">
        <v>116</v>
      </c>
      <c r="C356" s="128"/>
      <c r="D356" s="120"/>
      <c r="E356" s="111"/>
      <c r="F356" s="97"/>
      <c r="G356" s="129">
        <f>G355/D355</f>
        <v>2.8022251743615214E-4</v>
      </c>
      <c r="H356" s="128"/>
      <c r="I356" s="120"/>
      <c r="J356" s="111"/>
      <c r="K356" s="97"/>
      <c r="L356" s="129">
        <f>L355/I355</f>
        <v>-1.6259747683011472E-2</v>
      </c>
      <c r="M356" s="128"/>
      <c r="N356" s="120"/>
      <c r="O356" s="111"/>
      <c r="P356" s="97"/>
      <c r="Q356" s="129">
        <f>Q355/N355</f>
        <v>-2.111560259196819E-2</v>
      </c>
      <c r="R356" s="128"/>
      <c r="S356" s="120"/>
      <c r="T356" s="111"/>
      <c r="U356" s="97"/>
      <c r="V356" s="129">
        <f>V355/S355</f>
        <v>-1.3722881702824407E-2</v>
      </c>
    </row>
    <row r="357" spans="1:22" x14ac:dyDescent="0.25">
      <c r="A357" s="147">
        <f t="shared" si="90"/>
        <v>41</v>
      </c>
      <c r="B357" s="133" t="s">
        <v>127</v>
      </c>
      <c r="C357" s="132"/>
      <c r="D357" s="122">
        <f>D325+D344+D349+D355</f>
        <v>225.83792799999998</v>
      </c>
      <c r="E357" s="115"/>
      <c r="F357" s="102">
        <f>F325+F344+F349+F355</f>
        <v>223.96644599999996</v>
      </c>
      <c r="G357" s="133"/>
      <c r="H357" s="132"/>
      <c r="I357" s="122">
        <f>I325+I344+I349+I355</f>
        <v>233.86412799999999</v>
      </c>
      <c r="J357" s="115"/>
      <c r="K357" s="102">
        <f>K325+K344+K349+K355</f>
        <v>223.96644599999996</v>
      </c>
      <c r="L357" s="133"/>
      <c r="M357" s="132"/>
      <c r="N357" s="122">
        <f>N325+N344+N349+N355</f>
        <v>233.88906199999997</v>
      </c>
      <c r="O357" s="115"/>
      <c r="P357" s="102">
        <f>P325+P344+P349+P355</f>
        <v>224.56644599999996</v>
      </c>
      <c r="Q357" s="133"/>
      <c r="R357" s="132"/>
      <c r="S357" s="122">
        <f>S325+S344+S349+S355</f>
        <v>240.32290733559591</v>
      </c>
      <c r="T357" s="115"/>
      <c r="U357" s="102">
        <f>U325+U344+U349+U355</f>
        <v>227.41644599999995</v>
      </c>
      <c r="V357" s="133"/>
    </row>
    <row r="358" spans="1:22" x14ac:dyDescent="0.25">
      <c r="A358" s="148">
        <f t="shared" si="90"/>
        <v>42</v>
      </c>
      <c r="B358" s="134" t="s">
        <v>13</v>
      </c>
      <c r="C358" s="87"/>
      <c r="D358" s="43">
        <f>D357*0.13</f>
        <v>29.358930639999997</v>
      </c>
      <c r="E358" s="116"/>
      <c r="F358" s="99">
        <f>F357*0.13</f>
        <v>29.115637979999995</v>
      </c>
      <c r="G358" s="134"/>
      <c r="H358" s="87"/>
      <c r="I358" s="43">
        <f>I357*0.13</f>
        <v>30.402336640000001</v>
      </c>
      <c r="J358" s="116"/>
      <c r="K358" s="99">
        <f>K357*0.13</f>
        <v>29.115637979999995</v>
      </c>
      <c r="L358" s="134"/>
      <c r="M358" s="87"/>
      <c r="N358" s="43">
        <f>N357*0.13</f>
        <v>30.405578059999996</v>
      </c>
      <c r="O358" s="116"/>
      <c r="P358" s="99">
        <f>P357*0.13</f>
        <v>29.193637979999995</v>
      </c>
      <c r="Q358" s="134"/>
      <c r="R358" s="87"/>
      <c r="S358" s="43">
        <f>S357*0.13</f>
        <v>31.241977953627469</v>
      </c>
      <c r="T358" s="116"/>
      <c r="U358" s="99">
        <f>U357*0.13</f>
        <v>29.564137979999995</v>
      </c>
      <c r="V358" s="134"/>
    </row>
    <row r="359" spans="1:22" x14ac:dyDescent="0.25">
      <c r="A359" s="141">
        <f t="shared" si="90"/>
        <v>43</v>
      </c>
      <c r="B359" s="125" t="s">
        <v>14</v>
      </c>
      <c r="C359" s="88"/>
      <c r="D359" s="69"/>
      <c r="E359" s="117"/>
      <c r="F359" s="70"/>
      <c r="G359" s="125"/>
      <c r="H359" s="88"/>
      <c r="I359" s="69"/>
      <c r="J359" s="117"/>
      <c r="K359" s="70"/>
      <c r="L359" s="125"/>
      <c r="M359" s="88"/>
      <c r="N359" s="69"/>
      <c r="O359" s="117"/>
      <c r="P359" s="70"/>
      <c r="Q359" s="125"/>
      <c r="R359" s="88"/>
      <c r="S359" s="69"/>
      <c r="T359" s="117"/>
      <c r="U359" s="70"/>
      <c r="V359" s="125"/>
    </row>
    <row r="360" spans="1:22" x14ac:dyDescent="0.25">
      <c r="A360" s="149">
        <f t="shared" si="90"/>
        <v>44</v>
      </c>
      <c r="B360" s="150" t="s">
        <v>15</v>
      </c>
      <c r="C360" s="135"/>
      <c r="D360" s="104">
        <f>SUM(D357:D359)</f>
        <v>255.19685863999996</v>
      </c>
      <c r="E360" s="118"/>
      <c r="F360" s="103">
        <f>SUM(F357:F359)</f>
        <v>253.08208397999996</v>
      </c>
      <c r="G360" s="136">
        <f>F360-D360</f>
        <v>-2.1147746599999948</v>
      </c>
      <c r="H360" s="135"/>
      <c r="I360" s="104">
        <f>SUM(I357:I359)</f>
        <v>264.26646463999998</v>
      </c>
      <c r="J360" s="118"/>
      <c r="K360" s="103">
        <f>SUM(K357:K359)</f>
        <v>253.08208397999996</v>
      </c>
      <c r="L360" s="136">
        <f>K360-I360</f>
        <v>-11.184380660000016</v>
      </c>
      <c r="M360" s="135"/>
      <c r="N360" s="104">
        <f>SUM(N357:N359)</f>
        <v>264.29464005999995</v>
      </c>
      <c r="O360" s="118"/>
      <c r="P360" s="103">
        <f>SUM(P357:P359)</f>
        <v>253.76008397999996</v>
      </c>
      <c r="Q360" s="136">
        <f>P360-N360</f>
        <v>-10.534556079999987</v>
      </c>
      <c r="R360" s="135"/>
      <c r="S360" s="104">
        <f>SUM(S357:S359)</f>
        <v>271.56488528922341</v>
      </c>
      <c r="T360" s="118"/>
      <c r="U360" s="103">
        <f>SUM(U357:U359)</f>
        <v>256.98058397999995</v>
      </c>
      <c r="V360" s="136">
        <f>U360-S360</f>
        <v>-14.584301309223463</v>
      </c>
    </row>
    <row r="361" spans="1:22" x14ac:dyDescent="0.25">
      <c r="A361" s="151">
        <f t="shared" si="90"/>
        <v>45</v>
      </c>
      <c r="B361" s="152" t="s">
        <v>116</v>
      </c>
      <c r="C361" s="137"/>
      <c r="D361" s="123"/>
      <c r="E361" s="119"/>
      <c r="F361" s="105"/>
      <c r="G361" s="138">
        <f>G360/D360</f>
        <v>-8.2868365671509153E-3</v>
      </c>
      <c r="H361" s="137"/>
      <c r="I361" s="123"/>
      <c r="J361" s="119"/>
      <c r="K361" s="105"/>
      <c r="L361" s="138">
        <f>L360/I360</f>
        <v>-4.2322360785490003E-2</v>
      </c>
      <c r="M361" s="137"/>
      <c r="N361" s="123"/>
      <c r="O361" s="119"/>
      <c r="P361" s="105"/>
      <c r="Q361" s="138">
        <f>Q360/N360</f>
        <v>-3.9859136294282928E-2</v>
      </c>
      <c r="R361" s="137"/>
      <c r="S361" s="123"/>
      <c r="T361" s="119"/>
      <c r="U361" s="105"/>
      <c r="V361" s="138">
        <f>V360/S360</f>
        <v>-5.3704665438209419E-2</v>
      </c>
    </row>
    <row r="362" spans="1:22" x14ac:dyDescent="0.25">
      <c r="A362" s="191">
        <f>A361+1</f>
        <v>46</v>
      </c>
      <c r="B362" s="192" t="s">
        <v>16</v>
      </c>
      <c r="C362" s="193"/>
      <c r="D362" s="194"/>
      <c r="E362" s="195"/>
      <c r="F362" s="196"/>
      <c r="G362" s="192"/>
      <c r="H362" s="193"/>
      <c r="I362" s="194"/>
      <c r="J362" s="195"/>
      <c r="K362" s="196"/>
      <c r="L362" s="192"/>
      <c r="M362" s="193"/>
      <c r="N362" s="194"/>
      <c r="O362" s="195"/>
      <c r="P362" s="196"/>
      <c r="Q362" s="192"/>
      <c r="R362" s="193"/>
      <c r="S362" s="194"/>
      <c r="T362" s="195"/>
      <c r="U362" s="196"/>
      <c r="V362" s="192"/>
    </row>
    <row r="363" spans="1:22" x14ac:dyDescent="0.25">
      <c r="A363" s="148">
        <f>A362+1</f>
        <v>47</v>
      </c>
      <c r="B363" s="134" t="s">
        <v>125</v>
      </c>
      <c r="C363" s="202">
        <f>'2015 Approved'!$B$23</f>
        <v>0</v>
      </c>
      <c r="D363" s="43">
        <f>C363*D317</f>
        <v>0</v>
      </c>
      <c r="E363" s="203">
        <f>C363</f>
        <v>0</v>
      </c>
      <c r="F363" s="99">
        <f>E363*F317</f>
        <v>0</v>
      </c>
      <c r="G363" s="134"/>
      <c r="H363" s="59">
        <f>'2015 Approved'!$M$23</f>
        <v>0</v>
      </c>
      <c r="I363" s="43">
        <f>H363*I317</f>
        <v>0</v>
      </c>
      <c r="J363" s="203">
        <f>H363</f>
        <v>0</v>
      </c>
      <c r="K363" s="7">
        <f>J363*K317</f>
        <v>0</v>
      </c>
      <c r="L363" s="134"/>
      <c r="M363" s="59">
        <f>'2015 Approved'!T338</f>
        <v>0</v>
      </c>
      <c r="N363" s="43">
        <f>M363*N317</f>
        <v>0</v>
      </c>
      <c r="O363" s="203">
        <f>M363</f>
        <v>0</v>
      </c>
      <c r="P363" s="7">
        <f>O363*P317</f>
        <v>0</v>
      </c>
      <c r="Q363" s="134"/>
      <c r="R363" s="59">
        <f>'2015 Approved'!$X$23</f>
        <v>3.0999999999999999E-3</v>
      </c>
      <c r="S363" s="43">
        <f>R363*S317</f>
        <v>4.6499999999999995</v>
      </c>
      <c r="T363" s="203">
        <f>R363</f>
        <v>3.0999999999999999E-3</v>
      </c>
      <c r="U363" s="7">
        <f>T363*U317</f>
        <v>4.6499999999999995</v>
      </c>
      <c r="V363" s="134"/>
    </row>
    <row r="364" spans="1:22" x14ac:dyDescent="0.25">
      <c r="A364" s="148">
        <f>A363+1</f>
        <v>48</v>
      </c>
      <c r="B364" s="85" t="s">
        <v>126</v>
      </c>
      <c r="C364" s="59">
        <f>'2015 Approved'!$B$24</f>
        <v>3.1999999999999997E-3</v>
      </c>
      <c r="D364" s="42">
        <f>C364*D317</f>
        <v>4.8</v>
      </c>
      <c r="E364" s="203">
        <f>'2016 Proposed'!$B$26</f>
        <v>3.3999999999999998E-3</v>
      </c>
      <c r="F364" s="7">
        <f>E364*F317</f>
        <v>5.0999999999999996</v>
      </c>
      <c r="G364" s="85"/>
      <c r="H364" s="59">
        <f>'2015 Approved'!$M$24</f>
        <v>-8.0000000000000004E-4</v>
      </c>
      <c r="I364" s="42">
        <f>H364*I317</f>
        <v>-1.2</v>
      </c>
      <c r="J364" s="114">
        <f>'2016 Proposed'!$B$26</f>
        <v>3.3999999999999998E-3</v>
      </c>
      <c r="K364" s="7">
        <f>J364*K317</f>
        <v>5.0999999999999996</v>
      </c>
      <c r="L364" s="85"/>
      <c r="M364" s="59">
        <f>'2015 Approved'!$T$24</f>
        <v>-4.0000000000000002E-4</v>
      </c>
      <c r="N364" s="42">
        <f>M364*N317</f>
        <v>-0.6</v>
      </c>
      <c r="O364" s="114">
        <f>'2016 Proposed'!$B$26</f>
        <v>3.3999999999999998E-3</v>
      </c>
      <c r="P364" s="7">
        <f>O364*P317</f>
        <v>5.0999999999999996</v>
      </c>
      <c r="Q364" s="85"/>
      <c r="R364" s="59">
        <f>'2015 Approved'!$X$24</f>
        <v>-2.9999999999999997E-4</v>
      </c>
      <c r="S364" s="42">
        <f>R364*S317</f>
        <v>-0.44999999999999996</v>
      </c>
      <c r="T364" s="114">
        <f>'2016 Proposed'!$B$26</f>
        <v>3.3999999999999998E-3</v>
      </c>
      <c r="U364" s="7">
        <f>T364*U317</f>
        <v>5.0999999999999996</v>
      </c>
      <c r="V364" s="85"/>
    </row>
    <row r="365" spans="1:22" x14ac:dyDescent="0.25">
      <c r="A365" s="139">
        <f t="shared" si="90"/>
        <v>49</v>
      </c>
      <c r="B365" s="85" t="s">
        <v>17</v>
      </c>
      <c r="C365" s="86"/>
      <c r="D365" s="42">
        <f>D357+SUM(D363:D364)</f>
        <v>230.63792799999999</v>
      </c>
      <c r="E365" s="106"/>
      <c r="F365" s="7">
        <f>F357+SUM(F363:F364)</f>
        <v>229.06644599999996</v>
      </c>
      <c r="G365" s="85"/>
      <c r="H365" s="86"/>
      <c r="I365" s="42">
        <f>I357+I364+I363</f>
        <v>232.66412800000001</v>
      </c>
      <c r="J365" s="106"/>
      <c r="K365" s="7">
        <f>K357+K364+K363</f>
        <v>229.06644599999996</v>
      </c>
      <c r="L365" s="85"/>
      <c r="M365" s="86"/>
      <c r="N365" s="42">
        <f>N357+N364+N363</f>
        <v>233.28906199999997</v>
      </c>
      <c r="O365" s="106"/>
      <c r="P365" s="7">
        <f>P357+P364+P363</f>
        <v>229.66644599999995</v>
      </c>
      <c r="Q365" s="85"/>
      <c r="R365" s="86"/>
      <c r="S365" s="42">
        <f>S357+S364+S363</f>
        <v>244.52290733559593</v>
      </c>
      <c r="T365" s="106"/>
      <c r="U365" s="7">
        <f>U357+U364+U363</f>
        <v>237.16644599999995</v>
      </c>
      <c r="V365" s="85"/>
    </row>
    <row r="366" spans="1:22" x14ac:dyDescent="0.25">
      <c r="A366" s="139">
        <f t="shared" si="90"/>
        <v>50</v>
      </c>
      <c r="B366" s="85" t="s">
        <v>13</v>
      </c>
      <c r="C366" s="86"/>
      <c r="D366" s="42">
        <f>D365*0.13</f>
        <v>29.982930639999999</v>
      </c>
      <c r="E366" s="106"/>
      <c r="F366" s="7">
        <f>F365*0.13</f>
        <v>29.778637979999996</v>
      </c>
      <c r="G366" s="85"/>
      <c r="H366" s="86"/>
      <c r="I366" s="42">
        <f>I365*0.13</f>
        <v>30.246336640000003</v>
      </c>
      <c r="J366" s="106"/>
      <c r="K366" s="7">
        <f>K365*0.13</f>
        <v>29.778637979999996</v>
      </c>
      <c r="L366" s="85"/>
      <c r="M366" s="86"/>
      <c r="N366" s="42">
        <f>N365*0.13</f>
        <v>30.327578059999997</v>
      </c>
      <c r="O366" s="106"/>
      <c r="P366" s="7">
        <f>P365*0.13</f>
        <v>29.856637979999995</v>
      </c>
      <c r="Q366" s="85"/>
      <c r="R366" s="86"/>
      <c r="S366" s="42">
        <f>S365*0.13</f>
        <v>31.787977953627472</v>
      </c>
      <c r="T366" s="106"/>
      <c r="U366" s="7">
        <f>U365*0.13</f>
        <v>30.831637979999993</v>
      </c>
      <c r="V366" s="85"/>
    </row>
    <row r="367" spans="1:22" x14ac:dyDescent="0.25">
      <c r="A367" s="139">
        <f t="shared" si="90"/>
        <v>51</v>
      </c>
      <c r="B367" s="85" t="s">
        <v>18</v>
      </c>
      <c r="C367" s="86"/>
      <c r="D367" s="42"/>
      <c r="E367" s="106"/>
      <c r="F367" s="7"/>
      <c r="G367" s="85"/>
      <c r="H367" s="86"/>
      <c r="I367" s="42"/>
      <c r="J367" s="106"/>
      <c r="K367" s="7"/>
      <c r="L367" s="85"/>
      <c r="M367" s="86"/>
      <c r="N367" s="42"/>
      <c r="O367" s="106"/>
      <c r="P367" s="7"/>
      <c r="Q367" s="85"/>
      <c r="R367" s="86"/>
      <c r="S367" s="42"/>
      <c r="T367" s="106"/>
      <c r="U367" s="7"/>
      <c r="V367" s="85"/>
    </row>
    <row r="368" spans="1:22" x14ac:dyDescent="0.25">
      <c r="A368" s="177">
        <f t="shared" si="90"/>
        <v>52</v>
      </c>
      <c r="B368" s="178" t="s">
        <v>15</v>
      </c>
      <c r="C368" s="179"/>
      <c r="D368" s="180">
        <f>SUM(D365:D367)</f>
        <v>260.62085863999999</v>
      </c>
      <c r="E368" s="181"/>
      <c r="F368" s="182">
        <f>SUM(F365:F367)</f>
        <v>258.84508397999997</v>
      </c>
      <c r="G368" s="183">
        <f>F368-D368</f>
        <v>-1.7757746600000246</v>
      </c>
      <c r="H368" s="179"/>
      <c r="I368" s="180">
        <f>SUM(I365:I367)</f>
        <v>262.91046463999999</v>
      </c>
      <c r="J368" s="181"/>
      <c r="K368" s="182">
        <f>SUM(K365:K367)</f>
        <v>258.84508397999997</v>
      </c>
      <c r="L368" s="183">
        <f>K368-I368</f>
        <v>-4.0653806600000166</v>
      </c>
      <c r="M368" s="179"/>
      <c r="N368" s="180">
        <f>SUM(N365:N367)</f>
        <v>263.61664005999995</v>
      </c>
      <c r="O368" s="181"/>
      <c r="P368" s="182">
        <f>SUM(P365:P367)</f>
        <v>259.52308397999997</v>
      </c>
      <c r="Q368" s="183">
        <f>P368-N368</f>
        <v>-4.0935560799999848</v>
      </c>
      <c r="R368" s="179"/>
      <c r="S368" s="180">
        <f>SUM(S365:S367)</f>
        <v>276.31088528922339</v>
      </c>
      <c r="T368" s="181"/>
      <c r="U368" s="182">
        <f>SUM(U365:U367)</f>
        <v>267.99808397999993</v>
      </c>
      <c r="V368" s="183">
        <f>U368-S368</f>
        <v>-8.3128013092234596</v>
      </c>
    </row>
    <row r="369" spans="1:22" ht="15.75" thickBot="1" x14ac:dyDescent="0.3">
      <c r="A369" s="184">
        <f>A368+1</f>
        <v>53</v>
      </c>
      <c r="B369" s="185" t="s">
        <v>116</v>
      </c>
      <c r="C369" s="186"/>
      <c r="D369" s="187"/>
      <c r="E369" s="188"/>
      <c r="F369" s="189"/>
      <c r="G369" s="190">
        <f>G368/D368</f>
        <v>-6.8136321446662573E-3</v>
      </c>
      <c r="H369" s="186"/>
      <c r="I369" s="187"/>
      <c r="J369" s="188"/>
      <c r="K369" s="189"/>
      <c r="L369" s="190">
        <f>L368/I368</f>
        <v>-1.5462985338246964E-2</v>
      </c>
      <c r="M369" s="186"/>
      <c r="N369" s="187"/>
      <c r="O369" s="188"/>
      <c r="P369" s="189"/>
      <c r="Q369" s="190">
        <f>Q368/N368</f>
        <v>-1.5528443420977821E-2</v>
      </c>
      <c r="R369" s="186"/>
      <c r="S369" s="187"/>
      <c r="T369" s="188"/>
      <c r="U369" s="189"/>
      <c r="V369" s="190">
        <f>V368/S368</f>
        <v>-3.0084957747944625E-2</v>
      </c>
    </row>
    <row r="370" spans="1:22" ht="15.75" thickBot="1" x14ac:dyDescent="0.3"/>
    <row r="371" spans="1:22" x14ac:dyDescent="0.25">
      <c r="A371" s="153">
        <f>A369+1</f>
        <v>54</v>
      </c>
      <c r="B371" s="154" t="s">
        <v>118</v>
      </c>
      <c r="C371" s="153" t="s">
        <v>2</v>
      </c>
      <c r="D371" s="198" t="s">
        <v>3</v>
      </c>
      <c r="E371" s="199" t="s">
        <v>2</v>
      </c>
      <c r="F371" s="200" t="s">
        <v>3</v>
      </c>
      <c r="G371" s="201" t="s">
        <v>101</v>
      </c>
      <c r="H371" s="153" t="s">
        <v>2</v>
      </c>
      <c r="I371" s="198" t="s">
        <v>3</v>
      </c>
      <c r="J371" s="199" t="s">
        <v>2</v>
      </c>
      <c r="K371" s="200" t="s">
        <v>3</v>
      </c>
      <c r="L371" s="201" t="s">
        <v>101</v>
      </c>
      <c r="M371" s="153" t="s">
        <v>2</v>
      </c>
      <c r="N371" s="198" t="s">
        <v>3</v>
      </c>
      <c r="O371" s="199" t="s">
        <v>2</v>
      </c>
      <c r="P371" s="200" t="s">
        <v>3</v>
      </c>
      <c r="Q371" s="201" t="s">
        <v>101</v>
      </c>
      <c r="R371" s="153" t="s">
        <v>2</v>
      </c>
      <c r="S371" s="198" t="s">
        <v>3</v>
      </c>
      <c r="T371" s="199" t="s">
        <v>2</v>
      </c>
      <c r="U371" s="200" t="s">
        <v>3</v>
      </c>
      <c r="V371" s="201" t="s">
        <v>101</v>
      </c>
    </row>
    <row r="372" spans="1:22" x14ac:dyDescent="0.25">
      <c r="A372" s="139">
        <f>A371+1</f>
        <v>55</v>
      </c>
      <c r="B372" s="85" t="s">
        <v>117</v>
      </c>
      <c r="C372" s="86"/>
      <c r="D372" s="42">
        <f>SUM(D328:D331)+D334+D343</f>
        <v>32.18</v>
      </c>
      <c r="E372" s="106"/>
      <c r="F372" s="7">
        <f>SUM(F328:F331)+F334+F343</f>
        <v>29.130000000000003</v>
      </c>
      <c r="G372" s="56">
        <f>F372-D372</f>
        <v>-3.0499999999999972</v>
      </c>
      <c r="H372" s="86"/>
      <c r="I372" s="42">
        <f>SUM(I328:I331)+I334+I343</f>
        <v>38.33</v>
      </c>
      <c r="J372" s="106"/>
      <c r="K372" s="7">
        <f>SUM(K328:K331)+K334+K343</f>
        <v>29.130000000000003</v>
      </c>
      <c r="L372" s="56">
        <f>K372-I372</f>
        <v>-9.1999999999999957</v>
      </c>
      <c r="M372" s="86"/>
      <c r="N372" s="42">
        <f>SUM(N328:N331)+N334+N343</f>
        <v>33.69</v>
      </c>
      <c r="O372" s="106"/>
      <c r="P372" s="7">
        <f>SUM(P328:P331)+P334+P343</f>
        <v>29.130000000000003</v>
      </c>
      <c r="Q372" s="56">
        <f>P372-N372</f>
        <v>-4.5599999999999952</v>
      </c>
      <c r="R372" s="86"/>
      <c r="S372" s="42">
        <f>SUM(S328:S331)+S334+S343</f>
        <v>32.19</v>
      </c>
      <c r="T372" s="106"/>
      <c r="U372" s="7">
        <f>SUM(U328:U331)+U334+U343</f>
        <v>29.130000000000003</v>
      </c>
      <c r="V372" s="56">
        <f>U372-S372</f>
        <v>-3.0599999999999952</v>
      </c>
    </row>
    <row r="373" spans="1:22" x14ac:dyDescent="0.25">
      <c r="A373" s="164">
        <f t="shared" ref="A373:A375" si="107">A372+1</f>
        <v>56</v>
      </c>
      <c r="B373" s="165" t="s">
        <v>116</v>
      </c>
      <c r="C373" s="166"/>
      <c r="D373" s="167"/>
      <c r="E373" s="168"/>
      <c r="F373" s="93"/>
      <c r="G373" s="169">
        <f>G372/SUM(D372:D375)</f>
        <v>-7.0720721598071246E-2</v>
      </c>
      <c r="H373" s="166"/>
      <c r="I373" s="167"/>
      <c r="J373" s="168"/>
      <c r="K373" s="93"/>
      <c r="L373" s="169">
        <f>L372/SUM(I372:I375)</f>
        <v>-0.17938909744821341</v>
      </c>
      <c r="M373" s="166"/>
      <c r="N373" s="167"/>
      <c r="O373" s="168"/>
      <c r="P373" s="93"/>
      <c r="Q373" s="169">
        <f>Q372/SUM(N372:N375)</f>
        <v>-9.1708981177173993E-2</v>
      </c>
      <c r="R373" s="166"/>
      <c r="S373" s="167"/>
      <c r="T373" s="168"/>
      <c r="U373" s="93"/>
      <c r="V373" s="169">
        <f>V372/SUM(S372:S375)</f>
        <v>-5.1371432581374117E-2</v>
      </c>
    </row>
    <row r="374" spans="1:22" x14ac:dyDescent="0.25">
      <c r="A374" s="139">
        <f t="shared" si="107"/>
        <v>57</v>
      </c>
      <c r="B374" s="85" t="s">
        <v>119</v>
      </c>
      <c r="C374" s="86"/>
      <c r="D374" s="42">
        <f>D332+SUM(D335:D342)+D333</f>
        <v>10.947387999999981</v>
      </c>
      <c r="E374" s="106"/>
      <c r="F374" s="7">
        <f>F332+SUM(F335:F342)+F333</f>
        <v>12.743350999999985</v>
      </c>
      <c r="G374" s="56">
        <f>F374-D374</f>
        <v>1.795963000000004</v>
      </c>
      <c r="H374" s="86"/>
      <c r="I374" s="42">
        <f>I332+SUM(I335:I342)+I333</f>
        <v>12.955168000000004</v>
      </c>
      <c r="J374" s="106"/>
      <c r="K374" s="7">
        <f>K332+SUM(K335:K342)+K333</f>
        <v>12.743350999999985</v>
      </c>
      <c r="L374" s="56">
        <f>K374-I374</f>
        <v>-0.21181700000001946</v>
      </c>
      <c r="M374" s="86"/>
      <c r="N374" s="42">
        <f>N332+SUM(N335:N342)+N333</f>
        <v>16.032501999999994</v>
      </c>
      <c r="O374" s="106"/>
      <c r="P374" s="7">
        <f>P332+SUM(P335:P342)+P333</f>
        <v>13.343350999999984</v>
      </c>
      <c r="Q374" s="56">
        <f>P374-N374</f>
        <v>-2.6891510000000096</v>
      </c>
      <c r="R374" s="86"/>
      <c r="S374" s="42">
        <f>S332+SUM(S335:S342)+S333</f>
        <v>27.376179999999998</v>
      </c>
      <c r="T374" s="106"/>
      <c r="U374" s="7">
        <f>U332+SUM(U335:U342)+U333</f>
        <v>16.193350999999986</v>
      </c>
      <c r="V374" s="56">
        <f>U374-S374</f>
        <v>-11.182829000000012</v>
      </c>
    </row>
    <row r="375" spans="1:22" ht="15.75" thickBot="1" x14ac:dyDescent="0.3">
      <c r="A375" s="170">
        <f t="shared" si="107"/>
        <v>58</v>
      </c>
      <c r="B375" s="171" t="s">
        <v>116</v>
      </c>
      <c r="C375" s="172"/>
      <c r="D375" s="173"/>
      <c r="E375" s="174"/>
      <c r="F375" s="175"/>
      <c r="G375" s="176">
        <f>G374/SUM(D372:D375)</f>
        <v>4.1643212892930236E-2</v>
      </c>
      <c r="H375" s="172"/>
      <c r="I375" s="173"/>
      <c r="J375" s="174"/>
      <c r="K375" s="175"/>
      <c r="L375" s="176">
        <f>L374/SUM(I372:I375)</f>
        <v>-4.1301804841512744E-3</v>
      </c>
      <c r="M375" s="172"/>
      <c r="N375" s="173"/>
      <c r="O375" s="174"/>
      <c r="P375" s="175"/>
      <c r="Q375" s="176">
        <f>Q374/SUM(N372:N375)</f>
        <v>-5.4083179482802578E-2</v>
      </c>
      <c r="R375" s="172"/>
      <c r="S375" s="173"/>
      <c r="T375" s="174"/>
      <c r="U375" s="175"/>
      <c r="V375" s="176">
        <f>V374/SUM(S372:S375)</f>
        <v>-0.18773789086357415</v>
      </c>
    </row>
    <row r="376" spans="1:22" ht="15.75" thickBot="1" x14ac:dyDescent="0.3"/>
    <row r="377" spans="1:22" x14ac:dyDescent="0.25">
      <c r="A377" s="330" t="s">
        <v>109</v>
      </c>
      <c r="B377" s="332" t="s">
        <v>0</v>
      </c>
      <c r="C377" s="328" t="s">
        <v>113</v>
      </c>
      <c r="D377" s="329"/>
      <c r="E377" s="326" t="s">
        <v>114</v>
      </c>
      <c r="F377" s="326"/>
      <c r="G377" s="327"/>
      <c r="H377" s="328" t="s">
        <v>115</v>
      </c>
      <c r="I377" s="329"/>
      <c r="J377" s="326" t="s">
        <v>114</v>
      </c>
      <c r="K377" s="326"/>
      <c r="L377" s="327"/>
      <c r="M377" s="328" t="s">
        <v>122</v>
      </c>
      <c r="N377" s="329"/>
      <c r="O377" s="326" t="s">
        <v>114</v>
      </c>
      <c r="P377" s="326"/>
      <c r="Q377" s="327"/>
      <c r="R377" s="328" t="s">
        <v>121</v>
      </c>
      <c r="S377" s="329"/>
      <c r="T377" s="326" t="s">
        <v>114</v>
      </c>
      <c r="U377" s="326"/>
      <c r="V377" s="327"/>
    </row>
    <row r="378" spans="1:22" x14ac:dyDescent="0.25">
      <c r="A378" s="331"/>
      <c r="B378" s="333"/>
      <c r="C378" s="157" t="s">
        <v>2</v>
      </c>
      <c r="D378" s="158" t="s">
        <v>3</v>
      </c>
      <c r="E378" s="159" t="s">
        <v>2</v>
      </c>
      <c r="F378" s="160" t="s">
        <v>3</v>
      </c>
      <c r="G378" s="250" t="s">
        <v>101</v>
      </c>
      <c r="H378" s="157" t="s">
        <v>2</v>
      </c>
      <c r="I378" s="158" t="s">
        <v>3</v>
      </c>
      <c r="J378" s="159" t="s">
        <v>2</v>
      </c>
      <c r="K378" s="160" t="s">
        <v>3</v>
      </c>
      <c r="L378" s="250" t="s">
        <v>101</v>
      </c>
      <c r="M378" s="157" t="s">
        <v>2</v>
      </c>
      <c r="N378" s="158" t="s">
        <v>3</v>
      </c>
      <c r="O378" s="159" t="s">
        <v>2</v>
      </c>
      <c r="P378" s="160" t="s">
        <v>3</v>
      </c>
      <c r="Q378" s="250" t="s">
        <v>101</v>
      </c>
      <c r="R378" s="157" t="s">
        <v>2</v>
      </c>
      <c r="S378" s="158" t="s">
        <v>3</v>
      </c>
      <c r="T378" s="159" t="s">
        <v>2</v>
      </c>
      <c r="U378" s="160" t="s">
        <v>3</v>
      </c>
      <c r="V378" s="250" t="s">
        <v>101</v>
      </c>
    </row>
    <row r="379" spans="1:22" x14ac:dyDescent="0.25">
      <c r="A379" s="139">
        <v>1</v>
      </c>
      <c r="B379" s="85" t="s">
        <v>89</v>
      </c>
      <c r="C379" s="86"/>
      <c r="D379" s="251">
        <v>2000</v>
      </c>
      <c r="E379" s="106"/>
      <c r="F379" s="1">
        <f>D379</f>
        <v>2000</v>
      </c>
      <c r="G379" s="85"/>
      <c r="H379" s="86"/>
      <c r="I379" s="40">
        <f>D379</f>
        <v>2000</v>
      </c>
      <c r="J379" s="106"/>
      <c r="K379" s="1">
        <f>I379</f>
        <v>2000</v>
      </c>
      <c r="L379" s="85"/>
      <c r="M379" s="86"/>
      <c r="N379" s="40">
        <f>D379</f>
        <v>2000</v>
      </c>
      <c r="O379" s="106"/>
      <c r="P379" s="1">
        <f>N379</f>
        <v>2000</v>
      </c>
      <c r="Q379" s="85"/>
      <c r="R379" s="86"/>
      <c r="S379" s="40">
        <f>D379</f>
        <v>2000</v>
      </c>
      <c r="T379" s="106"/>
      <c r="U379" s="1">
        <f>S379</f>
        <v>2000</v>
      </c>
      <c r="V379" s="85"/>
    </row>
    <row r="380" spans="1:22" x14ac:dyDescent="0.25">
      <c r="A380" s="139">
        <f>A379+1</f>
        <v>2</v>
      </c>
      <c r="B380" s="85" t="s">
        <v>90</v>
      </c>
      <c r="C380" s="86"/>
      <c r="D380" s="40">
        <v>0</v>
      </c>
      <c r="E380" s="106"/>
      <c r="F380" s="1">
        <f>D380</f>
        <v>0</v>
      </c>
      <c r="G380" s="85"/>
      <c r="H380" s="86"/>
      <c r="I380" s="40">
        <v>0</v>
      </c>
      <c r="J380" s="106"/>
      <c r="K380" s="1">
        <f>I380</f>
        <v>0</v>
      </c>
      <c r="L380" s="85"/>
      <c r="M380" s="86"/>
      <c r="N380" s="40">
        <v>0</v>
      </c>
      <c r="O380" s="106"/>
      <c r="P380" s="1">
        <f>N380</f>
        <v>0</v>
      </c>
      <c r="Q380" s="85"/>
      <c r="R380" s="86"/>
      <c r="S380" s="40">
        <v>0</v>
      </c>
      <c r="T380" s="106"/>
      <c r="U380" s="1">
        <f>S380</f>
        <v>0</v>
      </c>
      <c r="V380" s="85"/>
    </row>
    <row r="381" spans="1:22" x14ac:dyDescent="0.25">
      <c r="A381" s="139">
        <f t="shared" ref="A381:A430" si="108">A380+1</f>
        <v>3</v>
      </c>
      <c r="B381" s="85" t="s">
        <v>22</v>
      </c>
      <c r="C381" s="86"/>
      <c r="D381" s="40">
        <f>CKH_LOSS</f>
        <v>1.0427999999999999</v>
      </c>
      <c r="E381" s="106"/>
      <c r="F381" s="1">
        <f>EPI_LOSS</f>
        <v>1.0430999999999999</v>
      </c>
      <c r="G381" s="85"/>
      <c r="H381" s="86"/>
      <c r="I381" s="40">
        <f>SMP_LOSS</f>
        <v>1.0608</v>
      </c>
      <c r="J381" s="106"/>
      <c r="K381" s="1">
        <f>EPI_LOSS</f>
        <v>1.0430999999999999</v>
      </c>
      <c r="L381" s="85"/>
      <c r="M381" s="86"/>
      <c r="N381" s="40">
        <f>DUT_LOSS</f>
        <v>1.0662</v>
      </c>
      <c r="O381" s="106"/>
      <c r="P381" s="1">
        <f>EPI_LOSS</f>
        <v>1.0430999999999999</v>
      </c>
      <c r="Q381" s="85"/>
      <c r="R381" s="86"/>
      <c r="S381" s="72">
        <f>NEW_LOSS</f>
        <v>1.0580000000000001</v>
      </c>
      <c r="T381" s="106"/>
      <c r="U381" s="1">
        <f>EPI_LOSS</f>
        <v>1.0430999999999999</v>
      </c>
      <c r="V381" s="85"/>
    </row>
    <row r="382" spans="1:22" x14ac:dyDescent="0.25">
      <c r="A382" s="139">
        <f t="shared" si="108"/>
        <v>4</v>
      </c>
      <c r="B382" s="85" t="s">
        <v>91</v>
      </c>
      <c r="C382" s="86"/>
      <c r="D382" s="40">
        <f>D379*D381</f>
        <v>2085.6</v>
      </c>
      <c r="E382" s="106"/>
      <c r="F382" s="1">
        <f>F379*F381</f>
        <v>2086.1999999999998</v>
      </c>
      <c r="G382" s="85"/>
      <c r="H382" s="86"/>
      <c r="I382" s="40">
        <f>I379*I381</f>
        <v>2121.6</v>
      </c>
      <c r="J382" s="106"/>
      <c r="K382" s="1">
        <f>K379*K381</f>
        <v>2086.1999999999998</v>
      </c>
      <c r="L382" s="85"/>
      <c r="M382" s="86"/>
      <c r="N382" s="40">
        <f>N379*N381</f>
        <v>2132.4</v>
      </c>
      <c r="O382" s="106"/>
      <c r="P382" s="1">
        <f>P379*P381</f>
        <v>2086.1999999999998</v>
      </c>
      <c r="Q382" s="85"/>
      <c r="R382" s="86"/>
      <c r="S382" s="40">
        <f>S379*S381</f>
        <v>2116</v>
      </c>
      <c r="T382" s="106"/>
      <c r="U382" s="1">
        <f>U379*U381</f>
        <v>2086.1999999999998</v>
      </c>
      <c r="V382" s="85"/>
    </row>
    <row r="383" spans="1:22" x14ac:dyDescent="0.25">
      <c r="A383" s="140">
        <f t="shared" si="108"/>
        <v>5</v>
      </c>
      <c r="B383" s="83" t="s">
        <v>27</v>
      </c>
      <c r="C383" s="82"/>
      <c r="D383" s="41"/>
      <c r="E383" s="107"/>
      <c r="F383" s="39"/>
      <c r="G383" s="83"/>
      <c r="H383" s="82"/>
      <c r="I383" s="41"/>
      <c r="J383" s="107"/>
      <c r="K383" s="39"/>
      <c r="L383" s="83"/>
      <c r="M383" s="82"/>
      <c r="N383" s="41"/>
      <c r="O383" s="107"/>
      <c r="P383" s="39"/>
      <c r="Q383" s="83"/>
      <c r="R383" s="82"/>
      <c r="S383" s="41"/>
      <c r="T383" s="107"/>
      <c r="U383" s="39"/>
      <c r="V383" s="83"/>
    </row>
    <row r="384" spans="1:22" x14ac:dyDescent="0.25">
      <c r="A384" s="139">
        <f t="shared" si="108"/>
        <v>6</v>
      </c>
      <c r="B384" s="85" t="s">
        <v>23</v>
      </c>
      <c r="C384" s="84">
        <f>'General Input'!$B$11</f>
        <v>0.08</v>
      </c>
      <c r="D384" s="42">
        <f>D$379*C384*TOU_OFF</f>
        <v>102.4</v>
      </c>
      <c r="E384" s="108">
        <f>'General Input'!$B$11</f>
        <v>0.08</v>
      </c>
      <c r="F384" s="7">
        <f>F$379*E384*TOU_OFF</f>
        <v>102.4</v>
      </c>
      <c r="G384" s="85"/>
      <c r="H384" s="84">
        <f>'General Input'!$B$11</f>
        <v>0.08</v>
      </c>
      <c r="I384" s="42">
        <f>I$379*H384*TOU_OFF</f>
        <v>102.4</v>
      </c>
      <c r="J384" s="108">
        <f>'General Input'!$B$11</f>
        <v>0.08</v>
      </c>
      <c r="K384" s="7">
        <f>K$379*J384*TOU_OFF</f>
        <v>102.4</v>
      </c>
      <c r="L384" s="85"/>
      <c r="M384" s="84">
        <f>'General Input'!$B$11</f>
        <v>0.08</v>
      </c>
      <c r="N384" s="42">
        <f>N$379*M384*TOU_OFF</f>
        <v>102.4</v>
      </c>
      <c r="O384" s="108">
        <f>'General Input'!$B$11</f>
        <v>0.08</v>
      </c>
      <c r="P384" s="7">
        <f>P$379*O384*TOU_OFF</f>
        <v>102.4</v>
      </c>
      <c r="Q384" s="85"/>
      <c r="R384" s="84">
        <f>'General Input'!$B$11</f>
        <v>0.08</v>
      </c>
      <c r="S384" s="42">
        <f>S$379*R384*TOU_OFF</f>
        <v>102.4</v>
      </c>
      <c r="T384" s="108">
        <f>'General Input'!$B$11</f>
        <v>0.08</v>
      </c>
      <c r="U384" s="7">
        <f>U$379*T384*TOU_OFF</f>
        <v>102.4</v>
      </c>
      <c r="V384" s="85"/>
    </row>
    <row r="385" spans="1:22" x14ac:dyDescent="0.25">
      <c r="A385" s="139">
        <f t="shared" si="108"/>
        <v>7</v>
      </c>
      <c r="B385" s="85" t="s">
        <v>24</v>
      </c>
      <c r="C385" s="84">
        <f>'General Input'!$B$12</f>
        <v>0.122</v>
      </c>
      <c r="D385" s="42">
        <f>D$379*C385*TOU_MID</f>
        <v>43.92</v>
      </c>
      <c r="E385" s="108">
        <f>'General Input'!$B$12</f>
        <v>0.122</v>
      </c>
      <c r="F385" s="7">
        <f>F$379*E385*TOU_MID</f>
        <v>43.92</v>
      </c>
      <c r="G385" s="85"/>
      <c r="H385" s="84">
        <f>'General Input'!$B$12</f>
        <v>0.122</v>
      </c>
      <c r="I385" s="42">
        <f>I$379*H385*TOU_MID</f>
        <v>43.92</v>
      </c>
      <c r="J385" s="108">
        <f>'General Input'!$B$12</f>
        <v>0.122</v>
      </c>
      <c r="K385" s="7">
        <f>K$379*J385*TOU_MID</f>
        <v>43.92</v>
      </c>
      <c r="L385" s="85"/>
      <c r="M385" s="84">
        <f>'General Input'!$B$12</f>
        <v>0.122</v>
      </c>
      <c r="N385" s="42">
        <f>N$379*M385*TOU_MID</f>
        <v>43.92</v>
      </c>
      <c r="O385" s="108">
        <f>'General Input'!$B$12</f>
        <v>0.122</v>
      </c>
      <c r="P385" s="7">
        <f>P$379*O385*TOU_MID</f>
        <v>43.92</v>
      </c>
      <c r="Q385" s="85"/>
      <c r="R385" s="84">
        <f>'General Input'!$B$12</f>
        <v>0.122</v>
      </c>
      <c r="S385" s="42">
        <f>S$379*R385*TOU_MID</f>
        <v>43.92</v>
      </c>
      <c r="T385" s="108">
        <f>'General Input'!$B$12</f>
        <v>0.122</v>
      </c>
      <c r="U385" s="7">
        <f>U$379*T385*TOU_MID</f>
        <v>43.92</v>
      </c>
      <c r="V385" s="85"/>
    </row>
    <row r="386" spans="1:22" x14ac:dyDescent="0.25">
      <c r="A386" s="141">
        <f t="shared" si="108"/>
        <v>8</v>
      </c>
      <c r="B386" s="125" t="s">
        <v>25</v>
      </c>
      <c r="C386" s="124">
        <f>'General Input'!$B$13</f>
        <v>0.161</v>
      </c>
      <c r="D386" s="69">
        <f>D$379*C386*TOU_ON</f>
        <v>57.96</v>
      </c>
      <c r="E386" s="109">
        <f>'General Input'!$B$13</f>
        <v>0.161</v>
      </c>
      <c r="F386" s="70">
        <f>F$379*E386*TOU_ON</f>
        <v>57.96</v>
      </c>
      <c r="G386" s="125"/>
      <c r="H386" s="124">
        <f>'General Input'!$B$13</f>
        <v>0.161</v>
      </c>
      <c r="I386" s="69">
        <f>I$379*H386*TOU_ON</f>
        <v>57.96</v>
      </c>
      <c r="J386" s="109">
        <f>'General Input'!$B$13</f>
        <v>0.161</v>
      </c>
      <c r="K386" s="70">
        <f>K$379*J386*TOU_ON</f>
        <v>57.96</v>
      </c>
      <c r="L386" s="125"/>
      <c r="M386" s="124">
        <f>'General Input'!$B$13</f>
        <v>0.161</v>
      </c>
      <c r="N386" s="69">
        <f>N$379*M386*TOU_ON</f>
        <v>57.96</v>
      </c>
      <c r="O386" s="109">
        <f>'General Input'!$B$13</f>
        <v>0.161</v>
      </c>
      <c r="P386" s="70">
        <f>P$379*O386*TOU_ON</f>
        <v>57.96</v>
      </c>
      <c r="Q386" s="125"/>
      <c r="R386" s="124">
        <f>'General Input'!$B$13</f>
        <v>0.161</v>
      </c>
      <c r="S386" s="69">
        <f>S$379*R386*TOU_ON</f>
        <v>57.96</v>
      </c>
      <c r="T386" s="109">
        <f>'General Input'!$B$13</f>
        <v>0.161</v>
      </c>
      <c r="U386" s="70">
        <f>U$379*T386*TOU_ON</f>
        <v>57.96</v>
      </c>
      <c r="V386" s="125"/>
    </row>
    <row r="387" spans="1:22" x14ac:dyDescent="0.25">
      <c r="A387" s="142">
        <f t="shared" si="108"/>
        <v>9</v>
      </c>
      <c r="B387" s="143" t="s">
        <v>26</v>
      </c>
      <c r="C387" s="126"/>
      <c r="D387" s="96">
        <f>SUM(D384:D386)</f>
        <v>204.28</v>
      </c>
      <c r="E387" s="110"/>
      <c r="F387" s="95">
        <f>SUM(F384:F386)</f>
        <v>204.28</v>
      </c>
      <c r="G387" s="127">
        <f>D387-F387</f>
        <v>0</v>
      </c>
      <c r="H387" s="126"/>
      <c r="I387" s="96">
        <f>SUM(I384:I386)</f>
        <v>204.28</v>
      </c>
      <c r="J387" s="110"/>
      <c r="K387" s="95">
        <f>SUM(K384:K386)</f>
        <v>204.28</v>
      </c>
      <c r="L387" s="127">
        <f>I387-K387</f>
        <v>0</v>
      </c>
      <c r="M387" s="126"/>
      <c r="N387" s="96">
        <f>SUM(N384:N386)</f>
        <v>204.28</v>
      </c>
      <c r="O387" s="110"/>
      <c r="P387" s="95">
        <f>SUM(P384:P386)</f>
        <v>204.28</v>
      </c>
      <c r="Q387" s="127">
        <f>N387-P387</f>
        <v>0</v>
      </c>
      <c r="R387" s="126"/>
      <c r="S387" s="96">
        <f>SUM(S384:S386)</f>
        <v>204.28</v>
      </c>
      <c r="T387" s="110"/>
      <c r="U387" s="95">
        <f>SUM(U384:U386)</f>
        <v>204.28</v>
      </c>
      <c r="V387" s="127">
        <f>S387-U387</f>
        <v>0</v>
      </c>
    </row>
    <row r="388" spans="1:22" x14ac:dyDescent="0.25">
      <c r="A388" s="144">
        <f t="shared" si="108"/>
        <v>10</v>
      </c>
      <c r="B388" s="145" t="s">
        <v>116</v>
      </c>
      <c r="C388" s="128"/>
      <c r="D388" s="120"/>
      <c r="E388" s="111"/>
      <c r="F388" s="97"/>
      <c r="G388" s="129">
        <f>G387/D387</f>
        <v>0</v>
      </c>
      <c r="H388" s="128"/>
      <c r="I388" s="120"/>
      <c r="J388" s="111"/>
      <c r="K388" s="97"/>
      <c r="L388" s="129">
        <f>L387/I387</f>
        <v>0</v>
      </c>
      <c r="M388" s="128"/>
      <c r="N388" s="120"/>
      <c r="O388" s="111"/>
      <c r="P388" s="97"/>
      <c r="Q388" s="129">
        <f>Q387/N387</f>
        <v>0</v>
      </c>
      <c r="R388" s="128"/>
      <c r="S388" s="120"/>
      <c r="T388" s="111"/>
      <c r="U388" s="97"/>
      <c r="V388" s="129">
        <f>V387/S387</f>
        <v>0</v>
      </c>
    </row>
    <row r="389" spans="1:22" x14ac:dyDescent="0.25">
      <c r="A389" s="146">
        <f t="shared" si="108"/>
        <v>11</v>
      </c>
      <c r="B389" s="131" t="s">
        <v>28</v>
      </c>
      <c r="C389" s="130"/>
      <c r="D389" s="121"/>
      <c r="E389" s="112"/>
      <c r="F389" s="94"/>
      <c r="G389" s="131"/>
      <c r="H389" s="130"/>
      <c r="I389" s="121"/>
      <c r="J389" s="112"/>
      <c r="K389" s="94"/>
      <c r="L389" s="131"/>
      <c r="M389" s="130"/>
      <c r="N389" s="121"/>
      <c r="O389" s="112"/>
      <c r="P389" s="94"/>
      <c r="Q389" s="131"/>
      <c r="R389" s="130"/>
      <c r="S389" s="121"/>
      <c r="T389" s="112"/>
      <c r="U389" s="94"/>
      <c r="V389" s="131"/>
    </row>
    <row r="390" spans="1:22" x14ac:dyDescent="0.25">
      <c r="A390" s="139">
        <f t="shared" si="108"/>
        <v>12</v>
      </c>
      <c r="B390" s="85" t="s">
        <v>5</v>
      </c>
      <c r="C390" s="55">
        <f>'2015 Approved'!$B$4</f>
        <v>18.98</v>
      </c>
      <c r="D390" s="42">
        <f>C390</f>
        <v>18.98</v>
      </c>
      <c r="E390" s="113">
        <f>'2016 Proposed'!$B$3</f>
        <v>18.98</v>
      </c>
      <c r="F390" s="7">
        <f>E390</f>
        <v>18.98</v>
      </c>
      <c r="G390" s="85"/>
      <c r="H390" s="55">
        <f>'2015 Approved'!$M$4</f>
        <v>14.43</v>
      </c>
      <c r="I390" s="42">
        <f>H390</f>
        <v>14.43</v>
      </c>
      <c r="J390" s="113">
        <f>'2016 Proposed'!$B$3</f>
        <v>18.98</v>
      </c>
      <c r="K390" s="7">
        <f>J390</f>
        <v>18.98</v>
      </c>
      <c r="L390" s="85"/>
      <c r="M390" s="55">
        <f>'2015 Approved'!$T$4</f>
        <v>13.44</v>
      </c>
      <c r="N390" s="42">
        <f>M390</f>
        <v>13.44</v>
      </c>
      <c r="O390" s="113">
        <f>'2016 Proposed'!$B$3</f>
        <v>18.98</v>
      </c>
      <c r="P390" s="7">
        <f>O390</f>
        <v>18.98</v>
      </c>
      <c r="Q390" s="85"/>
      <c r="R390" s="55">
        <f>'2015 Approved'!$X$4</f>
        <v>12.52</v>
      </c>
      <c r="S390" s="42">
        <f>R390</f>
        <v>12.52</v>
      </c>
      <c r="T390" s="113">
        <f>'2016 Proposed'!$B$3</f>
        <v>18.98</v>
      </c>
      <c r="U390" s="7">
        <f>T390</f>
        <v>18.98</v>
      </c>
      <c r="V390" s="85"/>
    </row>
    <row r="391" spans="1:22" x14ac:dyDescent="0.25">
      <c r="A391" s="139">
        <f t="shared" si="108"/>
        <v>13</v>
      </c>
      <c r="B391" s="85" t="s">
        <v>84</v>
      </c>
      <c r="C391" s="55">
        <f>'2015 Approved'!$B$5</f>
        <v>0</v>
      </c>
      <c r="D391" s="42">
        <f t="shared" ref="D391:D394" si="109">C391</f>
        <v>0</v>
      </c>
      <c r="E391" s="113">
        <f>'2016 Proposed'!$B$5</f>
        <v>0</v>
      </c>
      <c r="F391" s="7">
        <f t="shared" ref="F391:F394" si="110">E391</f>
        <v>0</v>
      </c>
      <c r="G391" s="85"/>
      <c r="H391" s="55">
        <f>'2015 Approved'!$M$5</f>
        <v>1.23</v>
      </c>
      <c r="I391" s="42">
        <f t="shared" ref="I391:I394" si="111">H391</f>
        <v>1.23</v>
      </c>
      <c r="J391" s="113">
        <f>'2016 Proposed'!$B$5</f>
        <v>0</v>
      </c>
      <c r="K391" s="7">
        <f t="shared" ref="K391:K394" si="112">J391</f>
        <v>0</v>
      </c>
      <c r="L391" s="85"/>
      <c r="M391" s="55">
        <f>'2015 Approved'!$T$5</f>
        <v>1.2</v>
      </c>
      <c r="N391" s="42">
        <f t="shared" ref="N391:N394" si="113">M391</f>
        <v>1.2</v>
      </c>
      <c r="O391" s="113">
        <f>'2016 Proposed'!$B$5</f>
        <v>0</v>
      </c>
      <c r="P391" s="7">
        <f t="shared" ref="P391:P394" si="114">O391</f>
        <v>0</v>
      </c>
      <c r="Q391" s="85"/>
      <c r="R391" s="55">
        <f>'2015 Approved'!$X$5</f>
        <v>0.77</v>
      </c>
      <c r="S391" s="42">
        <f t="shared" ref="S391:S394" si="115">R391</f>
        <v>0.77</v>
      </c>
      <c r="T391" s="113">
        <f>'2016 Proposed'!$B$5</f>
        <v>0</v>
      </c>
      <c r="U391" s="7">
        <f t="shared" ref="U391:U394" si="116">T391</f>
        <v>0</v>
      </c>
      <c r="V391" s="85"/>
    </row>
    <row r="392" spans="1:22" x14ac:dyDescent="0.25">
      <c r="A392" s="139">
        <f t="shared" si="108"/>
        <v>14</v>
      </c>
      <c r="B392" s="85" t="s">
        <v>84</v>
      </c>
      <c r="C392" s="55">
        <f>'2015 Approved'!$B$6</f>
        <v>0</v>
      </c>
      <c r="D392" s="42">
        <f t="shared" si="109"/>
        <v>0</v>
      </c>
      <c r="E392" s="113">
        <f>'2016 Proposed'!$B$6</f>
        <v>0</v>
      </c>
      <c r="F392" s="7">
        <f t="shared" si="110"/>
        <v>0</v>
      </c>
      <c r="G392" s="85"/>
      <c r="H392" s="55">
        <f>'2015 Approved'!$M$6</f>
        <v>0.77</v>
      </c>
      <c r="I392" s="42">
        <f t="shared" si="111"/>
        <v>0.77</v>
      </c>
      <c r="J392" s="113">
        <f>'2016 Proposed'!$B$6</f>
        <v>0</v>
      </c>
      <c r="K392" s="7">
        <f t="shared" si="112"/>
        <v>0</v>
      </c>
      <c r="L392" s="85"/>
      <c r="M392" s="55">
        <f>'2015 Approved'!$T$6</f>
        <v>0</v>
      </c>
      <c r="N392" s="42">
        <f t="shared" si="113"/>
        <v>0</v>
      </c>
      <c r="O392" s="113">
        <f>'2016 Proposed'!$B$6</f>
        <v>0</v>
      </c>
      <c r="P392" s="7">
        <f t="shared" si="114"/>
        <v>0</v>
      </c>
      <c r="Q392" s="85"/>
      <c r="R392" s="55">
        <f>'2015 Approved'!$X$6</f>
        <v>0</v>
      </c>
      <c r="S392" s="42">
        <f t="shared" si="115"/>
        <v>0</v>
      </c>
      <c r="T392" s="113">
        <f>'2016 Proposed'!$B$6</f>
        <v>0</v>
      </c>
      <c r="U392" s="7">
        <f t="shared" si="116"/>
        <v>0</v>
      </c>
      <c r="V392" s="85"/>
    </row>
    <row r="393" spans="1:22" x14ac:dyDescent="0.25">
      <c r="A393" s="139">
        <f t="shared" si="108"/>
        <v>15</v>
      </c>
      <c r="B393" s="85" t="s">
        <v>6</v>
      </c>
      <c r="C393" s="55">
        <f>'2015 Approved'!$B$385</f>
        <v>0</v>
      </c>
      <c r="D393" s="42">
        <f t="shared" si="109"/>
        <v>0</v>
      </c>
      <c r="E393" s="113">
        <f>'2016 Proposed'!$B$385</f>
        <v>0</v>
      </c>
      <c r="F393" s="7">
        <f t="shared" si="110"/>
        <v>0</v>
      </c>
      <c r="G393" s="85"/>
      <c r="H393" s="55">
        <f>'2015 Approved'!$M$385</f>
        <v>0</v>
      </c>
      <c r="I393" s="42">
        <f t="shared" si="111"/>
        <v>0</v>
      </c>
      <c r="J393" s="113">
        <f>'2016 Proposed'!$B$385</f>
        <v>0</v>
      </c>
      <c r="K393" s="7">
        <f t="shared" si="112"/>
        <v>0</v>
      </c>
      <c r="L393" s="85"/>
      <c r="M393" s="55">
        <f>'2015 Approved'!$T$385</f>
        <v>0</v>
      </c>
      <c r="N393" s="42">
        <f t="shared" si="113"/>
        <v>0</v>
      </c>
      <c r="O393" s="113">
        <f>'2016 Proposed'!$B$385</f>
        <v>0</v>
      </c>
      <c r="P393" s="7">
        <f t="shared" si="114"/>
        <v>0</v>
      </c>
      <c r="Q393" s="85"/>
      <c r="R393" s="55">
        <f>'2015 Approved'!$X$385</f>
        <v>0</v>
      </c>
      <c r="S393" s="42">
        <f t="shared" si="115"/>
        <v>0</v>
      </c>
      <c r="T393" s="113">
        <f>'2016 Proposed'!$B$385</f>
        <v>0</v>
      </c>
      <c r="U393" s="7">
        <f t="shared" si="116"/>
        <v>0</v>
      </c>
      <c r="V393" s="85"/>
    </row>
    <row r="394" spans="1:22" x14ac:dyDescent="0.25">
      <c r="A394" s="139">
        <f t="shared" si="108"/>
        <v>16</v>
      </c>
      <c r="B394" s="85" t="s">
        <v>93</v>
      </c>
      <c r="C394" s="55">
        <f>'2015 Approved'!$B$8</f>
        <v>0.79</v>
      </c>
      <c r="D394" s="42">
        <f t="shared" si="109"/>
        <v>0.79</v>
      </c>
      <c r="E394" s="113">
        <f>'2016 Proposed'!$B$8</f>
        <v>0.79</v>
      </c>
      <c r="F394" s="7">
        <f t="shared" si="110"/>
        <v>0.79</v>
      </c>
      <c r="G394" s="85"/>
      <c r="H394" s="55">
        <f>'2015 Approved'!$M$8</f>
        <v>0.79</v>
      </c>
      <c r="I394" s="42">
        <f t="shared" si="111"/>
        <v>0.79</v>
      </c>
      <c r="J394" s="113">
        <f>'2016 Proposed'!$B$8</f>
        <v>0.79</v>
      </c>
      <c r="K394" s="7">
        <f t="shared" si="112"/>
        <v>0.79</v>
      </c>
      <c r="L394" s="85"/>
      <c r="M394" s="55">
        <f>'2015 Approved'!$T$8</f>
        <v>0.79</v>
      </c>
      <c r="N394" s="42">
        <f t="shared" si="113"/>
        <v>0.79</v>
      </c>
      <c r="O394" s="113">
        <f>'2016 Proposed'!$B$8</f>
        <v>0.79</v>
      </c>
      <c r="P394" s="7">
        <f t="shared" si="114"/>
        <v>0.79</v>
      </c>
      <c r="Q394" s="85"/>
      <c r="R394" s="55">
        <f>'2015 Approved'!$X$8</f>
        <v>0.79</v>
      </c>
      <c r="S394" s="42">
        <f t="shared" si="115"/>
        <v>0.79</v>
      </c>
      <c r="T394" s="113">
        <f>'2016 Proposed'!$B$8</f>
        <v>0.79</v>
      </c>
      <c r="U394" s="7">
        <f t="shared" si="116"/>
        <v>0.79</v>
      </c>
      <c r="V394" s="85"/>
    </row>
    <row r="395" spans="1:22" x14ac:dyDescent="0.25">
      <c r="A395" s="139">
        <f t="shared" si="108"/>
        <v>17</v>
      </c>
      <c r="B395" s="85" t="s">
        <v>4</v>
      </c>
      <c r="C395" s="59">
        <f>D387/D379</f>
        <v>0.10213999999999999</v>
      </c>
      <c r="D395" s="42">
        <f>(D382-D379)*C395</f>
        <v>8.7431839999999905</v>
      </c>
      <c r="E395" s="114">
        <f>F387/$F$379</f>
        <v>0.10213999999999999</v>
      </c>
      <c r="F395" s="7">
        <f>(F382-F379)*E395</f>
        <v>8.8044679999999804</v>
      </c>
      <c r="G395" s="85"/>
      <c r="H395" s="59">
        <f>I387/I379</f>
        <v>0.10213999999999999</v>
      </c>
      <c r="I395" s="42">
        <f>(I382-I379)*H395</f>
        <v>12.42022399999999</v>
      </c>
      <c r="J395" s="114">
        <f>K387/$F$379</f>
        <v>0.10213999999999999</v>
      </c>
      <c r="K395" s="7">
        <f>(K382-K379)*J395</f>
        <v>8.8044679999999804</v>
      </c>
      <c r="L395" s="85"/>
      <c r="M395" s="59">
        <f>N387/N379</f>
        <v>0.10213999999999999</v>
      </c>
      <c r="N395" s="42">
        <f>(N382-N379)*M395</f>
        <v>13.523336000000009</v>
      </c>
      <c r="O395" s="114">
        <f>P387/$F$379</f>
        <v>0.10213999999999999</v>
      </c>
      <c r="P395" s="7">
        <f>(P382-P379)*O395</f>
        <v>8.8044679999999804</v>
      </c>
      <c r="Q395" s="85"/>
      <c r="R395" s="59">
        <f>S387/S379</f>
        <v>0.10213999999999999</v>
      </c>
      <c r="S395" s="42">
        <f>(S382-S379)*R395</f>
        <v>11.848239999999999</v>
      </c>
      <c r="T395" s="114">
        <f>U387/$F$379</f>
        <v>0.10213999999999999</v>
      </c>
      <c r="U395" s="7">
        <f>(U382-U379)*T395</f>
        <v>8.8044679999999804</v>
      </c>
      <c r="V395" s="85"/>
    </row>
    <row r="396" spans="1:22" x14ac:dyDescent="0.25">
      <c r="A396" s="139">
        <f t="shared" si="108"/>
        <v>18</v>
      </c>
      <c r="B396" s="85" t="s">
        <v>88</v>
      </c>
      <c r="C396" s="59">
        <f>'2015 Approved'!$B$11</f>
        <v>8.8000000000000005E-3</v>
      </c>
      <c r="D396" s="42">
        <f t="shared" ref="D396:D405" si="117">C396*D$379</f>
        <v>17.600000000000001</v>
      </c>
      <c r="E396" s="114">
        <f>'2016 Proposed'!$B$11</f>
        <v>7.7000000000000002E-3</v>
      </c>
      <c r="F396" s="7">
        <f t="shared" ref="F396:F403" si="118">E396*F$379</f>
        <v>15.4</v>
      </c>
      <c r="G396" s="85"/>
      <c r="H396" s="59">
        <f>'2015 Approved'!$M$11</f>
        <v>1.46E-2</v>
      </c>
      <c r="I396" s="42">
        <f t="shared" ref="I396:I405" si="119">H396*I$379</f>
        <v>29.2</v>
      </c>
      <c r="J396" s="114">
        <f>'2016 Proposed'!$B$11</f>
        <v>7.7000000000000002E-3</v>
      </c>
      <c r="K396" s="7">
        <f t="shared" ref="K396:K403" si="120">J396*K$379</f>
        <v>15.4</v>
      </c>
      <c r="L396" s="85"/>
      <c r="M396" s="59">
        <f>'2015 Approved'!$T$11</f>
        <v>1.2699999999999999E-2</v>
      </c>
      <c r="N396" s="42">
        <f t="shared" ref="N396:N405" si="121">M396*N$379</f>
        <v>25.4</v>
      </c>
      <c r="O396" s="114">
        <f>'2016 Proposed'!$B$11</f>
        <v>7.7000000000000002E-3</v>
      </c>
      <c r="P396" s="7">
        <f t="shared" ref="P396:P403" si="122">O396*P$379</f>
        <v>15.4</v>
      </c>
      <c r="Q396" s="85"/>
      <c r="R396" s="59">
        <f>'2015 Approved'!$X$11</f>
        <v>1.26E-2</v>
      </c>
      <c r="S396" s="42">
        <f t="shared" ref="S396:S405" si="123">R396*S$379</f>
        <v>25.2</v>
      </c>
      <c r="T396" s="114">
        <f>'2016 Proposed'!$B$11</f>
        <v>7.7000000000000002E-3</v>
      </c>
      <c r="U396" s="7">
        <f t="shared" ref="U396:U403" si="124">T396*U$379</f>
        <v>15.4</v>
      </c>
      <c r="V396" s="85"/>
    </row>
    <row r="397" spans="1:22" x14ac:dyDescent="0.25">
      <c r="A397" s="139">
        <f t="shared" si="108"/>
        <v>19</v>
      </c>
      <c r="B397" s="85" t="s">
        <v>8</v>
      </c>
      <c r="C397" s="59">
        <f>'2015 Approved'!$B$12</f>
        <v>2.9999999999999997E-4</v>
      </c>
      <c r="D397" s="42">
        <f t="shared" si="117"/>
        <v>0.6</v>
      </c>
      <c r="E397" s="114">
        <f>'2016 Proposed'!$B$13</f>
        <v>1.6999999999999999E-3</v>
      </c>
      <c r="F397" s="7">
        <f t="shared" si="118"/>
        <v>3.4</v>
      </c>
      <c r="G397" s="85"/>
      <c r="H397" s="59">
        <f>'2015 Approved'!$M$12</f>
        <v>2.9999999999999997E-4</v>
      </c>
      <c r="I397" s="42">
        <f t="shared" si="119"/>
        <v>0.6</v>
      </c>
      <c r="J397" s="114">
        <f>'2016 Proposed'!$B$13</f>
        <v>1.6999999999999999E-3</v>
      </c>
      <c r="K397" s="7">
        <f t="shared" si="120"/>
        <v>3.4</v>
      </c>
      <c r="L397" s="85"/>
      <c r="M397" s="59">
        <f>'2015 Approved'!$T$12</f>
        <v>1.4E-3</v>
      </c>
      <c r="N397" s="42">
        <f t="shared" si="121"/>
        <v>2.8</v>
      </c>
      <c r="O397" s="114">
        <f>'2016 Proposed'!$B$13</f>
        <v>1.6999999999999999E-3</v>
      </c>
      <c r="P397" s="7">
        <f t="shared" si="122"/>
        <v>3.4</v>
      </c>
      <c r="Q397" s="85"/>
      <c r="R397" s="59">
        <f>'2015 Approved'!$X$12</f>
        <v>4.3E-3</v>
      </c>
      <c r="S397" s="42">
        <f t="shared" si="123"/>
        <v>8.6</v>
      </c>
      <c r="T397" s="114">
        <f>'2016 Proposed'!$B$13</f>
        <v>1.6999999999999999E-3</v>
      </c>
      <c r="U397" s="7">
        <f t="shared" si="124"/>
        <v>3.4</v>
      </c>
      <c r="V397" s="85"/>
    </row>
    <row r="398" spans="1:22" x14ac:dyDescent="0.25">
      <c r="A398" s="139">
        <f t="shared" si="108"/>
        <v>20</v>
      </c>
      <c r="B398" s="85" t="s">
        <v>85</v>
      </c>
      <c r="C398" s="59">
        <f>'2015 Approved'!$B$13</f>
        <v>0</v>
      </c>
      <c r="D398" s="42">
        <f t="shared" si="117"/>
        <v>0</v>
      </c>
      <c r="E398" s="114">
        <f>'2016 Proposed'!$B$14</f>
        <v>0</v>
      </c>
      <c r="F398" s="7">
        <f t="shared" si="118"/>
        <v>0</v>
      </c>
      <c r="G398" s="85"/>
      <c r="H398" s="59">
        <f>'2015 Approved'!$M$13</f>
        <v>2.0000000000000001E-4</v>
      </c>
      <c r="I398" s="42">
        <f t="shared" si="119"/>
        <v>0.4</v>
      </c>
      <c r="J398" s="114">
        <f>'2016 Proposed'!$B$14</f>
        <v>0</v>
      </c>
      <c r="K398" s="7">
        <f t="shared" si="120"/>
        <v>0</v>
      </c>
      <c r="L398" s="85"/>
      <c r="M398" s="59">
        <f>'2015 Approved'!$T$13</f>
        <v>0</v>
      </c>
      <c r="N398" s="42">
        <f t="shared" si="121"/>
        <v>0</v>
      </c>
      <c r="O398" s="114">
        <f>'2016 Proposed'!$B$14</f>
        <v>0</v>
      </c>
      <c r="P398" s="7">
        <f t="shared" si="122"/>
        <v>0</v>
      </c>
      <c r="Q398" s="85"/>
      <c r="R398" s="59">
        <f>'2015 Approved'!$X$13</f>
        <v>0</v>
      </c>
      <c r="S398" s="42">
        <f t="shared" si="123"/>
        <v>0</v>
      </c>
      <c r="T398" s="114">
        <f>'2016 Proposed'!$B$14</f>
        <v>0</v>
      </c>
      <c r="U398" s="7">
        <f t="shared" si="124"/>
        <v>0</v>
      </c>
      <c r="V398" s="85"/>
    </row>
    <row r="399" spans="1:22" x14ac:dyDescent="0.25">
      <c r="A399" s="139">
        <f t="shared" si="108"/>
        <v>21</v>
      </c>
      <c r="B399" s="85" t="s">
        <v>9</v>
      </c>
      <c r="C399" s="59">
        <f>'2015 Approved'!$B$14</f>
        <v>1E-4</v>
      </c>
      <c r="D399" s="42">
        <f t="shared" si="117"/>
        <v>0.2</v>
      </c>
      <c r="E399" s="114">
        <f>'2016 Proposed'!$B$15</f>
        <v>2.0000000000000001E-4</v>
      </c>
      <c r="F399" s="7">
        <f t="shared" si="118"/>
        <v>0.4</v>
      </c>
      <c r="G399" s="85"/>
      <c r="H399" s="59">
        <f>'2015 Approved'!$M$14</f>
        <v>2.0000000000000001E-4</v>
      </c>
      <c r="I399" s="42">
        <f t="shared" si="119"/>
        <v>0.4</v>
      </c>
      <c r="J399" s="114">
        <f>'2016 Proposed'!$B$15</f>
        <v>2.0000000000000001E-4</v>
      </c>
      <c r="K399" s="7">
        <f t="shared" si="120"/>
        <v>0.4</v>
      </c>
      <c r="L399" s="85"/>
      <c r="M399" s="59">
        <f>'2015 Approved'!$T$14</f>
        <v>0</v>
      </c>
      <c r="N399" s="42">
        <f t="shared" si="121"/>
        <v>0</v>
      </c>
      <c r="O399" s="114">
        <f>'2016 Proposed'!$B$15</f>
        <v>2.0000000000000001E-4</v>
      </c>
      <c r="P399" s="7">
        <f t="shared" si="122"/>
        <v>0.4</v>
      </c>
      <c r="Q399" s="85"/>
      <c r="R399" s="59">
        <f>'2015 Approved'!$X$14</f>
        <v>0</v>
      </c>
      <c r="S399" s="42">
        <f t="shared" si="123"/>
        <v>0</v>
      </c>
      <c r="T399" s="114">
        <f>'2016 Proposed'!$B$15</f>
        <v>2.0000000000000001E-4</v>
      </c>
      <c r="U399" s="7">
        <f t="shared" si="124"/>
        <v>0.4</v>
      </c>
      <c r="V399" s="85"/>
    </row>
    <row r="400" spans="1:22" x14ac:dyDescent="0.25">
      <c r="A400" s="139">
        <f t="shared" si="108"/>
        <v>22</v>
      </c>
      <c r="B400" s="85" t="s">
        <v>10</v>
      </c>
      <c r="C400" s="59">
        <f>'2015 Approved'!$B$15</f>
        <v>-2.0000000000000001E-4</v>
      </c>
      <c r="D400" s="42">
        <f t="shared" si="117"/>
        <v>-0.4</v>
      </c>
      <c r="E400" s="114">
        <f>'2016 Proposed'!$B$16</f>
        <v>0</v>
      </c>
      <c r="F400" s="7">
        <f t="shared" si="118"/>
        <v>0</v>
      </c>
      <c r="G400" s="85"/>
      <c r="H400" s="59">
        <f>'2015 Approved'!$M$15</f>
        <v>-2.0000000000000001E-4</v>
      </c>
      <c r="I400" s="42">
        <f t="shared" si="119"/>
        <v>-0.4</v>
      </c>
      <c r="J400" s="114">
        <f>'2016 Proposed'!$B$16</f>
        <v>0</v>
      </c>
      <c r="K400" s="7">
        <f t="shared" si="120"/>
        <v>0</v>
      </c>
      <c r="L400" s="85"/>
      <c r="M400" s="59">
        <f>'2015 Approved'!$T$15</f>
        <v>0</v>
      </c>
      <c r="N400" s="42">
        <f t="shared" si="121"/>
        <v>0</v>
      </c>
      <c r="O400" s="114">
        <f>'2016 Proposed'!$B$16</f>
        <v>0</v>
      </c>
      <c r="P400" s="7">
        <f t="shared" si="122"/>
        <v>0</v>
      </c>
      <c r="Q400" s="85"/>
      <c r="R400" s="59">
        <f>'2015 Approved'!$X$15</f>
        <v>0</v>
      </c>
      <c r="S400" s="42">
        <f t="shared" si="123"/>
        <v>0</v>
      </c>
      <c r="T400" s="114">
        <f>'2016 Proposed'!$B$16</f>
        <v>0</v>
      </c>
      <c r="U400" s="7">
        <f t="shared" si="124"/>
        <v>0</v>
      </c>
      <c r="V400" s="85"/>
    </row>
    <row r="401" spans="1:22" x14ac:dyDescent="0.25">
      <c r="A401" s="139">
        <f t="shared" si="108"/>
        <v>23</v>
      </c>
      <c r="B401" s="85" t="s">
        <v>99</v>
      </c>
      <c r="C401" s="59">
        <f>'2015 Approved'!$B$16</f>
        <v>0</v>
      </c>
      <c r="D401" s="42">
        <f t="shared" si="117"/>
        <v>0</v>
      </c>
      <c r="E401" s="114">
        <f>'2016 Proposed'!$B$17</f>
        <v>0</v>
      </c>
      <c r="F401" s="7">
        <f t="shared" si="118"/>
        <v>0</v>
      </c>
      <c r="G401" s="85"/>
      <c r="H401" s="59">
        <f>'2015 Approved'!$M$16</f>
        <v>0</v>
      </c>
      <c r="I401" s="42">
        <f t="shared" si="119"/>
        <v>0</v>
      </c>
      <c r="J401" s="114">
        <f>'2016 Proposed'!$B$17</f>
        <v>0</v>
      </c>
      <c r="K401" s="7">
        <f t="shared" si="120"/>
        <v>0</v>
      </c>
      <c r="L401" s="85"/>
      <c r="M401" s="59">
        <f>'2015 Approved'!$T$16</f>
        <v>4.0000000000000002E-4</v>
      </c>
      <c r="N401" s="42">
        <f t="shared" si="121"/>
        <v>0.8</v>
      </c>
      <c r="O401" s="114">
        <f>M401</f>
        <v>4.0000000000000002E-4</v>
      </c>
      <c r="P401" s="7">
        <f t="shared" si="122"/>
        <v>0.8</v>
      </c>
      <c r="Q401" s="85"/>
      <c r="R401" s="59">
        <f>'2015 Approved'!$X$16</f>
        <v>2.3E-3</v>
      </c>
      <c r="S401" s="42">
        <f t="shared" si="123"/>
        <v>4.5999999999999996</v>
      </c>
      <c r="T401" s="114">
        <f>R401</f>
        <v>2.3E-3</v>
      </c>
      <c r="U401" s="7">
        <f t="shared" si="124"/>
        <v>4.5999999999999996</v>
      </c>
      <c r="V401" s="85"/>
    </row>
    <row r="402" spans="1:22" x14ac:dyDescent="0.25">
      <c r="A402" s="139">
        <f t="shared" si="108"/>
        <v>24</v>
      </c>
      <c r="B402" s="85" t="s">
        <v>110</v>
      </c>
      <c r="C402" s="59">
        <f>'2015 Approved'!$B$17</f>
        <v>2.2000000000000001E-3</v>
      </c>
      <c r="D402" s="42">
        <f t="shared" si="117"/>
        <v>4.4000000000000004</v>
      </c>
      <c r="E402" s="114">
        <f>'2016 Proposed'!$B$18</f>
        <v>0</v>
      </c>
      <c r="F402" s="7">
        <f t="shared" si="118"/>
        <v>0</v>
      </c>
      <c r="G402" s="85"/>
      <c r="H402" s="59">
        <f>'2015 Approved'!$M$17</f>
        <v>1.4E-3</v>
      </c>
      <c r="I402" s="42">
        <f t="shared" si="119"/>
        <v>2.8</v>
      </c>
      <c r="J402" s="114">
        <f>'2016 Proposed'!$B$18</f>
        <v>0</v>
      </c>
      <c r="K402" s="7">
        <f t="shared" si="120"/>
        <v>0</v>
      </c>
      <c r="L402" s="85"/>
      <c r="M402" s="59">
        <f>'2015 Approved'!$T$17</f>
        <v>1.6000000000000001E-3</v>
      </c>
      <c r="N402" s="42">
        <f t="shared" si="121"/>
        <v>3.2</v>
      </c>
      <c r="O402" s="114">
        <f>'2016 Proposed'!$B$18</f>
        <v>0</v>
      </c>
      <c r="P402" s="7">
        <f t="shared" si="122"/>
        <v>0</v>
      </c>
      <c r="Q402" s="85"/>
      <c r="R402" s="59">
        <f>'2015 Approved'!$X$17</f>
        <v>5.1999999999999998E-3</v>
      </c>
      <c r="S402" s="42">
        <f t="shared" si="123"/>
        <v>10.4</v>
      </c>
      <c r="T402" s="114">
        <f>'2016 Proposed'!$B$18</f>
        <v>0</v>
      </c>
      <c r="U402" s="7">
        <f t="shared" si="124"/>
        <v>0</v>
      </c>
      <c r="V402" s="85"/>
    </row>
    <row r="403" spans="1:22" x14ac:dyDescent="0.25">
      <c r="A403" s="139">
        <f t="shared" si="108"/>
        <v>25</v>
      </c>
      <c r="B403" s="85" t="s">
        <v>100</v>
      </c>
      <c r="C403" s="59">
        <f>'2015 Approved'!$B$18</f>
        <v>0</v>
      </c>
      <c r="D403" s="42">
        <f t="shared" si="117"/>
        <v>0</v>
      </c>
      <c r="E403" s="114">
        <f>'2016 Proposed'!$B$19</f>
        <v>1.5E-3</v>
      </c>
      <c r="F403" s="7">
        <f t="shared" si="118"/>
        <v>3</v>
      </c>
      <c r="G403" s="85"/>
      <c r="H403" s="59">
        <f>'2015 Approved'!$M$18</f>
        <v>0</v>
      </c>
      <c r="I403" s="42">
        <f t="shared" si="119"/>
        <v>0</v>
      </c>
      <c r="J403" s="114">
        <f>'2016 Proposed'!$B$19</f>
        <v>1.5E-3</v>
      </c>
      <c r="K403" s="7">
        <f t="shared" si="120"/>
        <v>3</v>
      </c>
      <c r="L403" s="85"/>
      <c r="M403" s="59">
        <f>'2015 Approved'!$T$18</f>
        <v>0</v>
      </c>
      <c r="N403" s="42">
        <f t="shared" si="121"/>
        <v>0</v>
      </c>
      <c r="O403" s="114">
        <f>'2016 Proposed'!$B$19</f>
        <v>1.5E-3</v>
      </c>
      <c r="P403" s="7">
        <f t="shared" si="122"/>
        <v>3</v>
      </c>
      <c r="Q403" s="85"/>
      <c r="R403" s="59">
        <f>'2015 Approved'!$X$18</f>
        <v>0</v>
      </c>
      <c r="S403" s="42">
        <f t="shared" si="123"/>
        <v>0</v>
      </c>
      <c r="T403" s="114">
        <f>'2016 Proposed'!$B$19</f>
        <v>1.5E-3</v>
      </c>
      <c r="U403" s="7">
        <f t="shared" si="124"/>
        <v>3</v>
      </c>
      <c r="V403" s="85"/>
    </row>
    <row r="404" spans="1:22" x14ac:dyDescent="0.25">
      <c r="A404" s="139">
        <f t="shared" si="108"/>
        <v>26</v>
      </c>
      <c r="B404" s="85" t="s">
        <v>92</v>
      </c>
      <c r="C404" s="59">
        <f>'2015 Approved'!$B$19</f>
        <v>0</v>
      </c>
      <c r="D404" s="42">
        <f t="shared" si="117"/>
        <v>0</v>
      </c>
      <c r="E404" s="114">
        <f>'2016 Proposed'!$B$20</f>
        <v>0.25</v>
      </c>
      <c r="F404" s="7">
        <f>E404</f>
        <v>0.25</v>
      </c>
      <c r="G404" s="85"/>
      <c r="H404" s="59">
        <f>'2015 Approved'!$M$19</f>
        <v>0</v>
      </c>
      <c r="I404" s="42">
        <f t="shared" si="119"/>
        <v>0</v>
      </c>
      <c r="J404" s="114">
        <f>'2016 Proposed'!$B$20</f>
        <v>0.25</v>
      </c>
      <c r="K404" s="7">
        <f>J404</f>
        <v>0.25</v>
      </c>
      <c r="L404" s="85"/>
      <c r="M404" s="59">
        <f>'2015 Approved'!$T$19</f>
        <v>0</v>
      </c>
      <c r="N404" s="42">
        <f t="shared" si="121"/>
        <v>0</v>
      </c>
      <c r="O404" s="114">
        <f>'2016 Proposed'!$B$20</f>
        <v>0.25</v>
      </c>
      <c r="P404" s="7">
        <f>O404</f>
        <v>0.25</v>
      </c>
      <c r="Q404" s="85"/>
      <c r="R404" s="59">
        <f>'2015 Approved'!$X$19</f>
        <v>0</v>
      </c>
      <c r="S404" s="42">
        <f t="shared" si="123"/>
        <v>0</v>
      </c>
      <c r="T404" s="114">
        <f>'2016 Proposed'!$B$20</f>
        <v>0.25</v>
      </c>
      <c r="U404" s="7">
        <f>T404</f>
        <v>0.25</v>
      </c>
      <c r="V404" s="85"/>
    </row>
    <row r="405" spans="1:22" x14ac:dyDescent="0.25">
      <c r="A405" s="139">
        <f t="shared" si="108"/>
        <v>27</v>
      </c>
      <c r="B405" s="85" t="s">
        <v>102</v>
      </c>
      <c r="C405" s="59">
        <f>'2015 Approved'!$B$20</f>
        <v>0</v>
      </c>
      <c r="D405" s="42">
        <f t="shared" si="117"/>
        <v>0</v>
      </c>
      <c r="E405" s="114">
        <f>'2016 Proposed'!$B$21</f>
        <v>-1.4</v>
      </c>
      <c r="F405" s="7">
        <f>E405</f>
        <v>-1.4</v>
      </c>
      <c r="G405" s="85"/>
      <c r="H405" s="59">
        <f>'2015 Approved'!$M$20</f>
        <v>0</v>
      </c>
      <c r="I405" s="42">
        <f t="shared" si="119"/>
        <v>0</v>
      </c>
      <c r="J405" s="114">
        <f>'2016 Proposed'!$B$21</f>
        <v>-1.4</v>
      </c>
      <c r="K405" s="7">
        <f>J405</f>
        <v>-1.4</v>
      </c>
      <c r="L405" s="85"/>
      <c r="M405" s="59">
        <f>'2015 Approved'!$T$20</f>
        <v>0</v>
      </c>
      <c r="N405" s="42">
        <f t="shared" si="121"/>
        <v>0</v>
      </c>
      <c r="O405" s="114">
        <f>'2016 Proposed'!$B$21</f>
        <v>-1.4</v>
      </c>
      <c r="P405" s="7">
        <f>O405</f>
        <v>-1.4</v>
      </c>
      <c r="Q405" s="85"/>
      <c r="R405" s="59">
        <f>'2015 Approved'!$X$20</f>
        <v>0</v>
      </c>
      <c r="S405" s="42">
        <f t="shared" si="123"/>
        <v>0</v>
      </c>
      <c r="T405" s="114">
        <f>'2016 Proposed'!$B$21</f>
        <v>-1.4</v>
      </c>
      <c r="U405" s="7">
        <f>T405</f>
        <v>-1.4</v>
      </c>
      <c r="V405" s="85"/>
    </row>
    <row r="406" spans="1:22" x14ac:dyDescent="0.25">
      <c r="A406" s="142">
        <f t="shared" si="108"/>
        <v>28</v>
      </c>
      <c r="B406" s="143" t="s">
        <v>26</v>
      </c>
      <c r="C406" s="126"/>
      <c r="D406" s="96">
        <f>SUM(D390:D405)</f>
        <v>50.913183999999994</v>
      </c>
      <c r="E406" s="110"/>
      <c r="F406" s="95">
        <f>SUM(F390:F405)</f>
        <v>49.624467999999979</v>
      </c>
      <c r="G406" s="127">
        <f>F406-D406</f>
        <v>-1.2887160000000151</v>
      </c>
      <c r="H406" s="126"/>
      <c r="I406" s="96">
        <f>SUM(I390:I405)</f>
        <v>62.640223999999989</v>
      </c>
      <c r="J406" s="110"/>
      <c r="K406" s="95">
        <f>SUM(K390:K405)</f>
        <v>49.624467999999979</v>
      </c>
      <c r="L406" s="127">
        <f>K406-I406</f>
        <v>-13.01575600000001</v>
      </c>
      <c r="M406" s="126"/>
      <c r="N406" s="96">
        <f>SUM(N390:N405)</f>
        <v>61.153336000000003</v>
      </c>
      <c r="O406" s="110"/>
      <c r="P406" s="95">
        <f>SUM(P390:P405)</f>
        <v>50.424467999999976</v>
      </c>
      <c r="Q406" s="127">
        <f>P406-N406</f>
        <v>-10.728868000000027</v>
      </c>
      <c r="R406" s="126"/>
      <c r="S406" s="96">
        <f>SUM(S390:S405)</f>
        <v>74.72824</v>
      </c>
      <c r="T406" s="110"/>
      <c r="U406" s="95">
        <f>SUM(U390:U405)</f>
        <v>54.22446799999998</v>
      </c>
      <c r="V406" s="127">
        <f>U406-S406</f>
        <v>-20.503772000000019</v>
      </c>
    </row>
    <row r="407" spans="1:22" x14ac:dyDescent="0.25">
      <c r="A407" s="144">
        <f t="shared" si="108"/>
        <v>29</v>
      </c>
      <c r="B407" s="145" t="s">
        <v>116</v>
      </c>
      <c r="C407" s="128"/>
      <c r="D407" s="120"/>
      <c r="E407" s="111"/>
      <c r="F407" s="97"/>
      <c r="G407" s="129">
        <f>G406/D406</f>
        <v>-2.531202919856702E-2</v>
      </c>
      <c r="H407" s="128"/>
      <c r="I407" s="120"/>
      <c r="J407" s="111"/>
      <c r="K407" s="97"/>
      <c r="L407" s="129">
        <f>L406/I406</f>
        <v>-0.20778591085498055</v>
      </c>
      <c r="M407" s="128"/>
      <c r="N407" s="120"/>
      <c r="O407" s="111"/>
      <c r="P407" s="97"/>
      <c r="Q407" s="129">
        <f>Q406/N406</f>
        <v>-0.17544207236707457</v>
      </c>
      <c r="R407" s="128"/>
      <c r="S407" s="120"/>
      <c r="T407" s="111"/>
      <c r="U407" s="97"/>
      <c r="V407" s="129">
        <f>V406/S406</f>
        <v>-0.27437782557169843</v>
      </c>
    </row>
    <row r="408" spans="1:22" x14ac:dyDescent="0.25">
      <c r="A408" s="146">
        <f t="shared" si="108"/>
        <v>30</v>
      </c>
      <c r="B408" s="131" t="s">
        <v>29</v>
      </c>
      <c r="C408" s="130"/>
      <c r="D408" s="121"/>
      <c r="E408" s="112"/>
      <c r="F408" s="94"/>
      <c r="G408" s="131"/>
      <c r="H408" s="130"/>
      <c r="I408" s="121"/>
      <c r="J408" s="112"/>
      <c r="K408" s="94"/>
      <c r="L408" s="131"/>
      <c r="M408" s="130"/>
      <c r="N408" s="121"/>
      <c r="O408" s="112"/>
      <c r="P408" s="94"/>
      <c r="Q408" s="131"/>
      <c r="R408" s="130"/>
      <c r="S408" s="121"/>
      <c r="T408" s="112"/>
      <c r="U408" s="94"/>
      <c r="V408" s="131"/>
    </row>
    <row r="409" spans="1:22" x14ac:dyDescent="0.25">
      <c r="A409" s="139">
        <f t="shared" si="108"/>
        <v>31</v>
      </c>
      <c r="B409" s="85" t="s">
        <v>66</v>
      </c>
      <c r="C409" s="59">
        <f>'2015 Approved'!$B$26</f>
        <v>7.4000000000000003E-3</v>
      </c>
      <c r="D409" s="42">
        <f>C409*D$382</f>
        <v>15.433439999999999</v>
      </c>
      <c r="E409" s="114">
        <f>'2016 Proposed'!$B$28</f>
        <v>7.0000000000000001E-3</v>
      </c>
      <c r="F409" s="7">
        <f>E409*F$382</f>
        <v>14.603399999999999</v>
      </c>
      <c r="G409" s="85"/>
      <c r="H409" s="59">
        <f>'2015 Approved'!$M$26</f>
        <v>7.1999999999999998E-3</v>
      </c>
      <c r="I409" s="42">
        <f>H409*I$382</f>
        <v>15.275519999999998</v>
      </c>
      <c r="J409" s="114">
        <f>'2016 Proposed'!$B$28</f>
        <v>7.0000000000000001E-3</v>
      </c>
      <c r="K409" s="7">
        <f>J409*K$382</f>
        <v>14.603399999999999</v>
      </c>
      <c r="L409" s="85"/>
      <c r="M409" s="59">
        <f>'2015 Approved'!$T$26</f>
        <v>7.6E-3</v>
      </c>
      <c r="N409" s="42">
        <f>M409*N$382</f>
        <v>16.206240000000001</v>
      </c>
      <c r="O409" s="114">
        <f>'2016 Proposed'!$B$28</f>
        <v>7.0000000000000001E-3</v>
      </c>
      <c r="P409" s="7">
        <f>O409*P$382</f>
        <v>14.603399999999999</v>
      </c>
      <c r="Q409" s="85"/>
      <c r="R409" s="59">
        <f>'2015 Approved'!$X$26</f>
        <v>7.4450068112693092E-3</v>
      </c>
      <c r="S409" s="42">
        <f>R409*S$382</f>
        <v>15.753634412645859</v>
      </c>
      <c r="T409" s="114">
        <f>'2016 Proposed'!$B$28</f>
        <v>7.0000000000000001E-3</v>
      </c>
      <c r="U409" s="7">
        <f>T409*U$382</f>
        <v>14.603399999999999</v>
      </c>
      <c r="V409" s="85"/>
    </row>
    <row r="410" spans="1:22" x14ac:dyDescent="0.25">
      <c r="A410" s="139">
        <f t="shared" si="108"/>
        <v>32</v>
      </c>
      <c r="B410" s="85" t="s">
        <v>67</v>
      </c>
      <c r="C410" s="59">
        <f>'2015 Approved'!$B$27</f>
        <v>5.3E-3</v>
      </c>
      <c r="D410" s="42">
        <f>C410*D$382</f>
        <v>11.05368</v>
      </c>
      <c r="E410" s="114">
        <f>'2016 Proposed'!$B$29</f>
        <v>5.3E-3</v>
      </c>
      <c r="F410" s="7">
        <f>E410*F$382</f>
        <v>11.056859999999999</v>
      </c>
      <c r="G410" s="85"/>
      <c r="H410" s="59">
        <f>'2015 Approved'!$M$27</f>
        <v>5.1000000000000004E-3</v>
      </c>
      <c r="I410" s="42">
        <f>H410*I$382</f>
        <v>10.82016</v>
      </c>
      <c r="J410" s="114">
        <f>'2016 Proposed'!$B$29</f>
        <v>5.3E-3</v>
      </c>
      <c r="K410" s="7">
        <f>J410*K$382</f>
        <v>11.056859999999999</v>
      </c>
      <c r="L410" s="85"/>
      <c r="M410" s="59">
        <f>'2015 Approved'!$T$27</f>
        <v>5.5999999999999999E-3</v>
      </c>
      <c r="N410" s="42">
        <f>M410*N$382</f>
        <v>11.94144</v>
      </c>
      <c r="O410" s="114">
        <f>'2016 Proposed'!$B$29</f>
        <v>5.3E-3</v>
      </c>
      <c r="P410" s="7">
        <f>O410*P$382</f>
        <v>11.056859999999999</v>
      </c>
      <c r="Q410" s="85"/>
      <c r="R410" s="59">
        <f>'2015 Approved'!$X$27</f>
        <v>3.7551994493456586E-3</v>
      </c>
      <c r="S410" s="42">
        <f>R410*S$382</f>
        <v>7.9460020348154137</v>
      </c>
      <c r="T410" s="114">
        <f>'2016 Proposed'!$B$29</f>
        <v>5.3E-3</v>
      </c>
      <c r="U410" s="7">
        <f>T410*U$382</f>
        <v>11.056859999999999</v>
      </c>
      <c r="V410" s="85"/>
    </row>
    <row r="411" spans="1:22" x14ac:dyDescent="0.25">
      <c r="A411" s="142">
        <f t="shared" si="108"/>
        <v>33</v>
      </c>
      <c r="B411" s="143" t="s">
        <v>26</v>
      </c>
      <c r="C411" s="126"/>
      <c r="D411" s="96">
        <f>SUM(D409:D410)</f>
        <v>26.487119999999997</v>
      </c>
      <c r="E411" s="110"/>
      <c r="F411" s="95">
        <f>SUM(F409:F410)</f>
        <v>25.660259999999997</v>
      </c>
      <c r="G411" s="127">
        <f>F411-D411</f>
        <v>-0.82685999999999993</v>
      </c>
      <c r="H411" s="126"/>
      <c r="I411" s="96">
        <f>SUM(I409:I410)</f>
        <v>26.095679999999998</v>
      </c>
      <c r="J411" s="110"/>
      <c r="K411" s="95">
        <f>SUM(K409:K410)</f>
        <v>25.660259999999997</v>
      </c>
      <c r="L411" s="127">
        <f>K411-I411</f>
        <v>-0.43542000000000058</v>
      </c>
      <c r="M411" s="126"/>
      <c r="N411" s="96">
        <f>SUM(N409:N410)</f>
        <v>28.147680000000001</v>
      </c>
      <c r="O411" s="110"/>
      <c r="P411" s="95">
        <f>SUM(P409:P410)</f>
        <v>25.660259999999997</v>
      </c>
      <c r="Q411" s="127">
        <f>P411-N411</f>
        <v>-2.4874200000000037</v>
      </c>
      <c r="R411" s="126"/>
      <c r="S411" s="96">
        <f>SUM(S409:S410)</f>
        <v>23.699636447461273</v>
      </c>
      <c r="T411" s="110"/>
      <c r="U411" s="95">
        <f>SUM(U409:U410)</f>
        <v>25.660259999999997</v>
      </c>
      <c r="V411" s="127">
        <f>U411-S411</f>
        <v>1.9606235525387241</v>
      </c>
    </row>
    <row r="412" spans="1:22" x14ac:dyDescent="0.25">
      <c r="A412" s="144">
        <f t="shared" si="108"/>
        <v>34</v>
      </c>
      <c r="B412" s="145" t="s">
        <v>116</v>
      </c>
      <c r="C412" s="128"/>
      <c r="D412" s="120"/>
      <c r="E412" s="111"/>
      <c r="F412" s="97"/>
      <c r="G412" s="129">
        <f>G411/D411</f>
        <v>-3.1217437003343514E-2</v>
      </c>
      <c r="H412" s="128"/>
      <c r="I412" s="120"/>
      <c r="J412" s="111"/>
      <c r="K412" s="97"/>
      <c r="L412" s="129">
        <f>L411/I411</f>
        <v>-1.6685520361990974E-2</v>
      </c>
      <c r="M412" s="128"/>
      <c r="N412" s="120"/>
      <c r="O412" s="111"/>
      <c r="P412" s="97"/>
      <c r="Q412" s="129">
        <f>Q411/N411</f>
        <v>-8.8370338159308462E-2</v>
      </c>
      <c r="R412" s="128"/>
      <c r="S412" s="120"/>
      <c r="T412" s="111"/>
      <c r="U412" s="97"/>
      <c r="V412" s="129">
        <f>V411/S411</f>
        <v>8.2728001203104862E-2</v>
      </c>
    </row>
    <row r="413" spans="1:22" x14ac:dyDescent="0.25">
      <c r="A413" s="146">
        <f t="shared" si="108"/>
        <v>35</v>
      </c>
      <c r="B413" s="131" t="s">
        <v>30</v>
      </c>
      <c r="C413" s="130"/>
      <c r="D413" s="121"/>
      <c r="E413" s="112"/>
      <c r="F413" s="94"/>
      <c r="G413" s="131"/>
      <c r="H413" s="130"/>
      <c r="I413" s="121"/>
      <c r="J413" s="112"/>
      <c r="K413" s="94"/>
      <c r="L413" s="131"/>
      <c r="M413" s="130"/>
      <c r="N413" s="121"/>
      <c r="O413" s="112"/>
      <c r="P413" s="94"/>
      <c r="Q413" s="131"/>
      <c r="R413" s="130"/>
      <c r="S413" s="121"/>
      <c r="T413" s="112"/>
      <c r="U413" s="94"/>
      <c r="V413" s="131"/>
    </row>
    <row r="414" spans="1:22" x14ac:dyDescent="0.25">
      <c r="A414" s="139">
        <f t="shared" si="108"/>
        <v>36</v>
      </c>
      <c r="B414" s="85" t="s">
        <v>184</v>
      </c>
      <c r="C414" s="114">
        <f>0.0036+0.0013+0.0011</f>
        <v>6.0000000000000001E-3</v>
      </c>
      <c r="D414" s="42">
        <f>C414*D382</f>
        <v>12.5136</v>
      </c>
      <c r="E414" s="114">
        <f>0.0036+0.0013+0.0011</f>
        <v>6.0000000000000001E-3</v>
      </c>
      <c r="F414" s="7">
        <f>E414*F382</f>
        <v>12.517199999999999</v>
      </c>
      <c r="G414" s="85"/>
      <c r="H414" s="114">
        <f>0.0036+0.0013+0.0011</f>
        <v>6.0000000000000001E-3</v>
      </c>
      <c r="I414" s="42">
        <f>H414*I382</f>
        <v>12.7296</v>
      </c>
      <c r="J414" s="114">
        <f>0.0036+0.0013+0.0011</f>
        <v>6.0000000000000001E-3</v>
      </c>
      <c r="K414" s="7">
        <f>J414*K382</f>
        <v>12.517199999999999</v>
      </c>
      <c r="L414" s="85"/>
      <c r="M414" s="114">
        <f>0.0036+0.0013+0.0011</f>
        <v>6.0000000000000001E-3</v>
      </c>
      <c r="N414" s="42">
        <f>M414*N382</f>
        <v>12.794400000000001</v>
      </c>
      <c r="O414" s="114">
        <f>0.0036+0.0013+0.0011</f>
        <v>6.0000000000000001E-3</v>
      </c>
      <c r="P414" s="7">
        <f>O414*P382</f>
        <v>12.517199999999999</v>
      </c>
      <c r="Q414" s="85"/>
      <c r="R414" s="114">
        <f>0.0036+0.0013+0.0011</f>
        <v>6.0000000000000001E-3</v>
      </c>
      <c r="S414" s="42">
        <f>R414*S382</f>
        <v>12.696</v>
      </c>
      <c r="T414" s="114">
        <f>0.0036+0.0013+0.0011</f>
        <v>6.0000000000000001E-3</v>
      </c>
      <c r="U414" s="7">
        <f>T414*U382</f>
        <v>12.517199999999999</v>
      </c>
      <c r="V414" s="85"/>
    </row>
    <row r="415" spans="1:22" x14ac:dyDescent="0.25">
      <c r="A415" s="139">
        <f t="shared" si="108"/>
        <v>37</v>
      </c>
      <c r="B415" s="85" t="s">
        <v>65</v>
      </c>
      <c r="C415" s="59">
        <f>SSS</f>
        <v>0.25</v>
      </c>
      <c r="D415" s="42">
        <f>C415</f>
        <v>0.25</v>
      </c>
      <c r="E415" s="114">
        <f>SSS</f>
        <v>0.25</v>
      </c>
      <c r="F415" s="7">
        <f>E415</f>
        <v>0.25</v>
      </c>
      <c r="G415" s="85"/>
      <c r="H415" s="59">
        <f>SSS</f>
        <v>0.25</v>
      </c>
      <c r="I415" s="42">
        <f>H415</f>
        <v>0.25</v>
      </c>
      <c r="J415" s="114">
        <f>SSS</f>
        <v>0.25</v>
      </c>
      <c r="K415" s="7">
        <f>J415</f>
        <v>0.25</v>
      </c>
      <c r="L415" s="85"/>
      <c r="M415" s="59">
        <f>SSS</f>
        <v>0.25</v>
      </c>
      <c r="N415" s="42">
        <f>M415</f>
        <v>0.25</v>
      </c>
      <c r="O415" s="114">
        <f>SSS</f>
        <v>0.25</v>
      </c>
      <c r="P415" s="7">
        <f>O415</f>
        <v>0.25</v>
      </c>
      <c r="Q415" s="85"/>
      <c r="R415" s="59">
        <f>SSS</f>
        <v>0.25</v>
      </c>
      <c r="S415" s="42">
        <f>R415</f>
        <v>0.25</v>
      </c>
      <c r="T415" s="114">
        <f>SSS</f>
        <v>0.25</v>
      </c>
      <c r="U415" s="7">
        <f>T415</f>
        <v>0.25</v>
      </c>
      <c r="V415" s="85"/>
    </row>
    <row r="416" spans="1:22" x14ac:dyDescent="0.25">
      <c r="A416" s="139">
        <f t="shared" si="108"/>
        <v>38</v>
      </c>
      <c r="B416" s="85" t="s">
        <v>11</v>
      </c>
      <c r="C416" s="59">
        <v>0</v>
      </c>
      <c r="D416" s="42">
        <f>C416*D379</f>
        <v>0</v>
      </c>
      <c r="E416" s="114">
        <v>0</v>
      </c>
      <c r="F416" s="7">
        <f>E416*F379</f>
        <v>0</v>
      </c>
      <c r="G416" s="85"/>
      <c r="H416" s="59">
        <v>0</v>
      </c>
      <c r="I416" s="42">
        <f>H416*I379</f>
        <v>0</v>
      </c>
      <c r="J416" s="114">
        <v>0</v>
      </c>
      <c r="K416" s="7">
        <f>J416*K379</f>
        <v>0</v>
      </c>
      <c r="L416" s="85"/>
      <c r="M416" s="59">
        <v>0</v>
      </c>
      <c r="N416" s="42">
        <f>M416*N379</f>
        <v>0</v>
      </c>
      <c r="O416" s="114">
        <v>0</v>
      </c>
      <c r="P416" s="7">
        <f>O416*P379</f>
        <v>0</v>
      </c>
      <c r="Q416" s="85"/>
      <c r="R416" s="59">
        <v>0</v>
      </c>
      <c r="S416" s="42">
        <f>R416*S379</f>
        <v>0</v>
      </c>
      <c r="T416" s="114">
        <v>0</v>
      </c>
      <c r="U416" s="7">
        <f>T416*U379</f>
        <v>0</v>
      </c>
      <c r="V416" s="85"/>
    </row>
    <row r="417" spans="1:22" x14ac:dyDescent="0.25">
      <c r="A417" s="142">
        <f>A416+1</f>
        <v>39</v>
      </c>
      <c r="B417" s="143" t="s">
        <v>12</v>
      </c>
      <c r="C417" s="126"/>
      <c r="D417" s="96">
        <f>SUM(D414:D416)</f>
        <v>12.7636</v>
      </c>
      <c r="E417" s="110"/>
      <c r="F417" s="95">
        <f>SUM(F414:F416)</f>
        <v>12.767199999999999</v>
      </c>
      <c r="G417" s="127">
        <f>F417-D417</f>
        <v>3.5999999999987153E-3</v>
      </c>
      <c r="H417" s="126"/>
      <c r="I417" s="96">
        <f>SUM(I414:I416)</f>
        <v>12.9796</v>
      </c>
      <c r="J417" s="110"/>
      <c r="K417" s="95">
        <f>SUM(K414:K416)</f>
        <v>12.767199999999999</v>
      </c>
      <c r="L417" s="127">
        <f>K417-I417</f>
        <v>-0.21240000000000059</v>
      </c>
      <c r="M417" s="126"/>
      <c r="N417" s="96">
        <f>SUM(N414:N416)</f>
        <v>13.044400000000001</v>
      </c>
      <c r="O417" s="110"/>
      <c r="P417" s="95">
        <f>SUM(P414:P416)</f>
        <v>12.767199999999999</v>
      </c>
      <c r="Q417" s="127">
        <f>P417-N417</f>
        <v>-0.27720000000000233</v>
      </c>
      <c r="R417" s="126"/>
      <c r="S417" s="96">
        <f>SUM(S414:S416)</f>
        <v>12.946</v>
      </c>
      <c r="T417" s="110"/>
      <c r="U417" s="95">
        <f>SUM(U414:U416)</f>
        <v>12.767199999999999</v>
      </c>
      <c r="V417" s="127">
        <f>U417-S417</f>
        <v>-0.17880000000000074</v>
      </c>
    </row>
    <row r="418" spans="1:22" x14ac:dyDescent="0.25">
      <c r="A418" s="144">
        <f t="shared" si="108"/>
        <v>40</v>
      </c>
      <c r="B418" s="145" t="s">
        <v>116</v>
      </c>
      <c r="C418" s="128"/>
      <c r="D418" s="120"/>
      <c r="E418" s="111"/>
      <c r="F418" s="97"/>
      <c r="G418" s="129">
        <f>G417/D417</f>
        <v>2.8205208561837689E-4</v>
      </c>
      <c r="H418" s="128"/>
      <c r="I418" s="120"/>
      <c r="J418" s="111"/>
      <c r="K418" s="97"/>
      <c r="L418" s="129">
        <f>L417/I417</f>
        <v>-1.6364140651483911E-2</v>
      </c>
      <c r="M418" s="128"/>
      <c r="N418" s="120"/>
      <c r="O418" s="111"/>
      <c r="P418" s="97"/>
      <c r="Q418" s="129">
        <f>Q417/N417</f>
        <v>-2.1250498298120445E-2</v>
      </c>
      <c r="R418" s="128"/>
      <c r="S418" s="120"/>
      <c r="T418" s="111"/>
      <c r="U418" s="97"/>
      <c r="V418" s="129">
        <f>V417/S417</f>
        <v>-1.3811215819558222E-2</v>
      </c>
    </row>
    <row r="419" spans="1:22" x14ac:dyDescent="0.25">
      <c r="A419" s="147">
        <f t="shared" si="108"/>
        <v>41</v>
      </c>
      <c r="B419" s="133" t="s">
        <v>127</v>
      </c>
      <c r="C419" s="132"/>
      <c r="D419" s="122">
        <f>D387+D406+D411+D417</f>
        <v>294.44390399999997</v>
      </c>
      <c r="E419" s="115"/>
      <c r="F419" s="102">
        <f>F387+F406+F411+F417</f>
        <v>292.331928</v>
      </c>
      <c r="G419" s="133"/>
      <c r="H419" s="132"/>
      <c r="I419" s="122">
        <f>I387+I406+I411+I417</f>
        <v>305.99550399999998</v>
      </c>
      <c r="J419" s="115"/>
      <c r="K419" s="102">
        <f>K387+K406+K411+K417</f>
        <v>292.331928</v>
      </c>
      <c r="L419" s="133"/>
      <c r="M419" s="132"/>
      <c r="N419" s="122">
        <f>N387+N406+N411+N417</f>
        <v>306.62541599999997</v>
      </c>
      <c r="O419" s="115"/>
      <c r="P419" s="102">
        <f>P387+P406+P411+P417</f>
        <v>293.13192799999996</v>
      </c>
      <c r="Q419" s="133"/>
      <c r="R419" s="132"/>
      <c r="S419" s="122">
        <f>S387+S406+S411+S417</f>
        <v>315.6538764474613</v>
      </c>
      <c r="T419" s="115"/>
      <c r="U419" s="102">
        <f>U387+U406+U411+U417</f>
        <v>296.93192799999997</v>
      </c>
      <c r="V419" s="133"/>
    </row>
    <row r="420" spans="1:22" x14ac:dyDescent="0.25">
      <c r="A420" s="148">
        <f t="shared" si="108"/>
        <v>42</v>
      </c>
      <c r="B420" s="134" t="s">
        <v>13</v>
      </c>
      <c r="C420" s="87"/>
      <c r="D420" s="43">
        <f>D419*0.13</f>
        <v>38.27770752</v>
      </c>
      <c r="E420" s="116"/>
      <c r="F420" s="99">
        <f>F419*0.13</f>
        <v>38.003150640000001</v>
      </c>
      <c r="G420" s="134"/>
      <c r="H420" s="87"/>
      <c r="I420" s="43">
        <f>I419*0.13</f>
        <v>39.779415520000001</v>
      </c>
      <c r="J420" s="116"/>
      <c r="K420" s="99">
        <f>K419*0.13</f>
        <v>38.003150640000001</v>
      </c>
      <c r="L420" s="134"/>
      <c r="M420" s="87"/>
      <c r="N420" s="43">
        <f>N419*0.13</f>
        <v>39.861304079999996</v>
      </c>
      <c r="O420" s="116"/>
      <c r="P420" s="99">
        <f>P419*0.13</f>
        <v>38.107150639999993</v>
      </c>
      <c r="Q420" s="134"/>
      <c r="R420" s="87"/>
      <c r="S420" s="43">
        <f>S419*0.13</f>
        <v>41.035003938169972</v>
      </c>
      <c r="T420" s="116"/>
      <c r="U420" s="99">
        <f>U419*0.13</f>
        <v>38.60115064</v>
      </c>
      <c r="V420" s="134"/>
    </row>
    <row r="421" spans="1:22" x14ac:dyDescent="0.25">
      <c r="A421" s="141">
        <f t="shared" si="108"/>
        <v>43</v>
      </c>
      <c r="B421" s="125" t="s">
        <v>14</v>
      </c>
      <c r="C421" s="88"/>
      <c r="D421" s="69"/>
      <c r="E421" s="117"/>
      <c r="F421" s="70"/>
      <c r="G421" s="125"/>
      <c r="H421" s="88"/>
      <c r="I421" s="69"/>
      <c r="J421" s="117"/>
      <c r="K421" s="70"/>
      <c r="L421" s="125"/>
      <c r="M421" s="88"/>
      <c r="N421" s="69"/>
      <c r="O421" s="117"/>
      <c r="P421" s="70"/>
      <c r="Q421" s="125"/>
      <c r="R421" s="88"/>
      <c r="S421" s="69"/>
      <c r="T421" s="117"/>
      <c r="U421" s="70"/>
      <c r="V421" s="125"/>
    </row>
    <row r="422" spans="1:22" x14ac:dyDescent="0.25">
      <c r="A422" s="149">
        <f t="shared" si="108"/>
        <v>44</v>
      </c>
      <c r="B422" s="150" t="s">
        <v>15</v>
      </c>
      <c r="C422" s="135"/>
      <c r="D422" s="104">
        <f>SUM(D419:D421)</f>
        <v>332.72161151999995</v>
      </c>
      <c r="E422" s="118"/>
      <c r="F422" s="103">
        <f>SUM(F419:F421)</f>
        <v>330.33507864000001</v>
      </c>
      <c r="G422" s="136">
        <f>F422-D422</f>
        <v>-2.3865328799999475</v>
      </c>
      <c r="H422" s="135"/>
      <c r="I422" s="104">
        <f>SUM(I419:I421)</f>
        <v>345.77491951999997</v>
      </c>
      <c r="J422" s="118"/>
      <c r="K422" s="103">
        <f>SUM(K419:K421)</f>
        <v>330.33507864000001</v>
      </c>
      <c r="L422" s="136">
        <f>K422-I422</f>
        <v>-15.439840879999963</v>
      </c>
      <c r="M422" s="135"/>
      <c r="N422" s="104">
        <f>SUM(N419:N421)</f>
        <v>346.48672007999994</v>
      </c>
      <c r="O422" s="118"/>
      <c r="P422" s="103">
        <f>SUM(P419:P421)</f>
        <v>331.23907863999995</v>
      </c>
      <c r="Q422" s="136">
        <f>P422-N422</f>
        <v>-15.247641439999995</v>
      </c>
      <c r="R422" s="135"/>
      <c r="S422" s="104">
        <f>SUM(S419:S421)</f>
        <v>356.68888038563125</v>
      </c>
      <c r="T422" s="118"/>
      <c r="U422" s="103">
        <f>SUM(U419:U421)</f>
        <v>335.53307863999999</v>
      </c>
      <c r="V422" s="136">
        <f>U422-S422</f>
        <v>-21.155801745631265</v>
      </c>
    </row>
    <row r="423" spans="1:22" x14ac:dyDescent="0.25">
      <c r="A423" s="151">
        <f t="shared" si="108"/>
        <v>45</v>
      </c>
      <c r="B423" s="152" t="s">
        <v>116</v>
      </c>
      <c r="C423" s="137"/>
      <c r="D423" s="123"/>
      <c r="E423" s="119"/>
      <c r="F423" s="105"/>
      <c r="G423" s="138">
        <f>G422/D422</f>
        <v>-7.1727618446464896E-3</v>
      </c>
      <c r="H423" s="137"/>
      <c r="I423" s="123"/>
      <c r="J423" s="119"/>
      <c r="K423" s="105"/>
      <c r="L423" s="138">
        <f>L422/I422</f>
        <v>-4.4652865226411848E-2</v>
      </c>
      <c r="M423" s="137"/>
      <c r="N423" s="123"/>
      <c r="O423" s="119"/>
      <c r="P423" s="105"/>
      <c r="Q423" s="138">
        <f>Q422/N422</f>
        <v>-4.4006423785822105E-2</v>
      </c>
      <c r="R423" s="137"/>
      <c r="S423" s="123"/>
      <c r="T423" s="119"/>
      <c r="U423" s="105"/>
      <c r="V423" s="138">
        <f>V422/S422</f>
        <v>-5.9311637981982628E-2</v>
      </c>
    </row>
    <row r="424" spans="1:22" x14ac:dyDescent="0.25">
      <c r="A424" s="191">
        <f>A423+1</f>
        <v>46</v>
      </c>
      <c r="B424" s="192" t="s">
        <v>16</v>
      </c>
      <c r="C424" s="193"/>
      <c r="D424" s="194"/>
      <c r="E424" s="195"/>
      <c r="F424" s="196"/>
      <c r="G424" s="192"/>
      <c r="H424" s="193"/>
      <c r="I424" s="194"/>
      <c r="J424" s="195"/>
      <c r="K424" s="196"/>
      <c r="L424" s="192"/>
      <c r="M424" s="193"/>
      <c r="N424" s="194"/>
      <c r="O424" s="195"/>
      <c r="P424" s="196"/>
      <c r="Q424" s="192"/>
      <c r="R424" s="193"/>
      <c r="S424" s="194"/>
      <c r="T424" s="195"/>
      <c r="U424" s="196"/>
      <c r="V424" s="192"/>
    </row>
    <row r="425" spans="1:22" x14ac:dyDescent="0.25">
      <c r="A425" s="148">
        <f>A424+1</f>
        <v>47</v>
      </c>
      <c r="B425" s="134" t="s">
        <v>125</v>
      </c>
      <c r="C425" s="202">
        <f>'2015 Approved'!$B$23</f>
        <v>0</v>
      </c>
      <c r="D425" s="43">
        <f>C425*D379</f>
        <v>0</v>
      </c>
      <c r="E425" s="203">
        <f>C425</f>
        <v>0</v>
      </c>
      <c r="F425" s="99">
        <f>E425*F379</f>
        <v>0</v>
      </c>
      <c r="G425" s="134"/>
      <c r="H425" s="59">
        <f>'2015 Approved'!$M$23</f>
        <v>0</v>
      </c>
      <c r="I425" s="43">
        <f>H425*I379</f>
        <v>0</v>
      </c>
      <c r="J425" s="203">
        <f>H425</f>
        <v>0</v>
      </c>
      <c r="K425" s="7">
        <f>J425*K379</f>
        <v>0</v>
      </c>
      <c r="L425" s="134"/>
      <c r="M425" s="59">
        <f>'2015 Approved'!T401</f>
        <v>0</v>
      </c>
      <c r="N425" s="43">
        <f>M425*N379</f>
        <v>0</v>
      </c>
      <c r="O425" s="203">
        <f>M425</f>
        <v>0</v>
      </c>
      <c r="P425" s="7">
        <f>O425*P379</f>
        <v>0</v>
      </c>
      <c r="Q425" s="134"/>
      <c r="R425" s="59">
        <f>'2015 Approved'!$X$23</f>
        <v>3.0999999999999999E-3</v>
      </c>
      <c r="S425" s="43">
        <f>R425*S379</f>
        <v>6.2</v>
      </c>
      <c r="T425" s="203">
        <f>R425</f>
        <v>3.0999999999999999E-3</v>
      </c>
      <c r="U425" s="7">
        <f>T425*U379</f>
        <v>6.2</v>
      </c>
      <c r="V425" s="134"/>
    </row>
    <row r="426" spans="1:22" x14ac:dyDescent="0.25">
      <c r="A426" s="148">
        <f>A425+1</f>
        <v>48</v>
      </c>
      <c r="B426" s="85" t="s">
        <v>126</v>
      </c>
      <c r="C426" s="59">
        <f>'2015 Approved'!$B$24</f>
        <v>3.1999999999999997E-3</v>
      </c>
      <c r="D426" s="42">
        <f>C426*D379</f>
        <v>6.3999999999999995</v>
      </c>
      <c r="E426" s="203">
        <f>'2016 Proposed'!$B$26</f>
        <v>3.3999999999999998E-3</v>
      </c>
      <c r="F426" s="7">
        <f>E426*F379</f>
        <v>6.8</v>
      </c>
      <c r="G426" s="85"/>
      <c r="H426" s="59">
        <f>'2015 Approved'!$M$24</f>
        <v>-8.0000000000000004E-4</v>
      </c>
      <c r="I426" s="42">
        <f>H426*I379</f>
        <v>-1.6</v>
      </c>
      <c r="J426" s="114">
        <f>'2016 Proposed'!$B$26</f>
        <v>3.3999999999999998E-3</v>
      </c>
      <c r="K426" s="7">
        <f>J426*K379</f>
        <v>6.8</v>
      </c>
      <c r="L426" s="85"/>
      <c r="M426" s="59">
        <f>'2015 Approved'!$T$24</f>
        <v>-4.0000000000000002E-4</v>
      </c>
      <c r="N426" s="42">
        <f>M426*N379</f>
        <v>-0.8</v>
      </c>
      <c r="O426" s="114">
        <f>'2016 Proposed'!$B$26</f>
        <v>3.3999999999999998E-3</v>
      </c>
      <c r="P426" s="7">
        <f>O426*P379</f>
        <v>6.8</v>
      </c>
      <c r="Q426" s="85"/>
      <c r="R426" s="59">
        <f>'2015 Approved'!$X$24</f>
        <v>-2.9999999999999997E-4</v>
      </c>
      <c r="S426" s="42">
        <f>R426*S379</f>
        <v>-0.6</v>
      </c>
      <c r="T426" s="114">
        <f>'2016 Proposed'!$B$26</f>
        <v>3.3999999999999998E-3</v>
      </c>
      <c r="U426" s="7">
        <f>T426*U379</f>
        <v>6.8</v>
      </c>
      <c r="V426" s="85"/>
    </row>
    <row r="427" spans="1:22" x14ac:dyDescent="0.25">
      <c r="A427" s="139">
        <f t="shared" si="108"/>
        <v>49</v>
      </c>
      <c r="B427" s="85" t="s">
        <v>17</v>
      </c>
      <c r="C427" s="86"/>
      <c r="D427" s="42">
        <f>D419+SUM(D425:D426)</f>
        <v>300.84390399999995</v>
      </c>
      <c r="E427" s="106"/>
      <c r="F427" s="7">
        <f>F419+SUM(F425:F426)</f>
        <v>299.13192800000002</v>
      </c>
      <c r="G427" s="85"/>
      <c r="H427" s="86"/>
      <c r="I427" s="42">
        <f>I419+I426+I425</f>
        <v>304.39550399999996</v>
      </c>
      <c r="J427" s="106"/>
      <c r="K427" s="7">
        <f>K419+K426+K425</f>
        <v>299.13192800000002</v>
      </c>
      <c r="L427" s="85"/>
      <c r="M427" s="86"/>
      <c r="N427" s="42">
        <f>N419+N426+N425</f>
        <v>305.82541599999996</v>
      </c>
      <c r="O427" s="106"/>
      <c r="P427" s="7">
        <f>P419+P426+P425</f>
        <v>299.93192799999997</v>
      </c>
      <c r="Q427" s="85"/>
      <c r="R427" s="86"/>
      <c r="S427" s="42">
        <f>S419+S426+S425</f>
        <v>321.25387644746127</v>
      </c>
      <c r="T427" s="106"/>
      <c r="U427" s="7">
        <f>U419+U426+U425</f>
        <v>309.93192799999997</v>
      </c>
      <c r="V427" s="85"/>
    </row>
    <row r="428" spans="1:22" x14ac:dyDescent="0.25">
      <c r="A428" s="139">
        <f t="shared" si="108"/>
        <v>50</v>
      </c>
      <c r="B428" s="85" t="s">
        <v>13</v>
      </c>
      <c r="C428" s="86"/>
      <c r="D428" s="42">
        <f>D427*0.13</f>
        <v>39.109707519999994</v>
      </c>
      <c r="E428" s="106"/>
      <c r="F428" s="7">
        <f>F427*0.13</f>
        <v>38.887150640000002</v>
      </c>
      <c r="G428" s="85"/>
      <c r="H428" s="86"/>
      <c r="I428" s="42">
        <f>I427*0.13</f>
        <v>39.571415519999995</v>
      </c>
      <c r="J428" s="106"/>
      <c r="K428" s="7">
        <f>K427*0.13</f>
        <v>38.887150640000002</v>
      </c>
      <c r="L428" s="85"/>
      <c r="M428" s="86"/>
      <c r="N428" s="42">
        <f>N427*0.13</f>
        <v>39.757304079999997</v>
      </c>
      <c r="O428" s="106"/>
      <c r="P428" s="7">
        <f>P427*0.13</f>
        <v>38.991150640000001</v>
      </c>
      <c r="Q428" s="85"/>
      <c r="R428" s="86"/>
      <c r="S428" s="42">
        <f>S427*0.13</f>
        <v>41.763003938169966</v>
      </c>
      <c r="T428" s="106"/>
      <c r="U428" s="7">
        <f>U427*0.13</f>
        <v>40.291150639999998</v>
      </c>
      <c r="V428" s="85"/>
    </row>
    <row r="429" spans="1:22" x14ac:dyDescent="0.25">
      <c r="A429" s="139">
        <f t="shared" si="108"/>
        <v>51</v>
      </c>
      <c r="B429" s="85" t="s">
        <v>18</v>
      </c>
      <c r="C429" s="86"/>
      <c r="D429" s="42"/>
      <c r="E429" s="106"/>
      <c r="F429" s="7"/>
      <c r="G429" s="85"/>
      <c r="H429" s="86"/>
      <c r="I429" s="42"/>
      <c r="J429" s="106"/>
      <c r="K429" s="7"/>
      <c r="L429" s="85"/>
      <c r="M429" s="86"/>
      <c r="N429" s="42"/>
      <c r="O429" s="106"/>
      <c r="P429" s="7"/>
      <c r="Q429" s="85"/>
      <c r="R429" s="86"/>
      <c r="S429" s="42"/>
      <c r="T429" s="106"/>
      <c r="U429" s="7"/>
      <c r="V429" s="85"/>
    </row>
    <row r="430" spans="1:22" x14ac:dyDescent="0.25">
      <c r="A430" s="177">
        <f t="shared" si="108"/>
        <v>52</v>
      </c>
      <c r="B430" s="178" t="s">
        <v>15</v>
      </c>
      <c r="C430" s="179"/>
      <c r="D430" s="180">
        <f>SUM(D427:D429)</f>
        <v>339.95361151999992</v>
      </c>
      <c r="E430" s="181"/>
      <c r="F430" s="182">
        <f>SUM(F427:F429)</f>
        <v>338.01907864000003</v>
      </c>
      <c r="G430" s="183">
        <f>F430-D430</f>
        <v>-1.9345328799998924</v>
      </c>
      <c r="H430" s="179"/>
      <c r="I430" s="180">
        <f>SUM(I427:I429)</f>
        <v>343.96691951999998</v>
      </c>
      <c r="J430" s="181"/>
      <c r="K430" s="182">
        <f>SUM(K427:K429)</f>
        <v>338.01907864000003</v>
      </c>
      <c r="L430" s="183">
        <f>K430-I430</f>
        <v>-5.9478408799999443</v>
      </c>
      <c r="M430" s="179"/>
      <c r="N430" s="180">
        <f>SUM(N427:N429)</f>
        <v>345.58272007999994</v>
      </c>
      <c r="O430" s="181"/>
      <c r="P430" s="182">
        <f>SUM(P427:P429)</f>
        <v>338.92307863999997</v>
      </c>
      <c r="Q430" s="183">
        <f>P430-N430</f>
        <v>-6.659641439999973</v>
      </c>
      <c r="R430" s="179"/>
      <c r="S430" s="180">
        <f>SUM(S427:S429)</f>
        <v>363.01688038563123</v>
      </c>
      <c r="T430" s="181"/>
      <c r="U430" s="182">
        <f>SUM(U427:U429)</f>
        <v>350.22307863999998</v>
      </c>
      <c r="V430" s="183">
        <f>U430-S430</f>
        <v>-12.793801745631242</v>
      </c>
    </row>
    <row r="431" spans="1:22" ht="15.75" thickBot="1" x14ac:dyDescent="0.3">
      <c r="A431" s="184">
        <f>A430+1</f>
        <v>53</v>
      </c>
      <c r="B431" s="185" t="s">
        <v>116</v>
      </c>
      <c r="C431" s="186"/>
      <c r="D431" s="187"/>
      <c r="E431" s="188"/>
      <c r="F431" s="189"/>
      <c r="G431" s="190">
        <f>G430/D430</f>
        <v>-5.6905789920872231E-3</v>
      </c>
      <c r="H431" s="186"/>
      <c r="I431" s="187"/>
      <c r="J431" s="188"/>
      <c r="K431" s="189"/>
      <c r="L431" s="190">
        <f>L430/I430</f>
        <v>-1.729189797757312E-2</v>
      </c>
      <c r="M431" s="186"/>
      <c r="N431" s="187"/>
      <c r="O431" s="188"/>
      <c r="P431" s="189"/>
      <c r="Q431" s="190">
        <f>Q430/N430</f>
        <v>-1.9270759366840775E-2</v>
      </c>
      <c r="R431" s="186"/>
      <c r="S431" s="187"/>
      <c r="T431" s="188"/>
      <c r="U431" s="189"/>
      <c r="V431" s="190">
        <f>V430/S430</f>
        <v>-3.52429940228687E-2</v>
      </c>
    </row>
    <row r="432" spans="1:22" ht="15.75" thickBot="1" x14ac:dyDescent="0.3"/>
    <row r="433" spans="1:22" x14ac:dyDescent="0.25">
      <c r="A433" s="153">
        <f>A431+1</f>
        <v>54</v>
      </c>
      <c r="B433" s="154" t="s">
        <v>118</v>
      </c>
      <c r="C433" s="153" t="s">
        <v>2</v>
      </c>
      <c r="D433" s="198" t="s">
        <v>3</v>
      </c>
      <c r="E433" s="199" t="s">
        <v>2</v>
      </c>
      <c r="F433" s="200" t="s">
        <v>3</v>
      </c>
      <c r="G433" s="201" t="s">
        <v>101</v>
      </c>
      <c r="H433" s="153" t="s">
        <v>2</v>
      </c>
      <c r="I433" s="198" t="s">
        <v>3</v>
      </c>
      <c r="J433" s="199" t="s">
        <v>2</v>
      </c>
      <c r="K433" s="200" t="s">
        <v>3</v>
      </c>
      <c r="L433" s="201" t="s">
        <v>101</v>
      </c>
      <c r="M433" s="153" t="s">
        <v>2</v>
      </c>
      <c r="N433" s="198" t="s">
        <v>3</v>
      </c>
      <c r="O433" s="199" t="s">
        <v>2</v>
      </c>
      <c r="P433" s="200" t="s">
        <v>3</v>
      </c>
      <c r="Q433" s="201" t="s">
        <v>101</v>
      </c>
      <c r="R433" s="153" t="s">
        <v>2</v>
      </c>
      <c r="S433" s="198" t="s">
        <v>3</v>
      </c>
      <c r="T433" s="199" t="s">
        <v>2</v>
      </c>
      <c r="U433" s="200" t="s">
        <v>3</v>
      </c>
      <c r="V433" s="201" t="s">
        <v>101</v>
      </c>
    </row>
    <row r="434" spans="1:22" x14ac:dyDescent="0.25">
      <c r="A434" s="139">
        <f>A433+1</f>
        <v>55</v>
      </c>
      <c r="B434" s="85" t="s">
        <v>117</v>
      </c>
      <c r="C434" s="86"/>
      <c r="D434" s="42">
        <f>SUM(D390:D393)+D396+D405</f>
        <v>36.58</v>
      </c>
      <c r="E434" s="106"/>
      <c r="F434" s="7">
        <f>SUM(F390:F393)+F396+F405</f>
        <v>32.980000000000004</v>
      </c>
      <c r="G434" s="56">
        <f>F434-D434</f>
        <v>-3.5999999999999943</v>
      </c>
      <c r="H434" s="86"/>
      <c r="I434" s="42">
        <f>SUM(I390:I393)+I396+I405</f>
        <v>45.629999999999995</v>
      </c>
      <c r="J434" s="106"/>
      <c r="K434" s="7">
        <f>SUM(K390:K393)+K396+K405</f>
        <v>32.980000000000004</v>
      </c>
      <c r="L434" s="56">
        <f>K434-I434</f>
        <v>-12.649999999999991</v>
      </c>
      <c r="M434" s="86"/>
      <c r="N434" s="42">
        <f>SUM(N390:N393)+N396+N405</f>
        <v>40.04</v>
      </c>
      <c r="O434" s="106"/>
      <c r="P434" s="7">
        <f>SUM(P390:P393)+P396+P405</f>
        <v>32.980000000000004</v>
      </c>
      <c r="Q434" s="56">
        <f>P434-N434</f>
        <v>-7.0599999999999952</v>
      </c>
      <c r="R434" s="86"/>
      <c r="S434" s="42">
        <f>SUM(S390:S393)+S396+S405</f>
        <v>38.489999999999995</v>
      </c>
      <c r="T434" s="106"/>
      <c r="U434" s="7">
        <f>SUM(U390:U393)+U396+U405</f>
        <v>32.980000000000004</v>
      </c>
      <c r="V434" s="56">
        <f>U434-S434</f>
        <v>-5.5099999999999909</v>
      </c>
    </row>
    <row r="435" spans="1:22" x14ac:dyDescent="0.25">
      <c r="A435" s="164">
        <f t="shared" ref="A435:A437" si="125">A434+1</f>
        <v>56</v>
      </c>
      <c r="B435" s="165" t="s">
        <v>116</v>
      </c>
      <c r="C435" s="166"/>
      <c r="D435" s="167"/>
      <c r="E435" s="168"/>
      <c r="F435" s="93"/>
      <c r="G435" s="169">
        <f>G434/SUM(D434:D437)</f>
        <v>-7.0708600742785899E-2</v>
      </c>
      <c r="H435" s="166"/>
      <c r="I435" s="167"/>
      <c r="J435" s="168"/>
      <c r="K435" s="93"/>
      <c r="L435" s="169">
        <f>L434/SUM(I434:I437)</f>
        <v>-0.20194691513235957</v>
      </c>
      <c r="M435" s="166"/>
      <c r="N435" s="167"/>
      <c r="O435" s="168"/>
      <c r="P435" s="93"/>
      <c r="Q435" s="169">
        <f>Q434/SUM(N434:N437)</f>
        <v>-0.11544750395955494</v>
      </c>
      <c r="R435" s="166"/>
      <c r="S435" s="167"/>
      <c r="T435" s="168"/>
      <c r="U435" s="93"/>
      <c r="V435" s="169">
        <f>V434/SUM(S434:S437)</f>
        <v>-7.3733838773668306E-2</v>
      </c>
    </row>
    <row r="436" spans="1:22" x14ac:dyDescent="0.25">
      <c r="A436" s="139">
        <f t="shared" si="125"/>
        <v>57</v>
      </c>
      <c r="B436" s="85" t="s">
        <v>119</v>
      </c>
      <c r="C436" s="86"/>
      <c r="D436" s="42">
        <f>D394+SUM(D397:D404)+D395</f>
        <v>14.333183999999992</v>
      </c>
      <c r="E436" s="106"/>
      <c r="F436" s="7">
        <f>F394+SUM(F397:F404)+F395</f>
        <v>16.644467999999982</v>
      </c>
      <c r="G436" s="56">
        <f>F436-D436</f>
        <v>2.3112839999999899</v>
      </c>
      <c r="H436" s="86"/>
      <c r="I436" s="42">
        <f>I394+SUM(I397:I404)+I395</f>
        <v>17.01022399999999</v>
      </c>
      <c r="J436" s="106"/>
      <c r="K436" s="7">
        <f>K394+SUM(K397:K404)+K395</f>
        <v>16.644467999999982</v>
      </c>
      <c r="L436" s="56">
        <f>K436-I436</f>
        <v>-0.36575600000000819</v>
      </c>
      <c r="M436" s="86"/>
      <c r="N436" s="42">
        <f>N394+SUM(N397:N404)+N395</f>
        <v>21.113336000000011</v>
      </c>
      <c r="O436" s="106"/>
      <c r="P436" s="7">
        <f>P394+SUM(P397:P404)+P395</f>
        <v>17.444467999999979</v>
      </c>
      <c r="Q436" s="56">
        <f>P436-N436</f>
        <v>-3.6688680000000318</v>
      </c>
      <c r="R436" s="86"/>
      <c r="S436" s="42">
        <f>S394+SUM(S397:S404)+S395</f>
        <v>36.238239999999998</v>
      </c>
      <c r="T436" s="106"/>
      <c r="U436" s="7">
        <f>U394+SUM(U397:U404)+U395</f>
        <v>21.244467999999976</v>
      </c>
      <c r="V436" s="56">
        <f>U436-S436</f>
        <v>-14.993772000000021</v>
      </c>
    </row>
    <row r="437" spans="1:22" ht="15.75" thickBot="1" x14ac:dyDescent="0.3">
      <c r="A437" s="170">
        <f t="shared" si="125"/>
        <v>58</v>
      </c>
      <c r="B437" s="171" t="s">
        <v>116</v>
      </c>
      <c r="C437" s="172"/>
      <c r="D437" s="173"/>
      <c r="E437" s="174"/>
      <c r="F437" s="175"/>
      <c r="G437" s="176">
        <f>G436/SUM(D434:D437)</f>
        <v>4.539657154421909E-2</v>
      </c>
      <c r="H437" s="172"/>
      <c r="I437" s="173"/>
      <c r="J437" s="174"/>
      <c r="K437" s="175"/>
      <c r="L437" s="176">
        <f>L436/SUM(I434:I437)</f>
        <v>-5.8389957226207918E-3</v>
      </c>
      <c r="M437" s="172"/>
      <c r="N437" s="173"/>
      <c r="O437" s="174"/>
      <c r="P437" s="175"/>
      <c r="Q437" s="176">
        <f>Q436/SUM(N434:N437)</f>
        <v>-5.99945684075196E-2</v>
      </c>
      <c r="R437" s="172"/>
      <c r="S437" s="173"/>
      <c r="T437" s="174"/>
      <c r="U437" s="175"/>
      <c r="V437" s="176">
        <f>V436/SUM(S434:S437)</f>
        <v>-0.20064398679803006</v>
      </c>
    </row>
    <row r="438" spans="1:22" ht="15.75" thickBot="1" x14ac:dyDescent="0.3"/>
    <row r="439" spans="1:22" x14ac:dyDescent="0.25">
      <c r="A439" s="330" t="s">
        <v>109</v>
      </c>
      <c r="B439" s="332" t="s">
        <v>0</v>
      </c>
      <c r="C439" s="328" t="s">
        <v>113</v>
      </c>
      <c r="D439" s="329"/>
      <c r="E439" s="326" t="s">
        <v>114</v>
      </c>
      <c r="F439" s="326"/>
      <c r="G439" s="327"/>
      <c r="H439" s="328" t="s">
        <v>115</v>
      </c>
      <c r="I439" s="329"/>
      <c r="J439" s="326" t="s">
        <v>114</v>
      </c>
      <c r="K439" s="326"/>
      <c r="L439" s="327"/>
      <c r="M439" s="328" t="s">
        <v>122</v>
      </c>
      <c r="N439" s="329"/>
      <c r="O439" s="326" t="s">
        <v>114</v>
      </c>
      <c r="P439" s="326"/>
      <c r="Q439" s="327"/>
      <c r="R439" s="328" t="s">
        <v>121</v>
      </c>
      <c r="S439" s="329"/>
      <c r="T439" s="326" t="s">
        <v>114</v>
      </c>
      <c r="U439" s="326"/>
      <c r="V439" s="327"/>
    </row>
    <row r="440" spans="1:22" x14ac:dyDescent="0.25">
      <c r="A440" s="331"/>
      <c r="B440" s="333"/>
      <c r="C440" s="157" t="s">
        <v>2</v>
      </c>
      <c r="D440" s="158" t="s">
        <v>3</v>
      </c>
      <c r="E440" s="159" t="s">
        <v>2</v>
      </c>
      <c r="F440" s="160" t="s">
        <v>3</v>
      </c>
      <c r="G440" s="250" t="s">
        <v>101</v>
      </c>
      <c r="H440" s="157" t="s">
        <v>2</v>
      </c>
      <c r="I440" s="158" t="s">
        <v>3</v>
      </c>
      <c r="J440" s="159" t="s">
        <v>2</v>
      </c>
      <c r="K440" s="160" t="s">
        <v>3</v>
      </c>
      <c r="L440" s="250" t="s">
        <v>101</v>
      </c>
      <c r="M440" s="157" t="s">
        <v>2</v>
      </c>
      <c r="N440" s="158" t="s">
        <v>3</v>
      </c>
      <c r="O440" s="159" t="s">
        <v>2</v>
      </c>
      <c r="P440" s="160" t="s">
        <v>3</v>
      </c>
      <c r="Q440" s="250" t="s">
        <v>101</v>
      </c>
      <c r="R440" s="157" t="s">
        <v>2</v>
      </c>
      <c r="S440" s="158" t="s">
        <v>3</v>
      </c>
      <c r="T440" s="159" t="s">
        <v>2</v>
      </c>
      <c r="U440" s="160" t="s">
        <v>3</v>
      </c>
      <c r="V440" s="250" t="s">
        <v>101</v>
      </c>
    </row>
    <row r="441" spans="1:22" x14ac:dyDescent="0.25">
      <c r="A441" s="139">
        <v>1</v>
      </c>
      <c r="B441" s="85" t="s">
        <v>89</v>
      </c>
      <c r="C441" s="86"/>
      <c r="D441" s="251">
        <v>236</v>
      </c>
      <c r="E441" s="106"/>
      <c r="F441" s="1">
        <f>D441</f>
        <v>236</v>
      </c>
      <c r="G441" s="85"/>
      <c r="H441" s="86"/>
      <c r="I441" s="40">
        <f>D441</f>
        <v>236</v>
      </c>
      <c r="J441" s="106"/>
      <c r="K441" s="1">
        <f>I441</f>
        <v>236</v>
      </c>
      <c r="L441" s="85"/>
      <c r="M441" s="86"/>
      <c r="N441" s="40">
        <f>D441</f>
        <v>236</v>
      </c>
      <c r="O441" s="106"/>
      <c r="P441" s="1">
        <f>N441</f>
        <v>236</v>
      </c>
      <c r="Q441" s="85"/>
      <c r="R441" s="86"/>
      <c r="S441" s="40">
        <f>D441</f>
        <v>236</v>
      </c>
      <c r="T441" s="106"/>
      <c r="U441" s="1">
        <f>S441</f>
        <v>236</v>
      </c>
      <c r="V441" s="85"/>
    </row>
    <row r="442" spans="1:22" x14ac:dyDescent="0.25">
      <c r="A442" s="139">
        <f>A441+1</f>
        <v>2</v>
      </c>
      <c r="B442" s="85" t="s">
        <v>90</v>
      </c>
      <c r="C442" s="86"/>
      <c r="D442" s="40">
        <v>0</v>
      </c>
      <c r="E442" s="106"/>
      <c r="F442" s="1">
        <f>D442</f>
        <v>0</v>
      </c>
      <c r="G442" s="85"/>
      <c r="H442" s="86"/>
      <c r="I442" s="40">
        <v>0</v>
      </c>
      <c r="J442" s="106"/>
      <c r="K442" s="1">
        <f>I442</f>
        <v>0</v>
      </c>
      <c r="L442" s="85"/>
      <c r="M442" s="86"/>
      <c r="N442" s="40">
        <v>0</v>
      </c>
      <c r="O442" s="106"/>
      <c r="P442" s="1">
        <f>N442</f>
        <v>0</v>
      </c>
      <c r="Q442" s="85"/>
      <c r="R442" s="86"/>
      <c r="S442" s="40">
        <v>0</v>
      </c>
      <c r="T442" s="106"/>
      <c r="U442" s="1">
        <f>S442</f>
        <v>0</v>
      </c>
      <c r="V442" s="85"/>
    </row>
    <row r="443" spans="1:22" x14ac:dyDescent="0.25">
      <c r="A443" s="139">
        <f t="shared" ref="A443:A492" si="126">A442+1</f>
        <v>3</v>
      </c>
      <c r="B443" s="85" t="s">
        <v>22</v>
      </c>
      <c r="C443" s="86"/>
      <c r="D443" s="40">
        <f>CKH_LOSS</f>
        <v>1.0427999999999999</v>
      </c>
      <c r="E443" s="106"/>
      <c r="F443" s="1">
        <f>EPI_LOSS</f>
        <v>1.0430999999999999</v>
      </c>
      <c r="G443" s="85"/>
      <c r="H443" s="86"/>
      <c r="I443" s="40">
        <f>SMP_LOSS</f>
        <v>1.0608</v>
      </c>
      <c r="J443" s="106"/>
      <c r="K443" s="1">
        <f>EPI_LOSS</f>
        <v>1.0430999999999999</v>
      </c>
      <c r="L443" s="85"/>
      <c r="M443" s="86"/>
      <c r="N443" s="40">
        <f>DUT_LOSS</f>
        <v>1.0662</v>
      </c>
      <c r="O443" s="106"/>
      <c r="P443" s="1">
        <f>EPI_LOSS</f>
        <v>1.0430999999999999</v>
      </c>
      <c r="Q443" s="85"/>
      <c r="R443" s="86"/>
      <c r="S443" s="72">
        <f>NEW_LOSS</f>
        <v>1.0580000000000001</v>
      </c>
      <c r="T443" s="106"/>
      <c r="U443" s="1">
        <f>EPI_LOSS</f>
        <v>1.0430999999999999</v>
      </c>
      <c r="V443" s="85"/>
    </row>
    <row r="444" spans="1:22" x14ac:dyDescent="0.25">
      <c r="A444" s="139">
        <f t="shared" si="126"/>
        <v>4</v>
      </c>
      <c r="B444" s="85" t="s">
        <v>91</v>
      </c>
      <c r="C444" s="86"/>
      <c r="D444" s="40">
        <f>D441*D443</f>
        <v>246.10079999999999</v>
      </c>
      <c r="E444" s="106"/>
      <c r="F444" s="1">
        <f>F441*F443</f>
        <v>246.17159999999998</v>
      </c>
      <c r="G444" s="85"/>
      <c r="H444" s="86"/>
      <c r="I444" s="40">
        <f>I441*I443</f>
        <v>250.34879999999998</v>
      </c>
      <c r="J444" s="106"/>
      <c r="K444" s="1">
        <f>K441*K443</f>
        <v>246.17159999999998</v>
      </c>
      <c r="L444" s="85"/>
      <c r="M444" s="86"/>
      <c r="N444" s="40">
        <f>N441*N443</f>
        <v>251.6232</v>
      </c>
      <c r="O444" s="106"/>
      <c r="P444" s="1">
        <f>P441*P443</f>
        <v>246.17159999999998</v>
      </c>
      <c r="Q444" s="85"/>
      <c r="R444" s="86"/>
      <c r="S444" s="40">
        <f>S441*S443</f>
        <v>249.68800000000002</v>
      </c>
      <c r="T444" s="106"/>
      <c r="U444" s="1">
        <f>U441*U443</f>
        <v>246.17159999999998</v>
      </c>
      <c r="V444" s="85"/>
    </row>
    <row r="445" spans="1:22" x14ac:dyDescent="0.25">
      <c r="A445" s="140">
        <f t="shared" si="126"/>
        <v>5</v>
      </c>
      <c r="B445" s="83" t="s">
        <v>27</v>
      </c>
      <c r="C445" s="82"/>
      <c r="D445" s="41"/>
      <c r="E445" s="107"/>
      <c r="F445" s="39"/>
      <c r="G445" s="83"/>
      <c r="H445" s="82"/>
      <c r="I445" s="41"/>
      <c r="J445" s="107"/>
      <c r="K445" s="39"/>
      <c r="L445" s="83"/>
      <c r="M445" s="82"/>
      <c r="N445" s="41"/>
      <c r="O445" s="107"/>
      <c r="P445" s="39"/>
      <c r="Q445" s="83"/>
      <c r="R445" s="82"/>
      <c r="S445" s="41"/>
      <c r="T445" s="107"/>
      <c r="U445" s="39"/>
      <c r="V445" s="83"/>
    </row>
    <row r="446" spans="1:22" x14ac:dyDescent="0.25">
      <c r="A446" s="139">
        <f t="shared" si="126"/>
        <v>6</v>
      </c>
      <c r="B446" s="85" t="s">
        <v>23</v>
      </c>
      <c r="C446" s="84">
        <f>'General Input'!$B$11</f>
        <v>0.08</v>
      </c>
      <c r="D446" s="42">
        <f>D$441*C446*TOU_OFF</f>
        <v>12.0832</v>
      </c>
      <c r="E446" s="108">
        <f>'General Input'!$B$11</f>
        <v>0.08</v>
      </c>
      <c r="F446" s="7">
        <f>F$441*E446*TOU_OFF</f>
        <v>12.0832</v>
      </c>
      <c r="G446" s="85"/>
      <c r="H446" s="84">
        <f>'General Input'!$B$11</f>
        <v>0.08</v>
      </c>
      <c r="I446" s="42">
        <f>I$441*H446*TOU_OFF</f>
        <v>12.0832</v>
      </c>
      <c r="J446" s="108">
        <f>'General Input'!$B$11</f>
        <v>0.08</v>
      </c>
      <c r="K446" s="7">
        <f>K$441*J446*TOU_OFF</f>
        <v>12.0832</v>
      </c>
      <c r="L446" s="85"/>
      <c r="M446" s="84">
        <f>'General Input'!$B$11</f>
        <v>0.08</v>
      </c>
      <c r="N446" s="42">
        <f>N$441*M446*TOU_OFF</f>
        <v>12.0832</v>
      </c>
      <c r="O446" s="108">
        <f>'General Input'!$B$11</f>
        <v>0.08</v>
      </c>
      <c r="P446" s="7">
        <f>P$441*O446*TOU_OFF</f>
        <v>12.0832</v>
      </c>
      <c r="Q446" s="85"/>
      <c r="R446" s="84">
        <f>'General Input'!$B$11</f>
        <v>0.08</v>
      </c>
      <c r="S446" s="42">
        <f>S$441*R446*TOU_OFF</f>
        <v>12.0832</v>
      </c>
      <c r="T446" s="108">
        <f>'General Input'!$B$11</f>
        <v>0.08</v>
      </c>
      <c r="U446" s="7">
        <f>U$441*T446*TOU_OFF</f>
        <v>12.0832</v>
      </c>
      <c r="V446" s="85"/>
    </row>
    <row r="447" spans="1:22" x14ac:dyDescent="0.25">
      <c r="A447" s="139">
        <f t="shared" si="126"/>
        <v>7</v>
      </c>
      <c r="B447" s="85" t="s">
        <v>24</v>
      </c>
      <c r="C447" s="84">
        <f>'General Input'!$B$12</f>
        <v>0.122</v>
      </c>
      <c r="D447" s="42">
        <f>D$441*C447*TOU_MID</f>
        <v>5.1825599999999996</v>
      </c>
      <c r="E447" s="108">
        <f>'General Input'!$B$12</f>
        <v>0.122</v>
      </c>
      <c r="F447" s="7">
        <f>F$441*E447*TOU_MID</f>
        <v>5.1825599999999996</v>
      </c>
      <c r="G447" s="85"/>
      <c r="H447" s="84">
        <f>'General Input'!$B$12</f>
        <v>0.122</v>
      </c>
      <c r="I447" s="42">
        <f>I$441*H447*TOU_MID</f>
        <v>5.1825599999999996</v>
      </c>
      <c r="J447" s="108">
        <f>'General Input'!$B$12</f>
        <v>0.122</v>
      </c>
      <c r="K447" s="7">
        <f>K$441*J447*TOU_MID</f>
        <v>5.1825599999999996</v>
      </c>
      <c r="L447" s="85"/>
      <c r="M447" s="84">
        <f>'General Input'!$B$12</f>
        <v>0.122</v>
      </c>
      <c r="N447" s="42">
        <f>N$441*M447*TOU_MID</f>
        <v>5.1825599999999996</v>
      </c>
      <c r="O447" s="108">
        <f>'General Input'!$B$12</f>
        <v>0.122</v>
      </c>
      <c r="P447" s="7">
        <f>P$441*O447*TOU_MID</f>
        <v>5.1825599999999996</v>
      </c>
      <c r="Q447" s="85"/>
      <c r="R447" s="84">
        <f>'General Input'!$B$12</f>
        <v>0.122</v>
      </c>
      <c r="S447" s="42">
        <f>S$441*R447*TOU_MID</f>
        <v>5.1825599999999996</v>
      </c>
      <c r="T447" s="108">
        <f>'General Input'!$B$12</f>
        <v>0.122</v>
      </c>
      <c r="U447" s="7">
        <f>U$441*T447*TOU_MID</f>
        <v>5.1825599999999996</v>
      </c>
      <c r="V447" s="85"/>
    </row>
    <row r="448" spans="1:22" x14ac:dyDescent="0.25">
      <c r="A448" s="141">
        <f t="shared" si="126"/>
        <v>8</v>
      </c>
      <c r="B448" s="125" t="s">
        <v>25</v>
      </c>
      <c r="C448" s="124">
        <f>'General Input'!$B$13</f>
        <v>0.161</v>
      </c>
      <c r="D448" s="69">
        <f>D$441*C448*TOU_ON</f>
        <v>6.8392800000000005</v>
      </c>
      <c r="E448" s="109">
        <f>'General Input'!$B$13</f>
        <v>0.161</v>
      </c>
      <c r="F448" s="70">
        <f>F$441*E448*TOU_ON</f>
        <v>6.8392800000000005</v>
      </c>
      <c r="G448" s="125"/>
      <c r="H448" s="124">
        <f>'General Input'!$B$13</f>
        <v>0.161</v>
      </c>
      <c r="I448" s="69">
        <f>I$441*H448*TOU_ON</f>
        <v>6.8392800000000005</v>
      </c>
      <c r="J448" s="109">
        <f>'General Input'!$B$13</f>
        <v>0.161</v>
      </c>
      <c r="K448" s="70">
        <f>K$441*J448*TOU_ON</f>
        <v>6.8392800000000005</v>
      </c>
      <c r="L448" s="125"/>
      <c r="M448" s="124">
        <f>'General Input'!$B$13</f>
        <v>0.161</v>
      </c>
      <c r="N448" s="69">
        <f>N$441*M448*TOU_ON</f>
        <v>6.8392800000000005</v>
      </c>
      <c r="O448" s="109">
        <f>'General Input'!$B$13</f>
        <v>0.161</v>
      </c>
      <c r="P448" s="70">
        <f>P$441*O448*TOU_ON</f>
        <v>6.8392800000000005</v>
      </c>
      <c r="Q448" s="125"/>
      <c r="R448" s="124">
        <f>'General Input'!$B$13</f>
        <v>0.161</v>
      </c>
      <c r="S448" s="69">
        <f>S$441*R448*TOU_ON</f>
        <v>6.8392800000000005</v>
      </c>
      <c r="T448" s="109">
        <f>'General Input'!$B$13</f>
        <v>0.161</v>
      </c>
      <c r="U448" s="70">
        <f>U$441*T448*TOU_ON</f>
        <v>6.8392800000000005</v>
      </c>
      <c r="V448" s="125"/>
    </row>
    <row r="449" spans="1:22" x14ac:dyDescent="0.25">
      <c r="A449" s="142">
        <f t="shared" si="126"/>
        <v>9</v>
      </c>
      <c r="B449" s="143" t="s">
        <v>26</v>
      </c>
      <c r="C449" s="126"/>
      <c r="D449" s="96">
        <f>SUM(D446:D448)</f>
        <v>24.105040000000002</v>
      </c>
      <c r="E449" s="110"/>
      <c r="F449" s="95">
        <f>SUM(F446:F448)</f>
        <v>24.105040000000002</v>
      </c>
      <c r="G449" s="127">
        <f>D449-F449</f>
        <v>0</v>
      </c>
      <c r="H449" s="126"/>
      <c r="I449" s="96">
        <f>SUM(I446:I448)</f>
        <v>24.105040000000002</v>
      </c>
      <c r="J449" s="110"/>
      <c r="K449" s="95">
        <f>SUM(K446:K448)</f>
        <v>24.105040000000002</v>
      </c>
      <c r="L449" s="127">
        <f>I449-K449</f>
        <v>0</v>
      </c>
      <c r="M449" s="126"/>
      <c r="N449" s="96">
        <f>SUM(N446:N448)</f>
        <v>24.105040000000002</v>
      </c>
      <c r="O449" s="110"/>
      <c r="P449" s="95">
        <f>SUM(P446:P448)</f>
        <v>24.105040000000002</v>
      </c>
      <c r="Q449" s="127">
        <f>N449-P449</f>
        <v>0</v>
      </c>
      <c r="R449" s="126"/>
      <c r="S449" s="96">
        <f>SUM(S446:S448)</f>
        <v>24.105040000000002</v>
      </c>
      <c r="T449" s="110"/>
      <c r="U449" s="95">
        <f>SUM(U446:U448)</f>
        <v>24.105040000000002</v>
      </c>
      <c r="V449" s="127">
        <f>S449-U449</f>
        <v>0</v>
      </c>
    </row>
    <row r="450" spans="1:22" x14ac:dyDescent="0.25">
      <c r="A450" s="144">
        <f t="shared" si="126"/>
        <v>10</v>
      </c>
      <c r="B450" s="145" t="s">
        <v>116</v>
      </c>
      <c r="C450" s="128"/>
      <c r="D450" s="120"/>
      <c r="E450" s="111"/>
      <c r="F450" s="97"/>
      <c r="G450" s="129">
        <f>G449/D449</f>
        <v>0</v>
      </c>
      <c r="H450" s="128"/>
      <c r="I450" s="120"/>
      <c r="J450" s="111"/>
      <c r="K450" s="97"/>
      <c r="L450" s="129">
        <f>L449/I449</f>
        <v>0</v>
      </c>
      <c r="M450" s="128"/>
      <c r="N450" s="120"/>
      <c r="O450" s="111"/>
      <c r="P450" s="97"/>
      <c r="Q450" s="129">
        <f>Q449/N449</f>
        <v>0</v>
      </c>
      <c r="R450" s="128"/>
      <c r="S450" s="120"/>
      <c r="T450" s="111"/>
      <c r="U450" s="97"/>
      <c r="V450" s="129">
        <f>V449/S449</f>
        <v>0</v>
      </c>
    </row>
    <row r="451" spans="1:22" x14ac:dyDescent="0.25">
      <c r="A451" s="146">
        <f t="shared" si="126"/>
        <v>11</v>
      </c>
      <c r="B451" s="131" t="s">
        <v>28</v>
      </c>
      <c r="C451" s="130"/>
      <c r="D451" s="121"/>
      <c r="E451" s="112"/>
      <c r="F451" s="94"/>
      <c r="G451" s="131"/>
      <c r="H451" s="130"/>
      <c r="I451" s="121"/>
      <c r="J451" s="112"/>
      <c r="K451" s="94"/>
      <c r="L451" s="131"/>
      <c r="M451" s="130"/>
      <c r="N451" s="121"/>
      <c r="O451" s="112"/>
      <c r="P451" s="94"/>
      <c r="Q451" s="131"/>
      <c r="R451" s="130"/>
      <c r="S451" s="121"/>
      <c r="T451" s="112"/>
      <c r="U451" s="94"/>
      <c r="V451" s="131"/>
    </row>
    <row r="452" spans="1:22" x14ac:dyDescent="0.25">
      <c r="A452" s="139">
        <f t="shared" si="126"/>
        <v>12</v>
      </c>
      <c r="B452" s="85" t="s">
        <v>5</v>
      </c>
      <c r="C452" s="55">
        <f>'2015 Approved'!$B$4</f>
        <v>18.98</v>
      </c>
      <c r="D452" s="42">
        <f>C452</f>
        <v>18.98</v>
      </c>
      <c r="E452" s="113">
        <f>'2016 Proposed'!$B$3</f>
        <v>18.98</v>
      </c>
      <c r="F452" s="7">
        <f>E452</f>
        <v>18.98</v>
      </c>
      <c r="G452" s="85"/>
      <c r="H452" s="55">
        <f>'2015 Approved'!$M$4</f>
        <v>14.43</v>
      </c>
      <c r="I452" s="42">
        <f>H452</f>
        <v>14.43</v>
      </c>
      <c r="J452" s="113">
        <f>'2016 Proposed'!$B$3</f>
        <v>18.98</v>
      </c>
      <c r="K452" s="7">
        <f>J452</f>
        <v>18.98</v>
      </c>
      <c r="L452" s="85"/>
      <c r="M452" s="55">
        <f>'2015 Approved'!$T$4</f>
        <v>13.44</v>
      </c>
      <c r="N452" s="42">
        <f>M452</f>
        <v>13.44</v>
      </c>
      <c r="O452" s="113">
        <f>'2016 Proposed'!$B$3</f>
        <v>18.98</v>
      </c>
      <c r="P452" s="7">
        <f>O452</f>
        <v>18.98</v>
      </c>
      <c r="Q452" s="85"/>
      <c r="R452" s="55">
        <f>'2015 Approved'!$X$4</f>
        <v>12.52</v>
      </c>
      <c r="S452" s="42">
        <f>R452</f>
        <v>12.52</v>
      </c>
      <c r="T452" s="113">
        <f>'2016 Proposed'!$B$3</f>
        <v>18.98</v>
      </c>
      <c r="U452" s="7">
        <f>T452</f>
        <v>18.98</v>
      </c>
      <c r="V452" s="85"/>
    </row>
    <row r="453" spans="1:22" x14ac:dyDescent="0.25">
      <c r="A453" s="139">
        <f t="shared" si="126"/>
        <v>13</v>
      </c>
      <c r="B453" s="85" t="s">
        <v>84</v>
      </c>
      <c r="C453" s="55">
        <f>'2015 Approved'!$B$5</f>
        <v>0</v>
      </c>
      <c r="D453" s="42">
        <f t="shared" ref="D453:D456" si="127">C453</f>
        <v>0</v>
      </c>
      <c r="E453" s="113">
        <f>'2016 Proposed'!$B$5</f>
        <v>0</v>
      </c>
      <c r="F453" s="7">
        <f t="shared" ref="F453:F456" si="128">E453</f>
        <v>0</v>
      </c>
      <c r="G453" s="85"/>
      <c r="H453" s="55">
        <f>'2015 Approved'!$M$5</f>
        <v>1.23</v>
      </c>
      <c r="I453" s="42">
        <f t="shared" ref="I453:I456" si="129">H453</f>
        <v>1.23</v>
      </c>
      <c r="J453" s="113">
        <f>'2016 Proposed'!$B$5</f>
        <v>0</v>
      </c>
      <c r="K453" s="7">
        <f t="shared" ref="K453:K456" si="130">J453</f>
        <v>0</v>
      </c>
      <c r="L453" s="85"/>
      <c r="M453" s="55">
        <f>'2015 Approved'!$T$5</f>
        <v>1.2</v>
      </c>
      <c r="N453" s="42">
        <f t="shared" ref="N453:N456" si="131">M453</f>
        <v>1.2</v>
      </c>
      <c r="O453" s="113">
        <f>'2016 Proposed'!$B$5</f>
        <v>0</v>
      </c>
      <c r="P453" s="7">
        <f t="shared" ref="P453:P456" si="132">O453</f>
        <v>0</v>
      </c>
      <c r="Q453" s="85"/>
      <c r="R453" s="55">
        <f>'2015 Approved'!$X$5</f>
        <v>0.77</v>
      </c>
      <c r="S453" s="42">
        <f t="shared" ref="S453:S456" si="133">R453</f>
        <v>0.77</v>
      </c>
      <c r="T453" s="113">
        <f>'2016 Proposed'!$B$5</f>
        <v>0</v>
      </c>
      <c r="U453" s="7">
        <f t="shared" ref="U453:U456" si="134">T453</f>
        <v>0</v>
      </c>
      <c r="V453" s="85"/>
    </row>
    <row r="454" spans="1:22" x14ac:dyDescent="0.25">
      <c r="A454" s="139">
        <f t="shared" si="126"/>
        <v>14</v>
      </c>
      <c r="B454" s="85" t="s">
        <v>84</v>
      </c>
      <c r="C454" s="55">
        <f>'2015 Approved'!$B$6</f>
        <v>0</v>
      </c>
      <c r="D454" s="42">
        <f t="shared" si="127"/>
        <v>0</v>
      </c>
      <c r="E454" s="113">
        <f>'2016 Proposed'!$B$6</f>
        <v>0</v>
      </c>
      <c r="F454" s="7">
        <f t="shared" si="128"/>
        <v>0</v>
      </c>
      <c r="G454" s="85"/>
      <c r="H454" s="55">
        <f>'2015 Approved'!$M$6</f>
        <v>0.77</v>
      </c>
      <c r="I454" s="42">
        <f t="shared" si="129"/>
        <v>0.77</v>
      </c>
      <c r="J454" s="113">
        <f>'2016 Proposed'!$B$6</f>
        <v>0</v>
      </c>
      <c r="K454" s="7">
        <f t="shared" si="130"/>
        <v>0</v>
      </c>
      <c r="L454" s="85"/>
      <c r="M454" s="55">
        <f>'2015 Approved'!$T$6</f>
        <v>0</v>
      </c>
      <c r="N454" s="42">
        <f t="shared" si="131"/>
        <v>0</v>
      </c>
      <c r="O454" s="113">
        <f>'2016 Proposed'!$B$6</f>
        <v>0</v>
      </c>
      <c r="P454" s="7">
        <f t="shared" si="132"/>
        <v>0</v>
      </c>
      <c r="Q454" s="85"/>
      <c r="R454" s="55">
        <f>'2015 Approved'!$X$6</f>
        <v>0</v>
      </c>
      <c r="S454" s="42">
        <f t="shared" si="133"/>
        <v>0</v>
      </c>
      <c r="T454" s="113">
        <f>'2016 Proposed'!$B$6</f>
        <v>0</v>
      </c>
      <c r="U454" s="7">
        <f t="shared" si="134"/>
        <v>0</v>
      </c>
      <c r="V454" s="85"/>
    </row>
    <row r="455" spans="1:22" x14ac:dyDescent="0.25">
      <c r="A455" s="139">
        <f t="shared" si="126"/>
        <v>15</v>
      </c>
      <c r="B455" s="85" t="s">
        <v>6</v>
      </c>
      <c r="C455" s="55">
        <f>'2015 Approved'!$B$448</f>
        <v>0</v>
      </c>
      <c r="D455" s="42">
        <f t="shared" si="127"/>
        <v>0</v>
      </c>
      <c r="E455" s="113">
        <f>'2016 Proposed'!$B$448</f>
        <v>0</v>
      </c>
      <c r="F455" s="7">
        <f t="shared" si="128"/>
        <v>0</v>
      </c>
      <c r="G455" s="85"/>
      <c r="H455" s="55">
        <f>'2015 Approved'!$M$448</f>
        <v>0</v>
      </c>
      <c r="I455" s="42">
        <f t="shared" si="129"/>
        <v>0</v>
      </c>
      <c r="J455" s="113">
        <f>'2016 Proposed'!$B$448</f>
        <v>0</v>
      </c>
      <c r="K455" s="7">
        <f t="shared" si="130"/>
        <v>0</v>
      </c>
      <c r="L455" s="85"/>
      <c r="M455" s="55">
        <f>'2015 Approved'!$T$448</f>
        <v>0</v>
      </c>
      <c r="N455" s="42">
        <f t="shared" si="131"/>
        <v>0</v>
      </c>
      <c r="O455" s="113">
        <f>'2016 Proposed'!$B$448</f>
        <v>0</v>
      </c>
      <c r="P455" s="7">
        <f t="shared" si="132"/>
        <v>0</v>
      </c>
      <c r="Q455" s="85"/>
      <c r="R455" s="55">
        <f>'2015 Approved'!$X$448</f>
        <v>0</v>
      </c>
      <c r="S455" s="42">
        <f t="shared" si="133"/>
        <v>0</v>
      </c>
      <c r="T455" s="113">
        <f>'2016 Proposed'!$B$448</f>
        <v>0</v>
      </c>
      <c r="U455" s="7">
        <f t="shared" si="134"/>
        <v>0</v>
      </c>
      <c r="V455" s="85"/>
    </row>
    <row r="456" spans="1:22" x14ac:dyDescent="0.25">
      <c r="A456" s="139">
        <f t="shared" si="126"/>
        <v>16</v>
      </c>
      <c r="B456" s="85" t="s">
        <v>93</v>
      </c>
      <c r="C456" s="55">
        <f>'2015 Approved'!$B$8</f>
        <v>0.79</v>
      </c>
      <c r="D456" s="42">
        <f t="shared" si="127"/>
        <v>0.79</v>
      </c>
      <c r="E456" s="113">
        <f>'2016 Proposed'!$B$8</f>
        <v>0.79</v>
      </c>
      <c r="F456" s="7">
        <f t="shared" si="128"/>
        <v>0.79</v>
      </c>
      <c r="G456" s="85"/>
      <c r="H456" s="55">
        <f>'2015 Approved'!$M$8</f>
        <v>0.79</v>
      </c>
      <c r="I456" s="42">
        <f t="shared" si="129"/>
        <v>0.79</v>
      </c>
      <c r="J456" s="113">
        <f>'2016 Proposed'!$B$8</f>
        <v>0.79</v>
      </c>
      <c r="K456" s="7">
        <f t="shared" si="130"/>
        <v>0.79</v>
      </c>
      <c r="L456" s="85"/>
      <c r="M456" s="55">
        <f>'2015 Approved'!$T$8</f>
        <v>0.79</v>
      </c>
      <c r="N456" s="42">
        <f t="shared" si="131"/>
        <v>0.79</v>
      </c>
      <c r="O456" s="113">
        <f>'2016 Proposed'!$B$8</f>
        <v>0.79</v>
      </c>
      <c r="P456" s="7">
        <f t="shared" si="132"/>
        <v>0.79</v>
      </c>
      <c r="Q456" s="85"/>
      <c r="R456" s="55">
        <f>'2015 Approved'!$X$8</f>
        <v>0.79</v>
      </c>
      <c r="S456" s="42">
        <f t="shared" si="133"/>
        <v>0.79</v>
      </c>
      <c r="T456" s="113">
        <f>'2016 Proposed'!$B$8</f>
        <v>0.79</v>
      </c>
      <c r="U456" s="7">
        <f t="shared" si="134"/>
        <v>0.79</v>
      </c>
      <c r="V456" s="85"/>
    </row>
    <row r="457" spans="1:22" x14ac:dyDescent="0.25">
      <c r="A457" s="139">
        <f t="shared" si="126"/>
        <v>17</v>
      </c>
      <c r="B457" s="85" t="s">
        <v>4</v>
      </c>
      <c r="C457" s="59">
        <f>D449/D441</f>
        <v>0.10214000000000001</v>
      </c>
      <c r="D457" s="42">
        <f>(D444-D441)*C457</f>
        <v>1.0316957119999992</v>
      </c>
      <c r="E457" s="114">
        <f>F449/$F$441</f>
        <v>0.10214000000000001</v>
      </c>
      <c r="F457" s="7">
        <f>(F444-F441)*E457</f>
        <v>1.0389272239999985</v>
      </c>
      <c r="G457" s="85"/>
      <c r="H457" s="59">
        <f>I449/I441</f>
        <v>0.10214000000000001</v>
      </c>
      <c r="I457" s="42">
        <f>(I444-I441)*H457</f>
        <v>1.4655864319999983</v>
      </c>
      <c r="J457" s="114">
        <f>K449/$F$441</f>
        <v>0.10214000000000001</v>
      </c>
      <c r="K457" s="7">
        <f>(K444-K441)*J457</f>
        <v>1.0389272239999985</v>
      </c>
      <c r="L457" s="85"/>
      <c r="M457" s="59">
        <f>N449/N441</f>
        <v>0.10214000000000001</v>
      </c>
      <c r="N457" s="42">
        <f>(N444-N441)*M457</f>
        <v>1.5957536479999999</v>
      </c>
      <c r="O457" s="114">
        <f>P449/$F$441</f>
        <v>0.10214000000000001</v>
      </c>
      <c r="P457" s="7">
        <f>(P444-P441)*O457</f>
        <v>1.0389272239999985</v>
      </c>
      <c r="Q457" s="85"/>
      <c r="R457" s="59">
        <f>S449/S441</f>
        <v>0.10214000000000001</v>
      </c>
      <c r="S457" s="42">
        <f>(S444-S441)*R457</f>
        <v>1.3980923200000017</v>
      </c>
      <c r="T457" s="114">
        <f>U449/$F$441</f>
        <v>0.10214000000000001</v>
      </c>
      <c r="U457" s="7">
        <f>(U444-U441)*T457</f>
        <v>1.0389272239999985</v>
      </c>
      <c r="V457" s="85"/>
    </row>
    <row r="458" spans="1:22" x14ac:dyDescent="0.25">
      <c r="A458" s="139">
        <f t="shared" si="126"/>
        <v>18</v>
      </c>
      <c r="B458" s="85" t="s">
        <v>88</v>
      </c>
      <c r="C458" s="59">
        <f>'2015 Approved'!$B$11</f>
        <v>8.8000000000000005E-3</v>
      </c>
      <c r="D458" s="42">
        <f t="shared" ref="D458:D467" si="135">C458*D$441</f>
        <v>2.0768</v>
      </c>
      <c r="E458" s="114">
        <f>'2016 Proposed'!$B$11</f>
        <v>7.7000000000000002E-3</v>
      </c>
      <c r="F458" s="7">
        <f t="shared" ref="F458:F465" si="136">E458*F$441</f>
        <v>1.8172000000000001</v>
      </c>
      <c r="G458" s="85"/>
      <c r="H458" s="59">
        <f>'2015 Approved'!$M$11</f>
        <v>1.46E-2</v>
      </c>
      <c r="I458" s="42">
        <f t="shared" ref="I458:I467" si="137">H458*I$441</f>
        <v>3.4456000000000002</v>
      </c>
      <c r="J458" s="114">
        <f>'2016 Proposed'!$B$11</f>
        <v>7.7000000000000002E-3</v>
      </c>
      <c r="K458" s="7">
        <f t="shared" ref="K458:K465" si="138">J458*K$441</f>
        <v>1.8172000000000001</v>
      </c>
      <c r="L458" s="85"/>
      <c r="M458" s="59">
        <f>'2015 Approved'!$T$11</f>
        <v>1.2699999999999999E-2</v>
      </c>
      <c r="N458" s="42">
        <f t="shared" ref="N458:N467" si="139">M458*N$441</f>
        <v>2.9971999999999999</v>
      </c>
      <c r="O458" s="114">
        <f>'2016 Proposed'!$B$11</f>
        <v>7.7000000000000002E-3</v>
      </c>
      <c r="P458" s="7">
        <f t="shared" ref="P458:P465" si="140">O458*P$441</f>
        <v>1.8172000000000001</v>
      </c>
      <c r="Q458" s="85"/>
      <c r="R458" s="59">
        <f>'2015 Approved'!$X$11</f>
        <v>1.26E-2</v>
      </c>
      <c r="S458" s="42">
        <f t="shared" ref="S458:S467" si="141">R458*S$441</f>
        <v>2.9736000000000002</v>
      </c>
      <c r="T458" s="114">
        <f>'2016 Proposed'!$B$11</f>
        <v>7.7000000000000002E-3</v>
      </c>
      <c r="U458" s="7">
        <f t="shared" ref="U458:U465" si="142">T458*U$441</f>
        <v>1.8172000000000001</v>
      </c>
      <c r="V458" s="85"/>
    </row>
    <row r="459" spans="1:22" x14ac:dyDescent="0.25">
      <c r="A459" s="139">
        <f t="shared" si="126"/>
        <v>19</v>
      </c>
      <c r="B459" s="85" t="s">
        <v>8</v>
      </c>
      <c r="C459" s="59">
        <f>'2015 Approved'!$B$12</f>
        <v>2.9999999999999997E-4</v>
      </c>
      <c r="D459" s="42">
        <f t="shared" si="135"/>
        <v>7.0799999999999988E-2</v>
      </c>
      <c r="E459" s="114">
        <f>'2016 Proposed'!$B$13</f>
        <v>1.6999999999999999E-3</v>
      </c>
      <c r="F459" s="7">
        <f t="shared" si="136"/>
        <v>0.4012</v>
      </c>
      <c r="G459" s="85"/>
      <c r="H459" s="59">
        <f>'2015 Approved'!$M$12</f>
        <v>2.9999999999999997E-4</v>
      </c>
      <c r="I459" s="42">
        <f t="shared" si="137"/>
        <v>7.0799999999999988E-2</v>
      </c>
      <c r="J459" s="114">
        <f>'2016 Proposed'!$B$13</f>
        <v>1.6999999999999999E-3</v>
      </c>
      <c r="K459" s="7">
        <f t="shared" si="138"/>
        <v>0.4012</v>
      </c>
      <c r="L459" s="85"/>
      <c r="M459" s="59">
        <f>'2015 Approved'!$T$12</f>
        <v>1.4E-3</v>
      </c>
      <c r="N459" s="42">
        <f t="shared" si="139"/>
        <v>0.33039999999999997</v>
      </c>
      <c r="O459" s="114">
        <f>'2016 Proposed'!$B$13</f>
        <v>1.6999999999999999E-3</v>
      </c>
      <c r="P459" s="7">
        <f t="shared" si="140"/>
        <v>0.4012</v>
      </c>
      <c r="Q459" s="85"/>
      <c r="R459" s="59">
        <f>'2015 Approved'!$X$12</f>
        <v>4.3E-3</v>
      </c>
      <c r="S459" s="42">
        <f t="shared" si="141"/>
        <v>1.0147999999999999</v>
      </c>
      <c r="T459" s="114">
        <f>'2016 Proposed'!$B$13</f>
        <v>1.6999999999999999E-3</v>
      </c>
      <c r="U459" s="7">
        <f t="shared" si="142"/>
        <v>0.4012</v>
      </c>
      <c r="V459" s="85"/>
    </row>
    <row r="460" spans="1:22" x14ac:dyDescent="0.25">
      <c r="A460" s="139">
        <f t="shared" si="126"/>
        <v>20</v>
      </c>
      <c r="B460" s="85" t="s">
        <v>85</v>
      </c>
      <c r="C460" s="59">
        <f>'2015 Approved'!$B$13</f>
        <v>0</v>
      </c>
      <c r="D460" s="42">
        <f t="shared" si="135"/>
        <v>0</v>
      </c>
      <c r="E460" s="114">
        <f>'2016 Proposed'!$B$14</f>
        <v>0</v>
      </c>
      <c r="F460" s="7">
        <f t="shared" si="136"/>
        <v>0</v>
      </c>
      <c r="G460" s="85"/>
      <c r="H460" s="59">
        <f>'2015 Approved'!$M$13</f>
        <v>2.0000000000000001E-4</v>
      </c>
      <c r="I460" s="42">
        <f t="shared" si="137"/>
        <v>4.7199999999999999E-2</v>
      </c>
      <c r="J460" s="114">
        <f>'2016 Proposed'!$B$14</f>
        <v>0</v>
      </c>
      <c r="K460" s="7">
        <f t="shared" si="138"/>
        <v>0</v>
      </c>
      <c r="L460" s="85"/>
      <c r="M460" s="59">
        <f>'2015 Approved'!$T$13</f>
        <v>0</v>
      </c>
      <c r="N460" s="42">
        <f t="shared" si="139"/>
        <v>0</v>
      </c>
      <c r="O460" s="114">
        <f>'2016 Proposed'!$B$14</f>
        <v>0</v>
      </c>
      <c r="P460" s="7">
        <f t="shared" si="140"/>
        <v>0</v>
      </c>
      <c r="Q460" s="85"/>
      <c r="R460" s="59">
        <f>'2015 Approved'!$X$13</f>
        <v>0</v>
      </c>
      <c r="S460" s="42">
        <f t="shared" si="141"/>
        <v>0</v>
      </c>
      <c r="T460" s="114">
        <f>'2016 Proposed'!$B$14</f>
        <v>0</v>
      </c>
      <c r="U460" s="7">
        <f t="shared" si="142"/>
        <v>0</v>
      </c>
      <c r="V460" s="85"/>
    </row>
    <row r="461" spans="1:22" x14ac:dyDescent="0.25">
      <c r="A461" s="139">
        <f t="shared" si="126"/>
        <v>21</v>
      </c>
      <c r="B461" s="85" t="s">
        <v>9</v>
      </c>
      <c r="C461" s="59">
        <f>'2015 Approved'!$B$14</f>
        <v>1E-4</v>
      </c>
      <c r="D461" s="42">
        <f t="shared" si="135"/>
        <v>2.3599999999999999E-2</v>
      </c>
      <c r="E461" s="114">
        <f>'2016 Proposed'!$B$15</f>
        <v>2.0000000000000001E-4</v>
      </c>
      <c r="F461" s="7">
        <f t="shared" si="136"/>
        <v>4.7199999999999999E-2</v>
      </c>
      <c r="G461" s="85"/>
      <c r="H461" s="59">
        <f>'2015 Approved'!$M$14</f>
        <v>2.0000000000000001E-4</v>
      </c>
      <c r="I461" s="42">
        <f t="shared" si="137"/>
        <v>4.7199999999999999E-2</v>
      </c>
      <c r="J461" s="114">
        <f>'2016 Proposed'!$B$15</f>
        <v>2.0000000000000001E-4</v>
      </c>
      <c r="K461" s="7">
        <f t="shared" si="138"/>
        <v>4.7199999999999999E-2</v>
      </c>
      <c r="L461" s="85"/>
      <c r="M461" s="59">
        <f>'2015 Approved'!$T$14</f>
        <v>0</v>
      </c>
      <c r="N461" s="42">
        <f t="shared" si="139"/>
        <v>0</v>
      </c>
      <c r="O461" s="114">
        <f>'2016 Proposed'!$B$15</f>
        <v>2.0000000000000001E-4</v>
      </c>
      <c r="P461" s="7">
        <f t="shared" si="140"/>
        <v>4.7199999999999999E-2</v>
      </c>
      <c r="Q461" s="85"/>
      <c r="R461" s="59">
        <f>'2015 Approved'!$X$14</f>
        <v>0</v>
      </c>
      <c r="S461" s="42">
        <f t="shared" si="141"/>
        <v>0</v>
      </c>
      <c r="T461" s="114">
        <f>'2016 Proposed'!$B$15</f>
        <v>2.0000000000000001E-4</v>
      </c>
      <c r="U461" s="7">
        <f t="shared" si="142"/>
        <v>4.7199999999999999E-2</v>
      </c>
      <c r="V461" s="85"/>
    </row>
    <row r="462" spans="1:22" x14ac:dyDescent="0.25">
      <c r="A462" s="139">
        <f t="shared" si="126"/>
        <v>22</v>
      </c>
      <c r="B462" s="85" t="s">
        <v>10</v>
      </c>
      <c r="C462" s="59">
        <f>'2015 Approved'!$B$15</f>
        <v>-2.0000000000000001E-4</v>
      </c>
      <c r="D462" s="42">
        <f t="shared" si="135"/>
        <v>-4.7199999999999999E-2</v>
      </c>
      <c r="E462" s="114">
        <f>'2016 Proposed'!$B$16</f>
        <v>0</v>
      </c>
      <c r="F462" s="7">
        <f t="shared" si="136"/>
        <v>0</v>
      </c>
      <c r="G462" s="85"/>
      <c r="H462" s="59">
        <f>'2015 Approved'!$M$15</f>
        <v>-2.0000000000000001E-4</v>
      </c>
      <c r="I462" s="42">
        <f t="shared" si="137"/>
        <v>-4.7199999999999999E-2</v>
      </c>
      <c r="J462" s="114">
        <f>'2016 Proposed'!$B$16</f>
        <v>0</v>
      </c>
      <c r="K462" s="7">
        <f t="shared" si="138"/>
        <v>0</v>
      </c>
      <c r="L462" s="85"/>
      <c r="M462" s="59">
        <f>'2015 Approved'!$T$15</f>
        <v>0</v>
      </c>
      <c r="N462" s="42">
        <f t="shared" si="139"/>
        <v>0</v>
      </c>
      <c r="O462" s="114">
        <f>'2016 Proposed'!$B$16</f>
        <v>0</v>
      </c>
      <c r="P462" s="7">
        <f t="shared" si="140"/>
        <v>0</v>
      </c>
      <c r="Q462" s="85"/>
      <c r="R462" s="59">
        <f>'2015 Approved'!$X$15</f>
        <v>0</v>
      </c>
      <c r="S462" s="42">
        <f t="shared" si="141"/>
        <v>0</v>
      </c>
      <c r="T462" s="114">
        <f>'2016 Proposed'!$B$16</f>
        <v>0</v>
      </c>
      <c r="U462" s="7">
        <f t="shared" si="142"/>
        <v>0</v>
      </c>
      <c r="V462" s="85"/>
    </row>
    <row r="463" spans="1:22" x14ac:dyDescent="0.25">
      <c r="A463" s="139">
        <f t="shared" si="126"/>
        <v>23</v>
      </c>
      <c r="B463" s="85" t="s">
        <v>99</v>
      </c>
      <c r="C463" s="59">
        <f>'2015 Approved'!$B$16</f>
        <v>0</v>
      </c>
      <c r="D463" s="42">
        <f t="shared" si="135"/>
        <v>0</v>
      </c>
      <c r="E463" s="114">
        <f>'2016 Proposed'!$B$17</f>
        <v>0</v>
      </c>
      <c r="F463" s="7">
        <f t="shared" si="136"/>
        <v>0</v>
      </c>
      <c r="G463" s="85"/>
      <c r="H463" s="59">
        <f>'2015 Approved'!$M$16</f>
        <v>0</v>
      </c>
      <c r="I463" s="42">
        <f t="shared" si="137"/>
        <v>0</v>
      </c>
      <c r="J463" s="114">
        <f>'2016 Proposed'!$B$17</f>
        <v>0</v>
      </c>
      <c r="K463" s="7">
        <f t="shared" si="138"/>
        <v>0</v>
      </c>
      <c r="L463" s="85"/>
      <c r="M463" s="59">
        <f>'2015 Approved'!$T$16</f>
        <v>4.0000000000000002E-4</v>
      </c>
      <c r="N463" s="42">
        <f t="shared" si="139"/>
        <v>9.4399999999999998E-2</v>
      </c>
      <c r="O463" s="114">
        <f>M463</f>
        <v>4.0000000000000002E-4</v>
      </c>
      <c r="P463" s="7">
        <f t="shared" si="140"/>
        <v>9.4399999999999998E-2</v>
      </c>
      <c r="Q463" s="85"/>
      <c r="R463" s="59">
        <f>'2015 Approved'!$X$16</f>
        <v>2.3E-3</v>
      </c>
      <c r="S463" s="42">
        <f t="shared" si="141"/>
        <v>0.54279999999999995</v>
      </c>
      <c r="T463" s="114">
        <f>R463</f>
        <v>2.3E-3</v>
      </c>
      <c r="U463" s="7">
        <f t="shared" si="142"/>
        <v>0.54279999999999995</v>
      </c>
      <c r="V463" s="85"/>
    </row>
    <row r="464" spans="1:22" x14ac:dyDescent="0.25">
      <c r="A464" s="139">
        <f t="shared" si="126"/>
        <v>24</v>
      </c>
      <c r="B464" s="85" t="s">
        <v>110</v>
      </c>
      <c r="C464" s="59">
        <f>'2015 Approved'!$B$17</f>
        <v>2.2000000000000001E-3</v>
      </c>
      <c r="D464" s="42">
        <f t="shared" si="135"/>
        <v>0.51919999999999999</v>
      </c>
      <c r="E464" s="114">
        <f>'2016 Proposed'!$B$18</f>
        <v>0</v>
      </c>
      <c r="F464" s="7">
        <f t="shared" si="136"/>
        <v>0</v>
      </c>
      <c r="G464" s="85"/>
      <c r="H464" s="59">
        <f>'2015 Approved'!$M$17</f>
        <v>1.4E-3</v>
      </c>
      <c r="I464" s="42">
        <f t="shared" si="137"/>
        <v>0.33039999999999997</v>
      </c>
      <c r="J464" s="114">
        <f>'2016 Proposed'!$B$18</f>
        <v>0</v>
      </c>
      <c r="K464" s="7">
        <f t="shared" si="138"/>
        <v>0</v>
      </c>
      <c r="L464" s="85"/>
      <c r="M464" s="59">
        <f>'2015 Approved'!$T$17</f>
        <v>1.6000000000000001E-3</v>
      </c>
      <c r="N464" s="42">
        <f t="shared" si="139"/>
        <v>0.37759999999999999</v>
      </c>
      <c r="O464" s="114">
        <f>'2016 Proposed'!$B$18</f>
        <v>0</v>
      </c>
      <c r="P464" s="7">
        <f t="shared" si="140"/>
        <v>0</v>
      </c>
      <c r="Q464" s="85"/>
      <c r="R464" s="59">
        <f>'2015 Approved'!$X$17</f>
        <v>5.1999999999999998E-3</v>
      </c>
      <c r="S464" s="42">
        <f t="shared" si="141"/>
        <v>1.2271999999999998</v>
      </c>
      <c r="T464" s="114">
        <f>'2016 Proposed'!$B$18</f>
        <v>0</v>
      </c>
      <c r="U464" s="7">
        <f t="shared" si="142"/>
        <v>0</v>
      </c>
      <c r="V464" s="85"/>
    </row>
    <row r="465" spans="1:22" x14ac:dyDescent="0.25">
      <c r="A465" s="139">
        <f t="shared" si="126"/>
        <v>25</v>
      </c>
      <c r="B465" s="85" t="s">
        <v>100</v>
      </c>
      <c r="C465" s="59">
        <f>'2015 Approved'!$B$18</f>
        <v>0</v>
      </c>
      <c r="D465" s="42">
        <f t="shared" si="135"/>
        <v>0</v>
      </c>
      <c r="E465" s="114">
        <f>'2016 Proposed'!$B$19</f>
        <v>1.5E-3</v>
      </c>
      <c r="F465" s="7">
        <f t="shared" si="136"/>
        <v>0.35399999999999998</v>
      </c>
      <c r="G465" s="85"/>
      <c r="H465" s="59">
        <f>'2015 Approved'!$M$18</f>
        <v>0</v>
      </c>
      <c r="I465" s="42">
        <f t="shared" si="137"/>
        <v>0</v>
      </c>
      <c r="J465" s="114">
        <f>'2016 Proposed'!$B$19</f>
        <v>1.5E-3</v>
      </c>
      <c r="K465" s="7">
        <f t="shared" si="138"/>
        <v>0.35399999999999998</v>
      </c>
      <c r="L465" s="85"/>
      <c r="M465" s="59">
        <f>'2015 Approved'!$T$18</f>
        <v>0</v>
      </c>
      <c r="N465" s="42">
        <f t="shared" si="139"/>
        <v>0</v>
      </c>
      <c r="O465" s="114">
        <f>'2016 Proposed'!$B$19</f>
        <v>1.5E-3</v>
      </c>
      <c r="P465" s="7">
        <f t="shared" si="140"/>
        <v>0.35399999999999998</v>
      </c>
      <c r="Q465" s="85"/>
      <c r="R465" s="59">
        <f>'2015 Approved'!$X$18</f>
        <v>0</v>
      </c>
      <c r="S465" s="42">
        <f t="shared" si="141"/>
        <v>0</v>
      </c>
      <c r="T465" s="114">
        <f>'2016 Proposed'!$B$19</f>
        <v>1.5E-3</v>
      </c>
      <c r="U465" s="7">
        <f t="shared" si="142"/>
        <v>0.35399999999999998</v>
      </c>
      <c r="V465" s="85"/>
    </row>
    <row r="466" spans="1:22" x14ac:dyDescent="0.25">
      <c r="A466" s="139">
        <f t="shared" si="126"/>
        <v>26</v>
      </c>
      <c r="B466" s="85" t="s">
        <v>92</v>
      </c>
      <c r="C466" s="59">
        <f>'2015 Approved'!$B$19</f>
        <v>0</v>
      </c>
      <c r="D466" s="42">
        <f t="shared" si="135"/>
        <v>0</v>
      </c>
      <c r="E466" s="114">
        <f>'2016 Proposed'!$B$20</f>
        <v>0.25</v>
      </c>
      <c r="F466" s="7">
        <f>E466</f>
        <v>0.25</v>
      </c>
      <c r="G466" s="85"/>
      <c r="H466" s="59">
        <f>'2015 Approved'!$M$19</f>
        <v>0</v>
      </c>
      <c r="I466" s="42">
        <f t="shared" si="137"/>
        <v>0</v>
      </c>
      <c r="J466" s="114">
        <f>'2016 Proposed'!$B$20</f>
        <v>0.25</v>
      </c>
      <c r="K466" s="7">
        <f>J466</f>
        <v>0.25</v>
      </c>
      <c r="L466" s="85"/>
      <c r="M466" s="59">
        <f>'2015 Approved'!$T$19</f>
        <v>0</v>
      </c>
      <c r="N466" s="42">
        <f t="shared" si="139"/>
        <v>0</v>
      </c>
      <c r="O466" s="114">
        <f>'2016 Proposed'!$B$20</f>
        <v>0.25</v>
      </c>
      <c r="P466" s="7">
        <f>O466</f>
        <v>0.25</v>
      </c>
      <c r="Q466" s="85"/>
      <c r="R466" s="59">
        <f>'2015 Approved'!$X$19</f>
        <v>0</v>
      </c>
      <c r="S466" s="42">
        <f t="shared" si="141"/>
        <v>0</v>
      </c>
      <c r="T466" s="114">
        <f>'2016 Proposed'!$B$20</f>
        <v>0.25</v>
      </c>
      <c r="U466" s="7">
        <f>T466</f>
        <v>0.25</v>
      </c>
      <c r="V466" s="85"/>
    </row>
    <row r="467" spans="1:22" x14ac:dyDescent="0.25">
      <c r="A467" s="139">
        <f t="shared" si="126"/>
        <v>27</v>
      </c>
      <c r="B467" s="85" t="s">
        <v>102</v>
      </c>
      <c r="C467" s="59">
        <f>'2015 Approved'!$B$20</f>
        <v>0</v>
      </c>
      <c r="D467" s="42">
        <f t="shared" si="135"/>
        <v>0</v>
      </c>
      <c r="E467" s="114">
        <f>'2016 Proposed'!$B$21</f>
        <v>-1.4</v>
      </c>
      <c r="F467" s="7">
        <f>E467</f>
        <v>-1.4</v>
      </c>
      <c r="G467" s="85"/>
      <c r="H467" s="59">
        <f>'2015 Approved'!$M$20</f>
        <v>0</v>
      </c>
      <c r="I467" s="42">
        <f t="shared" si="137"/>
        <v>0</v>
      </c>
      <c r="J467" s="114">
        <f>'2016 Proposed'!$B$21</f>
        <v>-1.4</v>
      </c>
      <c r="K467" s="7">
        <f>J467</f>
        <v>-1.4</v>
      </c>
      <c r="L467" s="85"/>
      <c r="M467" s="59">
        <f>'2015 Approved'!$T$20</f>
        <v>0</v>
      </c>
      <c r="N467" s="42">
        <f t="shared" si="139"/>
        <v>0</v>
      </c>
      <c r="O467" s="114">
        <f>'2016 Proposed'!$B$21</f>
        <v>-1.4</v>
      </c>
      <c r="P467" s="7">
        <f>O467</f>
        <v>-1.4</v>
      </c>
      <c r="Q467" s="85"/>
      <c r="R467" s="59">
        <f>'2015 Approved'!$X$20</f>
        <v>0</v>
      </c>
      <c r="S467" s="42">
        <f t="shared" si="141"/>
        <v>0</v>
      </c>
      <c r="T467" s="114">
        <f>'2016 Proposed'!$B$21</f>
        <v>-1.4</v>
      </c>
      <c r="U467" s="7">
        <f>T467</f>
        <v>-1.4</v>
      </c>
      <c r="V467" s="85"/>
    </row>
    <row r="468" spans="1:22" x14ac:dyDescent="0.25">
      <c r="A468" s="142">
        <f t="shared" si="126"/>
        <v>28</v>
      </c>
      <c r="B468" s="143" t="s">
        <v>26</v>
      </c>
      <c r="C468" s="126"/>
      <c r="D468" s="96">
        <f>SUM(D452:D467)</f>
        <v>23.444895711999994</v>
      </c>
      <c r="E468" s="110"/>
      <c r="F468" s="95">
        <f>SUM(F452:F467)</f>
        <v>22.278527223999998</v>
      </c>
      <c r="G468" s="127">
        <f>F468-D468</f>
        <v>-1.1663684879999963</v>
      </c>
      <c r="H468" s="126"/>
      <c r="I468" s="96">
        <f>SUM(I452:I467)</f>
        <v>22.579586431999996</v>
      </c>
      <c r="J468" s="110"/>
      <c r="K468" s="95">
        <f>SUM(K452:K467)</f>
        <v>22.278527223999998</v>
      </c>
      <c r="L468" s="127">
        <f>K468-I468</f>
        <v>-0.30105920799999808</v>
      </c>
      <c r="M468" s="126"/>
      <c r="N468" s="96">
        <f>SUM(N452:N467)</f>
        <v>20.825353648</v>
      </c>
      <c r="O468" s="110"/>
      <c r="P468" s="95">
        <f>SUM(P452:P467)</f>
        <v>22.372927223999998</v>
      </c>
      <c r="Q468" s="127">
        <f>P468-N468</f>
        <v>1.5475735759999978</v>
      </c>
      <c r="R468" s="126"/>
      <c r="S468" s="96">
        <f>SUM(S452:S467)</f>
        <v>21.23649232</v>
      </c>
      <c r="T468" s="110"/>
      <c r="U468" s="95">
        <f>SUM(U452:U467)</f>
        <v>22.821327223999997</v>
      </c>
      <c r="V468" s="127">
        <f>U468-S468</f>
        <v>1.5848349039999974</v>
      </c>
    </row>
    <row r="469" spans="1:22" x14ac:dyDescent="0.25">
      <c r="A469" s="144">
        <f t="shared" si="126"/>
        <v>29</v>
      </c>
      <c r="B469" s="145" t="s">
        <v>116</v>
      </c>
      <c r="C469" s="128"/>
      <c r="D469" s="120"/>
      <c r="E469" s="111"/>
      <c r="F469" s="97"/>
      <c r="G469" s="129">
        <f>G468/D468</f>
        <v>-4.974935705954129E-2</v>
      </c>
      <c r="H469" s="128"/>
      <c r="I469" s="120"/>
      <c r="J469" s="111"/>
      <c r="K469" s="97"/>
      <c r="L469" s="129">
        <f>L468/I468</f>
        <v>-1.3333247218971833E-2</v>
      </c>
      <c r="M469" s="128"/>
      <c r="N469" s="120"/>
      <c r="O469" s="111"/>
      <c r="P469" s="97"/>
      <c r="Q469" s="129">
        <f>Q468/N468</f>
        <v>7.431199499215331E-2</v>
      </c>
      <c r="R469" s="128"/>
      <c r="S469" s="120"/>
      <c r="T469" s="111"/>
      <c r="U469" s="97"/>
      <c r="V469" s="129">
        <f>V468/S468</f>
        <v>7.4627903710229926E-2</v>
      </c>
    </row>
    <row r="470" spans="1:22" x14ac:dyDescent="0.25">
      <c r="A470" s="146">
        <f t="shared" si="126"/>
        <v>30</v>
      </c>
      <c r="B470" s="131" t="s">
        <v>29</v>
      </c>
      <c r="C470" s="130"/>
      <c r="D470" s="121"/>
      <c r="E470" s="112"/>
      <c r="F470" s="94"/>
      <c r="G470" s="131"/>
      <c r="H470" s="130"/>
      <c r="I470" s="121"/>
      <c r="J470" s="112"/>
      <c r="K470" s="94"/>
      <c r="L470" s="131"/>
      <c r="M470" s="130"/>
      <c r="N470" s="121"/>
      <c r="O470" s="112"/>
      <c r="P470" s="94"/>
      <c r="Q470" s="131"/>
      <c r="R470" s="130"/>
      <c r="S470" s="121"/>
      <c r="T470" s="112"/>
      <c r="U470" s="94"/>
      <c r="V470" s="131"/>
    </row>
    <row r="471" spans="1:22" x14ac:dyDescent="0.25">
      <c r="A471" s="139">
        <f t="shared" si="126"/>
        <v>31</v>
      </c>
      <c r="B471" s="85" t="s">
        <v>66</v>
      </c>
      <c r="C471" s="59">
        <f>'2015 Approved'!$B$26</f>
        <v>7.4000000000000003E-3</v>
      </c>
      <c r="D471" s="42">
        <f>C471*D$444</f>
        <v>1.82114592</v>
      </c>
      <c r="E471" s="114">
        <f>'2016 Proposed'!$B$28</f>
        <v>7.0000000000000001E-3</v>
      </c>
      <c r="F471" s="7">
        <f>E471*F$444</f>
        <v>1.7232011999999999</v>
      </c>
      <c r="G471" s="85"/>
      <c r="H471" s="59">
        <f>'2015 Approved'!$M$26</f>
        <v>7.1999999999999998E-3</v>
      </c>
      <c r="I471" s="42">
        <f>H471*I$444</f>
        <v>1.8025113599999998</v>
      </c>
      <c r="J471" s="114">
        <f>'2016 Proposed'!$B$28</f>
        <v>7.0000000000000001E-3</v>
      </c>
      <c r="K471" s="7">
        <f>J471*K$444</f>
        <v>1.7232011999999999</v>
      </c>
      <c r="L471" s="85"/>
      <c r="M471" s="59">
        <f>'2015 Approved'!$T$26</f>
        <v>7.6E-3</v>
      </c>
      <c r="N471" s="42">
        <f>M471*N$444</f>
        <v>1.9123363199999999</v>
      </c>
      <c r="O471" s="114">
        <f>'2016 Proposed'!$B$28</f>
        <v>7.0000000000000001E-3</v>
      </c>
      <c r="P471" s="7">
        <f>O471*P$444</f>
        <v>1.7232011999999999</v>
      </c>
      <c r="Q471" s="85"/>
      <c r="R471" s="59">
        <f>'2015 Approved'!$X$26</f>
        <v>7.4450068112693092E-3</v>
      </c>
      <c r="S471" s="42">
        <f>R471*S$444</f>
        <v>1.8589288606922114</v>
      </c>
      <c r="T471" s="114">
        <f>'2016 Proposed'!$B$28</f>
        <v>7.0000000000000001E-3</v>
      </c>
      <c r="U471" s="7">
        <f>T471*U$444</f>
        <v>1.7232011999999999</v>
      </c>
      <c r="V471" s="85"/>
    </row>
    <row r="472" spans="1:22" x14ac:dyDescent="0.25">
      <c r="A472" s="139">
        <f t="shared" si="126"/>
        <v>32</v>
      </c>
      <c r="B472" s="85" t="s">
        <v>67</v>
      </c>
      <c r="C472" s="59">
        <f>'2015 Approved'!$B$27</f>
        <v>5.3E-3</v>
      </c>
      <c r="D472" s="42">
        <f>C472*D$444</f>
        <v>1.30433424</v>
      </c>
      <c r="E472" s="114">
        <f>'2016 Proposed'!$B$29</f>
        <v>5.3E-3</v>
      </c>
      <c r="F472" s="7">
        <f>E472*F$444</f>
        <v>1.3047094799999999</v>
      </c>
      <c r="G472" s="85"/>
      <c r="H472" s="59">
        <f>'2015 Approved'!$M$27</f>
        <v>5.1000000000000004E-3</v>
      </c>
      <c r="I472" s="42">
        <f>H472*I$444</f>
        <v>1.2767788799999999</v>
      </c>
      <c r="J472" s="114">
        <f>'2016 Proposed'!$B$29</f>
        <v>5.3E-3</v>
      </c>
      <c r="K472" s="7">
        <f>J472*K$444</f>
        <v>1.3047094799999999</v>
      </c>
      <c r="L472" s="85"/>
      <c r="M472" s="59">
        <f>'2015 Approved'!$T$27</f>
        <v>5.5999999999999999E-3</v>
      </c>
      <c r="N472" s="42">
        <f>M472*N$444</f>
        <v>1.40908992</v>
      </c>
      <c r="O472" s="114">
        <f>'2016 Proposed'!$B$29</f>
        <v>5.3E-3</v>
      </c>
      <c r="P472" s="7">
        <f>O472*P$444</f>
        <v>1.3047094799999999</v>
      </c>
      <c r="Q472" s="85"/>
      <c r="R472" s="59">
        <f>'2015 Approved'!$X$27</f>
        <v>3.7551994493456586E-3</v>
      </c>
      <c r="S472" s="42">
        <f>R472*S$444</f>
        <v>0.93762824010821888</v>
      </c>
      <c r="T472" s="114">
        <f>'2016 Proposed'!$B$29</f>
        <v>5.3E-3</v>
      </c>
      <c r="U472" s="7">
        <f>T472*U$444</f>
        <v>1.3047094799999999</v>
      </c>
      <c r="V472" s="85"/>
    </row>
    <row r="473" spans="1:22" x14ac:dyDescent="0.25">
      <c r="A473" s="142">
        <f t="shared" si="126"/>
        <v>33</v>
      </c>
      <c r="B473" s="143" t="s">
        <v>26</v>
      </c>
      <c r="C473" s="126"/>
      <c r="D473" s="96">
        <f>SUM(D471:D472)</f>
        <v>3.12548016</v>
      </c>
      <c r="E473" s="110"/>
      <c r="F473" s="95">
        <f>SUM(F471:F472)</f>
        <v>3.0279106799999997</v>
      </c>
      <c r="G473" s="127">
        <f>F473-D473</f>
        <v>-9.7569480000000208E-2</v>
      </c>
      <c r="H473" s="126"/>
      <c r="I473" s="96">
        <f>SUM(I471:I472)</f>
        <v>3.0792902399999997</v>
      </c>
      <c r="J473" s="110"/>
      <c r="K473" s="95">
        <f>SUM(K471:K472)</f>
        <v>3.0279106799999997</v>
      </c>
      <c r="L473" s="127">
        <f>K473-I473</f>
        <v>-5.1379559999999991E-2</v>
      </c>
      <c r="M473" s="126"/>
      <c r="N473" s="96">
        <f>SUM(N471:N472)</f>
        <v>3.3214262400000001</v>
      </c>
      <c r="O473" s="110"/>
      <c r="P473" s="95">
        <f>SUM(P471:P472)</f>
        <v>3.0279106799999997</v>
      </c>
      <c r="Q473" s="127">
        <f>P473-N473</f>
        <v>-0.29351556000000034</v>
      </c>
      <c r="R473" s="126"/>
      <c r="S473" s="96">
        <f>SUM(S471:S472)</f>
        <v>2.7965571008004302</v>
      </c>
      <c r="T473" s="110"/>
      <c r="U473" s="95">
        <f>SUM(U471:U472)</f>
        <v>3.0279106799999997</v>
      </c>
      <c r="V473" s="127">
        <f>U473-S473</f>
        <v>0.23135357919956956</v>
      </c>
    </row>
    <row r="474" spans="1:22" x14ac:dyDescent="0.25">
      <c r="A474" s="144">
        <f t="shared" si="126"/>
        <v>34</v>
      </c>
      <c r="B474" s="145" t="s">
        <v>116</v>
      </c>
      <c r="C474" s="128"/>
      <c r="D474" s="120"/>
      <c r="E474" s="111"/>
      <c r="F474" s="97"/>
      <c r="G474" s="129">
        <f>G473/D473</f>
        <v>-3.121743700334358E-2</v>
      </c>
      <c r="H474" s="128"/>
      <c r="I474" s="120"/>
      <c r="J474" s="111"/>
      <c r="K474" s="97"/>
      <c r="L474" s="129">
        <f>L473/I473</f>
        <v>-1.668552036199095E-2</v>
      </c>
      <c r="M474" s="128"/>
      <c r="N474" s="120"/>
      <c r="O474" s="111"/>
      <c r="P474" s="97"/>
      <c r="Q474" s="129">
        <f>Q473/N473</f>
        <v>-8.8370338159308434E-2</v>
      </c>
      <c r="R474" s="128"/>
      <c r="S474" s="120"/>
      <c r="T474" s="111"/>
      <c r="U474" s="97"/>
      <c r="V474" s="129">
        <f>V473/S473</f>
        <v>8.2728001203104903E-2</v>
      </c>
    </row>
    <row r="475" spans="1:22" x14ac:dyDescent="0.25">
      <c r="A475" s="146">
        <f t="shared" si="126"/>
        <v>35</v>
      </c>
      <c r="B475" s="131" t="s">
        <v>30</v>
      </c>
      <c r="C475" s="130"/>
      <c r="D475" s="121"/>
      <c r="E475" s="112"/>
      <c r="F475" s="94"/>
      <c r="G475" s="131"/>
      <c r="H475" s="130"/>
      <c r="I475" s="121"/>
      <c r="J475" s="112"/>
      <c r="K475" s="94"/>
      <c r="L475" s="131"/>
      <c r="M475" s="130"/>
      <c r="N475" s="121"/>
      <c r="O475" s="112"/>
      <c r="P475" s="94"/>
      <c r="Q475" s="131"/>
      <c r="R475" s="130"/>
      <c r="S475" s="121"/>
      <c r="T475" s="112"/>
      <c r="U475" s="94"/>
      <c r="V475" s="131"/>
    </row>
    <row r="476" spans="1:22" x14ac:dyDescent="0.25">
      <c r="A476" s="139">
        <f t="shared" si="126"/>
        <v>36</v>
      </c>
      <c r="B476" s="85" t="s">
        <v>184</v>
      </c>
      <c r="C476" s="114">
        <f>0.0036+0.0013+0.0011</f>
        <v>6.0000000000000001E-3</v>
      </c>
      <c r="D476" s="42">
        <f>C476*D444</f>
        <v>1.4766048000000001</v>
      </c>
      <c r="E476" s="114">
        <f>0.0036+0.0013+0.0011</f>
        <v>6.0000000000000001E-3</v>
      </c>
      <c r="F476" s="7">
        <f>E476*F444</f>
        <v>1.4770295999999998</v>
      </c>
      <c r="G476" s="85"/>
      <c r="H476" s="114">
        <f>0.0036+0.0013+0.0011</f>
        <v>6.0000000000000001E-3</v>
      </c>
      <c r="I476" s="42">
        <f>H476*I444</f>
        <v>1.5020928</v>
      </c>
      <c r="J476" s="114">
        <f>0.0036+0.0013+0.0011</f>
        <v>6.0000000000000001E-3</v>
      </c>
      <c r="K476" s="7">
        <f>J476*K444</f>
        <v>1.4770295999999998</v>
      </c>
      <c r="L476" s="85"/>
      <c r="M476" s="114">
        <f>0.0036+0.0013+0.0011</f>
        <v>6.0000000000000001E-3</v>
      </c>
      <c r="N476" s="42">
        <f>M476*N444</f>
        <v>1.5097392000000001</v>
      </c>
      <c r="O476" s="114">
        <f>0.0036+0.0013+0.0011</f>
        <v>6.0000000000000001E-3</v>
      </c>
      <c r="P476" s="7">
        <f>O476*P444</f>
        <v>1.4770295999999998</v>
      </c>
      <c r="Q476" s="85"/>
      <c r="R476" s="114">
        <f>0.0036+0.0013+0.0011</f>
        <v>6.0000000000000001E-3</v>
      </c>
      <c r="S476" s="42">
        <f>R476*S444</f>
        <v>1.4981280000000001</v>
      </c>
      <c r="T476" s="114">
        <f>0.0036+0.0013+0.0011</f>
        <v>6.0000000000000001E-3</v>
      </c>
      <c r="U476" s="7">
        <f>T476*U444</f>
        <v>1.4770295999999998</v>
      </c>
      <c r="V476" s="85"/>
    </row>
    <row r="477" spans="1:22" x14ac:dyDescent="0.25">
      <c r="A477" s="139">
        <f t="shared" si="126"/>
        <v>37</v>
      </c>
      <c r="B477" s="85" t="s">
        <v>65</v>
      </c>
      <c r="C477" s="59">
        <f>SSS</f>
        <v>0.25</v>
      </c>
      <c r="D477" s="42">
        <f>C477</f>
        <v>0.25</v>
      </c>
      <c r="E477" s="114">
        <f>SSS</f>
        <v>0.25</v>
      </c>
      <c r="F477" s="7">
        <f>E477</f>
        <v>0.25</v>
      </c>
      <c r="G477" s="85"/>
      <c r="H477" s="59">
        <f>SSS</f>
        <v>0.25</v>
      </c>
      <c r="I477" s="42">
        <f>H477</f>
        <v>0.25</v>
      </c>
      <c r="J477" s="114">
        <f>SSS</f>
        <v>0.25</v>
      </c>
      <c r="K477" s="7">
        <f>J477</f>
        <v>0.25</v>
      </c>
      <c r="L477" s="85"/>
      <c r="M477" s="59">
        <f>SSS</f>
        <v>0.25</v>
      </c>
      <c r="N477" s="42">
        <f>M477</f>
        <v>0.25</v>
      </c>
      <c r="O477" s="114">
        <f>SSS</f>
        <v>0.25</v>
      </c>
      <c r="P477" s="7">
        <f>O477</f>
        <v>0.25</v>
      </c>
      <c r="Q477" s="85"/>
      <c r="R477" s="59">
        <f>SSS</f>
        <v>0.25</v>
      </c>
      <c r="S477" s="42">
        <f>R477</f>
        <v>0.25</v>
      </c>
      <c r="T477" s="114">
        <f>SSS</f>
        <v>0.25</v>
      </c>
      <c r="U477" s="7">
        <f>T477</f>
        <v>0.25</v>
      </c>
      <c r="V477" s="85"/>
    </row>
    <row r="478" spans="1:22" x14ac:dyDescent="0.25">
      <c r="A478" s="139">
        <f t="shared" si="126"/>
        <v>38</v>
      </c>
      <c r="B478" s="85" t="s">
        <v>11</v>
      </c>
      <c r="C478" s="59">
        <v>0</v>
      </c>
      <c r="D478" s="42">
        <f>C478*D441</f>
        <v>0</v>
      </c>
      <c r="E478" s="114">
        <v>0</v>
      </c>
      <c r="F478" s="7">
        <f>E478*F441</f>
        <v>0</v>
      </c>
      <c r="G478" s="85"/>
      <c r="H478" s="59">
        <v>0</v>
      </c>
      <c r="I478" s="42">
        <f>H478*I441</f>
        <v>0</v>
      </c>
      <c r="J478" s="114">
        <v>0</v>
      </c>
      <c r="K478" s="7">
        <f>J478*K441</f>
        <v>0</v>
      </c>
      <c r="L478" s="85"/>
      <c r="M478" s="59">
        <v>0</v>
      </c>
      <c r="N478" s="42">
        <f>M478*N441</f>
        <v>0</v>
      </c>
      <c r="O478" s="114">
        <v>0</v>
      </c>
      <c r="P478" s="7">
        <f>O478*P441</f>
        <v>0</v>
      </c>
      <c r="Q478" s="85"/>
      <c r="R478" s="59">
        <v>0</v>
      </c>
      <c r="S478" s="42">
        <f>R478*S441</f>
        <v>0</v>
      </c>
      <c r="T478" s="114">
        <v>0</v>
      </c>
      <c r="U478" s="7">
        <f>T478*U441</f>
        <v>0</v>
      </c>
      <c r="V478" s="85"/>
    </row>
    <row r="479" spans="1:22" x14ac:dyDescent="0.25">
      <c r="A479" s="142">
        <f>A478+1</f>
        <v>39</v>
      </c>
      <c r="B479" s="143" t="s">
        <v>12</v>
      </c>
      <c r="C479" s="126"/>
      <c r="D479" s="96">
        <f>SUM(D476:D478)</f>
        <v>1.7266048000000001</v>
      </c>
      <c r="E479" s="110"/>
      <c r="F479" s="95">
        <f>SUM(F476:F478)</f>
        <v>1.7270295999999998</v>
      </c>
      <c r="G479" s="127">
        <f>F479-D479</f>
        <v>4.2479999999978091E-4</v>
      </c>
      <c r="H479" s="126"/>
      <c r="I479" s="96">
        <f>SUM(I476:I478)</f>
        <v>1.7520928</v>
      </c>
      <c r="J479" s="110"/>
      <c r="K479" s="95">
        <f>SUM(K476:K478)</f>
        <v>1.7270295999999998</v>
      </c>
      <c r="L479" s="127">
        <f>K479-I479</f>
        <v>-2.5063200000000174E-2</v>
      </c>
      <c r="M479" s="126"/>
      <c r="N479" s="96">
        <f>SUM(N476:N478)</f>
        <v>1.7597392000000001</v>
      </c>
      <c r="O479" s="110"/>
      <c r="P479" s="95">
        <f>SUM(P476:P478)</f>
        <v>1.7270295999999998</v>
      </c>
      <c r="Q479" s="127">
        <f>P479-N479</f>
        <v>-3.2709600000000227E-2</v>
      </c>
      <c r="R479" s="126"/>
      <c r="S479" s="96">
        <f>SUM(S476:S478)</f>
        <v>1.7481280000000001</v>
      </c>
      <c r="T479" s="110"/>
      <c r="U479" s="95">
        <f>SUM(U476:U478)</f>
        <v>1.7270295999999998</v>
      </c>
      <c r="V479" s="127">
        <f>U479-S479</f>
        <v>-2.1098400000000295E-2</v>
      </c>
    </row>
    <row r="480" spans="1:22" x14ac:dyDescent="0.25">
      <c r="A480" s="144">
        <f t="shared" si="126"/>
        <v>40</v>
      </c>
      <c r="B480" s="145" t="s">
        <v>116</v>
      </c>
      <c r="C480" s="128"/>
      <c r="D480" s="120"/>
      <c r="E480" s="111"/>
      <c r="F480" s="97"/>
      <c r="G480" s="129">
        <f>G479/D479</f>
        <v>2.460319813774298E-4</v>
      </c>
      <c r="H480" s="128"/>
      <c r="I480" s="120"/>
      <c r="J480" s="111"/>
      <c r="K480" s="97"/>
      <c r="L480" s="129">
        <f>L479/I479</f>
        <v>-1.4304721759030215E-2</v>
      </c>
      <c r="M480" s="128"/>
      <c r="N480" s="120"/>
      <c r="O480" s="111"/>
      <c r="P480" s="97"/>
      <c r="Q480" s="129">
        <f>Q479/N479</f>
        <v>-1.8587754367238182E-2</v>
      </c>
      <c r="R480" s="128"/>
      <c r="S480" s="120"/>
      <c r="T480" s="111"/>
      <c r="U480" s="97"/>
      <c r="V480" s="129">
        <f>V479/S479</f>
        <v>-1.206913910194236E-2</v>
      </c>
    </row>
    <row r="481" spans="1:22" x14ac:dyDescent="0.25">
      <c r="A481" s="147">
        <f t="shared" si="126"/>
        <v>41</v>
      </c>
      <c r="B481" s="133" t="s">
        <v>127</v>
      </c>
      <c r="C481" s="132"/>
      <c r="D481" s="122">
        <f>D449+D468+D473+D479</f>
        <v>52.402020671999992</v>
      </c>
      <c r="E481" s="115"/>
      <c r="F481" s="102">
        <f>F449+F468+F473+F479</f>
        <v>51.138507504000003</v>
      </c>
      <c r="G481" s="133"/>
      <c r="H481" s="132"/>
      <c r="I481" s="122">
        <f>I449+I468+I473+I479</f>
        <v>51.516009472</v>
      </c>
      <c r="J481" s="115"/>
      <c r="K481" s="102">
        <f>K449+K468+K473+K479</f>
        <v>51.138507504000003</v>
      </c>
      <c r="L481" s="133"/>
      <c r="M481" s="132"/>
      <c r="N481" s="122">
        <f>N449+N468+N473+N479</f>
        <v>50.011559088000006</v>
      </c>
      <c r="O481" s="115"/>
      <c r="P481" s="102">
        <f>P449+P468+P473+P479</f>
        <v>51.232907503999996</v>
      </c>
      <c r="Q481" s="133"/>
      <c r="R481" s="132"/>
      <c r="S481" s="122">
        <f>S449+S468+S473+S479</f>
        <v>49.886217420800428</v>
      </c>
      <c r="T481" s="115"/>
      <c r="U481" s="102">
        <f>U449+U468+U473+U479</f>
        <v>51.681307504000003</v>
      </c>
      <c r="V481" s="133"/>
    </row>
    <row r="482" spans="1:22" x14ac:dyDescent="0.25">
      <c r="A482" s="148">
        <f t="shared" si="126"/>
        <v>42</v>
      </c>
      <c r="B482" s="134" t="s">
        <v>13</v>
      </c>
      <c r="C482" s="87"/>
      <c r="D482" s="43">
        <f>D481*0.13</f>
        <v>6.8122626873599996</v>
      </c>
      <c r="E482" s="116"/>
      <c r="F482" s="99">
        <f>F481*0.13</f>
        <v>6.6480059755200003</v>
      </c>
      <c r="G482" s="134"/>
      <c r="H482" s="87"/>
      <c r="I482" s="43">
        <f>I481*0.13</f>
        <v>6.6970812313600003</v>
      </c>
      <c r="J482" s="116"/>
      <c r="K482" s="99">
        <f>K481*0.13</f>
        <v>6.6480059755200003</v>
      </c>
      <c r="L482" s="134"/>
      <c r="M482" s="87"/>
      <c r="N482" s="43">
        <f>N481*0.13</f>
        <v>6.5015026814400008</v>
      </c>
      <c r="O482" s="116"/>
      <c r="P482" s="99">
        <f>P481*0.13</f>
        <v>6.6602779755199997</v>
      </c>
      <c r="Q482" s="134"/>
      <c r="R482" s="87"/>
      <c r="S482" s="43">
        <f>S481*0.13</f>
        <v>6.4852082647040561</v>
      </c>
      <c r="T482" s="116"/>
      <c r="U482" s="99">
        <f>U481*0.13</f>
        <v>6.7185699755200003</v>
      </c>
      <c r="V482" s="134"/>
    </row>
    <row r="483" spans="1:22" x14ac:dyDescent="0.25">
      <c r="A483" s="141">
        <f t="shared" si="126"/>
        <v>43</v>
      </c>
      <c r="B483" s="125" t="s">
        <v>14</v>
      </c>
      <c r="C483" s="88"/>
      <c r="D483" s="69"/>
      <c r="E483" s="117"/>
      <c r="F483" s="70"/>
      <c r="G483" s="125"/>
      <c r="H483" s="88"/>
      <c r="I483" s="69"/>
      <c r="J483" s="117"/>
      <c r="K483" s="70"/>
      <c r="L483" s="125"/>
      <c r="M483" s="88"/>
      <c r="N483" s="69"/>
      <c r="O483" s="117"/>
      <c r="P483" s="70"/>
      <c r="Q483" s="125"/>
      <c r="R483" s="88"/>
      <c r="S483" s="69"/>
      <c r="T483" s="117"/>
      <c r="U483" s="70"/>
      <c r="V483" s="125"/>
    </row>
    <row r="484" spans="1:22" x14ac:dyDescent="0.25">
      <c r="A484" s="149">
        <f t="shared" si="126"/>
        <v>44</v>
      </c>
      <c r="B484" s="150" t="s">
        <v>15</v>
      </c>
      <c r="C484" s="135"/>
      <c r="D484" s="104">
        <f>SUM(D481:D483)</f>
        <v>59.214283359359989</v>
      </c>
      <c r="E484" s="118"/>
      <c r="F484" s="103">
        <f>SUM(F481:F483)</f>
        <v>57.786513479520004</v>
      </c>
      <c r="G484" s="136">
        <f>F484-D484</f>
        <v>-1.4277698798399854</v>
      </c>
      <c r="H484" s="135"/>
      <c r="I484" s="104">
        <f>SUM(I481:I483)</f>
        <v>58.213090703360002</v>
      </c>
      <c r="J484" s="118"/>
      <c r="K484" s="103">
        <f>SUM(K481:K483)</f>
        <v>57.786513479520004</v>
      </c>
      <c r="L484" s="136">
        <f>K484-I484</f>
        <v>-0.42657722383999896</v>
      </c>
      <c r="M484" s="135"/>
      <c r="N484" s="104">
        <f>SUM(N481:N483)</f>
        <v>56.513061769440007</v>
      </c>
      <c r="O484" s="118"/>
      <c r="P484" s="103">
        <f>SUM(P481:P483)</f>
        <v>57.89318547952</v>
      </c>
      <c r="Q484" s="136">
        <f>P484-N484</f>
        <v>1.3801237100799923</v>
      </c>
      <c r="R484" s="135"/>
      <c r="S484" s="104">
        <f>SUM(S481:S483)</f>
        <v>56.371425685504484</v>
      </c>
      <c r="T484" s="118"/>
      <c r="U484" s="103">
        <f>SUM(U481:U483)</f>
        <v>58.399877479520001</v>
      </c>
      <c r="V484" s="136">
        <f>U484-S484</f>
        <v>2.0284517940155169</v>
      </c>
    </row>
    <row r="485" spans="1:22" x14ac:dyDescent="0.25">
      <c r="A485" s="151">
        <f t="shared" si="126"/>
        <v>45</v>
      </c>
      <c r="B485" s="152" t="s">
        <v>116</v>
      </c>
      <c r="C485" s="137"/>
      <c r="D485" s="123"/>
      <c r="E485" s="119"/>
      <c r="F485" s="105"/>
      <c r="G485" s="138">
        <f>G484/D484</f>
        <v>-2.4111916903141885E-2</v>
      </c>
      <c r="H485" s="137"/>
      <c r="I485" s="123"/>
      <c r="J485" s="119"/>
      <c r="K485" s="105"/>
      <c r="L485" s="138">
        <f>L484/I484</f>
        <v>-7.327857337342464E-3</v>
      </c>
      <c r="M485" s="137"/>
      <c r="N485" s="123"/>
      <c r="O485" s="119"/>
      <c r="P485" s="105"/>
      <c r="Q485" s="138">
        <f>Q484/N484</f>
        <v>2.4421322555669915E-2</v>
      </c>
      <c r="R485" s="137"/>
      <c r="S485" s="123"/>
      <c r="T485" s="119"/>
      <c r="U485" s="105"/>
      <c r="V485" s="138">
        <f>V484/S484</f>
        <v>3.5983688000587842E-2</v>
      </c>
    </row>
    <row r="486" spans="1:22" x14ac:dyDescent="0.25">
      <c r="A486" s="191">
        <f>A485+1</f>
        <v>46</v>
      </c>
      <c r="B486" s="192" t="s">
        <v>16</v>
      </c>
      <c r="C486" s="193"/>
      <c r="D486" s="194"/>
      <c r="E486" s="195"/>
      <c r="F486" s="196"/>
      <c r="G486" s="192"/>
      <c r="H486" s="193"/>
      <c r="I486" s="194"/>
      <c r="J486" s="195"/>
      <c r="K486" s="196"/>
      <c r="L486" s="192"/>
      <c r="M486" s="193"/>
      <c r="N486" s="194"/>
      <c r="O486" s="195"/>
      <c r="P486" s="196"/>
      <c r="Q486" s="192"/>
      <c r="R486" s="193"/>
      <c r="S486" s="194"/>
      <c r="T486" s="195"/>
      <c r="U486" s="196"/>
      <c r="V486" s="192"/>
    </row>
    <row r="487" spans="1:22" x14ac:dyDescent="0.25">
      <c r="A487" s="148">
        <f>A486+1</f>
        <v>47</v>
      </c>
      <c r="B487" s="134" t="s">
        <v>125</v>
      </c>
      <c r="C487" s="202">
        <f>'2015 Approved'!$B$23</f>
        <v>0</v>
      </c>
      <c r="D487" s="43">
        <f>C487*D441</f>
        <v>0</v>
      </c>
      <c r="E487" s="203">
        <f>C487</f>
        <v>0</v>
      </c>
      <c r="F487" s="99">
        <f>E487*F441</f>
        <v>0</v>
      </c>
      <c r="G487" s="134"/>
      <c r="H487" s="59">
        <f>'2015 Approved'!$M$23</f>
        <v>0</v>
      </c>
      <c r="I487" s="43">
        <f>H487*I441</f>
        <v>0</v>
      </c>
      <c r="J487" s="203">
        <f>H487</f>
        <v>0</v>
      </c>
      <c r="K487" s="7">
        <f>J487*K441</f>
        <v>0</v>
      </c>
      <c r="L487" s="134"/>
      <c r="M487" s="59">
        <f>'2015 Approved'!T464</f>
        <v>0</v>
      </c>
      <c r="N487" s="43">
        <f>M487*N441</f>
        <v>0</v>
      </c>
      <c r="O487" s="203">
        <f>M487</f>
        <v>0</v>
      </c>
      <c r="P487" s="7">
        <f>O487*P441</f>
        <v>0</v>
      </c>
      <c r="Q487" s="134"/>
      <c r="R487" s="59">
        <f>'2015 Approved'!$X$23</f>
        <v>3.0999999999999999E-3</v>
      </c>
      <c r="S487" s="43">
        <f>R487*S441</f>
        <v>0.73160000000000003</v>
      </c>
      <c r="T487" s="203">
        <f>R487</f>
        <v>3.0999999999999999E-3</v>
      </c>
      <c r="U487" s="7">
        <f>T487*U441</f>
        <v>0.73160000000000003</v>
      </c>
      <c r="V487" s="134"/>
    </row>
    <row r="488" spans="1:22" x14ac:dyDescent="0.25">
      <c r="A488" s="148">
        <f>A487+1</f>
        <v>48</v>
      </c>
      <c r="B488" s="85" t="s">
        <v>126</v>
      </c>
      <c r="C488" s="59">
        <f>'2015 Approved'!$B$24</f>
        <v>3.1999999999999997E-3</v>
      </c>
      <c r="D488" s="42">
        <f>C488*D441</f>
        <v>0.75519999999999998</v>
      </c>
      <c r="E488" s="203">
        <f>'2016 Proposed'!$B$26</f>
        <v>3.3999999999999998E-3</v>
      </c>
      <c r="F488" s="7">
        <f>E488*F441</f>
        <v>0.8024</v>
      </c>
      <c r="G488" s="85"/>
      <c r="H488" s="59">
        <f>'2015 Approved'!$M$24</f>
        <v>-8.0000000000000004E-4</v>
      </c>
      <c r="I488" s="42">
        <f>H488*I441</f>
        <v>-0.1888</v>
      </c>
      <c r="J488" s="114">
        <f>'2016 Proposed'!$B$26</f>
        <v>3.3999999999999998E-3</v>
      </c>
      <c r="K488" s="7">
        <f>J488*K441</f>
        <v>0.8024</v>
      </c>
      <c r="L488" s="85"/>
      <c r="M488" s="59">
        <f>'2015 Approved'!$T$24</f>
        <v>-4.0000000000000002E-4</v>
      </c>
      <c r="N488" s="42">
        <f>M488*N441</f>
        <v>-9.4399999999999998E-2</v>
      </c>
      <c r="O488" s="114">
        <f>'2016 Proposed'!$B$26</f>
        <v>3.3999999999999998E-3</v>
      </c>
      <c r="P488" s="7">
        <f>O488*P441</f>
        <v>0.8024</v>
      </c>
      <c r="Q488" s="85"/>
      <c r="R488" s="59">
        <f>'2015 Approved'!$X$24</f>
        <v>-2.9999999999999997E-4</v>
      </c>
      <c r="S488" s="42">
        <f>R488*S441</f>
        <v>-7.0799999999999988E-2</v>
      </c>
      <c r="T488" s="114">
        <f>'2016 Proposed'!$B$26</f>
        <v>3.3999999999999998E-3</v>
      </c>
      <c r="U488" s="7">
        <f>T488*U441</f>
        <v>0.8024</v>
      </c>
      <c r="V488" s="85"/>
    </row>
    <row r="489" spans="1:22" x14ac:dyDescent="0.25">
      <c r="A489" s="139">
        <f t="shared" si="126"/>
        <v>49</v>
      </c>
      <c r="B489" s="85" t="s">
        <v>17</v>
      </c>
      <c r="C489" s="86"/>
      <c r="D489" s="42">
        <f>D481+SUM(D487:D488)</f>
        <v>53.157220671999994</v>
      </c>
      <c r="E489" s="106"/>
      <c r="F489" s="7">
        <f>F481+SUM(F487:F488)</f>
        <v>51.940907504000002</v>
      </c>
      <c r="G489" s="85"/>
      <c r="H489" s="86"/>
      <c r="I489" s="42">
        <f>I481+I488+I487</f>
        <v>51.327209472</v>
      </c>
      <c r="J489" s="106"/>
      <c r="K489" s="7">
        <f>K481+K488+K487</f>
        <v>51.940907504000002</v>
      </c>
      <c r="L489" s="85"/>
      <c r="M489" s="86"/>
      <c r="N489" s="42">
        <f>N481+N488+N487</f>
        <v>49.917159088000005</v>
      </c>
      <c r="O489" s="106"/>
      <c r="P489" s="7">
        <f>P481+P488+P487</f>
        <v>52.035307503999995</v>
      </c>
      <c r="Q489" s="85"/>
      <c r="R489" s="86"/>
      <c r="S489" s="42">
        <f>S481+S488+S487</f>
        <v>50.547017420800429</v>
      </c>
      <c r="T489" s="106"/>
      <c r="U489" s="7">
        <f>U481+U488+U487</f>
        <v>53.215307504000002</v>
      </c>
      <c r="V489" s="85"/>
    </row>
    <row r="490" spans="1:22" x14ac:dyDescent="0.25">
      <c r="A490" s="139">
        <f t="shared" si="126"/>
        <v>50</v>
      </c>
      <c r="B490" s="85" t="s">
        <v>13</v>
      </c>
      <c r="C490" s="86"/>
      <c r="D490" s="42">
        <f>D489*0.13</f>
        <v>6.9104386873599992</v>
      </c>
      <c r="E490" s="106"/>
      <c r="F490" s="7">
        <f>F489*0.13</f>
        <v>6.7523179755200005</v>
      </c>
      <c r="G490" s="85"/>
      <c r="H490" s="86"/>
      <c r="I490" s="42">
        <f>I489*0.13</f>
        <v>6.6725372313599998</v>
      </c>
      <c r="J490" s="106"/>
      <c r="K490" s="7">
        <f>K489*0.13</f>
        <v>6.7523179755200005</v>
      </c>
      <c r="L490" s="85"/>
      <c r="M490" s="86"/>
      <c r="N490" s="42">
        <f>N489*0.13</f>
        <v>6.4892306814400005</v>
      </c>
      <c r="O490" s="106"/>
      <c r="P490" s="7">
        <f>P489*0.13</f>
        <v>6.7645899755199999</v>
      </c>
      <c r="Q490" s="85"/>
      <c r="R490" s="86"/>
      <c r="S490" s="42">
        <f>S489*0.13</f>
        <v>6.5711122647040563</v>
      </c>
      <c r="T490" s="106"/>
      <c r="U490" s="7">
        <f>U489*0.13</f>
        <v>6.9179899755200003</v>
      </c>
      <c r="V490" s="85"/>
    </row>
    <row r="491" spans="1:22" x14ac:dyDescent="0.25">
      <c r="A491" s="139">
        <f t="shared" si="126"/>
        <v>51</v>
      </c>
      <c r="B491" s="85" t="s">
        <v>18</v>
      </c>
      <c r="C491" s="86"/>
      <c r="D491" s="42"/>
      <c r="E491" s="106"/>
      <c r="F491" s="7"/>
      <c r="G491" s="85"/>
      <c r="H491" s="86"/>
      <c r="I491" s="42"/>
      <c r="J491" s="106"/>
      <c r="K491" s="7"/>
      <c r="L491" s="85"/>
      <c r="M491" s="86"/>
      <c r="N491" s="42"/>
      <c r="O491" s="106"/>
      <c r="P491" s="7"/>
      <c r="Q491" s="85"/>
      <c r="R491" s="86"/>
      <c r="S491" s="42"/>
      <c r="T491" s="106"/>
      <c r="U491" s="7"/>
      <c r="V491" s="85"/>
    </row>
    <row r="492" spans="1:22" x14ac:dyDescent="0.25">
      <c r="A492" s="177">
        <f t="shared" si="126"/>
        <v>52</v>
      </c>
      <c r="B492" s="178" t="s">
        <v>15</v>
      </c>
      <c r="C492" s="179"/>
      <c r="D492" s="180">
        <f>SUM(D489:D491)</f>
        <v>60.067659359359993</v>
      </c>
      <c r="E492" s="181"/>
      <c r="F492" s="182">
        <f>SUM(F489:F491)</f>
        <v>58.693225479520002</v>
      </c>
      <c r="G492" s="183">
        <f>F492-D492</f>
        <v>-1.3744338798399909</v>
      </c>
      <c r="H492" s="179"/>
      <c r="I492" s="180">
        <f>SUM(I489:I491)</f>
        <v>57.999746703360003</v>
      </c>
      <c r="J492" s="181"/>
      <c r="K492" s="182">
        <f>SUM(K489:K491)</f>
        <v>58.693225479520002</v>
      </c>
      <c r="L492" s="183">
        <f>K492-I492</f>
        <v>0.6934787761599992</v>
      </c>
      <c r="M492" s="179"/>
      <c r="N492" s="180">
        <f>SUM(N489:N491)</f>
        <v>56.406389769440004</v>
      </c>
      <c r="O492" s="181"/>
      <c r="P492" s="182">
        <f>SUM(P489:P491)</f>
        <v>58.799897479519998</v>
      </c>
      <c r="Q492" s="183">
        <f>P492-N492</f>
        <v>2.3935077100799944</v>
      </c>
      <c r="R492" s="179"/>
      <c r="S492" s="180">
        <f>SUM(S489:S491)</f>
        <v>57.118129685504485</v>
      </c>
      <c r="T492" s="181"/>
      <c r="U492" s="182">
        <f>SUM(U489:U491)</f>
        <v>60.133297479520003</v>
      </c>
      <c r="V492" s="183">
        <f>U492-S492</f>
        <v>3.0151677940155182</v>
      </c>
    </row>
    <row r="493" spans="1:22" ht="15.75" thickBot="1" x14ac:dyDescent="0.3">
      <c r="A493" s="184">
        <f>A492+1</f>
        <v>53</v>
      </c>
      <c r="B493" s="185" t="s">
        <v>116</v>
      </c>
      <c r="C493" s="186"/>
      <c r="D493" s="187"/>
      <c r="E493" s="188"/>
      <c r="F493" s="189"/>
      <c r="G493" s="190">
        <f>G492/D492</f>
        <v>-2.2881428950266243E-2</v>
      </c>
      <c r="H493" s="186"/>
      <c r="I493" s="187"/>
      <c r="J493" s="188"/>
      <c r="K493" s="189"/>
      <c r="L493" s="190">
        <f>L492/I492</f>
        <v>1.1956582840038938E-2</v>
      </c>
      <c r="M493" s="186"/>
      <c r="N493" s="187"/>
      <c r="O493" s="188"/>
      <c r="P493" s="189"/>
      <c r="Q493" s="190">
        <f>Q492/N492</f>
        <v>4.2433272539926938E-2</v>
      </c>
      <c r="R493" s="186"/>
      <c r="S493" s="187"/>
      <c r="T493" s="188"/>
      <c r="U493" s="189"/>
      <c r="V493" s="190">
        <f>V492/S492</f>
        <v>5.2788279494044979E-2</v>
      </c>
    </row>
    <row r="494" spans="1:22" ht="15.75" thickBot="1" x14ac:dyDescent="0.3"/>
    <row r="495" spans="1:22" x14ac:dyDescent="0.25">
      <c r="A495" s="153">
        <f>A493+1</f>
        <v>54</v>
      </c>
      <c r="B495" s="154" t="s">
        <v>118</v>
      </c>
      <c r="C495" s="153" t="s">
        <v>2</v>
      </c>
      <c r="D495" s="198" t="s">
        <v>3</v>
      </c>
      <c r="E495" s="199" t="s">
        <v>2</v>
      </c>
      <c r="F495" s="200" t="s">
        <v>3</v>
      </c>
      <c r="G495" s="201" t="s">
        <v>101</v>
      </c>
      <c r="H495" s="153" t="s">
        <v>2</v>
      </c>
      <c r="I495" s="198" t="s">
        <v>3</v>
      </c>
      <c r="J495" s="199" t="s">
        <v>2</v>
      </c>
      <c r="K495" s="200" t="s">
        <v>3</v>
      </c>
      <c r="L495" s="201" t="s">
        <v>101</v>
      </c>
      <c r="M495" s="153" t="s">
        <v>2</v>
      </c>
      <c r="N495" s="198" t="s">
        <v>3</v>
      </c>
      <c r="O495" s="199" t="s">
        <v>2</v>
      </c>
      <c r="P495" s="200" t="s">
        <v>3</v>
      </c>
      <c r="Q495" s="201" t="s">
        <v>101</v>
      </c>
      <c r="R495" s="153" t="s">
        <v>2</v>
      </c>
      <c r="S495" s="198" t="s">
        <v>3</v>
      </c>
      <c r="T495" s="199" t="s">
        <v>2</v>
      </c>
      <c r="U495" s="200" t="s">
        <v>3</v>
      </c>
      <c r="V495" s="201" t="s">
        <v>101</v>
      </c>
    </row>
    <row r="496" spans="1:22" x14ac:dyDescent="0.25">
      <c r="A496" s="139">
        <f>A495+1</f>
        <v>55</v>
      </c>
      <c r="B496" s="85" t="s">
        <v>117</v>
      </c>
      <c r="C496" s="86"/>
      <c r="D496" s="42">
        <f>SUM(D452:D455)+D458+D467</f>
        <v>21.056799999999999</v>
      </c>
      <c r="E496" s="106"/>
      <c r="F496" s="7">
        <f>SUM(F452:F455)+F458+F467</f>
        <v>19.397200000000002</v>
      </c>
      <c r="G496" s="56">
        <f>F496-D496</f>
        <v>-1.6595999999999975</v>
      </c>
      <c r="H496" s="86"/>
      <c r="I496" s="42">
        <f>SUM(I452:I455)+I458+I467</f>
        <v>19.875599999999999</v>
      </c>
      <c r="J496" s="106"/>
      <c r="K496" s="7">
        <f>SUM(K452:K455)+K458+K467</f>
        <v>19.397200000000002</v>
      </c>
      <c r="L496" s="56">
        <f>K496-I496</f>
        <v>-0.47839999999999705</v>
      </c>
      <c r="M496" s="86"/>
      <c r="N496" s="42">
        <f>SUM(N452:N455)+N458+N467</f>
        <v>17.6372</v>
      </c>
      <c r="O496" s="106"/>
      <c r="P496" s="7">
        <f>SUM(P452:P455)+P458+P467</f>
        <v>19.397200000000002</v>
      </c>
      <c r="Q496" s="56">
        <f>P496-N496</f>
        <v>1.7600000000000016</v>
      </c>
      <c r="R496" s="86"/>
      <c r="S496" s="42">
        <f>SUM(S452:S455)+S458+S467</f>
        <v>16.2636</v>
      </c>
      <c r="T496" s="106"/>
      <c r="U496" s="7">
        <f>SUM(U452:U455)+U458+U467</f>
        <v>19.397200000000002</v>
      </c>
      <c r="V496" s="56">
        <f>U496-S496</f>
        <v>3.1336000000000013</v>
      </c>
    </row>
    <row r="497" spans="1:22" x14ac:dyDescent="0.25">
      <c r="A497" s="164">
        <f t="shared" ref="A497:A499" si="143">A496+1</f>
        <v>56</v>
      </c>
      <c r="B497" s="165" t="s">
        <v>116</v>
      </c>
      <c r="C497" s="166"/>
      <c r="D497" s="167"/>
      <c r="E497" s="168"/>
      <c r="F497" s="93"/>
      <c r="G497" s="169">
        <f>G496/SUM(D496:D499)</f>
        <v>-7.0787263052338956E-2</v>
      </c>
      <c r="H497" s="166"/>
      <c r="I497" s="167"/>
      <c r="J497" s="168"/>
      <c r="K497" s="93"/>
      <c r="L497" s="169">
        <f>L496/SUM(I496:I499)</f>
        <v>-2.1187279113403255E-2</v>
      </c>
      <c r="M497" s="166"/>
      <c r="N497" s="167"/>
      <c r="O497" s="168"/>
      <c r="P497" s="93"/>
      <c r="Q497" s="169">
        <f>Q496/SUM(N496:N499)</f>
        <v>8.4512370341860973E-2</v>
      </c>
      <c r="R497" s="166"/>
      <c r="S497" s="167"/>
      <c r="T497" s="168"/>
      <c r="U497" s="93"/>
      <c r="V497" s="169">
        <f>V496/SUM(S496:S499)</f>
        <v>0.14755732504133248</v>
      </c>
    </row>
    <row r="498" spans="1:22" x14ac:dyDescent="0.25">
      <c r="A498" s="139">
        <f t="shared" si="143"/>
        <v>57</v>
      </c>
      <c r="B498" s="85" t="s">
        <v>119</v>
      </c>
      <c r="C498" s="86"/>
      <c r="D498" s="42">
        <f>D456+SUM(D459:D466)+D457</f>
        <v>2.3880957119999993</v>
      </c>
      <c r="E498" s="106"/>
      <c r="F498" s="7">
        <f>F456+SUM(F459:F466)+F457</f>
        <v>2.8813272239999987</v>
      </c>
      <c r="G498" s="56">
        <f>F498-D498</f>
        <v>0.49323151199999948</v>
      </c>
      <c r="H498" s="86"/>
      <c r="I498" s="42">
        <f>I456+SUM(I459:I466)+I457</f>
        <v>2.703986431999998</v>
      </c>
      <c r="J498" s="106"/>
      <c r="K498" s="7">
        <f>K456+SUM(K459:K466)+K457</f>
        <v>2.8813272239999987</v>
      </c>
      <c r="L498" s="56">
        <f>K498-I498</f>
        <v>0.17734079200000075</v>
      </c>
      <c r="M498" s="86"/>
      <c r="N498" s="42">
        <f>N456+SUM(N459:N466)+N457</f>
        <v>3.1881536480000001</v>
      </c>
      <c r="O498" s="106"/>
      <c r="P498" s="7">
        <f>P456+SUM(P459:P466)+P457</f>
        <v>2.9757272239999986</v>
      </c>
      <c r="Q498" s="56">
        <f>P498-N498</f>
        <v>-0.21242642400000156</v>
      </c>
      <c r="R498" s="86"/>
      <c r="S498" s="42">
        <f>S456+SUM(S459:S466)+S457</f>
        <v>4.9728923200000015</v>
      </c>
      <c r="T498" s="106"/>
      <c r="U498" s="7">
        <f>U456+SUM(U459:U466)+U457</f>
        <v>3.4241272239999985</v>
      </c>
      <c r="V498" s="56">
        <f>U498-S498</f>
        <v>-1.548765096000003</v>
      </c>
    </row>
    <row r="499" spans="1:22" ht="15.75" thickBot="1" x14ac:dyDescent="0.3">
      <c r="A499" s="170">
        <f t="shared" si="143"/>
        <v>58</v>
      </c>
      <c r="B499" s="171" t="s">
        <v>116</v>
      </c>
      <c r="C499" s="172"/>
      <c r="D499" s="173"/>
      <c r="E499" s="174"/>
      <c r="F499" s="175"/>
      <c r="G499" s="176">
        <f>G498/SUM(D496:D499)</f>
        <v>2.10379059927976E-2</v>
      </c>
      <c r="H499" s="172"/>
      <c r="I499" s="173"/>
      <c r="J499" s="174"/>
      <c r="K499" s="175"/>
      <c r="L499" s="176">
        <f>L498/SUM(I496:I499)</f>
        <v>7.854031894431502E-3</v>
      </c>
      <c r="M499" s="172"/>
      <c r="N499" s="173"/>
      <c r="O499" s="174"/>
      <c r="P499" s="175"/>
      <c r="Q499" s="176">
        <f>Q498/SUM(N496:N499)</f>
        <v>-1.0200375349707557E-2</v>
      </c>
      <c r="R499" s="172"/>
      <c r="S499" s="173"/>
      <c r="T499" s="174"/>
      <c r="U499" s="175"/>
      <c r="V499" s="176">
        <f>V498/SUM(S496:S499)</f>
        <v>-7.2929421331102515E-2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  <mergeCell ref="A253:A254"/>
    <mergeCell ref="B253:B254"/>
    <mergeCell ref="C253:D253"/>
    <mergeCell ref="E253:G253"/>
    <mergeCell ref="H253:I253"/>
    <mergeCell ref="J253:L253"/>
    <mergeCell ref="M253:N253"/>
    <mergeCell ref="O253:Q253"/>
    <mergeCell ref="R253:S253"/>
    <mergeCell ref="T253:V253"/>
    <mergeCell ref="A315:A316"/>
    <mergeCell ref="B315:B316"/>
    <mergeCell ref="C315:D315"/>
    <mergeCell ref="E315:G315"/>
    <mergeCell ref="H315:I315"/>
    <mergeCell ref="J315:L315"/>
    <mergeCell ref="M315:N315"/>
    <mergeCell ref="O315:Q315"/>
    <mergeCell ref="R315:S315"/>
    <mergeCell ref="T315:V315"/>
    <mergeCell ref="A377:A378"/>
    <mergeCell ref="B377:B378"/>
    <mergeCell ref="C377:D377"/>
    <mergeCell ref="E377:G377"/>
    <mergeCell ref="H377:I377"/>
    <mergeCell ref="J377:L377"/>
    <mergeCell ref="M377:N377"/>
    <mergeCell ref="O377:Q377"/>
    <mergeCell ref="R377:S377"/>
    <mergeCell ref="T377:V377"/>
    <mergeCell ref="A439:A440"/>
    <mergeCell ref="B439:B440"/>
    <mergeCell ref="C439:D439"/>
    <mergeCell ref="E439:G439"/>
    <mergeCell ref="H439:I439"/>
    <mergeCell ref="J439:L439"/>
    <mergeCell ref="M439:N439"/>
    <mergeCell ref="O439:Q439"/>
    <mergeCell ref="R439:S439"/>
    <mergeCell ref="T439:V439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6" max="21" man="1"/>
    <brk id="128" max="21" man="1"/>
    <brk id="190" max="21" man="1"/>
    <brk id="252" max="21" man="1"/>
    <brk id="314" max="21" man="1"/>
    <brk id="376" max="21" man="1"/>
    <brk id="438" max="2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10.7109375" customWidth="1"/>
  </cols>
  <sheetData>
    <row r="1" spans="1:19" ht="18.75" x14ac:dyDescent="0.3">
      <c r="A1" s="71" t="s">
        <v>42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143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161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60" x14ac:dyDescent="0.25">
      <c r="A5" s="210" t="s">
        <v>142</v>
      </c>
      <c r="B5" s="211" t="s">
        <v>163</v>
      </c>
      <c r="C5" s="253" t="s">
        <v>129</v>
      </c>
      <c r="D5" s="258" t="s">
        <v>132</v>
      </c>
      <c r="E5" s="212" t="s">
        <v>133</v>
      </c>
      <c r="F5" s="212" t="s">
        <v>134</v>
      </c>
      <c r="G5" s="213" t="s">
        <v>150</v>
      </c>
      <c r="H5" s="258" t="s">
        <v>132</v>
      </c>
      <c r="I5" s="212" t="s">
        <v>133</v>
      </c>
      <c r="J5" s="212" t="s">
        <v>134</v>
      </c>
      <c r="K5" s="213" t="s">
        <v>150</v>
      </c>
      <c r="L5" s="258" t="s">
        <v>132</v>
      </c>
      <c r="M5" s="212" t="s">
        <v>133</v>
      </c>
      <c r="N5" s="212" t="s">
        <v>134</v>
      </c>
      <c r="O5" s="213" t="s">
        <v>150</v>
      </c>
      <c r="P5" s="256" t="s">
        <v>132</v>
      </c>
      <c r="Q5" s="212" t="s">
        <v>133</v>
      </c>
      <c r="R5" s="212" t="s">
        <v>134</v>
      </c>
      <c r="S5" s="213" t="s">
        <v>150</v>
      </c>
    </row>
    <row r="6" spans="1:19" x14ac:dyDescent="0.25">
      <c r="A6" s="268">
        <v>1</v>
      </c>
      <c r="B6" s="269" t="s">
        <v>160</v>
      </c>
      <c r="C6" s="270"/>
      <c r="D6" s="322" t="s">
        <v>1</v>
      </c>
      <c r="E6" s="323"/>
      <c r="F6" s="323"/>
      <c r="G6" s="324"/>
      <c r="H6" s="322" t="s">
        <v>19</v>
      </c>
      <c r="I6" s="323"/>
      <c r="J6" s="323"/>
      <c r="K6" s="324"/>
      <c r="L6" s="322" t="s">
        <v>20</v>
      </c>
      <c r="M6" s="323"/>
      <c r="N6" s="323"/>
      <c r="O6" s="324"/>
      <c r="P6" s="325" t="s">
        <v>21</v>
      </c>
      <c r="Q6" s="323"/>
      <c r="R6" s="323"/>
      <c r="S6" s="324"/>
    </row>
    <row r="7" spans="1:19" x14ac:dyDescent="0.25">
      <c r="A7" s="261">
        <f>A6+1</f>
        <v>2</v>
      </c>
      <c r="B7" s="262" t="s">
        <v>167</v>
      </c>
      <c r="C7" s="263" t="s">
        <v>135</v>
      </c>
      <c r="D7" s="264">
        <f>'GS&lt;50 Detail'!$D$50</f>
        <v>380.79361951999999</v>
      </c>
      <c r="E7" s="265">
        <f>'GS&lt;50 Detail'!$F$50</f>
        <v>361.27526963999992</v>
      </c>
      <c r="F7" s="265">
        <f>E7-D7</f>
        <v>-19.518349880000073</v>
      </c>
      <c r="G7" s="266">
        <f>F7/D7</f>
        <v>-5.1257029738585029E-2</v>
      </c>
      <c r="H7" s="264">
        <f>'GS&lt;50 Detail'!$I$50</f>
        <v>352.31092991999998</v>
      </c>
      <c r="I7" s="265">
        <f>'GS&lt;50 Detail'!$K$50</f>
        <v>361.27526963999992</v>
      </c>
      <c r="J7" s="265">
        <f>I7-H7</f>
        <v>8.9643397199999413</v>
      </c>
      <c r="K7" s="266">
        <f>J7/H7</f>
        <v>2.5444398565878993E-2</v>
      </c>
      <c r="L7" s="264">
        <f>'GS&lt;50 Detail'!$N$50</f>
        <v>365.82594687999995</v>
      </c>
      <c r="M7" s="265">
        <f>'GS&lt;50 Detail'!$P$50</f>
        <v>362.17926963999992</v>
      </c>
      <c r="N7" s="265">
        <f>M7-L7</f>
        <v>-3.6466772400000309</v>
      </c>
      <c r="O7" s="266">
        <f>N7/L7</f>
        <v>-9.9683395098167597E-3</v>
      </c>
      <c r="P7" s="267">
        <f>'GS&lt;50 Detail'!$S$50</f>
        <v>387.2624282887748</v>
      </c>
      <c r="Q7" s="265">
        <f>'GS&lt;50 Detail'!$U$50</f>
        <v>366.47326963999996</v>
      </c>
      <c r="R7" s="265">
        <f>Q7-P7</f>
        <v>-20.789158648774844</v>
      </c>
      <c r="S7" s="266">
        <f>R7/P7</f>
        <v>-5.3682353696529357E-2</v>
      </c>
    </row>
    <row r="8" spans="1:19" x14ac:dyDescent="0.25">
      <c r="A8" s="234">
        <f>A7+1</f>
        <v>3</v>
      </c>
      <c r="B8" s="1" t="s">
        <v>157</v>
      </c>
      <c r="C8" s="254" t="s">
        <v>135</v>
      </c>
      <c r="D8" s="259">
        <f>'GS&lt;50 Detail'!$D$112</f>
        <v>209.20565976</v>
      </c>
      <c r="E8" s="7">
        <f>'GS&lt;50 Detail'!$F$112</f>
        <v>196.51413481999998</v>
      </c>
      <c r="F8" s="7">
        <f t="shared" ref="F8:F16" si="0">E8-D8</f>
        <v>-12.691524940000022</v>
      </c>
      <c r="G8" s="252">
        <f t="shared" ref="G8:G16" si="1">F8/D8</f>
        <v>-6.0665303962424796E-2</v>
      </c>
      <c r="H8" s="259">
        <f>'GS&lt;50 Detail'!$I$112</f>
        <v>187.51196496</v>
      </c>
      <c r="I8" s="7">
        <f>'GS&lt;50 Detail'!$K$112</f>
        <v>196.51413481999998</v>
      </c>
      <c r="J8" s="7">
        <f t="shared" ref="J8:J16" si="2">I8-H8</f>
        <v>9.0021698599999809</v>
      </c>
      <c r="K8" s="252">
        <f t="shared" ref="K8:K16" si="3">J8/H8</f>
        <v>4.8008509013919835E-2</v>
      </c>
      <c r="L8" s="259">
        <f>'GS&lt;50 Detail'!$N$112</f>
        <v>198.08887343999999</v>
      </c>
      <c r="M8" s="7">
        <f>'GS&lt;50 Detail'!$P$112</f>
        <v>196.96613481999998</v>
      </c>
      <c r="N8" s="7">
        <f t="shared" ref="N8:N16" si="4">M8-L8</f>
        <v>-1.1227386200000069</v>
      </c>
      <c r="O8" s="252">
        <f t="shared" ref="O8:O16" si="5">N8/L8</f>
        <v>-5.667853022244978E-3</v>
      </c>
      <c r="P8" s="113">
        <f>'GS&lt;50 Detail'!$S$112</f>
        <v>206.12336414438741</v>
      </c>
      <c r="Q8" s="7">
        <f>'GS&lt;50 Detail'!$U$112</f>
        <v>199.11313482</v>
      </c>
      <c r="R8" s="7">
        <f t="shared" ref="R8:R16" si="6">Q8-P8</f>
        <v>-7.0102293243874101</v>
      </c>
      <c r="S8" s="252">
        <f t="shared" ref="S8:S16" si="7">R8/P8</f>
        <v>-3.4009872454229949E-2</v>
      </c>
    </row>
    <row r="9" spans="1:19" x14ac:dyDescent="0.25">
      <c r="A9" s="234">
        <f t="shared" ref="A9:A11" si="8">A8+1</f>
        <v>4</v>
      </c>
      <c r="B9" s="1" t="s">
        <v>164</v>
      </c>
      <c r="C9" s="254" t="s">
        <v>135</v>
      </c>
      <c r="D9" s="259">
        <f>'GS&lt;50 Detail'!$D$174</f>
        <v>870.24549880000006</v>
      </c>
      <c r="E9" s="7">
        <f>'GS&lt;50 Detail'!$F$174</f>
        <v>842.26987410000004</v>
      </c>
      <c r="F9" s="7">
        <f t="shared" si="0"/>
        <v>-27.975624700000026</v>
      </c>
      <c r="G9" s="252">
        <f t="shared" si="1"/>
        <v>-3.2146819189040575E-2</v>
      </c>
      <c r="H9" s="259">
        <f>'GS&lt;50 Detail'!$I$174</f>
        <v>822.52582480000001</v>
      </c>
      <c r="I9" s="7">
        <f>'GS&lt;50 Detail'!$K$174</f>
        <v>842.26987410000004</v>
      </c>
      <c r="J9" s="7">
        <f t="shared" si="2"/>
        <v>19.744049300000029</v>
      </c>
      <c r="K9" s="252">
        <f t="shared" si="3"/>
        <v>2.4004169479786074E-2</v>
      </c>
      <c r="L9" s="259">
        <f>'GS&lt;50 Detail'!$N$174</f>
        <v>851.68036719999998</v>
      </c>
      <c r="M9" s="7">
        <f>'GS&lt;50 Detail'!$P$174</f>
        <v>844.52987410000003</v>
      </c>
      <c r="N9" s="7">
        <f t="shared" si="4"/>
        <v>-7.1504930999999488</v>
      </c>
      <c r="O9" s="252">
        <f t="shared" si="5"/>
        <v>-8.3957472490625105E-3</v>
      </c>
      <c r="P9" s="113">
        <f>'GS&lt;50 Detail'!$S$174</f>
        <v>916.80322072193735</v>
      </c>
      <c r="Q9" s="7">
        <f>'GS&lt;50 Detail'!$U$174</f>
        <v>855.26487410000004</v>
      </c>
      <c r="R9" s="7">
        <f t="shared" si="6"/>
        <v>-61.538346621937308</v>
      </c>
      <c r="S9" s="252">
        <f t="shared" si="7"/>
        <v>-6.7122742624615664E-2</v>
      </c>
    </row>
    <row r="10" spans="1:19" s="197" customFormat="1" x14ac:dyDescent="0.25">
      <c r="A10" s="234">
        <f t="shared" si="8"/>
        <v>5</v>
      </c>
      <c r="B10" s="1" t="s">
        <v>165</v>
      </c>
      <c r="C10" s="254" t="s">
        <v>135</v>
      </c>
      <c r="D10" s="259">
        <f>'GS&lt;50 Detail'!$D$236</f>
        <v>1696.5452976000001</v>
      </c>
      <c r="E10" s="7">
        <f>'GS&lt;50 Detail'!$F$236</f>
        <v>1649.4645482000001</v>
      </c>
      <c r="F10" s="7">
        <f t="shared" si="0"/>
        <v>-47.080749400000059</v>
      </c>
      <c r="G10" s="252">
        <f t="shared" si="1"/>
        <v>-2.7750953344188537E-2</v>
      </c>
      <c r="H10" s="259">
        <f>'GS&lt;50 Detail'!$I$236</f>
        <v>1616.2931496000001</v>
      </c>
      <c r="I10" s="7">
        <f>'GS&lt;50 Detail'!$K$236</f>
        <v>1649.4645482000001</v>
      </c>
      <c r="J10" s="7">
        <f t="shared" si="2"/>
        <v>33.171398599999975</v>
      </c>
      <c r="K10" s="252">
        <f t="shared" si="3"/>
        <v>2.052313258161691E-2</v>
      </c>
      <c r="L10" s="259">
        <f>'GS&lt;50 Detail'!$N$236</f>
        <v>1668.6697343999999</v>
      </c>
      <c r="M10" s="7">
        <f>'GS&lt;50 Detail'!$P$236</f>
        <v>1653.9845482000001</v>
      </c>
      <c r="N10" s="7">
        <f t="shared" si="4"/>
        <v>-14.685186199999862</v>
      </c>
      <c r="O10" s="252">
        <f t="shared" si="5"/>
        <v>-8.8005348795279631E-3</v>
      </c>
      <c r="P10" s="113">
        <f>'GS&lt;50 Detail'!$S$236</f>
        <v>1805.1530414438746</v>
      </c>
      <c r="Q10" s="7">
        <f>'GS&lt;50 Detail'!$U$236</f>
        <v>1675.4545482000001</v>
      </c>
      <c r="R10" s="7">
        <f t="shared" si="6"/>
        <v>-129.69849324387451</v>
      </c>
      <c r="S10" s="252">
        <f t="shared" si="7"/>
        <v>-7.1849029010932791E-2</v>
      </c>
    </row>
    <row r="11" spans="1:19" s="197" customFormat="1" x14ac:dyDescent="0.25">
      <c r="A11" s="234">
        <f t="shared" si="8"/>
        <v>6</v>
      </c>
      <c r="B11" s="1" t="s">
        <v>166</v>
      </c>
      <c r="C11" s="254" t="s">
        <v>135</v>
      </c>
      <c r="D11" s="259">
        <f>'GS&lt;50 Detail'!$D$298</f>
        <v>2522.8450963999999</v>
      </c>
      <c r="E11" s="7">
        <f>'GS&lt;50 Detail'!$F$298</f>
        <v>2456.6592222999998</v>
      </c>
      <c r="F11" s="7">
        <f t="shared" si="0"/>
        <v>-66.185874100000092</v>
      </c>
      <c r="G11" s="252">
        <f t="shared" si="1"/>
        <v>-2.6234616700979665E-2</v>
      </c>
      <c r="H11" s="259">
        <f>'GS&lt;50 Detail'!$I$298</f>
        <v>2410.0604744000002</v>
      </c>
      <c r="I11" s="7">
        <f>'GS&lt;50 Detail'!$K$298</f>
        <v>2456.6592222999998</v>
      </c>
      <c r="J11" s="7">
        <f t="shared" si="2"/>
        <v>46.59874789999958</v>
      </c>
      <c r="K11" s="252">
        <f t="shared" si="3"/>
        <v>1.9335094863792011E-2</v>
      </c>
      <c r="L11" s="259">
        <f>'GS&lt;50 Detail'!$N$298</f>
        <v>2485.6591016000002</v>
      </c>
      <c r="M11" s="7">
        <f>'GS&lt;50 Detail'!$P$298</f>
        <v>2463.4392223</v>
      </c>
      <c r="N11" s="7">
        <f t="shared" si="4"/>
        <v>-22.21987930000023</v>
      </c>
      <c r="O11" s="252">
        <f t="shared" si="5"/>
        <v>-8.9392303577338732E-3</v>
      </c>
      <c r="P11" s="113">
        <f>'GS&lt;50 Detail'!$S$298</f>
        <v>2693.5028621658116</v>
      </c>
      <c r="Q11" s="7">
        <f>'GS&lt;50 Detail'!$U$298</f>
        <v>2495.6442222999999</v>
      </c>
      <c r="R11" s="7">
        <f t="shared" si="6"/>
        <v>-197.85863986581171</v>
      </c>
      <c r="S11" s="252">
        <f t="shared" si="7"/>
        <v>-7.3457742571959278E-2</v>
      </c>
    </row>
    <row r="12" spans="1:19" x14ac:dyDescent="0.25">
      <c r="A12" s="261">
        <f>A11+1</f>
        <v>7</v>
      </c>
      <c r="B12" s="262" t="s">
        <v>167</v>
      </c>
      <c r="C12" s="263" t="s">
        <v>136</v>
      </c>
      <c r="D12" s="264">
        <f>'GS&lt;50 Detail'!$D$58</f>
        <v>391.41561951999995</v>
      </c>
      <c r="E12" s="265">
        <f>'GS&lt;50 Detail'!$F$58</f>
        <v>369.18526963999994</v>
      </c>
      <c r="F12" s="265">
        <f t="shared" si="0"/>
        <v>-22.230349880000006</v>
      </c>
      <c r="G12" s="266">
        <f t="shared" si="1"/>
        <v>-5.6794743927852151E-2</v>
      </c>
      <c r="H12" s="264">
        <f>'GS&lt;50 Detail'!$I$58</f>
        <v>350.50292991999999</v>
      </c>
      <c r="I12" s="265">
        <f>'GS&lt;50 Detail'!$K$58</f>
        <v>369.18526963999994</v>
      </c>
      <c r="J12" s="265">
        <f t="shared" si="2"/>
        <v>18.682339719999959</v>
      </c>
      <c r="K12" s="266">
        <f t="shared" si="3"/>
        <v>5.3301522256216462E-2</v>
      </c>
      <c r="L12" s="264">
        <f>'GS&lt;50 Detail'!$N$58</f>
        <v>383.67994687999999</v>
      </c>
      <c r="M12" s="265">
        <f>'GS&lt;50 Detail'!$P$58</f>
        <v>388.84726963999998</v>
      </c>
      <c r="N12" s="265">
        <f t="shared" si="4"/>
        <v>5.1673227599999905</v>
      </c>
      <c r="O12" s="266">
        <f t="shared" si="5"/>
        <v>1.3467794712805582E-2</v>
      </c>
      <c r="P12" s="267">
        <f>'GS&lt;50 Detail'!$S$58</f>
        <v>393.59042828877477</v>
      </c>
      <c r="Q12" s="265">
        <f>'GS&lt;50 Detail'!$U$58</f>
        <v>381.38926963999995</v>
      </c>
      <c r="R12" s="265">
        <f t="shared" si="6"/>
        <v>-12.201158648774822</v>
      </c>
      <c r="S12" s="266">
        <f t="shared" si="7"/>
        <v>-3.0999632541426819E-2</v>
      </c>
    </row>
    <row r="13" spans="1:19" x14ac:dyDescent="0.25">
      <c r="A13" s="234">
        <f>A12+1</f>
        <v>8</v>
      </c>
      <c r="B13" s="1" t="s">
        <v>157</v>
      </c>
      <c r="C13" s="254" t="s">
        <v>136</v>
      </c>
      <c r="D13" s="259">
        <f>'GS&lt;50 Detail'!$D$120</f>
        <v>214.51665975999998</v>
      </c>
      <c r="E13" s="7">
        <f>'GS&lt;50 Detail'!$F$120</f>
        <v>200.46913481999997</v>
      </c>
      <c r="F13" s="7">
        <f t="shared" si="0"/>
        <v>-14.047524940000017</v>
      </c>
      <c r="G13" s="252">
        <f t="shared" si="1"/>
        <v>-6.5484540714536146E-2</v>
      </c>
      <c r="H13" s="259">
        <f>'GS&lt;50 Detail'!$I$120</f>
        <v>186.60796496</v>
      </c>
      <c r="I13" s="7">
        <f>'GS&lt;50 Detail'!$K$120</f>
        <v>200.46913481999997</v>
      </c>
      <c r="J13" s="7">
        <f t="shared" si="2"/>
        <v>13.861169859999961</v>
      </c>
      <c r="K13" s="252">
        <f t="shared" si="3"/>
        <v>7.427962607582772E-2</v>
      </c>
      <c r="L13" s="259">
        <f>'GS&lt;50 Detail'!$N$120</f>
        <v>197.63687343999999</v>
      </c>
      <c r="M13" s="7">
        <f>'GS&lt;50 Detail'!$P$120</f>
        <v>200.92113481999999</v>
      </c>
      <c r="N13" s="7">
        <f t="shared" si="4"/>
        <v>3.2842613800000038</v>
      </c>
      <c r="O13" s="252">
        <f t="shared" si="5"/>
        <v>1.6617655009590421E-2</v>
      </c>
      <c r="P13" s="113">
        <f>'GS&lt;50 Detail'!$S$120</f>
        <v>209.2873641443874</v>
      </c>
      <c r="Q13" s="7">
        <f>'GS&lt;50 Detail'!$U$120</f>
        <v>206.57113482</v>
      </c>
      <c r="R13" s="7">
        <f t="shared" si="6"/>
        <v>-2.7162293243873989</v>
      </c>
      <c r="S13" s="252">
        <f t="shared" si="7"/>
        <v>-1.2978467837711749E-2</v>
      </c>
    </row>
    <row r="14" spans="1:19" x14ac:dyDescent="0.25">
      <c r="A14" s="234">
        <f t="shared" ref="A14:A16" si="9">A13+1</f>
        <v>9</v>
      </c>
      <c r="B14" s="1" t="s">
        <v>164</v>
      </c>
      <c r="C14" s="254" t="s">
        <v>136</v>
      </c>
      <c r="D14" s="259">
        <f>'GS&lt;50 Detail'!$D$182</f>
        <v>896.80049880000001</v>
      </c>
      <c r="E14" s="7">
        <f>'GS&lt;50 Detail'!$F$182</f>
        <v>862.04487410000002</v>
      </c>
      <c r="F14" s="7">
        <f t="shared" si="0"/>
        <v>-34.755624699999998</v>
      </c>
      <c r="G14" s="252">
        <f t="shared" si="1"/>
        <v>-3.8755135335569235E-2</v>
      </c>
      <c r="H14" s="259">
        <f>'GS&lt;50 Detail'!$I$182</f>
        <v>818.00582480000003</v>
      </c>
      <c r="I14" s="7">
        <f>'GS&lt;50 Detail'!$K$182</f>
        <v>862.04487410000002</v>
      </c>
      <c r="J14" s="7">
        <f t="shared" si="2"/>
        <v>44.039049299999988</v>
      </c>
      <c r="K14" s="252">
        <f t="shared" si="3"/>
        <v>5.3837085219738387E-2</v>
      </c>
      <c r="L14" s="259">
        <f>'GS&lt;50 Detail'!$N$182</f>
        <v>849.42036719999999</v>
      </c>
      <c r="M14" s="7">
        <f>'GS&lt;50 Detail'!$P$182</f>
        <v>864.30487410000001</v>
      </c>
      <c r="N14" s="7">
        <f t="shared" si="4"/>
        <v>14.884506900000019</v>
      </c>
      <c r="O14" s="252">
        <f t="shared" si="5"/>
        <v>1.7523133980251491E-2</v>
      </c>
      <c r="P14" s="113">
        <f>'GS&lt;50 Detail'!$S$182</f>
        <v>932.6232207219374</v>
      </c>
      <c r="Q14" s="7">
        <f>'GS&lt;50 Detail'!$U$182</f>
        <v>892.55487410000001</v>
      </c>
      <c r="R14" s="7">
        <f t="shared" si="6"/>
        <v>-40.068346621937394</v>
      </c>
      <c r="S14" s="252">
        <f t="shared" si="7"/>
        <v>-4.2963059177232102E-2</v>
      </c>
    </row>
    <row r="15" spans="1:19" x14ac:dyDescent="0.25">
      <c r="A15" s="234">
        <f t="shared" si="9"/>
        <v>10</v>
      </c>
      <c r="B15" s="1" t="s">
        <v>165</v>
      </c>
      <c r="C15" s="254" t="s">
        <v>136</v>
      </c>
      <c r="D15" s="259">
        <f>'GS&lt;50 Detail'!$D$244</f>
        <v>1749.6552976</v>
      </c>
      <c r="E15" s="7">
        <f>'GS&lt;50 Detail'!$F$244</f>
        <v>1689.0145482</v>
      </c>
      <c r="F15" s="7">
        <f t="shared" si="0"/>
        <v>-60.640749400000004</v>
      </c>
      <c r="G15" s="252">
        <f t="shared" si="1"/>
        <v>-3.4658683617956543E-2</v>
      </c>
      <c r="H15" s="259">
        <f>'GS&lt;50 Detail'!$I$244</f>
        <v>1607.2531496000001</v>
      </c>
      <c r="I15" s="7">
        <f>'GS&lt;50 Detail'!$K$244</f>
        <v>1689.0145482</v>
      </c>
      <c r="J15" s="7">
        <f t="shared" si="2"/>
        <v>81.761398599999893</v>
      </c>
      <c r="K15" s="252">
        <f t="shared" si="3"/>
        <v>5.0870268084618774E-2</v>
      </c>
      <c r="L15" s="259">
        <f>'GS&lt;50 Detail'!$N$244</f>
        <v>1664.1497343999999</v>
      </c>
      <c r="M15" s="7">
        <f>'GS&lt;50 Detail'!$P$244</f>
        <v>1693.5345482</v>
      </c>
      <c r="N15" s="7">
        <f t="shared" si="4"/>
        <v>29.384813800000074</v>
      </c>
      <c r="O15" s="252">
        <f t="shared" si="5"/>
        <v>1.7657554000448529E-2</v>
      </c>
      <c r="P15" s="113">
        <f>'GS&lt;50 Detail'!$S$244</f>
        <v>1836.7930414438747</v>
      </c>
      <c r="Q15" s="7">
        <f>'GS&lt;50 Detail'!$U$244</f>
        <v>1750.0345482</v>
      </c>
      <c r="R15" s="7">
        <f t="shared" si="6"/>
        <v>-86.758493243874682</v>
      </c>
      <c r="S15" s="252">
        <f t="shared" si="7"/>
        <v>-4.7233679182318314E-2</v>
      </c>
    </row>
    <row r="16" spans="1:19" x14ac:dyDescent="0.25">
      <c r="A16" s="236">
        <f t="shared" si="9"/>
        <v>11</v>
      </c>
      <c r="B16" s="217" t="s">
        <v>166</v>
      </c>
      <c r="C16" s="255" t="s">
        <v>136</v>
      </c>
      <c r="D16" s="260">
        <f>'GS&lt;50 Detail'!$D$306</f>
        <v>2602.5100963999998</v>
      </c>
      <c r="E16" s="219">
        <f>'GS&lt;50 Detail'!$F$306</f>
        <v>2515.9842223000001</v>
      </c>
      <c r="F16" s="219">
        <f t="shared" si="0"/>
        <v>-86.525874099999783</v>
      </c>
      <c r="G16" s="231">
        <f t="shared" si="1"/>
        <v>-3.3247084889195741E-2</v>
      </c>
      <c r="H16" s="260">
        <f>'GS&lt;50 Detail'!$I$306</f>
        <v>2396.5004744000003</v>
      </c>
      <c r="I16" s="219">
        <f>'GS&lt;50 Detail'!$K$306</f>
        <v>2515.9842223000001</v>
      </c>
      <c r="J16" s="219">
        <f t="shared" si="2"/>
        <v>119.4837478999998</v>
      </c>
      <c r="K16" s="231">
        <f t="shared" si="3"/>
        <v>4.9857594094536675E-2</v>
      </c>
      <c r="L16" s="260">
        <f>'GS&lt;50 Detail'!$N$306</f>
        <v>2478.8791016</v>
      </c>
      <c r="M16" s="219">
        <f>'GS&lt;50 Detail'!$P$306</f>
        <v>2522.7642222999998</v>
      </c>
      <c r="N16" s="219">
        <f t="shared" si="4"/>
        <v>43.885120699999788</v>
      </c>
      <c r="O16" s="231">
        <f t="shared" si="5"/>
        <v>1.7703614779629229E-2</v>
      </c>
      <c r="P16" s="257">
        <f>'GS&lt;50 Detail'!$S$306</f>
        <v>2740.9628621658117</v>
      </c>
      <c r="Q16" s="219">
        <f>'GS&lt;50 Detail'!$U$306</f>
        <v>2607.5142222999998</v>
      </c>
      <c r="R16" s="219">
        <f t="shared" si="6"/>
        <v>-133.44863986581186</v>
      </c>
      <c r="S16" s="231">
        <f t="shared" si="7"/>
        <v>-4.8686774165325783E-2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3"/>
  <sheetViews>
    <sheetView zoomScale="110" zoomScaleNormal="110" workbookViewId="0">
      <pane xSplit="2" ySplit="6" topLeftCell="C298" activePane="bottomRight" state="frozen"/>
      <selection activeCell="G11" sqref="G11"/>
      <selection pane="topRight" activeCell="G11" sqref="G11"/>
      <selection pane="bottomLeft" activeCell="G11" sqref="G11"/>
      <selection pane="bottomRight" activeCell="G11" sqref="G11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30" t="s">
        <v>109</v>
      </c>
      <c r="B5" s="332" t="s">
        <v>0</v>
      </c>
      <c r="C5" s="328" t="s">
        <v>113</v>
      </c>
      <c r="D5" s="329"/>
      <c r="E5" s="326" t="s">
        <v>114</v>
      </c>
      <c r="F5" s="326"/>
      <c r="G5" s="327"/>
      <c r="H5" s="328" t="s">
        <v>115</v>
      </c>
      <c r="I5" s="329"/>
      <c r="J5" s="326" t="s">
        <v>114</v>
      </c>
      <c r="K5" s="326"/>
      <c r="L5" s="327"/>
      <c r="M5" s="328" t="s">
        <v>122</v>
      </c>
      <c r="N5" s="329"/>
      <c r="O5" s="326" t="s">
        <v>114</v>
      </c>
      <c r="P5" s="326"/>
      <c r="Q5" s="327"/>
      <c r="R5" s="328" t="s">
        <v>121</v>
      </c>
      <c r="S5" s="329"/>
      <c r="T5" s="326" t="s">
        <v>114</v>
      </c>
      <c r="U5" s="326"/>
      <c r="V5" s="327"/>
    </row>
    <row r="6" spans="1:22" x14ac:dyDescent="0.25">
      <c r="A6" s="331"/>
      <c r="B6" s="333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101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101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101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101</v>
      </c>
    </row>
    <row r="7" spans="1:22" x14ac:dyDescent="0.25">
      <c r="A7" s="139">
        <v>1</v>
      </c>
      <c r="B7" s="85" t="s">
        <v>89</v>
      </c>
      <c r="C7" s="86"/>
      <c r="D7" s="251">
        <v>2000</v>
      </c>
      <c r="E7" s="106"/>
      <c r="F7" s="1">
        <f>D7</f>
        <v>2000</v>
      </c>
      <c r="G7" s="85"/>
      <c r="H7" s="86"/>
      <c r="I7" s="40">
        <f>D7</f>
        <v>2000</v>
      </c>
      <c r="J7" s="106"/>
      <c r="K7" s="1">
        <f>I7</f>
        <v>2000</v>
      </c>
      <c r="L7" s="85"/>
      <c r="M7" s="86"/>
      <c r="N7" s="40">
        <f>D7</f>
        <v>2000</v>
      </c>
      <c r="O7" s="106"/>
      <c r="P7" s="1">
        <f>N7</f>
        <v>2000</v>
      </c>
      <c r="Q7" s="85"/>
      <c r="R7" s="86"/>
      <c r="S7" s="40">
        <f>D7</f>
        <v>2000</v>
      </c>
      <c r="T7" s="106"/>
      <c r="U7" s="1">
        <f>S7</f>
        <v>2000</v>
      </c>
      <c r="V7" s="85"/>
    </row>
    <row r="8" spans="1:22" x14ac:dyDescent="0.25">
      <c r="A8" s="139">
        <f>A7+1</f>
        <v>2</v>
      </c>
      <c r="B8" s="85" t="s">
        <v>90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8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91</v>
      </c>
      <c r="C10" s="86"/>
      <c r="D10" s="40">
        <f>D7*D9</f>
        <v>2085.6</v>
      </c>
      <c r="E10" s="106"/>
      <c r="F10" s="1">
        <f>F7*F9</f>
        <v>2086.1999999999998</v>
      </c>
      <c r="G10" s="85"/>
      <c r="H10" s="86"/>
      <c r="I10" s="40">
        <f>I7*I9</f>
        <v>2121.6</v>
      </c>
      <c r="J10" s="106"/>
      <c r="K10" s="1">
        <f>K7*K9</f>
        <v>2086.1999999999998</v>
      </c>
      <c r="L10" s="85"/>
      <c r="M10" s="86"/>
      <c r="N10" s="40">
        <f>N7*N9</f>
        <v>2132.4</v>
      </c>
      <c r="O10" s="106"/>
      <c r="P10" s="1">
        <f>P7*P9</f>
        <v>2086.1999999999998</v>
      </c>
      <c r="Q10" s="85"/>
      <c r="R10" s="86"/>
      <c r="S10" s="40">
        <f>S7*S9</f>
        <v>2116</v>
      </c>
      <c r="T10" s="106"/>
      <c r="U10" s="1">
        <f>U7*U9</f>
        <v>2086.1999999999998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102.4</v>
      </c>
      <c r="E12" s="108">
        <f>'General Input'!$B$11</f>
        <v>0.08</v>
      </c>
      <c r="F12" s="7">
        <f>F$7*E12*TOU_OFF</f>
        <v>102.4</v>
      </c>
      <c r="G12" s="85"/>
      <c r="H12" s="84">
        <f>'General Input'!$B$11</f>
        <v>0.08</v>
      </c>
      <c r="I12" s="42">
        <f>I$7*H12*TOU_OFF</f>
        <v>102.4</v>
      </c>
      <c r="J12" s="108">
        <f>'General Input'!$B$11</f>
        <v>0.08</v>
      </c>
      <c r="K12" s="7">
        <f>K$7*J12*TOU_OFF</f>
        <v>102.4</v>
      </c>
      <c r="L12" s="85"/>
      <c r="M12" s="84">
        <f>'General Input'!$B$11</f>
        <v>0.08</v>
      </c>
      <c r="N12" s="42">
        <f>N$7*M12*TOU_OFF</f>
        <v>102.4</v>
      </c>
      <c r="O12" s="108">
        <f>'General Input'!$B$11</f>
        <v>0.08</v>
      </c>
      <c r="P12" s="7">
        <f>P$7*O12*TOU_OFF</f>
        <v>102.4</v>
      </c>
      <c r="Q12" s="85"/>
      <c r="R12" s="84">
        <f>'General Input'!$B$11</f>
        <v>0.08</v>
      </c>
      <c r="S12" s="42">
        <f>S$7*R12*TOU_OFF</f>
        <v>102.4</v>
      </c>
      <c r="T12" s="108">
        <f>'General Input'!$B$11</f>
        <v>0.08</v>
      </c>
      <c r="U12" s="7">
        <f>U$7*T12*TOU_OFF</f>
        <v>102.4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43.92</v>
      </c>
      <c r="E13" s="108">
        <f>'General Input'!$B$12</f>
        <v>0.122</v>
      </c>
      <c r="F13" s="7">
        <f>F$7*E13*TOU_MID</f>
        <v>43.92</v>
      </c>
      <c r="G13" s="85"/>
      <c r="H13" s="84">
        <f>'General Input'!$B$12</f>
        <v>0.122</v>
      </c>
      <c r="I13" s="42">
        <f>I$7*H13*TOU_MID</f>
        <v>43.92</v>
      </c>
      <c r="J13" s="108">
        <f>'General Input'!$B$12</f>
        <v>0.122</v>
      </c>
      <c r="K13" s="7">
        <f>K$7*J13*TOU_MID</f>
        <v>43.92</v>
      </c>
      <c r="L13" s="85"/>
      <c r="M13" s="84">
        <f>'General Input'!$B$12</f>
        <v>0.122</v>
      </c>
      <c r="N13" s="42">
        <f>N$7*M13*TOU_MID</f>
        <v>43.92</v>
      </c>
      <c r="O13" s="108">
        <f>'General Input'!$B$12</f>
        <v>0.122</v>
      </c>
      <c r="P13" s="7">
        <f>P$7*O13*TOU_MID</f>
        <v>43.92</v>
      </c>
      <c r="Q13" s="85"/>
      <c r="R13" s="84">
        <f>'General Input'!$B$12</f>
        <v>0.122</v>
      </c>
      <c r="S13" s="42">
        <f>S$7*R13*TOU_MID</f>
        <v>43.92</v>
      </c>
      <c r="T13" s="108">
        <f>'General Input'!$B$12</f>
        <v>0.122</v>
      </c>
      <c r="U13" s="7">
        <f>U$7*T13*TOU_MID</f>
        <v>43.92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57.96</v>
      </c>
      <c r="E14" s="109">
        <f>'General Input'!$B$13</f>
        <v>0.161</v>
      </c>
      <c r="F14" s="70">
        <f>F$7*E14*TOU_ON</f>
        <v>57.96</v>
      </c>
      <c r="G14" s="125"/>
      <c r="H14" s="124">
        <f>'General Input'!$B$13</f>
        <v>0.161</v>
      </c>
      <c r="I14" s="69">
        <f>I$7*H14*TOU_ON</f>
        <v>57.96</v>
      </c>
      <c r="J14" s="109">
        <f>'General Input'!$B$13</f>
        <v>0.161</v>
      </c>
      <c r="K14" s="70">
        <f>K$7*J14*TOU_ON</f>
        <v>57.96</v>
      </c>
      <c r="L14" s="125"/>
      <c r="M14" s="124">
        <f>'General Input'!$B$13</f>
        <v>0.161</v>
      </c>
      <c r="N14" s="69">
        <f>N$7*M14*TOU_ON</f>
        <v>57.96</v>
      </c>
      <c r="O14" s="109">
        <f>'General Input'!$B$13</f>
        <v>0.161</v>
      </c>
      <c r="P14" s="70">
        <f>P$7*O14*TOU_ON</f>
        <v>57.96</v>
      </c>
      <c r="Q14" s="125"/>
      <c r="R14" s="124">
        <f>'General Input'!$B$13</f>
        <v>0.161</v>
      </c>
      <c r="S14" s="69">
        <f>S$7*R14*TOU_ON</f>
        <v>57.96</v>
      </c>
      <c r="T14" s="109">
        <f>'General Input'!$B$13</f>
        <v>0.161</v>
      </c>
      <c r="U14" s="70">
        <f>U$7*T14*TOU_ON</f>
        <v>57.96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204.28</v>
      </c>
      <c r="E15" s="110"/>
      <c r="F15" s="95">
        <f>SUM(F12:F14)</f>
        <v>204.28</v>
      </c>
      <c r="G15" s="127">
        <f>D15-F15</f>
        <v>0</v>
      </c>
      <c r="H15" s="126"/>
      <c r="I15" s="96">
        <f>SUM(I12:I14)</f>
        <v>204.28</v>
      </c>
      <c r="J15" s="110"/>
      <c r="K15" s="95">
        <f>SUM(K12:K14)</f>
        <v>204.28</v>
      </c>
      <c r="L15" s="127">
        <f>I15-K15</f>
        <v>0</v>
      </c>
      <c r="M15" s="126"/>
      <c r="N15" s="96">
        <f>SUM(N12:N14)</f>
        <v>204.28</v>
      </c>
      <c r="O15" s="110"/>
      <c r="P15" s="95">
        <f>SUM(P12:P14)</f>
        <v>204.28</v>
      </c>
      <c r="Q15" s="127">
        <f>N15-P15</f>
        <v>0</v>
      </c>
      <c r="R15" s="126"/>
      <c r="S15" s="96">
        <f>SUM(S12:S14)</f>
        <v>204.28</v>
      </c>
      <c r="T15" s="110"/>
      <c r="U15" s="95">
        <f>SUM(U12:U14)</f>
        <v>204.28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116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Approved'!$C$4</f>
        <v>34.840000000000003</v>
      </c>
      <c r="D18" s="42">
        <f>C18</f>
        <v>34.840000000000003</v>
      </c>
      <c r="E18" s="113">
        <f>'2016 Proposed'!$C$3</f>
        <v>30</v>
      </c>
      <c r="F18" s="7">
        <f>E18</f>
        <v>30</v>
      </c>
      <c r="G18" s="85"/>
      <c r="H18" s="55">
        <f>'2015 Approved'!$N$4</f>
        <v>19.059999999999999</v>
      </c>
      <c r="I18" s="42">
        <f>H18</f>
        <v>19.059999999999999</v>
      </c>
      <c r="J18" s="113">
        <f>'2016 Proposed'!$C$3</f>
        <v>30</v>
      </c>
      <c r="K18" s="7">
        <f>J18</f>
        <v>30</v>
      </c>
      <c r="L18" s="85"/>
      <c r="M18" s="55">
        <f>'2015 Approved'!$U$4</f>
        <v>27.45</v>
      </c>
      <c r="N18" s="42">
        <f>M18</f>
        <v>27.45</v>
      </c>
      <c r="O18" s="113">
        <f>'2016 Proposed'!$C$3</f>
        <v>30</v>
      </c>
      <c r="P18" s="7">
        <f>O18</f>
        <v>30</v>
      </c>
      <c r="Q18" s="85"/>
      <c r="R18" s="55">
        <f>'2015 Approved'!$Y$4</f>
        <v>22.91</v>
      </c>
      <c r="S18" s="42">
        <f>R18</f>
        <v>22.91</v>
      </c>
      <c r="T18" s="113">
        <f>'2016 Proposed'!$C$3</f>
        <v>30</v>
      </c>
      <c r="U18" s="7">
        <f>T18</f>
        <v>30</v>
      </c>
      <c r="V18" s="85"/>
    </row>
    <row r="19" spans="1:22" x14ac:dyDescent="0.25">
      <c r="A19" s="139">
        <f t="shared" si="0"/>
        <v>13</v>
      </c>
      <c r="B19" s="85" t="s">
        <v>84</v>
      </c>
      <c r="C19" s="55">
        <f>'2015 Approved'!$C$5</f>
        <v>3.01</v>
      </c>
      <c r="D19" s="42">
        <f t="shared" ref="D19:D22" si="1">C19</f>
        <v>3.01</v>
      </c>
      <c r="E19" s="113">
        <f>'2016 Proposed'!$C$5</f>
        <v>0</v>
      </c>
      <c r="F19" s="7">
        <f t="shared" ref="F19:F22" si="2">E19</f>
        <v>0</v>
      </c>
      <c r="G19" s="85"/>
      <c r="H19" s="55">
        <f>'2015 Approved'!$N$5</f>
        <v>1.23</v>
      </c>
      <c r="I19" s="42">
        <f t="shared" ref="I19:I22" si="3">H19</f>
        <v>1.23</v>
      </c>
      <c r="J19" s="113">
        <f>'2016 Proposed'!$C$5</f>
        <v>0</v>
      </c>
      <c r="K19" s="7">
        <f t="shared" ref="K19:K22" si="4">J19</f>
        <v>0</v>
      </c>
      <c r="L19" s="85"/>
      <c r="M19" s="55">
        <f>'2015 Approved'!$U$5</f>
        <v>2.21</v>
      </c>
      <c r="N19" s="42">
        <f t="shared" ref="N19:N22" si="5">M19</f>
        <v>2.21</v>
      </c>
      <c r="O19" s="113">
        <f>'2016 Proposed'!$C$5</f>
        <v>0</v>
      </c>
      <c r="P19" s="7">
        <f t="shared" ref="P19:P22" si="6">O19</f>
        <v>0</v>
      </c>
      <c r="Q19" s="85"/>
      <c r="R19" s="55">
        <f>'2015 Approved'!$Y$5</f>
        <v>1.23</v>
      </c>
      <c r="S19" s="42">
        <f t="shared" ref="S19:S22" si="7">R19</f>
        <v>1.23</v>
      </c>
      <c r="T19" s="113">
        <f>'2016 Proposed'!$C$5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84</v>
      </c>
      <c r="C20" s="55">
        <f>'2015 Approved'!$C$6</f>
        <v>0</v>
      </c>
      <c r="D20" s="42">
        <f t="shared" si="1"/>
        <v>0</v>
      </c>
      <c r="E20" s="113">
        <f>'2016 Proposed'!$C$6</f>
        <v>0</v>
      </c>
      <c r="F20" s="7">
        <f t="shared" si="2"/>
        <v>0</v>
      </c>
      <c r="G20" s="85"/>
      <c r="H20" s="55">
        <f>'2015 Approved'!$N$6</f>
        <v>4.12</v>
      </c>
      <c r="I20" s="42">
        <f t="shared" si="3"/>
        <v>4.12</v>
      </c>
      <c r="J20" s="113">
        <f>'2016 Proposed'!$C$6</f>
        <v>0</v>
      </c>
      <c r="K20" s="7">
        <f t="shared" si="4"/>
        <v>0</v>
      </c>
      <c r="L20" s="85"/>
      <c r="M20" s="55">
        <f>'2015 Approved'!$U$6</f>
        <v>0</v>
      </c>
      <c r="N20" s="42">
        <f t="shared" si="5"/>
        <v>0</v>
      </c>
      <c r="O20" s="113">
        <f>'2016 Proposed'!$C$6</f>
        <v>0</v>
      </c>
      <c r="P20" s="7">
        <f t="shared" si="6"/>
        <v>0</v>
      </c>
      <c r="Q20" s="85"/>
      <c r="R20" s="55">
        <f>'2015 Approved'!$Y$6</f>
        <v>0</v>
      </c>
      <c r="S20" s="42">
        <f t="shared" si="7"/>
        <v>0</v>
      </c>
      <c r="T20" s="113">
        <f>'2016 Proposed'!$C$6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Approved'!$C$7</f>
        <v>5.6</v>
      </c>
      <c r="D21" s="42">
        <f t="shared" si="1"/>
        <v>5.6</v>
      </c>
      <c r="E21" s="113">
        <f>'2016 Proposed'!$C$7</f>
        <v>2.94</v>
      </c>
      <c r="F21" s="7">
        <f t="shared" si="2"/>
        <v>2.94</v>
      </c>
      <c r="G21" s="85"/>
      <c r="H21" s="55">
        <f>'2015 Approved'!$N$7</f>
        <v>5.35</v>
      </c>
      <c r="I21" s="42">
        <f t="shared" si="3"/>
        <v>5.35</v>
      </c>
      <c r="J21" s="113">
        <f>'2016 Proposed'!$C$7</f>
        <v>2.94</v>
      </c>
      <c r="K21" s="7">
        <f t="shared" si="4"/>
        <v>2.94</v>
      </c>
      <c r="L21" s="85"/>
      <c r="M21" s="55">
        <f>'2015 Approved'!$U$7</f>
        <v>3.84</v>
      </c>
      <c r="N21" s="42">
        <f t="shared" si="5"/>
        <v>3.84</v>
      </c>
      <c r="O21" s="113">
        <f>'2016 Proposed'!$C$7</f>
        <v>2.94</v>
      </c>
      <c r="P21" s="7">
        <f t="shared" si="6"/>
        <v>2.94</v>
      </c>
      <c r="Q21" s="85"/>
      <c r="R21" s="55">
        <f>'2015 Approved'!$Y$7</f>
        <v>3.07</v>
      </c>
      <c r="S21" s="42">
        <f t="shared" si="7"/>
        <v>3.07</v>
      </c>
      <c r="T21" s="113">
        <f>'2016 Proposed'!$C$7</f>
        <v>2.94</v>
      </c>
      <c r="U21" s="7">
        <f t="shared" si="8"/>
        <v>2.94</v>
      </c>
      <c r="V21" s="85"/>
    </row>
    <row r="22" spans="1:22" x14ac:dyDescent="0.25">
      <c r="A22" s="139">
        <f t="shared" si="0"/>
        <v>16</v>
      </c>
      <c r="B22" s="85" t="s">
        <v>93</v>
      </c>
      <c r="C22" s="55">
        <f>'2015 Approved'!$C$8</f>
        <v>0.79</v>
      </c>
      <c r="D22" s="42">
        <f t="shared" si="1"/>
        <v>0.79</v>
      </c>
      <c r="E22" s="113">
        <f>'2016 Proposed'!$C$8</f>
        <v>0.79</v>
      </c>
      <c r="F22" s="7">
        <f t="shared" si="2"/>
        <v>0.79</v>
      </c>
      <c r="G22" s="85"/>
      <c r="H22" s="55">
        <f>'2015 Approved'!$N$8</f>
        <v>0.79</v>
      </c>
      <c r="I22" s="42">
        <f t="shared" si="3"/>
        <v>0.79</v>
      </c>
      <c r="J22" s="113">
        <f>'2016 Proposed'!$C$8</f>
        <v>0.79</v>
      </c>
      <c r="K22" s="7">
        <f t="shared" si="4"/>
        <v>0.79</v>
      </c>
      <c r="L22" s="85"/>
      <c r="M22" s="55">
        <f>'2015 Approved'!$U$8</f>
        <v>0.79</v>
      </c>
      <c r="N22" s="42">
        <f t="shared" si="5"/>
        <v>0.79</v>
      </c>
      <c r="O22" s="113">
        <f>'2016 Proposed'!$C$8</f>
        <v>0.79</v>
      </c>
      <c r="P22" s="7">
        <f t="shared" si="6"/>
        <v>0.79</v>
      </c>
      <c r="Q22" s="85"/>
      <c r="R22" s="55">
        <f>'2015 Approved'!$Y$8</f>
        <v>0.79</v>
      </c>
      <c r="S22" s="42">
        <f t="shared" si="7"/>
        <v>0.79</v>
      </c>
      <c r="T22" s="113">
        <f>'2016 Proposed'!$C$8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8.7431839999999905</v>
      </c>
      <c r="E23" s="114">
        <f>F15/$F$7</f>
        <v>0.10213999999999999</v>
      </c>
      <c r="F23" s="7">
        <f>(F10-F7)*E23</f>
        <v>8.8044679999999804</v>
      </c>
      <c r="G23" s="85"/>
      <c r="H23" s="59">
        <f>I15/I7</f>
        <v>0.10213999999999999</v>
      </c>
      <c r="I23" s="42">
        <f>(I10-I7)*H23</f>
        <v>12.42022399999999</v>
      </c>
      <c r="J23" s="114">
        <f>K15/$F$7</f>
        <v>0.10213999999999999</v>
      </c>
      <c r="K23" s="7">
        <f>(K10-K7)*J23</f>
        <v>8.8044679999999804</v>
      </c>
      <c r="L23" s="85"/>
      <c r="M23" s="59">
        <f>N15/N7</f>
        <v>0.10213999999999999</v>
      </c>
      <c r="N23" s="42">
        <f>(N10-N7)*M23</f>
        <v>13.523336000000009</v>
      </c>
      <c r="O23" s="114">
        <f>P15/$F$7</f>
        <v>0.10213999999999999</v>
      </c>
      <c r="P23" s="7">
        <f>(P10-P7)*O23</f>
        <v>8.8044679999999804</v>
      </c>
      <c r="Q23" s="85"/>
      <c r="R23" s="59">
        <f>S15/S7</f>
        <v>0.10213999999999999</v>
      </c>
      <c r="S23" s="42">
        <f>(S10-S7)*R23</f>
        <v>11.848239999999999</v>
      </c>
      <c r="T23" s="114">
        <f>U15/$F$7</f>
        <v>0.10213999999999999</v>
      </c>
      <c r="U23" s="7">
        <f>(U10-U7)*T23</f>
        <v>8.8044679999999804</v>
      </c>
      <c r="V23" s="85"/>
    </row>
    <row r="24" spans="1:22" x14ac:dyDescent="0.25">
      <c r="A24" s="139">
        <f t="shared" si="0"/>
        <v>18</v>
      </c>
      <c r="B24" s="85" t="s">
        <v>88</v>
      </c>
      <c r="C24" s="59">
        <f>'2015 Approved'!$C$11</f>
        <v>1.18E-2</v>
      </c>
      <c r="D24" s="42">
        <f>C24*D$7</f>
        <v>23.599999999999998</v>
      </c>
      <c r="E24" s="114">
        <f>'2016 Proposed'!$C$11</f>
        <v>9.9000000000000008E-3</v>
      </c>
      <c r="F24" s="7">
        <f>E24*F$7</f>
        <v>19.8</v>
      </c>
      <c r="G24" s="85"/>
      <c r="H24" s="59">
        <f>'2015 Approved'!$N$11</f>
        <v>5.1000000000000004E-3</v>
      </c>
      <c r="I24" s="42">
        <f>H24*I$7</f>
        <v>10.200000000000001</v>
      </c>
      <c r="J24" s="114">
        <f>'2016 Proposed'!$C$11</f>
        <v>9.9000000000000008E-3</v>
      </c>
      <c r="K24" s="7">
        <f>J24*K$7</f>
        <v>19.8</v>
      </c>
      <c r="L24" s="85"/>
      <c r="M24" s="59">
        <f>'2015 Approved'!$U$11</f>
        <v>6.1000000000000004E-3</v>
      </c>
      <c r="N24" s="42">
        <f>M24*N$7</f>
        <v>12.200000000000001</v>
      </c>
      <c r="O24" s="114">
        <f>'2016 Proposed'!$C$11</f>
        <v>9.9000000000000008E-3</v>
      </c>
      <c r="P24" s="7">
        <f>O24*P$7</f>
        <v>19.8</v>
      </c>
      <c r="Q24" s="85"/>
      <c r="R24" s="59">
        <f>'2015 Approved'!$Y$11</f>
        <v>1.14E-2</v>
      </c>
      <c r="S24" s="42">
        <f>R24*S$7</f>
        <v>22.8</v>
      </c>
      <c r="T24" s="114">
        <f>'2016 Proposed'!$C$11</f>
        <v>9.9000000000000008E-3</v>
      </c>
      <c r="U24" s="7">
        <f>T24*U$7</f>
        <v>19.8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Approved'!$C$12</f>
        <v>2.9999999999999997E-4</v>
      </c>
      <c r="D25" s="42">
        <f t="shared" ref="D25:D33" si="9">C25*D$7</f>
        <v>0.6</v>
      </c>
      <c r="E25" s="114">
        <f>'2016 Proposed'!$C$13</f>
        <v>1.5E-3</v>
      </c>
      <c r="F25" s="7">
        <f t="shared" ref="F25:F33" si="10">E25*F$7</f>
        <v>3</v>
      </c>
      <c r="G25" s="85"/>
      <c r="H25" s="59">
        <f>'2015 Approved'!$N$12</f>
        <v>2.0000000000000001E-4</v>
      </c>
      <c r="I25" s="42">
        <f t="shared" ref="I25:I33" si="11">H25*I$7</f>
        <v>0.4</v>
      </c>
      <c r="J25" s="114">
        <f>'2016 Proposed'!$C$13</f>
        <v>1.5E-3</v>
      </c>
      <c r="K25" s="7">
        <f t="shared" ref="K25:K33" si="12">J25*K$7</f>
        <v>3</v>
      </c>
      <c r="L25" s="85"/>
      <c r="M25" s="59">
        <f>'2015 Approved'!$U$12</f>
        <v>1.2999999999999999E-3</v>
      </c>
      <c r="N25" s="42">
        <f t="shared" ref="N25:N33" si="13">M25*N$7</f>
        <v>2.6</v>
      </c>
      <c r="O25" s="114">
        <f>'2016 Proposed'!$C$13</f>
        <v>1.5E-3</v>
      </c>
      <c r="P25" s="7">
        <f t="shared" ref="P25:P33" si="14">O25*P$7</f>
        <v>3</v>
      </c>
      <c r="Q25" s="85"/>
      <c r="R25" s="59">
        <f>'2015 Approved'!$Y$12</f>
        <v>5.5999999999999999E-3</v>
      </c>
      <c r="S25" s="42">
        <f t="shared" ref="S25:S33" si="15">R25*S$7</f>
        <v>11.2</v>
      </c>
      <c r="T25" s="114">
        <f>'2016 Proposed'!$C$13</f>
        <v>1.5E-3</v>
      </c>
      <c r="U25" s="7">
        <f t="shared" ref="U25:U33" si="16">T25*U$7</f>
        <v>3</v>
      </c>
      <c r="V25" s="85"/>
    </row>
    <row r="26" spans="1:22" x14ac:dyDescent="0.25">
      <c r="A26" s="139">
        <f t="shared" si="0"/>
        <v>20</v>
      </c>
      <c r="B26" s="85" t="s">
        <v>85</v>
      </c>
      <c r="C26" s="59">
        <f>'2015 Approved'!$C$13</f>
        <v>0</v>
      </c>
      <c r="D26" s="42">
        <f t="shared" si="9"/>
        <v>0</v>
      </c>
      <c r="E26" s="114">
        <f>'2016 Proposed'!$C$14</f>
        <v>0</v>
      </c>
      <c r="F26" s="7">
        <f t="shared" si="10"/>
        <v>0</v>
      </c>
      <c r="G26" s="85"/>
      <c r="H26" s="59">
        <f>'2015 Approved'!$N$13</f>
        <v>2.0000000000000001E-4</v>
      </c>
      <c r="I26" s="42">
        <f t="shared" si="11"/>
        <v>0.4</v>
      </c>
      <c r="J26" s="114">
        <f>'2016 Proposed'!$C$14</f>
        <v>0</v>
      </c>
      <c r="K26" s="7">
        <f t="shared" si="12"/>
        <v>0</v>
      </c>
      <c r="L26" s="85"/>
      <c r="M26" s="59">
        <f>'2015 Approved'!$U$13</f>
        <v>0</v>
      </c>
      <c r="N26" s="42">
        <f t="shared" si="13"/>
        <v>0</v>
      </c>
      <c r="O26" s="114">
        <f>'2016 Proposed'!$C$14</f>
        <v>0</v>
      </c>
      <c r="P26" s="7">
        <f t="shared" si="14"/>
        <v>0</v>
      </c>
      <c r="Q26" s="85"/>
      <c r="R26" s="59">
        <f>'2015 Approved'!$Y$13</f>
        <v>0</v>
      </c>
      <c r="S26" s="42">
        <f t="shared" si="15"/>
        <v>0</v>
      </c>
      <c r="T26" s="114">
        <f>'2016 Proposed'!$C$14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Approved'!$C$14</f>
        <v>5.9999999999999995E-4</v>
      </c>
      <c r="D27" s="42">
        <f t="shared" si="9"/>
        <v>1.2</v>
      </c>
      <c r="E27" s="114">
        <f>'2016 Proposed'!$C$15</f>
        <v>6.9999999999999999E-4</v>
      </c>
      <c r="F27" s="7">
        <f t="shared" si="10"/>
        <v>1.4</v>
      </c>
      <c r="G27" s="85"/>
      <c r="H27" s="59">
        <f>'2015 Approved'!$N$14</f>
        <v>2.0000000000000001E-4</v>
      </c>
      <c r="I27" s="42">
        <f t="shared" si="11"/>
        <v>0.4</v>
      </c>
      <c r="J27" s="114">
        <f>'2016 Proposed'!$C$15</f>
        <v>6.9999999999999999E-4</v>
      </c>
      <c r="K27" s="7">
        <f t="shared" si="12"/>
        <v>1.4</v>
      </c>
      <c r="L27" s="85"/>
      <c r="M27" s="59">
        <f>'2015 Approved'!$U$14</f>
        <v>0</v>
      </c>
      <c r="N27" s="42">
        <f t="shared" si="13"/>
        <v>0</v>
      </c>
      <c r="O27" s="114">
        <f>'2016 Proposed'!$C$15</f>
        <v>6.9999999999999999E-4</v>
      </c>
      <c r="P27" s="7">
        <f t="shared" si="14"/>
        <v>1.4</v>
      </c>
      <c r="Q27" s="85"/>
      <c r="R27" s="59">
        <f>'2015 Approved'!$Y$14</f>
        <v>0</v>
      </c>
      <c r="S27" s="42">
        <f t="shared" si="15"/>
        <v>0</v>
      </c>
      <c r="T27" s="114">
        <f>'2016 Proposed'!$C$15</f>
        <v>6.9999999999999999E-4</v>
      </c>
      <c r="U27" s="7">
        <f t="shared" si="16"/>
        <v>1.4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Approved'!$C$15</f>
        <v>-1E-4</v>
      </c>
      <c r="D28" s="42">
        <f t="shared" si="9"/>
        <v>-0.2</v>
      </c>
      <c r="E28" s="114">
        <f>'2016 Proposed'!$C$16</f>
        <v>0</v>
      </c>
      <c r="F28" s="7">
        <f t="shared" si="10"/>
        <v>0</v>
      </c>
      <c r="G28" s="85"/>
      <c r="H28" s="59">
        <f>'2015 Approved'!$N$15</f>
        <v>-1E-4</v>
      </c>
      <c r="I28" s="42">
        <f t="shared" si="11"/>
        <v>-0.2</v>
      </c>
      <c r="J28" s="114">
        <f>'2016 Proposed'!$C$16</f>
        <v>0</v>
      </c>
      <c r="K28" s="7">
        <f t="shared" si="12"/>
        <v>0</v>
      </c>
      <c r="L28" s="85"/>
      <c r="M28" s="59">
        <f>'2015 Approved'!$U$15</f>
        <v>0</v>
      </c>
      <c r="N28" s="42">
        <f t="shared" si="13"/>
        <v>0</v>
      </c>
      <c r="O28" s="114">
        <f>'2016 Proposed'!$C$16</f>
        <v>0</v>
      </c>
      <c r="P28" s="7">
        <f t="shared" si="14"/>
        <v>0</v>
      </c>
      <c r="Q28" s="85"/>
      <c r="R28" s="59">
        <f>'2015 Approved'!$Y$15</f>
        <v>0</v>
      </c>
      <c r="S28" s="42">
        <f t="shared" si="15"/>
        <v>0</v>
      </c>
      <c r="T28" s="114">
        <f>'2016 Proposed'!$C$16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99</v>
      </c>
      <c r="C29" s="59">
        <f>'2015 Approved'!$C$16</f>
        <v>0</v>
      </c>
      <c r="D29" s="42">
        <f t="shared" si="9"/>
        <v>0</v>
      </c>
      <c r="E29" s="114">
        <f>'2016 Proposed'!$C$17</f>
        <v>0</v>
      </c>
      <c r="F29" s="7">
        <f t="shared" si="10"/>
        <v>0</v>
      </c>
      <c r="G29" s="85"/>
      <c r="H29" s="59">
        <f>'2015 Approved'!$N$16</f>
        <v>0</v>
      </c>
      <c r="I29" s="42">
        <f t="shared" si="11"/>
        <v>0</v>
      </c>
      <c r="J29" s="114">
        <f>'2016 Proposed'!$C$17</f>
        <v>0</v>
      </c>
      <c r="K29" s="7">
        <f t="shared" si="12"/>
        <v>0</v>
      </c>
      <c r="L29" s="85"/>
      <c r="M29" s="59">
        <f>'2015 Approved'!$U$16</f>
        <v>4.0000000000000002E-4</v>
      </c>
      <c r="N29" s="42">
        <f t="shared" si="13"/>
        <v>0.8</v>
      </c>
      <c r="O29" s="114">
        <f>M29</f>
        <v>4.0000000000000002E-4</v>
      </c>
      <c r="P29" s="7">
        <f t="shared" si="14"/>
        <v>0.8</v>
      </c>
      <c r="Q29" s="85"/>
      <c r="R29" s="59">
        <f>'2015 Approved'!$Y$16</f>
        <v>2.3E-3</v>
      </c>
      <c r="S29" s="42">
        <f t="shared" si="15"/>
        <v>4.5999999999999996</v>
      </c>
      <c r="T29" s="114">
        <f>R29</f>
        <v>2.3E-3</v>
      </c>
      <c r="U29" s="7">
        <f t="shared" si="16"/>
        <v>4.5999999999999996</v>
      </c>
      <c r="V29" s="85"/>
    </row>
    <row r="30" spans="1:22" x14ac:dyDescent="0.25">
      <c r="A30" s="139">
        <f t="shared" si="0"/>
        <v>24</v>
      </c>
      <c r="B30" s="85" t="s">
        <v>110</v>
      </c>
      <c r="C30" s="59">
        <f>'2015 Approved'!$C$17</f>
        <v>2.2000000000000001E-3</v>
      </c>
      <c r="D30" s="42">
        <f t="shared" si="9"/>
        <v>4.4000000000000004</v>
      </c>
      <c r="E30" s="114">
        <f>'2016 Proposed'!$C$18</f>
        <v>0</v>
      </c>
      <c r="F30" s="7">
        <f t="shared" si="10"/>
        <v>0</v>
      </c>
      <c r="G30" s="85"/>
      <c r="H30" s="59">
        <f>'2015 Approved'!$N$17</f>
        <v>1.4E-3</v>
      </c>
      <c r="I30" s="42">
        <f t="shared" si="11"/>
        <v>2.8</v>
      </c>
      <c r="J30" s="114">
        <f>'2016 Proposed'!$C$18</f>
        <v>0</v>
      </c>
      <c r="K30" s="7">
        <f t="shared" si="12"/>
        <v>0</v>
      </c>
      <c r="L30" s="85"/>
      <c r="M30" s="59">
        <f>'2015 Approved'!$U$17</f>
        <v>1.6000000000000001E-3</v>
      </c>
      <c r="N30" s="42">
        <f t="shared" si="13"/>
        <v>3.2</v>
      </c>
      <c r="O30" s="114">
        <f>'2016 Proposed'!$C$18</f>
        <v>0</v>
      </c>
      <c r="P30" s="7">
        <f t="shared" si="14"/>
        <v>0</v>
      </c>
      <c r="Q30" s="85"/>
      <c r="R30" s="59">
        <f>'2015 Approved'!$Y$17</f>
        <v>5.8999999999999999E-3</v>
      </c>
      <c r="S30" s="42">
        <f t="shared" si="15"/>
        <v>11.799999999999999</v>
      </c>
      <c r="T30" s="114">
        <f>'2016 Proposed'!$C$18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100</v>
      </c>
      <c r="C31" s="59">
        <f>'2015 Approved'!$C$18</f>
        <v>0</v>
      </c>
      <c r="D31" s="42">
        <f t="shared" si="9"/>
        <v>0</v>
      </c>
      <c r="E31" s="114">
        <f>'2016 Proposed'!$C$19</f>
        <v>1.5E-3</v>
      </c>
      <c r="F31" s="7">
        <f t="shared" si="10"/>
        <v>3</v>
      </c>
      <c r="G31" s="85"/>
      <c r="H31" s="59">
        <f>'2015 Approved'!$N$18</f>
        <v>0</v>
      </c>
      <c r="I31" s="42">
        <f t="shared" si="11"/>
        <v>0</v>
      </c>
      <c r="J31" s="114">
        <f>'2016 Proposed'!$C$19</f>
        <v>1.5E-3</v>
      </c>
      <c r="K31" s="7">
        <f t="shared" si="12"/>
        <v>3</v>
      </c>
      <c r="L31" s="85"/>
      <c r="M31" s="59">
        <f>'2015 Approved'!$U$18</f>
        <v>0</v>
      </c>
      <c r="N31" s="42">
        <f t="shared" si="13"/>
        <v>0</v>
      </c>
      <c r="O31" s="114">
        <f>'2016 Proposed'!$C$19</f>
        <v>1.5E-3</v>
      </c>
      <c r="P31" s="7">
        <f t="shared" si="14"/>
        <v>3</v>
      </c>
      <c r="Q31" s="85"/>
      <c r="R31" s="59">
        <f>'2015 Approved'!$Y$18</f>
        <v>0</v>
      </c>
      <c r="S31" s="42">
        <f t="shared" si="15"/>
        <v>0</v>
      </c>
      <c r="T31" s="114">
        <f>'2016 Proposed'!$C$19</f>
        <v>1.5E-3</v>
      </c>
      <c r="U31" s="7">
        <f t="shared" si="16"/>
        <v>3</v>
      </c>
      <c r="V31" s="85"/>
    </row>
    <row r="32" spans="1:22" x14ac:dyDescent="0.25">
      <c r="A32" s="139">
        <f t="shared" si="0"/>
        <v>26</v>
      </c>
      <c r="B32" s="85" t="s">
        <v>92</v>
      </c>
      <c r="C32" s="59">
        <f>'2015 Approved'!$C$19</f>
        <v>0</v>
      </c>
      <c r="D32" s="42">
        <f t="shared" si="9"/>
        <v>0</v>
      </c>
      <c r="E32" s="114">
        <f>'2016 Proposed'!$C$20</f>
        <v>4.0000000000000002E-4</v>
      </c>
      <c r="F32" s="7">
        <f t="shared" si="10"/>
        <v>0.8</v>
      </c>
      <c r="G32" s="85"/>
      <c r="H32" s="59">
        <f>'2015 Approved'!$N$19</f>
        <v>0</v>
      </c>
      <c r="I32" s="42">
        <f t="shared" si="11"/>
        <v>0</v>
      </c>
      <c r="J32" s="114">
        <f>'2016 Proposed'!$C$20</f>
        <v>4.0000000000000002E-4</v>
      </c>
      <c r="K32" s="7">
        <f t="shared" si="12"/>
        <v>0.8</v>
      </c>
      <c r="L32" s="85"/>
      <c r="M32" s="59">
        <f>'2015 Approved'!$U$19</f>
        <v>0</v>
      </c>
      <c r="N32" s="42">
        <f t="shared" si="13"/>
        <v>0</v>
      </c>
      <c r="O32" s="114">
        <f>'2016 Proposed'!$C$20</f>
        <v>4.0000000000000002E-4</v>
      </c>
      <c r="P32" s="7">
        <f t="shared" si="14"/>
        <v>0.8</v>
      </c>
      <c r="Q32" s="85"/>
      <c r="R32" s="59">
        <f>'2015 Approved'!$Y$19</f>
        <v>0</v>
      </c>
      <c r="S32" s="42">
        <f t="shared" si="15"/>
        <v>0</v>
      </c>
      <c r="T32" s="114">
        <f>'2016 Proposed'!$C$20</f>
        <v>4.0000000000000002E-4</v>
      </c>
      <c r="U32" s="7">
        <f t="shared" si="16"/>
        <v>0.8</v>
      </c>
      <c r="V32" s="85"/>
    </row>
    <row r="33" spans="1:22" x14ac:dyDescent="0.25">
      <c r="A33" s="139">
        <f t="shared" si="0"/>
        <v>27</v>
      </c>
      <c r="B33" s="85" t="s">
        <v>102</v>
      </c>
      <c r="C33" s="59">
        <f>'2015 Approved'!$C$20</f>
        <v>0</v>
      </c>
      <c r="D33" s="42">
        <f t="shared" si="9"/>
        <v>0</v>
      </c>
      <c r="E33" s="114">
        <f>'2016 Proposed'!$C$21</f>
        <v>-2.2000000000000001E-3</v>
      </c>
      <c r="F33" s="7">
        <f t="shared" si="10"/>
        <v>-4.4000000000000004</v>
      </c>
      <c r="G33" s="85"/>
      <c r="H33" s="59">
        <f>'2015 Approved'!$N$20</f>
        <v>0</v>
      </c>
      <c r="I33" s="42">
        <f t="shared" si="11"/>
        <v>0</v>
      </c>
      <c r="J33" s="114">
        <f>'2016 Proposed'!$C$21</f>
        <v>-2.2000000000000001E-3</v>
      </c>
      <c r="K33" s="7">
        <f t="shared" si="12"/>
        <v>-4.4000000000000004</v>
      </c>
      <c r="L33" s="85"/>
      <c r="M33" s="59">
        <f>'2015 Approved'!$U$20</f>
        <v>0</v>
      </c>
      <c r="N33" s="42">
        <f t="shared" si="13"/>
        <v>0</v>
      </c>
      <c r="O33" s="114">
        <f>'2016 Proposed'!$C$21</f>
        <v>-2.2000000000000001E-3</v>
      </c>
      <c r="P33" s="7">
        <f t="shared" si="14"/>
        <v>-4.4000000000000004</v>
      </c>
      <c r="Q33" s="85"/>
      <c r="R33" s="59">
        <f>'2015 Approved'!$Y$20</f>
        <v>0</v>
      </c>
      <c r="S33" s="42">
        <f t="shared" si="15"/>
        <v>0</v>
      </c>
      <c r="T33" s="114">
        <f>'2016 Proposed'!$C$21</f>
        <v>-2.2000000000000001E-3</v>
      </c>
      <c r="U33" s="7">
        <f t="shared" si="16"/>
        <v>-4.4000000000000004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82.583183999999989</v>
      </c>
      <c r="E34" s="110"/>
      <c r="F34" s="95">
        <f>SUM(F18:F33)</f>
        <v>66.13446799999997</v>
      </c>
      <c r="G34" s="127">
        <f>F34-D34</f>
        <v>-16.448716000000019</v>
      </c>
      <c r="H34" s="126"/>
      <c r="I34" s="96">
        <f>SUM(I18:I33)</f>
        <v>56.97022399999998</v>
      </c>
      <c r="J34" s="110"/>
      <c r="K34" s="95">
        <f>SUM(K18:K33)</f>
        <v>66.13446799999997</v>
      </c>
      <c r="L34" s="127">
        <f>K34-I34</f>
        <v>9.1642439999999894</v>
      </c>
      <c r="M34" s="126"/>
      <c r="N34" s="96">
        <f>SUM(N18:N33)</f>
        <v>66.613336000000004</v>
      </c>
      <c r="O34" s="110"/>
      <c r="P34" s="95">
        <f>SUM(P18:P33)</f>
        <v>66.934467999999967</v>
      </c>
      <c r="Q34" s="127">
        <f>P34-N34</f>
        <v>0.32113199999996311</v>
      </c>
      <c r="R34" s="126"/>
      <c r="S34" s="96">
        <f>SUM(S18:S33)</f>
        <v>90.248239999999996</v>
      </c>
      <c r="T34" s="110"/>
      <c r="U34" s="95">
        <f>SUM(U18:U33)</f>
        <v>70.734467999999964</v>
      </c>
      <c r="V34" s="127">
        <f>U34-S34</f>
        <v>-19.513772000000031</v>
      </c>
    </row>
    <row r="35" spans="1:22" x14ac:dyDescent="0.25">
      <c r="A35" s="144">
        <f t="shared" si="0"/>
        <v>29</v>
      </c>
      <c r="B35" s="145" t="s">
        <v>116</v>
      </c>
      <c r="C35" s="128"/>
      <c r="D35" s="120"/>
      <c r="E35" s="111"/>
      <c r="F35" s="97"/>
      <c r="G35" s="129">
        <f>G34/D34</f>
        <v>-0.19917754684779435</v>
      </c>
      <c r="H35" s="128"/>
      <c r="I35" s="120"/>
      <c r="J35" s="111"/>
      <c r="K35" s="97"/>
      <c r="L35" s="129">
        <f>L34/I34</f>
        <v>0.16086024165887064</v>
      </c>
      <c r="M35" s="128"/>
      <c r="N35" s="120"/>
      <c r="O35" s="111"/>
      <c r="P35" s="97"/>
      <c r="Q35" s="129">
        <f>Q34/N34</f>
        <v>4.8208364763470653E-3</v>
      </c>
      <c r="R35" s="128"/>
      <c r="S35" s="120"/>
      <c r="T35" s="111"/>
      <c r="U35" s="97"/>
      <c r="V35" s="129">
        <f>V34/S34</f>
        <v>-0.21622329698617981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66</v>
      </c>
      <c r="C37" s="59">
        <f>'2015 Approved'!$C$26</f>
        <v>6.4999999999999997E-3</v>
      </c>
      <c r="D37" s="42">
        <f>C37*D$10</f>
        <v>13.556399999999998</v>
      </c>
      <c r="E37" s="114">
        <f>'2016 Proposed'!$C$28</f>
        <v>6.1000000000000004E-3</v>
      </c>
      <c r="F37" s="7">
        <f>E37*F$10</f>
        <v>12.725820000000001</v>
      </c>
      <c r="G37" s="85"/>
      <c r="H37" s="59">
        <f>'2015 Approved'!$N$26</f>
        <v>6.4999999999999997E-3</v>
      </c>
      <c r="I37" s="42">
        <f>H37*I$10</f>
        <v>13.790399999999998</v>
      </c>
      <c r="J37" s="114">
        <f>'2016 Proposed'!$C$28</f>
        <v>6.1000000000000004E-3</v>
      </c>
      <c r="K37" s="7">
        <f>J37*K$10</f>
        <v>12.725820000000001</v>
      </c>
      <c r="L37" s="85"/>
      <c r="M37" s="59">
        <f>'2015 Approved'!$U$26</f>
        <v>7.1000000000000004E-3</v>
      </c>
      <c r="N37" s="42">
        <f>M37*N$10</f>
        <v>15.140040000000001</v>
      </c>
      <c r="O37" s="114">
        <f>'2016 Proposed'!$C$28</f>
        <v>6.1000000000000004E-3</v>
      </c>
      <c r="P37" s="7">
        <f>O37*P$10</f>
        <v>12.725820000000001</v>
      </c>
      <c r="Q37" s="85"/>
      <c r="R37" s="59">
        <f>'2015 Approved'!$Y$26</f>
        <v>6.817114670559849E-3</v>
      </c>
      <c r="S37" s="42">
        <f>R37*S$10</f>
        <v>14.425014642904641</v>
      </c>
      <c r="T37" s="114">
        <f>'2016 Proposed'!$C$28</f>
        <v>6.1000000000000004E-3</v>
      </c>
      <c r="U37" s="7">
        <f>T37*U$10</f>
        <v>12.725820000000001</v>
      </c>
      <c r="V37" s="85"/>
    </row>
    <row r="38" spans="1:22" x14ac:dyDescent="0.25">
      <c r="A38" s="139">
        <f t="shared" si="0"/>
        <v>32</v>
      </c>
      <c r="B38" s="85" t="s">
        <v>67</v>
      </c>
      <c r="C38" s="59">
        <f>'2015 Approved'!$C$27</f>
        <v>4.7000000000000002E-3</v>
      </c>
      <c r="D38" s="42">
        <f>C38*D$10</f>
        <v>9.8023199999999999</v>
      </c>
      <c r="E38" s="114">
        <f>'2016 Proposed'!$C$29</f>
        <v>4.7000000000000002E-3</v>
      </c>
      <c r="F38" s="7">
        <f>E38*F$10</f>
        <v>9.8051399999999997</v>
      </c>
      <c r="G38" s="85"/>
      <c r="H38" s="59">
        <f>'2015 Approved'!$N$27</f>
        <v>4.5999999999999999E-3</v>
      </c>
      <c r="I38" s="42">
        <f>H38*I$10</f>
        <v>9.7593599999999991</v>
      </c>
      <c r="J38" s="114">
        <f>'2016 Proposed'!$C$29</f>
        <v>4.7000000000000002E-3</v>
      </c>
      <c r="K38" s="7">
        <f>J38*K$10</f>
        <v>9.8051399999999997</v>
      </c>
      <c r="L38" s="85"/>
      <c r="M38" s="59">
        <f>'2015 Approved'!$U$27</f>
        <v>5.0000000000000001E-3</v>
      </c>
      <c r="N38" s="42">
        <f>M38*N$10</f>
        <v>10.662000000000001</v>
      </c>
      <c r="O38" s="114">
        <f>'2016 Proposed'!$C$29</f>
        <v>4.7000000000000002E-3</v>
      </c>
      <c r="P38" s="7">
        <f>O38*P$10</f>
        <v>9.8051399999999997</v>
      </c>
      <c r="Q38" s="85"/>
      <c r="R38" s="59">
        <f>'2015 Approved'!$Y$27</f>
        <v>3.2187423851534214E-3</v>
      </c>
      <c r="S38" s="42">
        <f>R38*S$10</f>
        <v>6.81085888698464</v>
      </c>
      <c r="T38" s="114">
        <f>'2016 Proposed'!$C$29</f>
        <v>4.7000000000000002E-3</v>
      </c>
      <c r="U38" s="7">
        <f>T38*U$10</f>
        <v>9.8051399999999997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23.358719999999998</v>
      </c>
      <c r="E39" s="110"/>
      <c r="F39" s="95">
        <f>SUM(F37:F38)</f>
        <v>22.53096</v>
      </c>
      <c r="G39" s="127">
        <f>F39-D39</f>
        <v>-0.82775999999999783</v>
      </c>
      <c r="H39" s="126"/>
      <c r="I39" s="96">
        <f>SUM(I37:I38)</f>
        <v>23.549759999999999</v>
      </c>
      <c r="J39" s="110"/>
      <c r="K39" s="95">
        <f>SUM(K37:K38)</f>
        <v>22.53096</v>
      </c>
      <c r="L39" s="127">
        <f>K39-I39</f>
        <v>-1.0187999999999988</v>
      </c>
      <c r="M39" s="126"/>
      <c r="N39" s="96">
        <f>SUM(N37:N38)</f>
        <v>25.802040000000002</v>
      </c>
      <c r="O39" s="110"/>
      <c r="P39" s="95">
        <f>SUM(P37:P38)</f>
        <v>22.53096</v>
      </c>
      <c r="Q39" s="127">
        <f>P39-N39</f>
        <v>-3.2710800000000013</v>
      </c>
      <c r="R39" s="126"/>
      <c r="S39" s="96">
        <f>SUM(S37:S38)</f>
        <v>21.235873529889282</v>
      </c>
      <c r="T39" s="110"/>
      <c r="U39" s="95">
        <f>SUM(U37:U38)</f>
        <v>22.53096</v>
      </c>
      <c r="V39" s="127">
        <f>U39-S39</f>
        <v>1.2950864701107179</v>
      </c>
    </row>
    <row r="40" spans="1:22" x14ac:dyDescent="0.25">
      <c r="A40" s="144">
        <f t="shared" si="0"/>
        <v>34</v>
      </c>
      <c r="B40" s="145" t="s">
        <v>116</v>
      </c>
      <c r="C40" s="128"/>
      <c r="D40" s="120"/>
      <c r="E40" s="111"/>
      <c r="F40" s="97"/>
      <c r="G40" s="129">
        <f>G39/D39</f>
        <v>-3.5436873253328859E-2</v>
      </c>
      <c r="H40" s="128"/>
      <c r="I40" s="120"/>
      <c r="J40" s="111"/>
      <c r="K40" s="97"/>
      <c r="L40" s="129">
        <f>L39/I39</f>
        <v>-4.3261587379234391E-2</v>
      </c>
      <c r="M40" s="128"/>
      <c r="N40" s="120"/>
      <c r="O40" s="111"/>
      <c r="P40" s="97"/>
      <c r="Q40" s="129">
        <f>Q39/N39</f>
        <v>-0.12677602236102267</v>
      </c>
      <c r="R40" s="128"/>
      <c r="S40" s="120"/>
      <c r="T40" s="111"/>
      <c r="U40" s="97"/>
      <c r="V40" s="129">
        <f>V39/S39</f>
        <v>6.0985787483048268E-2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184</v>
      </c>
      <c r="C42" s="114">
        <f>0.0036+0.0013+0.0011</f>
        <v>6.0000000000000001E-3</v>
      </c>
      <c r="D42" s="42">
        <f>C42*D10</f>
        <v>12.5136</v>
      </c>
      <c r="E42" s="114">
        <f>0.0036+0.0013+0.0011</f>
        <v>6.0000000000000001E-3</v>
      </c>
      <c r="F42" s="7">
        <f>E42*F10</f>
        <v>12.517199999999999</v>
      </c>
      <c r="G42" s="85"/>
      <c r="H42" s="114">
        <f>0.0036+0.0013+0.0011</f>
        <v>6.0000000000000001E-3</v>
      </c>
      <c r="I42" s="42">
        <f>H42*I10</f>
        <v>12.7296</v>
      </c>
      <c r="J42" s="114">
        <f>0.0036+0.0013+0.0011</f>
        <v>6.0000000000000001E-3</v>
      </c>
      <c r="K42" s="7">
        <f>J42*K10</f>
        <v>12.517199999999999</v>
      </c>
      <c r="L42" s="85"/>
      <c r="M42" s="114">
        <f>0.0036+0.0013+0.0011</f>
        <v>6.0000000000000001E-3</v>
      </c>
      <c r="N42" s="42">
        <f>M42*N10</f>
        <v>12.794400000000001</v>
      </c>
      <c r="O42" s="114">
        <f>0.0036+0.0013+0.0011</f>
        <v>6.0000000000000001E-3</v>
      </c>
      <c r="P42" s="7">
        <f>O42*P10</f>
        <v>12.517199999999999</v>
      </c>
      <c r="Q42" s="85"/>
      <c r="R42" s="114">
        <f>0.0036+0.0013+0.0011</f>
        <v>6.0000000000000001E-3</v>
      </c>
      <c r="S42" s="42">
        <f>R42*S10</f>
        <v>12.696</v>
      </c>
      <c r="T42" s="114">
        <f>0.0036+0.0013+0.0011</f>
        <v>6.0000000000000001E-3</v>
      </c>
      <c r="U42" s="7">
        <f>T42*U10</f>
        <v>12.517199999999999</v>
      </c>
      <c r="V42" s="85"/>
    </row>
    <row r="43" spans="1:22" x14ac:dyDescent="0.25">
      <c r="A43" s="139">
        <f t="shared" si="0"/>
        <v>37</v>
      </c>
      <c r="B43" s="85" t="s">
        <v>65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14</v>
      </c>
      <c r="E44" s="114">
        <f>C44</f>
        <v>7.0000000000000001E-3</v>
      </c>
      <c r="F44" s="7">
        <f>E44*F7</f>
        <v>14</v>
      </c>
      <c r="G44" s="85"/>
      <c r="H44" s="59">
        <v>7.0000000000000001E-3</v>
      </c>
      <c r="I44" s="42">
        <f>H44*I7</f>
        <v>14</v>
      </c>
      <c r="J44" s="114">
        <f>H44</f>
        <v>7.0000000000000001E-3</v>
      </c>
      <c r="K44" s="7">
        <f>J44*K7</f>
        <v>14</v>
      </c>
      <c r="L44" s="85"/>
      <c r="M44" s="59">
        <v>7.0000000000000001E-3</v>
      </c>
      <c r="N44" s="42">
        <f>M44*N7</f>
        <v>14</v>
      </c>
      <c r="O44" s="114">
        <f>M44</f>
        <v>7.0000000000000001E-3</v>
      </c>
      <c r="P44" s="7">
        <f>O44*P7</f>
        <v>14</v>
      </c>
      <c r="Q44" s="85"/>
      <c r="R44" s="59">
        <v>7.0000000000000001E-3</v>
      </c>
      <c r="S44" s="42">
        <f>R44*S7</f>
        <v>14</v>
      </c>
      <c r="T44" s="114">
        <f>R44</f>
        <v>7.0000000000000001E-3</v>
      </c>
      <c r="U44" s="7">
        <f>T44*U7</f>
        <v>14</v>
      </c>
      <c r="V44" s="85"/>
    </row>
    <row r="45" spans="1:22" x14ac:dyDescent="0.25">
      <c r="A45" s="142">
        <f>A44+1</f>
        <v>39</v>
      </c>
      <c r="B45" s="143" t="s">
        <v>12</v>
      </c>
      <c r="C45" s="126"/>
      <c r="D45" s="96">
        <f>SUM(D42:D44)</f>
        <v>26.7636</v>
      </c>
      <c r="E45" s="110"/>
      <c r="F45" s="95">
        <f>SUM(F42:F44)</f>
        <v>26.767199999999999</v>
      </c>
      <c r="G45" s="127">
        <f>F45-D45</f>
        <v>3.5999999999987153E-3</v>
      </c>
      <c r="H45" s="126"/>
      <c r="I45" s="96">
        <f>SUM(I42:I44)</f>
        <v>26.979599999999998</v>
      </c>
      <c r="J45" s="110"/>
      <c r="K45" s="95">
        <f>SUM(K42:K44)</f>
        <v>26.767199999999999</v>
      </c>
      <c r="L45" s="127">
        <f>K45-I45</f>
        <v>-0.21239999999999881</v>
      </c>
      <c r="M45" s="126"/>
      <c r="N45" s="96">
        <f>SUM(N42:N44)</f>
        <v>27.044400000000003</v>
      </c>
      <c r="O45" s="110"/>
      <c r="P45" s="95">
        <f>SUM(P42:P44)</f>
        <v>26.767199999999999</v>
      </c>
      <c r="Q45" s="127">
        <f>P45-N45</f>
        <v>-0.27720000000000411</v>
      </c>
      <c r="R45" s="126"/>
      <c r="S45" s="96">
        <f>SUM(S42:S44)</f>
        <v>26.945999999999998</v>
      </c>
      <c r="T45" s="110"/>
      <c r="U45" s="95">
        <f>SUM(U42:U44)</f>
        <v>26.767199999999999</v>
      </c>
      <c r="V45" s="127">
        <f>U45-S45</f>
        <v>-0.17879999999999896</v>
      </c>
    </row>
    <row r="46" spans="1:22" x14ac:dyDescent="0.25">
      <c r="A46" s="144">
        <f t="shared" si="0"/>
        <v>40</v>
      </c>
      <c r="B46" s="145" t="s">
        <v>116</v>
      </c>
      <c r="C46" s="128"/>
      <c r="D46" s="120"/>
      <c r="E46" s="111"/>
      <c r="F46" s="97"/>
      <c r="G46" s="129">
        <f>G45/D45</f>
        <v>1.3451105232475136E-4</v>
      </c>
      <c r="H46" s="128"/>
      <c r="I46" s="120"/>
      <c r="J46" s="111"/>
      <c r="K46" s="97"/>
      <c r="L46" s="129">
        <f>L45/I45</f>
        <v>-7.8726148645642934E-3</v>
      </c>
      <c r="M46" s="128"/>
      <c r="N46" s="120"/>
      <c r="O46" s="111"/>
      <c r="P46" s="97"/>
      <c r="Q46" s="129">
        <f>Q45/N45</f>
        <v>-1.0249811421218592E-2</v>
      </c>
      <c r="R46" s="128"/>
      <c r="S46" s="120"/>
      <c r="T46" s="111"/>
      <c r="U46" s="97"/>
      <c r="V46" s="129">
        <f>V45/S45</f>
        <v>-6.6354932086394635E-3</v>
      </c>
    </row>
    <row r="47" spans="1:22" x14ac:dyDescent="0.25">
      <c r="A47" s="147">
        <f t="shared" si="0"/>
        <v>41</v>
      </c>
      <c r="B47" s="133" t="s">
        <v>127</v>
      </c>
      <c r="C47" s="132"/>
      <c r="D47" s="122">
        <f>D15+D34+D39+D45</f>
        <v>336.98550399999999</v>
      </c>
      <c r="E47" s="115"/>
      <c r="F47" s="102">
        <f>F15+F34+F39+F45</f>
        <v>319.71262799999994</v>
      </c>
      <c r="G47" s="133"/>
      <c r="H47" s="132"/>
      <c r="I47" s="122">
        <f>I15+I34+I39+I45</f>
        <v>311.779584</v>
      </c>
      <c r="J47" s="115"/>
      <c r="K47" s="102">
        <f>K15+K34+K39+K45</f>
        <v>319.71262799999994</v>
      </c>
      <c r="L47" s="133"/>
      <c r="M47" s="132"/>
      <c r="N47" s="122">
        <f>N15+N34+N39+N45</f>
        <v>323.73977599999995</v>
      </c>
      <c r="O47" s="115"/>
      <c r="P47" s="102">
        <f>P15+P34+P39+P45</f>
        <v>320.51262799999995</v>
      </c>
      <c r="Q47" s="133"/>
      <c r="R47" s="132"/>
      <c r="S47" s="122">
        <f>S15+S34+S39+S45</f>
        <v>342.71011352988921</v>
      </c>
      <c r="T47" s="115"/>
      <c r="U47" s="102">
        <f>U15+U34+U39+U45</f>
        <v>324.31262799999996</v>
      </c>
      <c r="V47" s="133"/>
    </row>
    <row r="48" spans="1:22" x14ac:dyDescent="0.25">
      <c r="A48" s="148">
        <f t="shared" si="0"/>
        <v>42</v>
      </c>
      <c r="B48" s="134" t="s">
        <v>13</v>
      </c>
      <c r="C48" s="87"/>
      <c r="D48" s="43">
        <f>D47*0.13</f>
        <v>43.808115520000001</v>
      </c>
      <c r="E48" s="116"/>
      <c r="F48" s="99">
        <f>F47*0.13</f>
        <v>41.562641639999995</v>
      </c>
      <c r="G48" s="134"/>
      <c r="H48" s="87"/>
      <c r="I48" s="43">
        <f>I47*0.13</f>
        <v>40.53134592</v>
      </c>
      <c r="J48" s="116"/>
      <c r="K48" s="99">
        <f>K47*0.13</f>
        <v>41.562641639999995</v>
      </c>
      <c r="L48" s="134"/>
      <c r="M48" s="87"/>
      <c r="N48" s="43">
        <f>N47*0.13</f>
        <v>42.086170879999997</v>
      </c>
      <c r="O48" s="116"/>
      <c r="P48" s="99">
        <f>P47*0.13</f>
        <v>41.666641639999995</v>
      </c>
      <c r="Q48" s="134"/>
      <c r="R48" s="87"/>
      <c r="S48" s="43">
        <f>S47*0.13</f>
        <v>44.552314758885601</v>
      </c>
      <c r="T48" s="116"/>
      <c r="U48" s="99">
        <f>U47*0.13</f>
        <v>42.160641639999994</v>
      </c>
      <c r="V48" s="134"/>
    </row>
    <row r="49" spans="1:22" x14ac:dyDescent="0.25">
      <c r="A49" s="141">
        <f t="shared" si="0"/>
        <v>43</v>
      </c>
      <c r="B49" s="125" t="s">
        <v>14</v>
      </c>
      <c r="C49" s="88"/>
      <c r="D49" s="69"/>
      <c r="E49" s="117"/>
      <c r="F49" s="70"/>
      <c r="G49" s="125"/>
      <c r="H49" s="88"/>
      <c r="I49" s="69"/>
      <c r="J49" s="117"/>
      <c r="K49" s="70"/>
      <c r="L49" s="125"/>
      <c r="M49" s="88"/>
      <c r="N49" s="69"/>
      <c r="O49" s="117"/>
      <c r="P49" s="70"/>
      <c r="Q49" s="125"/>
      <c r="R49" s="88"/>
      <c r="S49" s="69"/>
      <c r="T49" s="117"/>
      <c r="U49" s="70"/>
      <c r="V49" s="125"/>
    </row>
    <row r="50" spans="1:22" x14ac:dyDescent="0.25">
      <c r="A50" s="149">
        <f t="shared" si="0"/>
        <v>44</v>
      </c>
      <c r="B50" s="150" t="s">
        <v>15</v>
      </c>
      <c r="C50" s="135"/>
      <c r="D50" s="104">
        <f>SUM(D47:D49)</f>
        <v>380.79361951999999</v>
      </c>
      <c r="E50" s="118"/>
      <c r="F50" s="103">
        <f>SUM(F47:F49)</f>
        <v>361.27526963999992</v>
      </c>
      <c r="G50" s="136">
        <f>F50-D50</f>
        <v>-19.518349880000073</v>
      </c>
      <c r="H50" s="135"/>
      <c r="I50" s="104">
        <f>SUM(I47:I49)</f>
        <v>352.31092991999998</v>
      </c>
      <c r="J50" s="118"/>
      <c r="K50" s="103">
        <f>SUM(K47:K49)</f>
        <v>361.27526963999992</v>
      </c>
      <c r="L50" s="136">
        <f>K50-I50</f>
        <v>8.9643397199999413</v>
      </c>
      <c r="M50" s="135"/>
      <c r="N50" s="104">
        <f>SUM(N47:N49)</f>
        <v>365.82594687999995</v>
      </c>
      <c r="O50" s="118"/>
      <c r="P50" s="103">
        <f>SUM(P47:P49)</f>
        <v>362.17926963999992</v>
      </c>
      <c r="Q50" s="136">
        <f>P50-N50</f>
        <v>-3.6466772400000309</v>
      </c>
      <c r="R50" s="135"/>
      <c r="S50" s="104">
        <f>SUM(S47:S49)</f>
        <v>387.2624282887748</v>
      </c>
      <c r="T50" s="118"/>
      <c r="U50" s="103">
        <f>SUM(U47:U49)</f>
        <v>366.47326963999996</v>
      </c>
      <c r="V50" s="136">
        <f>U50-S50</f>
        <v>-20.789158648774844</v>
      </c>
    </row>
    <row r="51" spans="1:22" x14ac:dyDescent="0.25">
      <c r="A51" s="151">
        <f t="shared" si="0"/>
        <v>45</v>
      </c>
      <c r="B51" s="152" t="s">
        <v>116</v>
      </c>
      <c r="C51" s="137"/>
      <c r="D51" s="123"/>
      <c r="E51" s="119"/>
      <c r="F51" s="105"/>
      <c r="G51" s="138">
        <f>G50/D50</f>
        <v>-5.1257029738585029E-2</v>
      </c>
      <c r="H51" s="137"/>
      <c r="I51" s="123"/>
      <c r="J51" s="119"/>
      <c r="K51" s="105"/>
      <c r="L51" s="138">
        <f>L50/I50</f>
        <v>2.5444398565878993E-2</v>
      </c>
      <c r="M51" s="137"/>
      <c r="N51" s="123"/>
      <c r="O51" s="119"/>
      <c r="P51" s="105"/>
      <c r="Q51" s="138">
        <f>Q50/N50</f>
        <v>-9.9683395098167597E-3</v>
      </c>
      <c r="R51" s="137"/>
      <c r="S51" s="123"/>
      <c r="T51" s="119"/>
      <c r="U51" s="105"/>
      <c r="V51" s="138">
        <f>V50/S50</f>
        <v>-5.3682353696529357E-2</v>
      </c>
    </row>
    <row r="52" spans="1:22" s="197" customFormat="1" ht="22.5" customHeight="1" x14ac:dyDescent="0.25">
      <c r="A52" s="191">
        <f>A51+1</f>
        <v>46</v>
      </c>
      <c r="B52" s="192" t="s">
        <v>16</v>
      </c>
      <c r="C52" s="193"/>
      <c r="D52" s="194"/>
      <c r="E52" s="195"/>
      <c r="F52" s="196"/>
      <c r="G52" s="192"/>
      <c r="H52" s="193"/>
      <c r="I52" s="194"/>
      <c r="J52" s="195"/>
      <c r="K52" s="196"/>
      <c r="L52" s="192"/>
      <c r="M52" s="193"/>
      <c r="N52" s="194"/>
      <c r="O52" s="195"/>
      <c r="P52" s="196"/>
      <c r="Q52" s="192"/>
      <c r="R52" s="193"/>
      <c r="S52" s="194"/>
      <c r="T52" s="195"/>
      <c r="U52" s="196"/>
      <c r="V52" s="192"/>
    </row>
    <row r="53" spans="1:22" x14ac:dyDescent="0.25">
      <c r="A53" s="148">
        <f>A52+1</f>
        <v>47</v>
      </c>
      <c r="B53" s="134" t="s">
        <v>125</v>
      </c>
      <c r="C53" s="202">
        <f>'2015 Approved'!$C$23</f>
        <v>0</v>
      </c>
      <c r="D53" s="43">
        <f>C53*D7</f>
        <v>0</v>
      </c>
      <c r="E53" s="203">
        <f>C53</f>
        <v>0</v>
      </c>
      <c r="F53" s="99">
        <f>E53*F7</f>
        <v>0</v>
      </c>
      <c r="G53" s="134"/>
      <c r="H53" s="59">
        <f>'2015 Approved'!$N$23</f>
        <v>0</v>
      </c>
      <c r="I53" s="43">
        <f>H53*I7</f>
        <v>0</v>
      </c>
      <c r="J53" s="203">
        <f>H53</f>
        <v>0</v>
      </c>
      <c r="K53" s="7">
        <f>J53*K7</f>
        <v>0</v>
      </c>
      <c r="L53" s="134"/>
      <c r="M53" s="59">
        <f>'2015 Approved'!T23</f>
        <v>8.3000000000000001E-3</v>
      </c>
      <c r="N53" s="43">
        <f>M53*N7</f>
        <v>16.600000000000001</v>
      </c>
      <c r="O53" s="203">
        <f>M53</f>
        <v>8.3000000000000001E-3</v>
      </c>
      <c r="P53" s="7">
        <f>O53*P7</f>
        <v>16.600000000000001</v>
      </c>
      <c r="Q53" s="134"/>
      <c r="R53" s="59">
        <f>'2015 Approved'!$Y$23</f>
        <v>3.0999999999999999E-3</v>
      </c>
      <c r="S53" s="43">
        <f>R53*S7</f>
        <v>6.2</v>
      </c>
      <c r="T53" s="203">
        <f>R53</f>
        <v>3.0999999999999999E-3</v>
      </c>
      <c r="U53" s="7">
        <f>T53*U7</f>
        <v>6.2</v>
      </c>
      <c r="V53" s="134"/>
    </row>
    <row r="54" spans="1:22" x14ac:dyDescent="0.25">
      <c r="A54" s="148">
        <f>A53+1</f>
        <v>48</v>
      </c>
      <c r="B54" s="85" t="s">
        <v>126</v>
      </c>
      <c r="C54" s="59">
        <f>'2015 Approved'!$C$24</f>
        <v>4.7000000000000002E-3</v>
      </c>
      <c r="D54" s="42">
        <f>C54*D7</f>
        <v>9.4</v>
      </c>
      <c r="E54" s="203">
        <f>'2016 Proposed'!$C$26</f>
        <v>3.5000000000000001E-3</v>
      </c>
      <c r="F54" s="7">
        <f>E54*F7</f>
        <v>7</v>
      </c>
      <c r="G54" s="85"/>
      <c r="H54" s="59">
        <f>'2015 Approved'!$N$24</f>
        <v>-8.0000000000000004E-4</v>
      </c>
      <c r="I54" s="42">
        <f>H54*I7</f>
        <v>-1.6</v>
      </c>
      <c r="J54" s="114">
        <f>'2016 Proposed'!$C$26</f>
        <v>3.5000000000000001E-3</v>
      </c>
      <c r="K54" s="7">
        <f>J54*K7</f>
        <v>7</v>
      </c>
      <c r="L54" s="85"/>
      <c r="M54" s="59">
        <f>'2015 Approved'!$U$24</f>
        <v>-4.0000000000000002E-4</v>
      </c>
      <c r="N54" s="42">
        <f>M54*N7</f>
        <v>-0.8</v>
      </c>
      <c r="O54" s="114">
        <f>'2016 Proposed'!$C$26</f>
        <v>3.5000000000000001E-3</v>
      </c>
      <c r="P54" s="7">
        <f>O54*P7</f>
        <v>7</v>
      </c>
      <c r="Q54" s="85"/>
      <c r="R54" s="59">
        <f>'2015 Approved'!$Y$24</f>
        <v>-2.9999999999999997E-4</v>
      </c>
      <c r="S54" s="42">
        <f>R54*S7</f>
        <v>-0.6</v>
      </c>
      <c r="T54" s="114">
        <f>'2016 Proposed'!$C$26</f>
        <v>3.5000000000000001E-3</v>
      </c>
      <c r="U54" s="7">
        <f>T54*U7</f>
        <v>7</v>
      </c>
      <c r="V54" s="85"/>
    </row>
    <row r="55" spans="1:22" x14ac:dyDescent="0.25">
      <c r="A55" s="139">
        <f t="shared" si="0"/>
        <v>49</v>
      </c>
      <c r="B55" s="85" t="s">
        <v>17</v>
      </c>
      <c r="C55" s="86"/>
      <c r="D55" s="42">
        <f>D47+SUM(D53:D54)</f>
        <v>346.38550399999997</v>
      </c>
      <c r="E55" s="106"/>
      <c r="F55" s="7">
        <f>F47+SUM(F53:F54)</f>
        <v>326.71262799999994</v>
      </c>
      <c r="G55" s="85"/>
      <c r="H55" s="86"/>
      <c r="I55" s="42">
        <f>I47+I54+I53</f>
        <v>310.17958399999998</v>
      </c>
      <c r="J55" s="106"/>
      <c r="K55" s="7">
        <f>K47+K54+K53</f>
        <v>326.71262799999994</v>
      </c>
      <c r="L55" s="85"/>
      <c r="M55" s="86"/>
      <c r="N55" s="42">
        <f>N47+N54+N53</f>
        <v>339.53977599999996</v>
      </c>
      <c r="O55" s="106"/>
      <c r="P55" s="7">
        <f>P47+P54+P53</f>
        <v>344.11262799999997</v>
      </c>
      <c r="Q55" s="85"/>
      <c r="R55" s="86"/>
      <c r="S55" s="42">
        <f>S47+S54+S53</f>
        <v>348.31011352988918</v>
      </c>
      <c r="T55" s="106"/>
      <c r="U55" s="7">
        <f>U47+U54+U53</f>
        <v>337.51262799999995</v>
      </c>
      <c r="V55" s="85"/>
    </row>
    <row r="56" spans="1:22" x14ac:dyDescent="0.25">
      <c r="A56" s="139">
        <f t="shared" si="0"/>
        <v>50</v>
      </c>
      <c r="B56" s="85" t="s">
        <v>13</v>
      </c>
      <c r="C56" s="86"/>
      <c r="D56" s="42">
        <f>D55*0.13</f>
        <v>45.030115519999995</v>
      </c>
      <c r="E56" s="106"/>
      <c r="F56" s="7">
        <f>F55*0.13</f>
        <v>42.472641639999992</v>
      </c>
      <c r="G56" s="85"/>
      <c r="H56" s="86"/>
      <c r="I56" s="42">
        <f>I55*0.13</f>
        <v>40.323345920000001</v>
      </c>
      <c r="J56" s="106"/>
      <c r="K56" s="7">
        <f>K55*0.13</f>
        <v>42.472641639999992</v>
      </c>
      <c r="L56" s="85"/>
      <c r="M56" s="86"/>
      <c r="N56" s="42">
        <f>N55*0.13</f>
        <v>44.140170879999999</v>
      </c>
      <c r="O56" s="106"/>
      <c r="P56" s="7">
        <f>P55*0.13</f>
        <v>44.73464164</v>
      </c>
      <c r="Q56" s="85"/>
      <c r="R56" s="86"/>
      <c r="S56" s="42">
        <f>S55*0.13</f>
        <v>45.280314758885595</v>
      </c>
      <c r="T56" s="106"/>
      <c r="U56" s="7">
        <f>U55*0.13</f>
        <v>43.876641639999995</v>
      </c>
      <c r="V56" s="85"/>
    </row>
    <row r="57" spans="1:22" x14ac:dyDescent="0.25">
      <c r="A57" s="139">
        <f t="shared" si="0"/>
        <v>51</v>
      </c>
      <c r="B57" s="85" t="s">
        <v>18</v>
      </c>
      <c r="C57" s="86"/>
      <c r="D57" s="42"/>
      <c r="E57" s="106"/>
      <c r="F57" s="7"/>
      <c r="G57" s="85"/>
      <c r="H57" s="86"/>
      <c r="I57" s="42"/>
      <c r="J57" s="106"/>
      <c r="K57" s="7"/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77">
        <f t="shared" si="0"/>
        <v>52</v>
      </c>
      <c r="B58" s="178" t="s">
        <v>15</v>
      </c>
      <c r="C58" s="179"/>
      <c r="D58" s="180">
        <f>SUM(D55:D57)</f>
        <v>391.41561951999995</v>
      </c>
      <c r="E58" s="181"/>
      <c r="F58" s="182">
        <f>SUM(F55:F57)</f>
        <v>369.18526963999994</v>
      </c>
      <c r="G58" s="183">
        <f>F58-D58</f>
        <v>-22.230349880000006</v>
      </c>
      <c r="H58" s="179"/>
      <c r="I58" s="180">
        <f>SUM(I55:I57)</f>
        <v>350.50292991999999</v>
      </c>
      <c r="J58" s="181"/>
      <c r="K58" s="182">
        <f>SUM(K55:K57)</f>
        <v>369.18526963999994</v>
      </c>
      <c r="L58" s="183">
        <f>K58-I58</f>
        <v>18.682339719999959</v>
      </c>
      <c r="M58" s="179"/>
      <c r="N58" s="180">
        <f>SUM(N55:N57)</f>
        <v>383.67994687999999</v>
      </c>
      <c r="O58" s="181"/>
      <c r="P58" s="182">
        <f>SUM(P55:P57)</f>
        <v>388.84726963999998</v>
      </c>
      <c r="Q58" s="183">
        <f>P58-N58</f>
        <v>5.1673227599999905</v>
      </c>
      <c r="R58" s="179"/>
      <c r="S58" s="180">
        <f>SUM(S55:S57)</f>
        <v>393.59042828877477</v>
      </c>
      <c r="T58" s="181"/>
      <c r="U58" s="182">
        <f>SUM(U55:U57)</f>
        <v>381.38926963999995</v>
      </c>
      <c r="V58" s="183">
        <f>U58-S58</f>
        <v>-12.201158648774822</v>
      </c>
    </row>
    <row r="59" spans="1:22" ht="15.75" thickBot="1" x14ac:dyDescent="0.3">
      <c r="A59" s="184">
        <f>A58+1</f>
        <v>53</v>
      </c>
      <c r="B59" s="185" t="s">
        <v>116</v>
      </c>
      <c r="C59" s="186"/>
      <c r="D59" s="187"/>
      <c r="E59" s="188"/>
      <c r="F59" s="189"/>
      <c r="G59" s="190">
        <f>G58/D58</f>
        <v>-5.6794743927852151E-2</v>
      </c>
      <c r="H59" s="186"/>
      <c r="I59" s="187"/>
      <c r="J59" s="188"/>
      <c r="K59" s="189"/>
      <c r="L59" s="190">
        <f>L58/I58</f>
        <v>5.3301522256216462E-2</v>
      </c>
      <c r="M59" s="186"/>
      <c r="N59" s="187"/>
      <c r="O59" s="188"/>
      <c r="P59" s="189"/>
      <c r="Q59" s="190">
        <f>Q58/N58</f>
        <v>1.3467794712805582E-2</v>
      </c>
      <c r="R59" s="186"/>
      <c r="S59" s="187"/>
      <c r="T59" s="188"/>
      <c r="U59" s="189"/>
      <c r="V59" s="190">
        <f>V58/S58</f>
        <v>-3.0999632541426819E-2</v>
      </c>
    </row>
    <row r="60" spans="1:22" ht="15.75" thickBot="1" x14ac:dyDescent="0.3"/>
    <row r="61" spans="1:22" x14ac:dyDescent="0.25">
      <c r="A61" s="153">
        <f>A59+1</f>
        <v>54</v>
      </c>
      <c r="B61" s="154" t="s">
        <v>118</v>
      </c>
      <c r="C61" s="153" t="s">
        <v>2</v>
      </c>
      <c r="D61" s="198" t="s">
        <v>3</v>
      </c>
      <c r="E61" s="199" t="s">
        <v>2</v>
      </c>
      <c r="F61" s="200" t="s">
        <v>3</v>
      </c>
      <c r="G61" s="201" t="s">
        <v>101</v>
      </c>
      <c r="H61" s="153" t="s">
        <v>2</v>
      </c>
      <c r="I61" s="198" t="s">
        <v>3</v>
      </c>
      <c r="J61" s="199" t="s">
        <v>2</v>
      </c>
      <c r="K61" s="200" t="s">
        <v>3</v>
      </c>
      <c r="L61" s="201" t="s">
        <v>101</v>
      </c>
      <c r="M61" s="153" t="s">
        <v>2</v>
      </c>
      <c r="N61" s="198" t="s">
        <v>3</v>
      </c>
      <c r="O61" s="199" t="s">
        <v>2</v>
      </c>
      <c r="P61" s="200" t="s">
        <v>3</v>
      </c>
      <c r="Q61" s="201" t="s">
        <v>101</v>
      </c>
      <c r="R61" s="153" t="s">
        <v>2</v>
      </c>
      <c r="S61" s="198" t="s">
        <v>3</v>
      </c>
      <c r="T61" s="199" t="s">
        <v>2</v>
      </c>
      <c r="U61" s="200" t="s">
        <v>3</v>
      </c>
      <c r="V61" s="201" t="s">
        <v>101</v>
      </c>
    </row>
    <row r="62" spans="1:22" x14ac:dyDescent="0.25">
      <c r="A62" s="139">
        <f>A61+1</f>
        <v>55</v>
      </c>
      <c r="B62" s="85" t="s">
        <v>117</v>
      </c>
      <c r="C62" s="86"/>
      <c r="D62" s="42">
        <f>SUM(D18:D21)+D24+D33</f>
        <v>67.05</v>
      </c>
      <c r="E62" s="106"/>
      <c r="F62" s="7">
        <f>SUM(F18:F21)+F24+F33</f>
        <v>48.339999999999996</v>
      </c>
      <c r="G62" s="56">
        <f>F62-D62</f>
        <v>-18.71</v>
      </c>
      <c r="H62" s="86"/>
      <c r="I62" s="42">
        <f>SUM(I18:I21)+I24+I33</f>
        <v>39.96</v>
      </c>
      <c r="J62" s="106"/>
      <c r="K62" s="7">
        <f>SUM(K18:K21)+K24+K33</f>
        <v>48.339999999999996</v>
      </c>
      <c r="L62" s="56">
        <f>K62-I62</f>
        <v>8.3799999999999955</v>
      </c>
      <c r="M62" s="86"/>
      <c r="N62" s="42">
        <f>SUM(N18:N21)+N24+N33</f>
        <v>45.7</v>
      </c>
      <c r="O62" s="106"/>
      <c r="P62" s="7">
        <f>SUM(P18:P21)+P24+P33</f>
        <v>48.339999999999996</v>
      </c>
      <c r="Q62" s="56">
        <f>P62-N62</f>
        <v>2.6399999999999935</v>
      </c>
      <c r="R62" s="86"/>
      <c r="S62" s="42">
        <f>SUM(S18:S21)+S24+S33</f>
        <v>50.010000000000005</v>
      </c>
      <c r="T62" s="106"/>
      <c r="U62" s="7">
        <f>SUM(U18:U21)+U24+U33</f>
        <v>48.339999999999996</v>
      </c>
      <c r="V62" s="56">
        <f>U62-S62</f>
        <v>-1.6700000000000088</v>
      </c>
    </row>
    <row r="63" spans="1:22" x14ac:dyDescent="0.25">
      <c r="A63" s="164">
        <f t="shared" ref="A63:A65" si="17">A62+1</f>
        <v>56</v>
      </c>
      <c r="B63" s="165" t="s">
        <v>116</v>
      </c>
      <c r="C63" s="166"/>
      <c r="D63" s="167"/>
      <c r="E63" s="168"/>
      <c r="F63" s="93"/>
      <c r="G63" s="169">
        <f>G62/SUM(D62:D65)</f>
        <v>-0.22655944096318692</v>
      </c>
      <c r="H63" s="166"/>
      <c r="I63" s="167"/>
      <c r="J63" s="168"/>
      <c r="K63" s="93"/>
      <c r="L63" s="169">
        <f>L62/SUM(I62:I65)</f>
        <v>0.14709438390131654</v>
      </c>
      <c r="M63" s="166"/>
      <c r="N63" s="167"/>
      <c r="O63" s="168"/>
      <c r="P63" s="93"/>
      <c r="Q63" s="169">
        <f>Q62/SUM(N62:N65)</f>
        <v>3.9631703777753949E-2</v>
      </c>
      <c r="R63" s="166"/>
      <c r="S63" s="167"/>
      <c r="T63" s="168"/>
      <c r="U63" s="93"/>
      <c r="V63" s="169">
        <f>V62/SUM(S62:S65)</f>
        <v>-1.8504515988345131E-2</v>
      </c>
    </row>
    <row r="64" spans="1:22" x14ac:dyDescent="0.25">
      <c r="A64" s="139">
        <f t="shared" si="17"/>
        <v>57</v>
      </c>
      <c r="B64" s="85" t="s">
        <v>119</v>
      </c>
      <c r="C64" s="86"/>
      <c r="D64" s="42">
        <f>D22+SUM(D25:D32)+D23</f>
        <v>15.533183999999991</v>
      </c>
      <c r="E64" s="106"/>
      <c r="F64" s="7">
        <f>F22+SUM(F25:F32)+F23</f>
        <v>17.794467999999981</v>
      </c>
      <c r="G64" s="56">
        <f>F64-D64</f>
        <v>2.2612839999999892</v>
      </c>
      <c r="H64" s="86"/>
      <c r="I64" s="42">
        <f>I22+SUM(I25:I32)+I23</f>
        <v>17.01022399999999</v>
      </c>
      <c r="J64" s="106"/>
      <c r="K64" s="7">
        <f>K22+SUM(K25:K32)+K23</f>
        <v>17.794467999999981</v>
      </c>
      <c r="L64" s="56">
        <f>K64-I64</f>
        <v>0.78424399999999039</v>
      </c>
      <c r="M64" s="86"/>
      <c r="N64" s="42">
        <f>N22+SUM(N25:N32)+N23</f>
        <v>20.913336000000008</v>
      </c>
      <c r="O64" s="106"/>
      <c r="P64" s="7">
        <f>P22+SUM(P25:P32)+P23</f>
        <v>18.594467999999978</v>
      </c>
      <c r="Q64" s="56">
        <f>P64-N64</f>
        <v>-2.3188680000000303</v>
      </c>
      <c r="R64" s="86"/>
      <c r="S64" s="42">
        <f>S22+SUM(S25:S32)+S23</f>
        <v>40.238239999999998</v>
      </c>
      <c r="T64" s="106"/>
      <c r="U64" s="7">
        <f>U22+SUM(U25:U32)+U23</f>
        <v>22.394467999999982</v>
      </c>
      <c r="V64" s="56">
        <f>U64-S64</f>
        <v>-17.843772000000016</v>
      </c>
    </row>
    <row r="65" spans="1:22" ht="15.75" thickBot="1" x14ac:dyDescent="0.3">
      <c r="A65" s="170">
        <f t="shared" si="17"/>
        <v>58</v>
      </c>
      <c r="B65" s="171" t="s">
        <v>116</v>
      </c>
      <c r="C65" s="172"/>
      <c r="D65" s="173"/>
      <c r="E65" s="174"/>
      <c r="F65" s="175"/>
      <c r="G65" s="176">
        <f>G64/SUM(D62:D65)</f>
        <v>2.7381894115392661E-2</v>
      </c>
      <c r="H65" s="172"/>
      <c r="I65" s="173"/>
      <c r="J65" s="174"/>
      <c r="K65" s="175"/>
      <c r="L65" s="176">
        <f>L64/SUM(I62:I65)</f>
        <v>1.3765857757554026E-2</v>
      </c>
      <c r="M65" s="172"/>
      <c r="N65" s="173"/>
      <c r="O65" s="174"/>
      <c r="P65" s="175"/>
      <c r="Q65" s="176">
        <f>Q64/SUM(N62:N65)</f>
        <v>-3.4810867301406888E-2</v>
      </c>
      <c r="R65" s="172"/>
      <c r="S65" s="173"/>
      <c r="T65" s="174"/>
      <c r="U65" s="175"/>
      <c r="V65" s="176">
        <f>V64/SUM(S62:S65)</f>
        <v>-0.19771878099783458</v>
      </c>
    </row>
    <row r="66" spans="1:22" ht="15.75" thickBot="1" x14ac:dyDescent="0.3"/>
    <row r="67" spans="1:22" x14ac:dyDescent="0.25">
      <c r="A67" s="330" t="s">
        <v>109</v>
      </c>
      <c r="B67" s="332" t="s">
        <v>0</v>
      </c>
      <c r="C67" s="328" t="s">
        <v>113</v>
      </c>
      <c r="D67" s="329"/>
      <c r="E67" s="326" t="s">
        <v>114</v>
      </c>
      <c r="F67" s="326"/>
      <c r="G67" s="327"/>
      <c r="H67" s="328" t="s">
        <v>115</v>
      </c>
      <c r="I67" s="329"/>
      <c r="J67" s="326" t="s">
        <v>114</v>
      </c>
      <c r="K67" s="326"/>
      <c r="L67" s="327"/>
      <c r="M67" s="328" t="s">
        <v>122</v>
      </c>
      <c r="N67" s="329"/>
      <c r="O67" s="326" t="s">
        <v>114</v>
      </c>
      <c r="P67" s="326"/>
      <c r="Q67" s="327"/>
      <c r="R67" s="328" t="s">
        <v>121</v>
      </c>
      <c r="S67" s="329"/>
      <c r="T67" s="326" t="s">
        <v>114</v>
      </c>
      <c r="U67" s="326"/>
      <c r="V67" s="327"/>
    </row>
    <row r="68" spans="1:22" x14ac:dyDescent="0.25">
      <c r="A68" s="331"/>
      <c r="B68" s="333"/>
      <c r="C68" s="157" t="s">
        <v>2</v>
      </c>
      <c r="D68" s="158" t="s">
        <v>3</v>
      </c>
      <c r="E68" s="159" t="s">
        <v>2</v>
      </c>
      <c r="F68" s="160" t="s">
        <v>3</v>
      </c>
      <c r="G68" s="250" t="s">
        <v>101</v>
      </c>
      <c r="H68" s="157" t="s">
        <v>2</v>
      </c>
      <c r="I68" s="158" t="s">
        <v>3</v>
      </c>
      <c r="J68" s="159" t="s">
        <v>2</v>
      </c>
      <c r="K68" s="160" t="s">
        <v>3</v>
      </c>
      <c r="L68" s="250" t="s">
        <v>101</v>
      </c>
      <c r="M68" s="157" t="s">
        <v>2</v>
      </c>
      <c r="N68" s="158" t="s">
        <v>3</v>
      </c>
      <c r="O68" s="159" t="s">
        <v>2</v>
      </c>
      <c r="P68" s="160" t="s">
        <v>3</v>
      </c>
      <c r="Q68" s="250" t="s">
        <v>101</v>
      </c>
      <c r="R68" s="157" t="s">
        <v>2</v>
      </c>
      <c r="S68" s="158" t="s">
        <v>3</v>
      </c>
      <c r="T68" s="159" t="s">
        <v>2</v>
      </c>
      <c r="U68" s="160" t="s">
        <v>3</v>
      </c>
      <c r="V68" s="250" t="s">
        <v>101</v>
      </c>
    </row>
    <row r="69" spans="1:22" x14ac:dyDescent="0.25">
      <c r="A69" s="139">
        <v>1</v>
      </c>
      <c r="B69" s="85" t="s">
        <v>89</v>
      </c>
      <c r="C69" s="86"/>
      <c r="D69" s="251">
        <v>1000</v>
      </c>
      <c r="E69" s="106"/>
      <c r="F69" s="1">
        <f>D69</f>
        <v>1000</v>
      </c>
      <c r="G69" s="85"/>
      <c r="H69" s="86"/>
      <c r="I69" s="40">
        <f>D69</f>
        <v>1000</v>
      </c>
      <c r="J69" s="106"/>
      <c r="K69" s="1">
        <f>I69</f>
        <v>1000</v>
      </c>
      <c r="L69" s="85"/>
      <c r="M69" s="86"/>
      <c r="N69" s="40">
        <f>D69</f>
        <v>1000</v>
      </c>
      <c r="O69" s="106"/>
      <c r="P69" s="1">
        <f>N69</f>
        <v>1000</v>
      </c>
      <c r="Q69" s="85"/>
      <c r="R69" s="86"/>
      <c r="S69" s="40">
        <f>D69</f>
        <v>1000</v>
      </c>
      <c r="T69" s="106"/>
      <c r="U69" s="1">
        <f>S69</f>
        <v>1000</v>
      </c>
      <c r="V69" s="85"/>
    </row>
    <row r="70" spans="1:22" x14ac:dyDescent="0.25">
      <c r="A70" s="139">
        <f>A69+1</f>
        <v>2</v>
      </c>
      <c r="B70" s="85" t="s">
        <v>90</v>
      </c>
      <c r="C70" s="86"/>
      <c r="D70" s="40">
        <v>0</v>
      </c>
      <c r="E70" s="106"/>
      <c r="F70" s="1">
        <f>D70</f>
        <v>0</v>
      </c>
      <c r="G70" s="85"/>
      <c r="H70" s="86"/>
      <c r="I70" s="40">
        <v>0</v>
      </c>
      <c r="J70" s="106"/>
      <c r="K70" s="1">
        <f>I70</f>
        <v>0</v>
      </c>
      <c r="L70" s="85"/>
      <c r="M70" s="86"/>
      <c r="N70" s="40">
        <v>0</v>
      </c>
      <c r="O70" s="106"/>
      <c r="P70" s="1">
        <f>N70</f>
        <v>0</v>
      </c>
      <c r="Q70" s="85"/>
      <c r="R70" s="86"/>
      <c r="S70" s="40">
        <v>0</v>
      </c>
      <c r="T70" s="106"/>
      <c r="U70" s="1">
        <f>S70</f>
        <v>0</v>
      </c>
      <c r="V70" s="85"/>
    </row>
    <row r="71" spans="1:22" x14ac:dyDescent="0.25">
      <c r="A71" s="139">
        <f t="shared" ref="A71:A120" si="18">A70+1</f>
        <v>3</v>
      </c>
      <c r="B71" s="85" t="s">
        <v>22</v>
      </c>
      <c r="C71" s="86"/>
      <c r="D71" s="40">
        <f>CKH_LOSS</f>
        <v>1.0427999999999999</v>
      </c>
      <c r="E71" s="106"/>
      <c r="F71" s="1">
        <f>EPI_LOSS</f>
        <v>1.0430999999999999</v>
      </c>
      <c r="G71" s="85"/>
      <c r="H71" s="86"/>
      <c r="I71" s="40">
        <f>SMP_LOSS</f>
        <v>1.0608</v>
      </c>
      <c r="J71" s="106"/>
      <c r="K71" s="1">
        <f>EPI_LOSS</f>
        <v>1.0430999999999999</v>
      </c>
      <c r="L71" s="85"/>
      <c r="M71" s="86"/>
      <c r="N71" s="40">
        <f>DUT_LOSS</f>
        <v>1.0662</v>
      </c>
      <c r="O71" s="106"/>
      <c r="P71" s="1">
        <f>EPI_LOSS</f>
        <v>1.0430999999999999</v>
      </c>
      <c r="Q71" s="85"/>
      <c r="R71" s="86"/>
      <c r="S71" s="72">
        <f>NEW_LOSS</f>
        <v>1.0580000000000001</v>
      </c>
      <c r="T71" s="106"/>
      <c r="U71" s="1">
        <f>EPI_LOSS</f>
        <v>1.0430999999999999</v>
      </c>
      <c r="V71" s="85"/>
    </row>
    <row r="72" spans="1:22" x14ac:dyDescent="0.25">
      <c r="A72" s="139">
        <f t="shared" si="18"/>
        <v>4</v>
      </c>
      <c r="B72" s="85" t="s">
        <v>91</v>
      </c>
      <c r="C72" s="86"/>
      <c r="D72" s="40">
        <f>D69*D71</f>
        <v>1042.8</v>
      </c>
      <c r="E72" s="106"/>
      <c r="F72" s="1">
        <f>F69*F71</f>
        <v>1043.0999999999999</v>
      </c>
      <c r="G72" s="85"/>
      <c r="H72" s="86"/>
      <c r="I72" s="40">
        <f>I69*I71</f>
        <v>1060.8</v>
      </c>
      <c r="J72" s="106"/>
      <c r="K72" s="1">
        <f>K69*K71</f>
        <v>1043.0999999999999</v>
      </c>
      <c r="L72" s="85"/>
      <c r="M72" s="86"/>
      <c r="N72" s="40">
        <f>N69*N71</f>
        <v>1066.2</v>
      </c>
      <c r="O72" s="106"/>
      <c r="P72" s="1">
        <f>P69*P71</f>
        <v>1043.0999999999999</v>
      </c>
      <c r="Q72" s="85"/>
      <c r="R72" s="86"/>
      <c r="S72" s="40">
        <f>S69*S71</f>
        <v>1058</v>
      </c>
      <c r="T72" s="106"/>
      <c r="U72" s="1">
        <f>U69*U71</f>
        <v>1043.0999999999999</v>
      </c>
      <c r="V72" s="85"/>
    </row>
    <row r="73" spans="1:22" x14ac:dyDescent="0.25">
      <c r="A73" s="140">
        <f t="shared" si="18"/>
        <v>5</v>
      </c>
      <c r="B73" s="83" t="s">
        <v>27</v>
      </c>
      <c r="C73" s="82"/>
      <c r="D73" s="41"/>
      <c r="E73" s="107"/>
      <c r="F73" s="39"/>
      <c r="G73" s="83"/>
      <c r="H73" s="82"/>
      <c r="I73" s="41"/>
      <c r="J73" s="107"/>
      <c r="K73" s="39"/>
      <c r="L73" s="83"/>
      <c r="M73" s="82"/>
      <c r="N73" s="41"/>
      <c r="O73" s="107"/>
      <c r="P73" s="39"/>
      <c r="Q73" s="83"/>
      <c r="R73" s="82"/>
      <c r="S73" s="41"/>
      <c r="T73" s="107"/>
      <c r="U73" s="39"/>
      <c r="V73" s="83"/>
    </row>
    <row r="74" spans="1:22" x14ac:dyDescent="0.25">
      <c r="A74" s="139">
        <f t="shared" si="18"/>
        <v>6</v>
      </c>
      <c r="B74" s="85" t="s">
        <v>23</v>
      </c>
      <c r="C74" s="84">
        <f>'General Input'!$B$11</f>
        <v>0.08</v>
      </c>
      <c r="D74" s="42">
        <f>D$69*C74*TOU_OFF</f>
        <v>51.2</v>
      </c>
      <c r="E74" s="108">
        <f>'General Input'!$B$11</f>
        <v>0.08</v>
      </c>
      <c r="F74" s="7">
        <f>F$69*E74*TOU_OFF</f>
        <v>51.2</v>
      </c>
      <c r="G74" s="85"/>
      <c r="H74" s="84">
        <f>'General Input'!$B$11</f>
        <v>0.08</v>
      </c>
      <c r="I74" s="42">
        <f>I$69*H74*TOU_OFF</f>
        <v>51.2</v>
      </c>
      <c r="J74" s="108">
        <f>'General Input'!$B$11</f>
        <v>0.08</v>
      </c>
      <c r="K74" s="7">
        <f>K$69*J74*TOU_OFF</f>
        <v>51.2</v>
      </c>
      <c r="L74" s="85"/>
      <c r="M74" s="84">
        <f>'General Input'!$B$11</f>
        <v>0.08</v>
      </c>
      <c r="N74" s="42">
        <f>N$69*M74*TOU_OFF</f>
        <v>51.2</v>
      </c>
      <c r="O74" s="108">
        <f>'General Input'!$B$11</f>
        <v>0.08</v>
      </c>
      <c r="P74" s="7">
        <f>P$69*O74*TOU_OFF</f>
        <v>51.2</v>
      </c>
      <c r="Q74" s="85"/>
      <c r="R74" s="84">
        <f>'General Input'!$B$11</f>
        <v>0.08</v>
      </c>
      <c r="S74" s="42">
        <f>S$69*R74*TOU_OFF</f>
        <v>51.2</v>
      </c>
      <c r="T74" s="108">
        <f>'General Input'!$B$11</f>
        <v>0.08</v>
      </c>
      <c r="U74" s="7">
        <f>U$69*T74*TOU_OFF</f>
        <v>51.2</v>
      </c>
      <c r="V74" s="85"/>
    </row>
    <row r="75" spans="1:22" x14ac:dyDescent="0.25">
      <c r="A75" s="139">
        <f t="shared" si="18"/>
        <v>7</v>
      </c>
      <c r="B75" s="85" t="s">
        <v>24</v>
      </c>
      <c r="C75" s="84">
        <f>'General Input'!$B$12</f>
        <v>0.122</v>
      </c>
      <c r="D75" s="42">
        <f>D$69*C75*TOU_MID</f>
        <v>21.96</v>
      </c>
      <c r="E75" s="108">
        <f>'General Input'!$B$12</f>
        <v>0.122</v>
      </c>
      <c r="F75" s="7">
        <f>F$69*E75*TOU_MID</f>
        <v>21.96</v>
      </c>
      <c r="G75" s="85"/>
      <c r="H75" s="84">
        <f>'General Input'!$B$12</f>
        <v>0.122</v>
      </c>
      <c r="I75" s="42">
        <f>I$69*H75*TOU_MID</f>
        <v>21.96</v>
      </c>
      <c r="J75" s="108">
        <f>'General Input'!$B$12</f>
        <v>0.122</v>
      </c>
      <c r="K75" s="7">
        <f>K$69*J75*TOU_MID</f>
        <v>21.96</v>
      </c>
      <c r="L75" s="85"/>
      <c r="M75" s="84">
        <f>'General Input'!$B$12</f>
        <v>0.122</v>
      </c>
      <c r="N75" s="42">
        <f>N$69*M75*TOU_MID</f>
        <v>21.96</v>
      </c>
      <c r="O75" s="108">
        <f>'General Input'!$B$12</f>
        <v>0.122</v>
      </c>
      <c r="P75" s="7">
        <f>P$69*O75*TOU_MID</f>
        <v>21.96</v>
      </c>
      <c r="Q75" s="85"/>
      <c r="R75" s="84">
        <f>'General Input'!$B$12</f>
        <v>0.122</v>
      </c>
      <c r="S75" s="42">
        <f>S$69*R75*TOU_MID</f>
        <v>21.96</v>
      </c>
      <c r="T75" s="108">
        <f>'General Input'!$B$12</f>
        <v>0.122</v>
      </c>
      <c r="U75" s="7">
        <f>U$69*T75*TOU_MID</f>
        <v>21.96</v>
      </c>
      <c r="V75" s="85"/>
    </row>
    <row r="76" spans="1:22" x14ac:dyDescent="0.25">
      <c r="A76" s="141">
        <f t="shared" si="18"/>
        <v>8</v>
      </c>
      <c r="B76" s="125" t="s">
        <v>25</v>
      </c>
      <c r="C76" s="124">
        <f>'General Input'!$B$13</f>
        <v>0.161</v>
      </c>
      <c r="D76" s="69">
        <f>D$69*C76*TOU_ON</f>
        <v>28.98</v>
      </c>
      <c r="E76" s="109">
        <f>'General Input'!$B$13</f>
        <v>0.161</v>
      </c>
      <c r="F76" s="70">
        <f>F$69*E76*TOU_ON</f>
        <v>28.98</v>
      </c>
      <c r="G76" s="125"/>
      <c r="H76" s="124">
        <f>'General Input'!$B$13</f>
        <v>0.161</v>
      </c>
      <c r="I76" s="69">
        <f>I$69*H76*TOU_ON</f>
        <v>28.98</v>
      </c>
      <c r="J76" s="109">
        <f>'General Input'!$B$13</f>
        <v>0.161</v>
      </c>
      <c r="K76" s="70">
        <f>K$69*J76*TOU_ON</f>
        <v>28.98</v>
      </c>
      <c r="L76" s="125"/>
      <c r="M76" s="124">
        <f>'General Input'!$B$13</f>
        <v>0.161</v>
      </c>
      <c r="N76" s="69">
        <f>N$69*M76*TOU_ON</f>
        <v>28.98</v>
      </c>
      <c r="O76" s="109">
        <f>'General Input'!$B$13</f>
        <v>0.161</v>
      </c>
      <c r="P76" s="70">
        <f>P$69*O76*TOU_ON</f>
        <v>28.98</v>
      </c>
      <c r="Q76" s="125"/>
      <c r="R76" s="124">
        <f>'General Input'!$B$13</f>
        <v>0.161</v>
      </c>
      <c r="S76" s="69">
        <f>S$69*R76*TOU_ON</f>
        <v>28.98</v>
      </c>
      <c r="T76" s="109">
        <f>'General Input'!$B$13</f>
        <v>0.161</v>
      </c>
      <c r="U76" s="70">
        <f>U$69*T76*TOU_ON</f>
        <v>28.98</v>
      </c>
      <c r="V76" s="125"/>
    </row>
    <row r="77" spans="1:22" x14ac:dyDescent="0.25">
      <c r="A77" s="142">
        <f t="shared" si="18"/>
        <v>9</v>
      </c>
      <c r="B77" s="143" t="s">
        <v>26</v>
      </c>
      <c r="C77" s="126"/>
      <c r="D77" s="96">
        <f>SUM(D74:D76)</f>
        <v>102.14</v>
      </c>
      <c r="E77" s="110"/>
      <c r="F77" s="95">
        <f>SUM(F74:F76)</f>
        <v>102.14</v>
      </c>
      <c r="G77" s="127">
        <f>D77-F77</f>
        <v>0</v>
      </c>
      <c r="H77" s="126"/>
      <c r="I77" s="96">
        <f>SUM(I74:I76)</f>
        <v>102.14</v>
      </c>
      <c r="J77" s="110"/>
      <c r="K77" s="95">
        <f>SUM(K74:K76)</f>
        <v>102.14</v>
      </c>
      <c r="L77" s="127">
        <f>I77-K77</f>
        <v>0</v>
      </c>
      <c r="M77" s="126"/>
      <c r="N77" s="96">
        <f>SUM(N74:N76)</f>
        <v>102.14</v>
      </c>
      <c r="O77" s="110"/>
      <c r="P77" s="95">
        <f>SUM(P74:P76)</f>
        <v>102.14</v>
      </c>
      <c r="Q77" s="127">
        <f>N77-P77</f>
        <v>0</v>
      </c>
      <c r="R77" s="126"/>
      <c r="S77" s="96">
        <f>SUM(S74:S76)</f>
        <v>102.14</v>
      </c>
      <c r="T77" s="110"/>
      <c r="U77" s="95">
        <f>SUM(U74:U76)</f>
        <v>102.14</v>
      </c>
      <c r="V77" s="127">
        <f>S77-U77</f>
        <v>0</v>
      </c>
    </row>
    <row r="78" spans="1:22" x14ac:dyDescent="0.25">
      <c r="A78" s="144">
        <f t="shared" si="18"/>
        <v>10</v>
      </c>
      <c r="B78" s="145" t="s">
        <v>116</v>
      </c>
      <c r="C78" s="128"/>
      <c r="D78" s="120"/>
      <c r="E78" s="111"/>
      <c r="F78" s="97"/>
      <c r="G78" s="129">
        <f>G77/D77</f>
        <v>0</v>
      </c>
      <c r="H78" s="128"/>
      <c r="I78" s="120"/>
      <c r="J78" s="111"/>
      <c r="K78" s="97"/>
      <c r="L78" s="129">
        <f>L77/I77</f>
        <v>0</v>
      </c>
      <c r="M78" s="128"/>
      <c r="N78" s="120"/>
      <c r="O78" s="111"/>
      <c r="P78" s="97"/>
      <c r="Q78" s="129">
        <f>Q77/N77</f>
        <v>0</v>
      </c>
      <c r="R78" s="128"/>
      <c r="S78" s="120"/>
      <c r="T78" s="111"/>
      <c r="U78" s="97"/>
      <c r="V78" s="129">
        <f>V77/S77</f>
        <v>0</v>
      </c>
    </row>
    <row r="79" spans="1:22" x14ac:dyDescent="0.25">
      <c r="A79" s="146">
        <f t="shared" si="18"/>
        <v>11</v>
      </c>
      <c r="B79" s="131" t="s">
        <v>28</v>
      </c>
      <c r="C79" s="130"/>
      <c r="D79" s="121"/>
      <c r="E79" s="112"/>
      <c r="F79" s="94"/>
      <c r="G79" s="131"/>
      <c r="H79" s="130"/>
      <c r="I79" s="121"/>
      <c r="J79" s="112"/>
      <c r="K79" s="94"/>
      <c r="L79" s="131"/>
      <c r="M79" s="130"/>
      <c r="N79" s="121"/>
      <c r="O79" s="112"/>
      <c r="P79" s="94"/>
      <c r="Q79" s="131"/>
      <c r="R79" s="130"/>
      <c r="S79" s="121"/>
      <c r="T79" s="112"/>
      <c r="U79" s="94"/>
      <c r="V79" s="131"/>
    </row>
    <row r="80" spans="1:22" x14ac:dyDescent="0.25">
      <c r="A80" s="139">
        <f t="shared" si="18"/>
        <v>12</v>
      </c>
      <c r="B80" s="85" t="s">
        <v>5</v>
      </c>
      <c r="C80" s="55">
        <f>'2015 Approved'!$C$4</f>
        <v>34.840000000000003</v>
      </c>
      <c r="D80" s="42">
        <f>C80</f>
        <v>34.840000000000003</v>
      </c>
      <c r="E80" s="113">
        <f>'2016 Proposed'!$C$3</f>
        <v>30</v>
      </c>
      <c r="F80" s="7">
        <f>E80</f>
        <v>30</v>
      </c>
      <c r="G80" s="85"/>
      <c r="H80" s="55">
        <f>'2015 Approved'!$N$4</f>
        <v>19.059999999999999</v>
      </c>
      <c r="I80" s="42">
        <f>H80</f>
        <v>19.059999999999999</v>
      </c>
      <c r="J80" s="113">
        <f>'2016 Proposed'!$C$3</f>
        <v>30</v>
      </c>
      <c r="K80" s="7">
        <f>J80</f>
        <v>30</v>
      </c>
      <c r="L80" s="85"/>
      <c r="M80" s="55">
        <f>'2015 Approved'!$U$4</f>
        <v>27.45</v>
      </c>
      <c r="N80" s="42">
        <f>M80</f>
        <v>27.45</v>
      </c>
      <c r="O80" s="113">
        <f>'2016 Proposed'!$C$3</f>
        <v>30</v>
      </c>
      <c r="P80" s="7">
        <f>O80</f>
        <v>30</v>
      </c>
      <c r="Q80" s="85"/>
      <c r="R80" s="55">
        <f>'2015 Approved'!$Y$4</f>
        <v>22.91</v>
      </c>
      <c r="S80" s="42">
        <f>R80</f>
        <v>22.91</v>
      </c>
      <c r="T80" s="113">
        <f>'2016 Proposed'!$C$3</f>
        <v>30</v>
      </c>
      <c r="U80" s="7">
        <f>T80</f>
        <v>30</v>
      </c>
      <c r="V80" s="85"/>
    </row>
    <row r="81" spans="1:22" x14ac:dyDescent="0.25">
      <c r="A81" s="139">
        <f t="shared" si="18"/>
        <v>13</v>
      </c>
      <c r="B81" s="85" t="s">
        <v>84</v>
      </c>
      <c r="C81" s="55">
        <f>'2015 Approved'!$C$5</f>
        <v>3.01</v>
      </c>
      <c r="D81" s="42">
        <f t="shared" ref="D81:D84" si="19">C81</f>
        <v>3.01</v>
      </c>
      <c r="E81" s="113">
        <f>'2016 Proposed'!$C$5</f>
        <v>0</v>
      </c>
      <c r="F81" s="7">
        <f t="shared" ref="F81:F84" si="20">E81</f>
        <v>0</v>
      </c>
      <c r="G81" s="85"/>
      <c r="H81" s="55">
        <f>'2015 Approved'!$N$5</f>
        <v>1.23</v>
      </c>
      <c r="I81" s="42">
        <f t="shared" ref="I81:I84" si="21">H81</f>
        <v>1.23</v>
      </c>
      <c r="J81" s="113">
        <f>'2016 Proposed'!$C$5</f>
        <v>0</v>
      </c>
      <c r="K81" s="7">
        <f t="shared" ref="K81:K84" si="22">J81</f>
        <v>0</v>
      </c>
      <c r="L81" s="85"/>
      <c r="M81" s="55">
        <f>'2015 Approved'!$U$5</f>
        <v>2.21</v>
      </c>
      <c r="N81" s="42">
        <f t="shared" ref="N81:N84" si="23">M81</f>
        <v>2.21</v>
      </c>
      <c r="O81" s="113">
        <f>'2016 Proposed'!$C$5</f>
        <v>0</v>
      </c>
      <c r="P81" s="7">
        <f t="shared" ref="P81:P84" si="24">O81</f>
        <v>0</v>
      </c>
      <c r="Q81" s="85"/>
      <c r="R81" s="55">
        <f>'2015 Approved'!$Y$5</f>
        <v>1.23</v>
      </c>
      <c r="S81" s="42">
        <f t="shared" ref="S81:S84" si="25">R81</f>
        <v>1.23</v>
      </c>
      <c r="T81" s="113">
        <f>'2016 Proposed'!$C$5</f>
        <v>0</v>
      </c>
      <c r="U81" s="7">
        <f t="shared" ref="U81:U84" si="26">T81</f>
        <v>0</v>
      </c>
      <c r="V81" s="85"/>
    </row>
    <row r="82" spans="1:22" x14ac:dyDescent="0.25">
      <c r="A82" s="139">
        <f t="shared" si="18"/>
        <v>14</v>
      </c>
      <c r="B82" s="85" t="s">
        <v>84</v>
      </c>
      <c r="C82" s="55">
        <f>'2015 Approved'!$C$6</f>
        <v>0</v>
      </c>
      <c r="D82" s="42">
        <f t="shared" si="19"/>
        <v>0</v>
      </c>
      <c r="E82" s="113">
        <f>'2016 Proposed'!$C$6</f>
        <v>0</v>
      </c>
      <c r="F82" s="7">
        <f t="shared" si="20"/>
        <v>0</v>
      </c>
      <c r="G82" s="85"/>
      <c r="H82" s="55">
        <f>'2015 Approved'!$N$6</f>
        <v>4.12</v>
      </c>
      <c r="I82" s="42">
        <f t="shared" si="21"/>
        <v>4.12</v>
      </c>
      <c r="J82" s="113">
        <f>'2016 Proposed'!$C$6</f>
        <v>0</v>
      </c>
      <c r="K82" s="7">
        <f t="shared" si="22"/>
        <v>0</v>
      </c>
      <c r="L82" s="85"/>
      <c r="M82" s="55">
        <f>'2015 Approved'!$U$6</f>
        <v>0</v>
      </c>
      <c r="N82" s="42">
        <f t="shared" si="23"/>
        <v>0</v>
      </c>
      <c r="O82" s="113">
        <f>'2016 Proposed'!$C$6</f>
        <v>0</v>
      </c>
      <c r="P82" s="7">
        <f t="shared" si="24"/>
        <v>0</v>
      </c>
      <c r="Q82" s="85"/>
      <c r="R82" s="55">
        <f>'2015 Approved'!$Y$6</f>
        <v>0</v>
      </c>
      <c r="S82" s="42">
        <f t="shared" si="25"/>
        <v>0</v>
      </c>
      <c r="T82" s="113">
        <f>'2016 Proposed'!$C$6</f>
        <v>0</v>
      </c>
      <c r="U82" s="7">
        <f t="shared" si="26"/>
        <v>0</v>
      </c>
      <c r="V82" s="85"/>
    </row>
    <row r="83" spans="1:22" x14ac:dyDescent="0.25">
      <c r="A83" s="139">
        <f t="shared" si="18"/>
        <v>15</v>
      </c>
      <c r="B83" s="85" t="s">
        <v>6</v>
      </c>
      <c r="C83" s="55">
        <f>'2015 Approved'!$C$70</f>
        <v>0</v>
      </c>
      <c r="D83" s="42">
        <f t="shared" si="19"/>
        <v>0</v>
      </c>
      <c r="E83" s="113">
        <f>'2016 Proposed'!$C$70</f>
        <v>0</v>
      </c>
      <c r="F83" s="7">
        <f t="shared" si="20"/>
        <v>0</v>
      </c>
      <c r="G83" s="85"/>
      <c r="H83" s="55">
        <f>'2015 Approved'!$N$70</f>
        <v>0</v>
      </c>
      <c r="I83" s="42">
        <f t="shared" si="21"/>
        <v>0</v>
      </c>
      <c r="J83" s="113">
        <f>'2016 Proposed'!$C$70</f>
        <v>0</v>
      </c>
      <c r="K83" s="7">
        <f t="shared" si="22"/>
        <v>0</v>
      </c>
      <c r="L83" s="85"/>
      <c r="M83" s="55">
        <f>'2015 Approved'!$U$70</f>
        <v>0</v>
      </c>
      <c r="N83" s="42">
        <f t="shared" si="23"/>
        <v>0</v>
      </c>
      <c r="O83" s="113">
        <f>'2016 Proposed'!$C$70</f>
        <v>0</v>
      </c>
      <c r="P83" s="7">
        <f t="shared" si="24"/>
        <v>0</v>
      </c>
      <c r="Q83" s="85"/>
      <c r="R83" s="55">
        <f>'2015 Approved'!$Y$70</f>
        <v>0</v>
      </c>
      <c r="S83" s="42">
        <f t="shared" si="25"/>
        <v>0</v>
      </c>
      <c r="T83" s="113">
        <f>'2016 Proposed'!$C$70</f>
        <v>0</v>
      </c>
      <c r="U83" s="7">
        <f t="shared" si="26"/>
        <v>0</v>
      </c>
      <c r="V83" s="85"/>
    </row>
    <row r="84" spans="1:22" x14ac:dyDescent="0.25">
      <c r="A84" s="139">
        <f t="shared" si="18"/>
        <v>16</v>
      </c>
      <c r="B84" s="85" t="s">
        <v>93</v>
      </c>
      <c r="C84" s="55">
        <f>'2015 Approved'!$C$8</f>
        <v>0.79</v>
      </c>
      <c r="D84" s="42">
        <f t="shared" si="19"/>
        <v>0.79</v>
      </c>
      <c r="E84" s="113">
        <f>'2016 Proposed'!$C$8</f>
        <v>0.79</v>
      </c>
      <c r="F84" s="7">
        <f t="shared" si="20"/>
        <v>0.79</v>
      </c>
      <c r="G84" s="85"/>
      <c r="H84" s="55">
        <f>'2015 Approved'!$N$8</f>
        <v>0.79</v>
      </c>
      <c r="I84" s="42">
        <f t="shared" si="21"/>
        <v>0.79</v>
      </c>
      <c r="J84" s="113">
        <f>'2016 Proposed'!$C$8</f>
        <v>0.79</v>
      </c>
      <c r="K84" s="7">
        <f t="shared" si="22"/>
        <v>0.79</v>
      </c>
      <c r="L84" s="85"/>
      <c r="M84" s="55">
        <f>'2015 Approved'!$U$8</f>
        <v>0.79</v>
      </c>
      <c r="N84" s="42">
        <f t="shared" si="23"/>
        <v>0.79</v>
      </c>
      <c r="O84" s="113">
        <f>'2016 Proposed'!$C$8</f>
        <v>0.79</v>
      </c>
      <c r="P84" s="7">
        <f t="shared" si="24"/>
        <v>0.79</v>
      </c>
      <c r="Q84" s="85"/>
      <c r="R84" s="55">
        <f>'2015 Approved'!$Y$8</f>
        <v>0.79</v>
      </c>
      <c r="S84" s="42">
        <f t="shared" si="25"/>
        <v>0.79</v>
      </c>
      <c r="T84" s="113">
        <f>'2016 Proposed'!$C$8</f>
        <v>0.79</v>
      </c>
      <c r="U84" s="7">
        <f t="shared" si="26"/>
        <v>0.79</v>
      </c>
      <c r="V84" s="85"/>
    </row>
    <row r="85" spans="1:22" x14ac:dyDescent="0.25">
      <c r="A85" s="139">
        <f t="shared" si="18"/>
        <v>17</v>
      </c>
      <c r="B85" s="85" t="s">
        <v>4</v>
      </c>
      <c r="C85" s="59">
        <f>D77/D69</f>
        <v>0.10213999999999999</v>
      </c>
      <c r="D85" s="42">
        <f>(D72-D69)*C85</f>
        <v>4.3715919999999953</v>
      </c>
      <c r="E85" s="114">
        <f>F77/$F$69</f>
        <v>0.10213999999999999</v>
      </c>
      <c r="F85" s="7">
        <f>(F72-F69)*E85</f>
        <v>4.4022339999999902</v>
      </c>
      <c r="G85" s="85"/>
      <c r="H85" s="59">
        <f>I77/I69</f>
        <v>0.10213999999999999</v>
      </c>
      <c r="I85" s="42">
        <f>(I72-I69)*H85</f>
        <v>6.2101119999999952</v>
      </c>
      <c r="J85" s="114">
        <f>K77/$F$69</f>
        <v>0.10213999999999999</v>
      </c>
      <c r="K85" s="7">
        <f>(K72-K69)*J85</f>
        <v>4.4022339999999902</v>
      </c>
      <c r="L85" s="85"/>
      <c r="M85" s="59">
        <f>N77/N69</f>
        <v>0.10213999999999999</v>
      </c>
      <c r="N85" s="42">
        <f>(N72-N69)*M85</f>
        <v>6.7616680000000047</v>
      </c>
      <c r="O85" s="114">
        <f>P77/$F$69</f>
        <v>0.10213999999999999</v>
      </c>
      <c r="P85" s="7">
        <f>(P72-P69)*O85</f>
        <v>4.4022339999999902</v>
      </c>
      <c r="Q85" s="85"/>
      <c r="R85" s="59">
        <f>S77/S69</f>
        <v>0.10213999999999999</v>
      </c>
      <c r="S85" s="42">
        <f>(S72-S69)*R85</f>
        <v>5.9241199999999994</v>
      </c>
      <c r="T85" s="114">
        <f>U77/$F$69</f>
        <v>0.10213999999999999</v>
      </c>
      <c r="U85" s="7">
        <f>(U72-U69)*T85</f>
        <v>4.4022339999999902</v>
      </c>
      <c r="V85" s="85"/>
    </row>
    <row r="86" spans="1:22" x14ac:dyDescent="0.25">
      <c r="A86" s="139">
        <f t="shared" si="18"/>
        <v>18</v>
      </c>
      <c r="B86" s="85" t="s">
        <v>88</v>
      </c>
      <c r="C86" s="59">
        <f>'2015 Approved'!$C$11</f>
        <v>1.18E-2</v>
      </c>
      <c r="D86" s="42">
        <f t="shared" ref="D86:D95" si="27">C86*D$69</f>
        <v>11.799999999999999</v>
      </c>
      <c r="E86" s="114">
        <f>'2016 Proposed'!$C$11</f>
        <v>9.9000000000000008E-3</v>
      </c>
      <c r="F86" s="7">
        <f t="shared" ref="F86:F95" si="28">E86*F$69</f>
        <v>9.9</v>
      </c>
      <c r="G86" s="85"/>
      <c r="H86" s="59">
        <f>'2015 Approved'!$N$11</f>
        <v>5.1000000000000004E-3</v>
      </c>
      <c r="I86" s="42">
        <f t="shared" ref="I86:I95" si="29">H86*I$69</f>
        <v>5.1000000000000005</v>
      </c>
      <c r="J86" s="114">
        <f>'2016 Proposed'!$C$11</f>
        <v>9.9000000000000008E-3</v>
      </c>
      <c r="K86" s="7">
        <f t="shared" ref="K86:K95" si="30">J86*K$69</f>
        <v>9.9</v>
      </c>
      <c r="L86" s="85"/>
      <c r="M86" s="59">
        <f>'2015 Approved'!$U$11</f>
        <v>6.1000000000000004E-3</v>
      </c>
      <c r="N86" s="42">
        <f t="shared" ref="N86:N95" si="31">M86*N$69</f>
        <v>6.1000000000000005</v>
      </c>
      <c r="O86" s="114">
        <f>'2016 Proposed'!$C$11</f>
        <v>9.9000000000000008E-3</v>
      </c>
      <c r="P86" s="7">
        <f t="shared" ref="P86:P95" si="32">O86*P$69</f>
        <v>9.9</v>
      </c>
      <c r="Q86" s="85"/>
      <c r="R86" s="59">
        <f>'2015 Approved'!$Y$11</f>
        <v>1.14E-2</v>
      </c>
      <c r="S86" s="42">
        <f t="shared" ref="S86:S95" si="33">R86*S$69</f>
        <v>11.4</v>
      </c>
      <c r="T86" s="114">
        <f>'2016 Proposed'!$C$11</f>
        <v>9.9000000000000008E-3</v>
      </c>
      <c r="U86" s="7">
        <f t="shared" ref="U86:U95" si="34">T86*U$69</f>
        <v>9.9</v>
      </c>
      <c r="V86" s="85"/>
    </row>
    <row r="87" spans="1:22" x14ac:dyDescent="0.25">
      <c r="A87" s="139">
        <f t="shared" si="18"/>
        <v>19</v>
      </c>
      <c r="B87" s="85" t="s">
        <v>8</v>
      </c>
      <c r="C87" s="59">
        <f>'2015 Approved'!$C$12</f>
        <v>2.9999999999999997E-4</v>
      </c>
      <c r="D87" s="42">
        <f t="shared" si="27"/>
        <v>0.3</v>
      </c>
      <c r="E87" s="114">
        <f>'2016 Proposed'!$C$13</f>
        <v>1.5E-3</v>
      </c>
      <c r="F87" s="7">
        <f t="shared" si="28"/>
        <v>1.5</v>
      </c>
      <c r="G87" s="85"/>
      <c r="H87" s="59">
        <f>'2015 Approved'!$N$12</f>
        <v>2.0000000000000001E-4</v>
      </c>
      <c r="I87" s="42">
        <f t="shared" si="29"/>
        <v>0.2</v>
      </c>
      <c r="J87" s="114">
        <f>'2016 Proposed'!$C$13</f>
        <v>1.5E-3</v>
      </c>
      <c r="K87" s="7">
        <f t="shared" si="30"/>
        <v>1.5</v>
      </c>
      <c r="L87" s="85"/>
      <c r="M87" s="59">
        <f>'2015 Approved'!$U$12</f>
        <v>1.2999999999999999E-3</v>
      </c>
      <c r="N87" s="42">
        <f t="shared" si="31"/>
        <v>1.3</v>
      </c>
      <c r="O87" s="114">
        <f>'2016 Proposed'!$C$13</f>
        <v>1.5E-3</v>
      </c>
      <c r="P87" s="7">
        <f t="shared" si="32"/>
        <v>1.5</v>
      </c>
      <c r="Q87" s="85"/>
      <c r="R87" s="59">
        <f>'2015 Approved'!$Y$12</f>
        <v>5.5999999999999999E-3</v>
      </c>
      <c r="S87" s="42">
        <f t="shared" si="33"/>
        <v>5.6</v>
      </c>
      <c r="T87" s="114">
        <f>'2016 Proposed'!$C$13</f>
        <v>1.5E-3</v>
      </c>
      <c r="U87" s="7">
        <f t="shared" si="34"/>
        <v>1.5</v>
      </c>
      <c r="V87" s="85"/>
    </row>
    <row r="88" spans="1:22" x14ac:dyDescent="0.25">
      <c r="A88" s="139">
        <f t="shared" si="18"/>
        <v>20</v>
      </c>
      <c r="B88" s="85" t="s">
        <v>85</v>
      </c>
      <c r="C88" s="59">
        <f>'2015 Approved'!$C$13</f>
        <v>0</v>
      </c>
      <c r="D88" s="42">
        <f t="shared" si="27"/>
        <v>0</v>
      </c>
      <c r="E88" s="114">
        <f>'2016 Proposed'!$C$14</f>
        <v>0</v>
      </c>
      <c r="F88" s="7">
        <f t="shared" si="28"/>
        <v>0</v>
      </c>
      <c r="G88" s="85"/>
      <c r="H88" s="59">
        <f>'2015 Approved'!$N$13</f>
        <v>2.0000000000000001E-4</v>
      </c>
      <c r="I88" s="42">
        <f t="shared" si="29"/>
        <v>0.2</v>
      </c>
      <c r="J88" s="114">
        <f>'2016 Proposed'!$C$14</f>
        <v>0</v>
      </c>
      <c r="K88" s="7">
        <f t="shared" si="30"/>
        <v>0</v>
      </c>
      <c r="L88" s="85"/>
      <c r="M88" s="59">
        <f>'2015 Approved'!$U$13</f>
        <v>0</v>
      </c>
      <c r="N88" s="42">
        <f t="shared" si="31"/>
        <v>0</v>
      </c>
      <c r="O88" s="114">
        <f>'2016 Proposed'!$C$14</f>
        <v>0</v>
      </c>
      <c r="P88" s="7">
        <f t="shared" si="32"/>
        <v>0</v>
      </c>
      <c r="Q88" s="85"/>
      <c r="R88" s="59">
        <f>'2015 Approved'!$Y$13</f>
        <v>0</v>
      </c>
      <c r="S88" s="42">
        <f t="shared" si="33"/>
        <v>0</v>
      </c>
      <c r="T88" s="114">
        <f>'2016 Proposed'!$C$14</f>
        <v>0</v>
      </c>
      <c r="U88" s="7">
        <f t="shared" si="34"/>
        <v>0</v>
      </c>
      <c r="V88" s="85"/>
    </row>
    <row r="89" spans="1:22" x14ac:dyDescent="0.25">
      <c r="A89" s="139">
        <f t="shared" si="18"/>
        <v>21</v>
      </c>
      <c r="B89" s="85" t="s">
        <v>9</v>
      </c>
      <c r="C89" s="59">
        <f>'2015 Approved'!$C$14</f>
        <v>5.9999999999999995E-4</v>
      </c>
      <c r="D89" s="42">
        <f t="shared" si="27"/>
        <v>0.6</v>
      </c>
      <c r="E89" s="114">
        <f>'2016 Proposed'!$C$15</f>
        <v>6.9999999999999999E-4</v>
      </c>
      <c r="F89" s="7">
        <f t="shared" si="28"/>
        <v>0.7</v>
      </c>
      <c r="G89" s="85"/>
      <c r="H89" s="59">
        <f>'2015 Approved'!$N$14</f>
        <v>2.0000000000000001E-4</v>
      </c>
      <c r="I89" s="42">
        <f t="shared" si="29"/>
        <v>0.2</v>
      </c>
      <c r="J89" s="114">
        <f>'2016 Proposed'!$C$15</f>
        <v>6.9999999999999999E-4</v>
      </c>
      <c r="K89" s="7">
        <f t="shared" si="30"/>
        <v>0.7</v>
      </c>
      <c r="L89" s="85"/>
      <c r="M89" s="59">
        <f>'2015 Approved'!$U$14</f>
        <v>0</v>
      </c>
      <c r="N89" s="42">
        <f t="shared" si="31"/>
        <v>0</v>
      </c>
      <c r="O89" s="114">
        <f>'2016 Proposed'!$C$15</f>
        <v>6.9999999999999999E-4</v>
      </c>
      <c r="P89" s="7">
        <f t="shared" si="32"/>
        <v>0.7</v>
      </c>
      <c r="Q89" s="85"/>
      <c r="R89" s="59">
        <f>'2015 Approved'!$Y$14</f>
        <v>0</v>
      </c>
      <c r="S89" s="42">
        <f t="shared" si="33"/>
        <v>0</v>
      </c>
      <c r="T89" s="114">
        <f>'2016 Proposed'!$C$15</f>
        <v>6.9999999999999999E-4</v>
      </c>
      <c r="U89" s="7">
        <f t="shared" si="34"/>
        <v>0.7</v>
      </c>
      <c r="V89" s="85"/>
    </row>
    <row r="90" spans="1:22" x14ac:dyDescent="0.25">
      <c r="A90" s="139">
        <f t="shared" si="18"/>
        <v>22</v>
      </c>
      <c r="B90" s="85" t="s">
        <v>10</v>
      </c>
      <c r="C90" s="59">
        <f>'2015 Approved'!$C$15</f>
        <v>-1E-4</v>
      </c>
      <c r="D90" s="42">
        <f t="shared" si="27"/>
        <v>-0.1</v>
      </c>
      <c r="E90" s="114">
        <f>'2016 Proposed'!$C$16</f>
        <v>0</v>
      </c>
      <c r="F90" s="7">
        <f t="shared" si="28"/>
        <v>0</v>
      </c>
      <c r="G90" s="85"/>
      <c r="H90" s="59">
        <f>'2015 Approved'!$N$15</f>
        <v>-1E-4</v>
      </c>
      <c r="I90" s="42">
        <f t="shared" si="29"/>
        <v>-0.1</v>
      </c>
      <c r="J90" s="114">
        <f>'2016 Proposed'!$C$16</f>
        <v>0</v>
      </c>
      <c r="K90" s="7">
        <f t="shared" si="30"/>
        <v>0</v>
      </c>
      <c r="L90" s="85"/>
      <c r="M90" s="59">
        <f>'2015 Approved'!$U$15</f>
        <v>0</v>
      </c>
      <c r="N90" s="42">
        <f t="shared" si="31"/>
        <v>0</v>
      </c>
      <c r="O90" s="114">
        <f>'2016 Proposed'!$C$16</f>
        <v>0</v>
      </c>
      <c r="P90" s="7">
        <f t="shared" si="32"/>
        <v>0</v>
      </c>
      <c r="Q90" s="85"/>
      <c r="R90" s="59">
        <f>'2015 Approved'!$Y$15</f>
        <v>0</v>
      </c>
      <c r="S90" s="42">
        <f t="shared" si="33"/>
        <v>0</v>
      </c>
      <c r="T90" s="114">
        <f>'2016 Proposed'!$C$16</f>
        <v>0</v>
      </c>
      <c r="U90" s="7">
        <f t="shared" si="34"/>
        <v>0</v>
      </c>
      <c r="V90" s="85"/>
    </row>
    <row r="91" spans="1:22" x14ac:dyDescent="0.25">
      <c r="A91" s="139">
        <f t="shared" si="18"/>
        <v>23</v>
      </c>
      <c r="B91" s="85" t="s">
        <v>99</v>
      </c>
      <c r="C91" s="59">
        <f>'2015 Approved'!$C$16</f>
        <v>0</v>
      </c>
      <c r="D91" s="42">
        <f t="shared" si="27"/>
        <v>0</v>
      </c>
      <c r="E91" s="114">
        <f>'2016 Proposed'!$C$17</f>
        <v>0</v>
      </c>
      <c r="F91" s="7">
        <f t="shared" si="28"/>
        <v>0</v>
      </c>
      <c r="G91" s="85"/>
      <c r="H91" s="59">
        <f>'2015 Approved'!$N$16</f>
        <v>0</v>
      </c>
      <c r="I91" s="42">
        <f t="shared" si="29"/>
        <v>0</v>
      </c>
      <c r="J91" s="114">
        <f>'2016 Proposed'!$C$17</f>
        <v>0</v>
      </c>
      <c r="K91" s="7">
        <f t="shared" si="30"/>
        <v>0</v>
      </c>
      <c r="L91" s="85"/>
      <c r="M91" s="59">
        <f>'2015 Approved'!$U$16</f>
        <v>4.0000000000000002E-4</v>
      </c>
      <c r="N91" s="42">
        <f t="shared" si="31"/>
        <v>0.4</v>
      </c>
      <c r="O91" s="114">
        <f>M91</f>
        <v>4.0000000000000002E-4</v>
      </c>
      <c r="P91" s="7">
        <f t="shared" si="32"/>
        <v>0.4</v>
      </c>
      <c r="Q91" s="85"/>
      <c r="R91" s="59">
        <f>'2015 Approved'!$Y$16</f>
        <v>2.3E-3</v>
      </c>
      <c r="S91" s="42">
        <f t="shared" si="33"/>
        <v>2.2999999999999998</v>
      </c>
      <c r="T91" s="114">
        <f>R91</f>
        <v>2.3E-3</v>
      </c>
      <c r="U91" s="7">
        <f t="shared" si="34"/>
        <v>2.2999999999999998</v>
      </c>
      <c r="V91" s="85"/>
    </row>
    <row r="92" spans="1:22" x14ac:dyDescent="0.25">
      <c r="A92" s="139">
        <f t="shared" si="18"/>
        <v>24</v>
      </c>
      <c r="B92" s="85" t="s">
        <v>110</v>
      </c>
      <c r="C92" s="59">
        <f>'2015 Approved'!$C$17</f>
        <v>2.2000000000000001E-3</v>
      </c>
      <c r="D92" s="42">
        <f t="shared" si="27"/>
        <v>2.2000000000000002</v>
      </c>
      <c r="E92" s="114">
        <f>'2016 Proposed'!$C$18</f>
        <v>0</v>
      </c>
      <c r="F92" s="7">
        <f t="shared" si="28"/>
        <v>0</v>
      </c>
      <c r="G92" s="85"/>
      <c r="H92" s="59">
        <f>'2015 Approved'!$N$17</f>
        <v>1.4E-3</v>
      </c>
      <c r="I92" s="42">
        <f t="shared" si="29"/>
        <v>1.4</v>
      </c>
      <c r="J92" s="114">
        <f>'2016 Proposed'!$C$18</f>
        <v>0</v>
      </c>
      <c r="K92" s="7">
        <f t="shared" si="30"/>
        <v>0</v>
      </c>
      <c r="L92" s="85"/>
      <c r="M92" s="59">
        <f>'2015 Approved'!$U$17</f>
        <v>1.6000000000000001E-3</v>
      </c>
      <c r="N92" s="42">
        <f t="shared" si="31"/>
        <v>1.6</v>
      </c>
      <c r="O92" s="114">
        <f>'2016 Proposed'!$C$18</f>
        <v>0</v>
      </c>
      <c r="P92" s="7">
        <f t="shared" si="32"/>
        <v>0</v>
      </c>
      <c r="Q92" s="85"/>
      <c r="R92" s="59">
        <f>'2015 Approved'!$Y$17</f>
        <v>5.8999999999999999E-3</v>
      </c>
      <c r="S92" s="42">
        <f t="shared" si="33"/>
        <v>5.8999999999999995</v>
      </c>
      <c r="T92" s="114">
        <f>'2016 Proposed'!$C$18</f>
        <v>0</v>
      </c>
      <c r="U92" s="7">
        <f t="shared" si="34"/>
        <v>0</v>
      </c>
      <c r="V92" s="85"/>
    </row>
    <row r="93" spans="1:22" x14ac:dyDescent="0.25">
      <c r="A93" s="139">
        <f t="shared" si="18"/>
        <v>25</v>
      </c>
      <c r="B93" s="85" t="s">
        <v>100</v>
      </c>
      <c r="C93" s="59">
        <f>'2015 Approved'!$C$18</f>
        <v>0</v>
      </c>
      <c r="D93" s="42">
        <f t="shared" si="27"/>
        <v>0</v>
      </c>
      <c r="E93" s="114">
        <f>'2016 Proposed'!$C$19</f>
        <v>1.5E-3</v>
      </c>
      <c r="F93" s="7">
        <f t="shared" si="28"/>
        <v>1.5</v>
      </c>
      <c r="G93" s="85"/>
      <c r="H93" s="59">
        <f>'2015 Approved'!$N$18</f>
        <v>0</v>
      </c>
      <c r="I93" s="42">
        <f t="shared" si="29"/>
        <v>0</v>
      </c>
      <c r="J93" s="114">
        <f>'2016 Proposed'!$C$19</f>
        <v>1.5E-3</v>
      </c>
      <c r="K93" s="7">
        <f t="shared" si="30"/>
        <v>1.5</v>
      </c>
      <c r="L93" s="85"/>
      <c r="M93" s="59">
        <f>'2015 Approved'!$U$18</f>
        <v>0</v>
      </c>
      <c r="N93" s="42">
        <f t="shared" si="31"/>
        <v>0</v>
      </c>
      <c r="O93" s="114">
        <f>'2016 Proposed'!$C$19</f>
        <v>1.5E-3</v>
      </c>
      <c r="P93" s="7">
        <f t="shared" si="32"/>
        <v>1.5</v>
      </c>
      <c r="Q93" s="85"/>
      <c r="R93" s="59">
        <f>'2015 Approved'!$Y$18</f>
        <v>0</v>
      </c>
      <c r="S93" s="42">
        <f t="shared" si="33"/>
        <v>0</v>
      </c>
      <c r="T93" s="114">
        <f>'2016 Proposed'!$C$19</f>
        <v>1.5E-3</v>
      </c>
      <c r="U93" s="7">
        <f t="shared" si="34"/>
        <v>1.5</v>
      </c>
      <c r="V93" s="85"/>
    </row>
    <row r="94" spans="1:22" x14ac:dyDescent="0.25">
      <c r="A94" s="139">
        <f t="shared" si="18"/>
        <v>26</v>
      </c>
      <c r="B94" s="85" t="s">
        <v>92</v>
      </c>
      <c r="C94" s="59">
        <f>'2015 Approved'!$C$19</f>
        <v>0</v>
      </c>
      <c r="D94" s="42">
        <f t="shared" si="27"/>
        <v>0</v>
      </c>
      <c r="E94" s="114">
        <f>'2016 Proposed'!$C$20</f>
        <v>4.0000000000000002E-4</v>
      </c>
      <c r="F94" s="7">
        <f t="shared" si="28"/>
        <v>0.4</v>
      </c>
      <c r="G94" s="85"/>
      <c r="H94" s="59">
        <f>'2015 Approved'!$N$19</f>
        <v>0</v>
      </c>
      <c r="I94" s="42">
        <f t="shared" si="29"/>
        <v>0</v>
      </c>
      <c r="J94" s="114">
        <f>'2016 Proposed'!$C$20</f>
        <v>4.0000000000000002E-4</v>
      </c>
      <c r="K94" s="7">
        <f t="shared" si="30"/>
        <v>0.4</v>
      </c>
      <c r="L94" s="85"/>
      <c r="M94" s="59">
        <f>'2015 Approved'!$U$19</f>
        <v>0</v>
      </c>
      <c r="N94" s="42">
        <f t="shared" si="31"/>
        <v>0</v>
      </c>
      <c r="O94" s="114">
        <f>'2016 Proposed'!$C$20</f>
        <v>4.0000000000000002E-4</v>
      </c>
      <c r="P94" s="7">
        <f t="shared" si="32"/>
        <v>0.4</v>
      </c>
      <c r="Q94" s="85"/>
      <c r="R94" s="59">
        <f>'2015 Approved'!$Y$19</f>
        <v>0</v>
      </c>
      <c r="S94" s="42">
        <f t="shared" si="33"/>
        <v>0</v>
      </c>
      <c r="T94" s="114">
        <f>'2016 Proposed'!$C$20</f>
        <v>4.0000000000000002E-4</v>
      </c>
      <c r="U94" s="7">
        <f t="shared" si="34"/>
        <v>0.4</v>
      </c>
      <c r="V94" s="85"/>
    </row>
    <row r="95" spans="1:22" x14ac:dyDescent="0.25">
      <c r="A95" s="139">
        <f t="shared" si="18"/>
        <v>27</v>
      </c>
      <c r="B95" s="85" t="s">
        <v>102</v>
      </c>
      <c r="C95" s="59">
        <f>'2015 Approved'!$C$20</f>
        <v>0</v>
      </c>
      <c r="D95" s="42">
        <f t="shared" si="27"/>
        <v>0</v>
      </c>
      <c r="E95" s="114">
        <f>'2016 Proposed'!$C$21</f>
        <v>-2.2000000000000001E-3</v>
      </c>
      <c r="F95" s="7">
        <f t="shared" si="28"/>
        <v>-2.2000000000000002</v>
      </c>
      <c r="G95" s="85"/>
      <c r="H95" s="59">
        <f>'2015 Approved'!$N$20</f>
        <v>0</v>
      </c>
      <c r="I95" s="42">
        <f t="shared" si="29"/>
        <v>0</v>
      </c>
      <c r="J95" s="114">
        <f>'2016 Proposed'!$C$21</f>
        <v>-2.2000000000000001E-3</v>
      </c>
      <c r="K95" s="7">
        <f t="shared" si="30"/>
        <v>-2.2000000000000002</v>
      </c>
      <c r="L95" s="85"/>
      <c r="M95" s="59">
        <f>'2015 Approved'!$U$20</f>
        <v>0</v>
      </c>
      <c r="N95" s="42">
        <f t="shared" si="31"/>
        <v>0</v>
      </c>
      <c r="O95" s="114">
        <f>'2016 Proposed'!$C$21</f>
        <v>-2.2000000000000001E-3</v>
      </c>
      <c r="P95" s="7">
        <f t="shared" si="32"/>
        <v>-2.2000000000000002</v>
      </c>
      <c r="Q95" s="85"/>
      <c r="R95" s="59">
        <f>'2015 Approved'!$Y$20</f>
        <v>0</v>
      </c>
      <c r="S95" s="42">
        <f t="shared" si="33"/>
        <v>0</v>
      </c>
      <c r="T95" s="114">
        <f>'2016 Proposed'!$C$21</f>
        <v>-2.2000000000000001E-3</v>
      </c>
      <c r="U95" s="7">
        <f t="shared" si="34"/>
        <v>-2.2000000000000002</v>
      </c>
      <c r="V95" s="85"/>
    </row>
    <row r="96" spans="1:22" x14ac:dyDescent="0.25">
      <c r="A96" s="142">
        <f t="shared" si="18"/>
        <v>28</v>
      </c>
      <c r="B96" s="143" t="s">
        <v>26</v>
      </c>
      <c r="C96" s="126"/>
      <c r="D96" s="96">
        <f>SUM(D80:D95)</f>
        <v>57.81159199999999</v>
      </c>
      <c r="E96" s="110"/>
      <c r="F96" s="95">
        <f>SUM(F80:F95)</f>
        <v>46.992233999999989</v>
      </c>
      <c r="G96" s="127">
        <f>F96-D96</f>
        <v>-10.819358000000001</v>
      </c>
      <c r="H96" s="126"/>
      <c r="I96" s="96">
        <f>SUM(I80:I95)</f>
        <v>38.410111999999998</v>
      </c>
      <c r="J96" s="110"/>
      <c r="K96" s="95">
        <f>SUM(K80:K95)</f>
        <v>46.992233999999989</v>
      </c>
      <c r="L96" s="127">
        <f>K96-I96</f>
        <v>8.5821219999999911</v>
      </c>
      <c r="M96" s="126"/>
      <c r="N96" s="96">
        <f>SUM(N80:N95)</f>
        <v>46.611668000000002</v>
      </c>
      <c r="O96" s="110"/>
      <c r="P96" s="95">
        <f>SUM(P80:P95)</f>
        <v>47.392233999999988</v>
      </c>
      <c r="Q96" s="127">
        <f>P96-N96</f>
        <v>0.7805659999999861</v>
      </c>
      <c r="R96" s="126"/>
      <c r="S96" s="96">
        <f>SUM(S80:S95)</f>
        <v>56.054119999999998</v>
      </c>
      <c r="T96" s="110"/>
      <c r="U96" s="95">
        <f>SUM(U80:U95)</f>
        <v>49.292233999999986</v>
      </c>
      <c r="V96" s="127">
        <f>U96-S96</f>
        <v>-6.7618860000000112</v>
      </c>
    </row>
    <row r="97" spans="1:22" x14ac:dyDescent="0.25">
      <c r="A97" s="144">
        <f t="shared" si="18"/>
        <v>29</v>
      </c>
      <c r="B97" s="145" t="s">
        <v>116</v>
      </c>
      <c r="C97" s="128"/>
      <c r="D97" s="120"/>
      <c r="E97" s="111"/>
      <c r="F97" s="97"/>
      <c r="G97" s="129">
        <f>G96/D96</f>
        <v>-0.18714859123754979</v>
      </c>
      <c r="H97" s="128"/>
      <c r="I97" s="120"/>
      <c r="J97" s="111"/>
      <c r="K97" s="97"/>
      <c r="L97" s="129">
        <f>L96/I96</f>
        <v>0.22343392281699131</v>
      </c>
      <c r="M97" s="128"/>
      <c r="N97" s="120"/>
      <c r="O97" s="111"/>
      <c r="P97" s="97"/>
      <c r="Q97" s="129">
        <f>Q96/N96</f>
        <v>1.67461503415837E-2</v>
      </c>
      <c r="R97" s="128"/>
      <c r="S97" s="120"/>
      <c r="T97" s="111"/>
      <c r="U97" s="97"/>
      <c r="V97" s="129">
        <f>V96/S96</f>
        <v>-0.12063138267089041</v>
      </c>
    </row>
    <row r="98" spans="1:22" x14ac:dyDescent="0.25">
      <c r="A98" s="146">
        <f t="shared" si="18"/>
        <v>30</v>
      </c>
      <c r="B98" s="131" t="s">
        <v>29</v>
      </c>
      <c r="C98" s="130"/>
      <c r="D98" s="121"/>
      <c r="E98" s="112"/>
      <c r="F98" s="94"/>
      <c r="G98" s="131"/>
      <c r="H98" s="130"/>
      <c r="I98" s="121"/>
      <c r="J98" s="112"/>
      <c r="K98" s="94"/>
      <c r="L98" s="131"/>
      <c r="M98" s="130"/>
      <c r="N98" s="121"/>
      <c r="O98" s="112"/>
      <c r="P98" s="94"/>
      <c r="Q98" s="131"/>
      <c r="R98" s="130"/>
      <c r="S98" s="121"/>
      <c r="T98" s="112"/>
      <c r="U98" s="94"/>
      <c r="V98" s="131"/>
    </row>
    <row r="99" spans="1:22" x14ac:dyDescent="0.25">
      <c r="A99" s="139">
        <f t="shared" si="18"/>
        <v>31</v>
      </c>
      <c r="B99" s="85" t="s">
        <v>66</v>
      </c>
      <c r="C99" s="59">
        <f>'2015 Approved'!$C$26</f>
        <v>6.4999999999999997E-3</v>
      </c>
      <c r="D99" s="42">
        <f>C99*D$72</f>
        <v>6.7781999999999991</v>
      </c>
      <c r="E99" s="114">
        <f>'2016 Proposed'!$C$28</f>
        <v>6.1000000000000004E-3</v>
      </c>
      <c r="F99" s="7">
        <f>E99*F$72</f>
        <v>6.3629100000000003</v>
      </c>
      <c r="G99" s="85"/>
      <c r="H99" s="59">
        <f>'2015 Approved'!$N$26</f>
        <v>6.4999999999999997E-3</v>
      </c>
      <c r="I99" s="42">
        <f>H99*I$72</f>
        <v>6.8951999999999991</v>
      </c>
      <c r="J99" s="114">
        <f>'2016 Proposed'!$C$28</f>
        <v>6.1000000000000004E-3</v>
      </c>
      <c r="K99" s="7">
        <f>J99*K$72</f>
        <v>6.3629100000000003</v>
      </c>
      <c r="L99" s="85"/>
      <c r="M99" s="59">
        <f>'2015 Approved'!$U$26</f>
        <v>7.1000000000000004E-3</v>
      </c>
      <c r="N99" s="42">
        <f>M99*N$72</f>
        <v>7.5700200000000004</v>
      </c>
      <c r="O99" s="114">
        <f>'2016 Proposed'!$C$28</f>
        <v>6.1000000000000004E-3</v>
      </c>
      <c r="P99" s="7">
        <f>O99*P$72</f>
        <v>6.3629100000000003</v>
      </c>
      <c r="Q99" s="85"/>
      <c r="R99" s="59">
        <f>'2015 Approved'!$Y$26</f>
        <v>6.817114670559849E-3</v>
      </c>
      <c r="S99" s="42">
        <f>R99*S$72</f>
        <v>7.2125073214523203</v>
      </c>
      <c r="T99" s="114">
        <f>'2016 Proposed'!$C$28</f>
        <v>6.1000000000000004E-3</v>
      </c>
      <c r="U99" s="7">
        <f>T99*U$72</f>
        <v>6.3629100000000003</v>
      </c>
      <c r="V99" s="85"/>
    </row>
    <row r="100" spans="1:22" x14ac:dyDescent="0.25">
      <c r="A100" s="139">
        <f t="shared" si="18"/>
        <v>32</v>
      </c>
      <c r="B100" s="85" t="s">
        <v>67</v>
      </c>
      <c r="C100" s="59">
        <f>'2015 Approved'!$C$27</f>
        <v>4.7000000000000002E-3</v>
      </c>
      <c r="D100" s="42">
        <f>C100*D$72</f>
        <v>4.90116</v>
      </c>
      <c r="E100" s="114">
        <f>'2016 Proposed'!$C$29</f>
        <v>4.7000000000000002E-3</v>
      </c>
      <c r="F100" s="7">
        <f>E100*F$72</f>
        <v>4.9025699999999999</v>
      </c>
      <c r="G100" s="85"/>
      <c r="H100" s="59">
        <f>'2015 Approved'!$N$27</f>
        <v>4.5999999999999999E-3</v>
      </c>
      <c r="I100" s="42">
        <f>H100*I$72</f>
        <v>4.8796799999999996</v>
      </c>
      <c r="J100" s="114">
        <f>'2016 Proposed'!$C$29</f>
        <v>4.7000000000000002E-3</v>
      </c>
      <c r="K100" s="7">
        <f>J100*K$72</f>
        <v>4.9025699999999999</v>
      </c>
      <c r="L100" s="85"/>
      <c r="M100" s="59">
        <f>'2015 Approved'!$U$27</f>
        <v>5.0000000000000001E-3</v>
      </c>
      <c r="N100" s="42">
        <f>M100*N$72</f>
        <v>5.3310000000000004</v>
      </c>
      <c r="O100" s="114">
        <f>'2016 Proposed'!$C$29</f>
        <v>4.7000000000000002E-3</v>
      </c>
      <c r="P100" s="7">
        <f>O100*P$72</f>
        <v>4.9025699999999999</v>
      </c>
      <c r="Q100" s="85"/>
      <c r="R100" s="59">
        <f>'2015 Approved'!$Y$27</f>
        <v>3.2187423851534214E-3</v>
      </c>
      <c r="S100" s="42">
        <f>R100*S$72</f>
        <v>3.40542944349232</v>
      </c>
      <c r="T100" s="114">
        <f>'2016 Proposed'!$C$29</f>
        <v>4.7000000000000002E-3</v>
      </c>
      <c r="U100" s="7">
        <f>T100*U$72</f>
        <v>4.9025699999999999</v>
      </c>
      <c r="V100" s="85"/>
    </row>
    <row r="101" spans="1:22" x14ac:dyDescent="0.25">
      <c r="A101" s="142">
        <f t="shared" si="18"/>
        <v>33</v>
      </c>
      <c r="B101" s="143" t="s">
        <v>26</v>
      </c>
      <c r="C101" s="126"/>
      <c r="D101" s="96">
        <f>SUM(D99:D100)</f>
        <v>11.679359999999999</v>
      </c>
      <c r="E101" s="110"/>
      <c r="F101" s="95">
        <f>SUM(F99:F100)</f>
        <v>11.26548</v>
      </c>
      <c r="G101" s="127">
        <f>F101-D101</f>
        <v>-0.41387999999999892</v>
      </c>
      <c r="H101" s="126"/>
      <c r="I101" s="96">
        <f>SUM(I99:I100)</f>
        <v>11.77488</v>
      </c>
      <c r="J101" s="110"/>
      <c r="K101" s="95">
        <f>SUM(K99:K100)</f>
        <v>11.26548</v>
      </c>
      <c r="L101" s="127">
        <f>K101-I101</f>
        <v>-0.50939999999999941</v>
      </c>
      <c r="M101" s="126"/>
      <c r="N101" s="96">
        <f>SUM(N99:N100)</f>
        <v>12.901020000000001</v>
      </c>
      <c r="O101" s="110"/>
      <c r="P101" s="95">
        <f>SUM(P99:P100)</f>
        <v>11.26548</v>
      </c>
      <c r="Q101" s="127">
        <f>P101-N101</f>
        <v>-1.6355400000000007</v>
      </c>
      <c r="R101" s="126"/>
      <c r="S101" s="96">
        <f>SUM(S99:S100)</f>
        <v>10.617936764944641</v>
      </c>
      <c r="T101" s="110"/>
      <c r="U101" s="95">
        <f>SUM(U99:U100)</f>
        <v>11.26548</v>
      </c>
      <c r="V101" s="127">
        <f>U101-S101</f>
        <v>0.64754323505535893</v>
      </c>
    </row>
    <row r="102" spans="1:22" x14ac:dyDescent="0.25">
      <c r="A102" s="144">
        <f t="shared" si="18"/>
        <v>34</v>
      </c>
      <c r="B102" s="145" t="s">
        <v>116</v>
      </c>
      <c r="C102" s="128"/>
      <c r="D102" s="120"/>
      <c r="E102" s="111"/>
      <c r="F102" s="97"/>
      <c r="G102" s="129">
        <f>G101/D101</f>
        <v>-3.5436873253328859E-2</v>
      </c>
      <c r="H102" s="128"/>
      <c r="I102" s="120"/>
      <c r="J102" s="111"/>
      <c r="K102" s="97"/>
      <c r="L102" s="129">
        <f>L101/I101</f>
        <v>-4.3261587379234391E-2</v>
      </c>
      <c r="M102" s="128"/>
      <c r="N102" s="120"/>
      <c r="O102" s="111"/>
      <c r="P102" s="97"/>
      <c r="Q102" s="129">
        <f>Q101/N101</f>
        <v>-0.12677602236102267</v>
      </c>
      <c r="R102" s="128"/>
      <c r="S102" s="120"/>
      <c r="T102" s="111"/>
      <c r="U102" s="97"/>
      <c r="V102" s="129">
        <f>V101/S101</f>
        <v>6.0985787483048268E-2</v>
      </c>
    </row>
    <row r="103" spans="1:22" x14ac:dyDescent="0.25">
      <c r="A103" s="146">
        <f t="shared" si="18"/>
        <v>35</v>
      </c>
      <c r="B103" s="131" t="s">
        <v>30</v>
      </c>
      <c r="C103" s="130"/>
      <c r="D103" s="121"/>
      <c r="E103" s="112"/>
      <c r="F103" s="94"/>
      <c r="G103" s="131"/>
      <c r="H103" s="130"/>
      <c r="I103" s="121"/>
      <c r="J103" s="112"/>
      <c r="K103" s="94"/>
      <c r="L103" s="131"/>
      <c r="M103" s="130"/>
      <c r="N103" s="121"/>
      <c r="O103" s="112"/>
      <c r="P103" s="94"/>
      <c r="Q103" s="131"/>
      <c r="R103" s="130"/>
      <c r="S103" s="121"/>
      <c r="T103" s="112"/>
      <c r="U103" s="94"/>
      <c r="V103" s="131"/>
    </row>
    <row r="104" spans="1:22" x14ac:dyDescent="0.25">
      <c r="A104" s="139">
        <f t="shared" si="18"/>
        <v>36</v>
      </c>
      <c r="B104" s="85" t="s">
        <v>184</v>
      </c>
      <c r="C104" s="114">
        <f>0.0036+0.0013+0.0011</f>
        <v>6.0000000000000001E-3</v>
      </c>
      <c r="D104" s="42">
        <f>C104*D72</f>
        <v>6.2568000000000001</v>
      </c>
      <c r="E104" s="114">
        <f>0.0036+0.0013+0.0011</f>
        <v>6.0000000000000001E-3</v>
      </c>
      <c r="F104" s="7">
        <f>E104*F72</f>
        <v>6.2585999999999995</v>
      </c>
      <c r="G104" s="85"/>
      <c r="H104" s="114">
        <f>0.0036+0.0013+0.0011</f>
        <v>6.0000000000000001E-3</v>
      </c>
      <c r="I104" s="42">
        <f>H104*I72</f>
        <v>6.3647999999999998</v>
      </c>
      <c r="J104" s="114">
        <f>0.0036+0.0013+0.0011</f>
        <v>6.0000000000000001E-3</v>
      </c>
      <c r="K104" s="7">
        <f>J104*K72</f>
        <v>6.2585999999999995</v>
      </c>
      <c r="L104" s="85"/>
      <c r="M104" s="114">
        <f>0.0036+0.0013+0.0011</f>
        <v>6.0000000000000001E-3</v>
      </c>
      <c r="N104" s="42">
        <f>M104*N72</f>
        <v>6.3972000000000007</v>
      </c>
      <c r="O104" s="114">
        <f>0.0036+0.0013+0.0011</f>
        <v>6.0000000000000001E-3</v>
      </c>
      <c r="P104" s="7">
        <f>O104*P72</f>
        <v>6.2585999999999995</v>
      </c>
      <c r="Q104" s="85"/>
      <c r="R104" s="114">
        <f>0.0036+0.0013+0.0011</f>
        <v>6.0000000000000001E-3</v>
      </c>
      <c r="S104" s="42">
        <f>R104*S72</f>
        <v>6.3479999999999999</v>
      </c>
      <c r="T104" s="114">
        <f>0.0036+0.0013+0.0011</f>
        <v>6.0000000000000001E-3</v>
      </c>
      <c r="U104" s="7">
        <f>T104*U72</f>
        <v>6.2585999999999995</v>
      </c>
      <c r="V104" s="85"/>
    </row>
    <row r="105" spans="1:22" x14ac:dyDescent="0.25">
      <c r="A105" s="139">
        <f t="shared" si="18"/>
        <v>37</v>
      </c>
      <c r="B105" s="85" t="s">
        <v>65</v>
      </c>
      <c r="C105" s="59">
        <f>SSS</f>
        <v>0.25</v>
      </c>
      <c r="D105" s="42">
        <f>C105</f>
        <v>0.25</v>
      </c>
      <c r="E105" s="114">
        <f>SSS</f>
        <v>0.25</v>
      </c>
      <c r="F105" s="7">
        <f>E105</f>
        <v>0.25</v>
      </c>
      <c r="G105" s="85"/>
      <c r="H105" s="59">
        <f>SSS</f>
        <v>0.25</v>
      </c>
      <c r="I105" s="42">
        <f>H105</f>
        <v>0.25</v>
      </c>
      <c r="J105" s="114">
        <f>SSS</f>
        <v>0.25</v>
      </c>
      <c r="K105" s="7">
        <f>J105</f>
        <v>0.25</v>
      </c>
      <c r="L105" s="85"/>
      <c r="M105" s="59">
        <f>SSS</f>
        <v>0.25</v>
      </c>
      <c r="N105" s="42">
        <f>M105</f>
        <v>0.25</v>
      </c>
      <c r="O105" s="114">
        <f>SSS</f>
        <v>0.25</v>
      </c>
      <c r="P105" s="7">
        <f>O105</f>
        <v>0.25</v>
      </c>
      <c r="Q105" s="85"/>
      <c r="R105" s="59">
        <f>SSS</f>
        <v>0.25</v>
      </c>
      <c r="S105" s="42">
        <f>R105</f>
        <v>0.25</v>
      </c>
      <c r="T105" s="114">
        <f>SSS</f>
        <v>0.25</v>
      </c>
      <c r="U105" s="7">
        <f>T105</f>
        <v>0.25</v>
      </c>
      <c r="V105" s="85"/>
    </row>
    <row r="106" spans="1:22" x14ac:dyDescent="0.25">
      <c r="A106" s="139">
        <f t="shared" si="18"/>
        <v>38</v>
      </c>
      <c r="B106" s="85" t="s">
        <v>11</v>
      </c>
      <c r="C106" s="59">
        <v>7.0000000000000001E-3</v>
      </c>
      <c r="D106" s="42">
        <f>C106*D69</f>
        <v>7</v>
      </c>
      <c r="E106" s="114">
        <f>C106</f>
        <v>7.0000000000000001E-3</v>
      </c>
      <c r="F106" s="7">
        <f>E106*F69</f>
        <v>7</v>
      </c>
      <c r="G106" s="85"/>
      <c r="H106" s="59">
        <v>7.0000000000000001E-3</v>
      </c>
      <c r="I106" s="42">
        <f>H106*I69</f>
        <v>7</v>
      </c>
      <c r="J106" s="114">
        <f>H106</f>
        <v>7.0000000000000001E-3</v>
      </c>
      <c r="K106" s="7">
        <f>J106*K69</f>
        <v>7</v>
      </c>
      <c r="L106" s="85"/>
      <c r="M106" s="59">
        <v>7.0000000000000001E-3</v>
      </c>
      <c r="N106" s="42">
        <f>M106*N69</f>
        <v>7</v>
      </c>
      <c r="O106" s="114">
        <f>M106</f>
        <v>7.0000000000000001E-3</v>
      </c>
      <c r="P106" s="7">
        <f>O106*P69</f>
        <v>7</v>
      </c>
      <c r="Q106" s="85"/>
      <c r="R106" s="59">
        <v>7.0000000000000001E-3</v>
      </c>
      <c r="S106" s="42">
        <f>R106*S69</f>
        <v>7</v>
      </c>
      <c r="T106" s="114">
        <f>R106</f>
        <v>7.0000000000000001E-3</v>
      </c>
      <c r="U106" s="7">
        <f>T106*U69</f>
        <v>7</v>
      </c>
      <c r="V106" s="85"/>
    </row>
    <row r="107" spans="1:22" x14ac:dyDescent="0.25">
      <c r="A107" s="142">
        <f>A106+1</f>
        <v>39</v>
      </c>
      <c r="B107" s="143" t="s">
        <v>12</v>
      </c>
      <c r="C107" s="126"/>
      <c r="D107" s="96">
        <f>SUM(D104:D106)</f>
        <v>13.5068</v>
      </c>
      <c r="E107" s="110"/>
      <c r="F107" s="95">
        <f>SUM(F104:F106)</f>
        <v>13.508599999999999</v>
      </c>
      <c r="G107" s="127">
        <f>F107-D107</f>
        <v>1.7999999999993577E-3</v>
      </c>
      <c r="H107" s="126"/>
      <c r="I107" s="96">
        <f>SUM(I104:I106)</f>
        <v>13.614799999999999</v>
      </c>
      <c r="J107" s="110"/>
      <c r="K107" s="95">
        <f>SUM(K104:K106)</f>
        <v>13.508599999999999</v>
      </c>
      <c r="L107" s="127">
        <f>K107-I107</f>
        <v>-0.10619999999999941</v>
      </c>
      <c r="M107" s="126"/>
      <c r="N107" s="96">
        <f>SUM(N104:N106)</f>
        <v>13.647200000000002</v>
      </c>
      <c r="O107" s="110"/>
      <c r="P107" s="95">
        <f>SUM(P104:P106)</f>
        <v>13.508599999999999</v>
      </c>
      <c r="Q107" s="127">
        <f>P107-N107</f>
        <v>-0.13860000000000205</v>
      </c>
      <c r="R107" s="126"/>
      <c r="S107" s="96">
        <f>SUM(S104:S106)</f>
        <v>13.597999999999999</v>
      </c>
      <c r="T107" s="110"/>
      <c r="U107" s="95">
        <f>SUM(U104:U106)</f>
        <v>13.508599999999999</v>
      </c>
      <c r="V107" s="127">
        <f>U107-S107</f>
        <v>-8.939999999999948E-2</v>
      </c>
    </row>
    <row r="108" spans="1:22" x14ac:dyDescent="0.25">
      <c r="A108" s="144">
        <f t="shared" si="18"/>
        <v>40</v>
      </c>
      <c r="B108" s="145" t="s">
        <v>116</v>
      </c>
      <c r="C108" s="128"/>
      <c r="D108" s="120"/>
      <c r="E108" s="111"/>
      <c r="F108" s="97"/>
      <c r="G108" s="129">
        <f>G107/D107</f>
        <v>1.3326620665141689E-4</v>
      </c>
      <c r="H108" s="128"/>
      <c r="I108" s="120"/>
      <c r="J108" s="111"/>
      <c r="K108" s="97"/>
      <c r="L108" s="129">
        <f>L107/I107</f>
        <v>-7.8003349296353539E-3</v>
      </c>
      <c r="M108" s="128"/>
      <c r="N108" s="120"/>
      <c r="O108" s="111"/>
      <c r="P108" s="97"/>
      <c r="Q108" s="129">
        <f>Q107/N107</f>
        <v>-1.0155929421419928E-2</v>
      </c>
      <c r="R108" s="128"/>
      <c r="S108" s="120"/>
      <c r="T108" s="111"/>
      <c r="U108" s="97"/>
      <c r="V108" s="129">
        <f>V107/S107</f>
        <v>-6.5744962494484107E-3</v>
      </c>
    </row>
    <row r="109" spans="1:22" x14ac:dyDescent="0.25">
      <c r="A109" s="147">
        <f t="shared" si="18"/>
        <v>41</v>
      </c>
      <c r="B109" s="133" t="s">
        <v>127</v>
      </c>
      <c r="C109" s="132"/>
      <c r="D109" s="122">
        <f>D77+D96+D101+D107</f>
        <v>185.13775200000001</v>
      </c>
      <c r="E109" s="115"/>
      <c r="F109" s="102">
        <f>F77+F96+F101+F107</f>
        <v>173.90631399999998</v>
      </c>
      <c r="G109" s="133"/>
      <c r="H109" s="132"/>
      <c r="I109" s="122">
        <f>I77+I96+I101+I107</f>
        <v>165.93979200000001</v>
      </c>
      <c r="J109" s="115"/>
      <c r="K109" s="102">
        <f>K77+K96+K101+K107</f>
        <v>173.90631399999998</v>
      </c>
      <c r="L109" s="133"/>
      <c r="M109" s="132"/>
      <c r="N109" s="122">
        <f>N77+N96+N101+N107</f>
        <v>175.29988799999998</v>
      </c>
      <c r="O109" s="115"/>
      <c r="P109" s="102">
        <f>P77+P96+P101+P107</f>
        <v>174.30631399999999</v>
      </c>
      <c r="Q109" s="133"/>
      <c r="R109" s="132"/>
      <c r="S109" s="122">
        <f>S77+S96+S101+S107</f>
        <v>182.41005676494461</v>
      </c>
      <c r="T109" s="115"/>
      <c r="U109" s="102">
        <f>U77+U96+U101+U107</f>
        <v>176.20631399999999</v>
      </c>
      <c r="V109" s="133"/>
    </row>
    <row r="110" spans="1:22" x14ac:dyDescent="0.25">
      <c r="A110" s="148">
        <f t="shared" si="18"/>
        <v>42</v>
      </c>
      <c r="B110" s="134" t="s">
        <v>13</v>
      </c>
      <c r="C110" s="87"/>
      <c r="D110" s="43">
        <f>D109*0.13</f>
        <v>24.067907760000001</v>
      </c>
      <c r="E110" s="116"/>
      <c r="F110" s="99">
        <f>F109*0.13</f>
        <v>22.607820819999997</v>
      </c>
      <c r="G110" s="134"/>
      <c r="H110" s="87"/>
      <c r="I110" s="43">
        <f>I109*0.13</f>
        <v>21.572172960000003</v>
      </c>
      <c r="J110" s="116"/>
      <c r="K110" s="99">
        <f>K109*0.13</f>
        <v>22.607820819999997</v>
      </c>
      <c r="L110" s="134"/>
      <c r="M110" s="87"/>
      <c r="N110" s="43">
        <f>N109*0.13</f>
        <v>22.788985439999998</v>
      </c>
      <c r="O110" s="116"/>
      <c r="P110" s="99">
        <f>P109*0.13</f>
        <v>22.65982082</v>
      </c>
      <c r="Q110" s="134"/>
      <c r="R110" s="87"/>
      <c r="S110" s="43">
        <f>S109*0.13</f>
        <v>23.713307379442799</v>
      </c>
      <c r="T110" s="116"/>
      <c r="U110" s="99">
        <f>U109*0.13</f>
        <v>22.90682082</v>
      </c>
      <c r="V110" s="134"/>
    </row>
    <row r="111" spans="1:22" x14ac:dyDescent="0.25">
      <c r="A111" s="141">
        <f t="shared" si="18"/>
        <v>43</v>
      </c>
      <c r="B111" s="125" t="s">
        <v>14</v>
      </c>
      <c r="C111" s="88"/>
      <c r="D111" s="69"/>
      <c r="E111" s="117"/>
      <c r="F111" s="70"/>
      <c r="G111" s="125"/>
      <c r="H111" s="88"/>
      <c r="I111" s="69"/>
      <c r="J111" s="117"/>
      <c r="K111" s="70"/>
      <c r="L111" s="125"/>
      <c r="M111" s="88"/>
      <c r="N111" s="69"/>
      <c r="O111" s="117"/>
      <c r="P111" s="70"/>
      <c r="Q111" s="125"/>
      <c r="R111" s="88"/>
      <c r="S111" s="69"/>
      <c r="T111" s="117"/>
      <c r="U111" s="70"/>
      <c r="V111" s="125"/>
    </row>
    <row r="112" spans="1:22" x14ac:dyDescent="0.25">
      <c r="A112" s="149">
        <f t="shared" si="18"/>
        <v>44</v>
      </c>
      <c r="B112" s="150" t="s">
        <v>15</v>
      </c>
      <c r="C112" s="135"/>
      <c r="D112" s="104">
        <f>SUM(D109:D111)</f>
        <v>209.20565976</v>
      </c>
      <c r="E112" s="118"/>
      <c r="F112" s="103">
        <f>SUM(F109:F111)</f>
        <v>196.51413481999998</v>
      </c>
      <c r="G112" s="136">
        <f>F112-D112</f>
        <v>-12.691524940000022</v>
      </c>
      <c r="H112" s="135"/>
      <c r="I112" s="104">
        <f>SUM(I109:I111)</f>
        <v>187.51196496</v>
      </c>
      <c r="J112" s="118"/>
      <c r="K112" s="103">
        <f>SUM(K109:K111)</f>
        <v>196.51413481999998</v>
      </c>
      <c r="L112" s="136">
        <f>K112-I112</f>
        <v>9.0021698599999809</v>
      </c>
      <c r="M112" s="135"/>
      <c r="N112" s="104">
        <f>SUM(N109:N111)</f>
        <v>198.08887343999999</v>
      </c>
      <c r="O112" s="118"/>
      <c r="P112" s="103">
        <f>SUM(P109:P111)</f>
        <v>196.96613481999998</v>
      </c>
      <c r="Q112" s="136">
        <f>P112-N112</f>
        <v>-1.1227386200000069</v>
      </c>
      <c r="R112" s="135"/>
      <c r="S112" s="104">
        <f>SUM(S109:S111)</f>
        <v>206.12336414438741</v>
      </c>
      <c r="T112" s="118"/>
      <c r="U112" s="103">
        <f>SUM(U109:U111)</f>
        <v>199.11313482</v>
      </c>
      <c r="V112" s="136">
        <f>U112-S112</f>
        <v>-7.0102293243874101</v>
      </c>
    </row>
    <row r="113" spans="1:22" x14ac:dyDescent="0.25">
      <c r="A113" s="151">
        <f t="shared" si="18"/>
        <v>45</v>
      </c>
      <c r="B113" s="152" t="s">
        <v>116</v>
      </c>
      <c r="C113" s="137"/>
      <c r="D113" s="123"/>
      <c r="E113" s="119"/>
      <c r="F113" s="105"/>
      <c r="G113" s="138">
        <f>G112/D112</f>
        <v>-6.0665303962424796E-2</v>
      </c>
      <c r="H113" s="137"/>
      <c r="I113" s="123"/>
      <c r="J113" s="119"/>
      <c r="K113" s="105"/>
      <c r="L113" s="138">
        <f>L112/I112</f>
        <v>4.8008509013919835E-2</v>
      </c>
      <c r="M113" s="137"/>
      <c r="N113" s="123"/>
      <c r="O113" s="119"/>
      <c r="P113" s="105"/>
      <c r="Q113" s="138">
        <f>Q112/N112</f>
        <v>-5.667853022244978E-3</v>
      </c>
      <c r="R113" s="137"/>
      <c r="S113" s="123"/>
      <c r="T113" s="119"/>
      <c r="U113" s="105"/>
      <c r="V113" s="138">
        <f>V112/S112</f>
        <v>-3.4009872454229949E-2</v>
      </c>
    </row>
    <row r="114" spans="1:22" x14ac:dyDescent="0.25">
      <c r="A114" s="191">
        <f>A113+1</f>
        <v>46</v>
      </c>
      <c r="B114" s="192" t="s">
        <v>16</v>
      </c>
      <c r="C114" s="193"/>
      <c r="D114" s="194"/>
      <c r="E114" s="195"/>
      <c r="F114" s="196"/>
      <c r="G114" s="192"/>
      <c r="H114" s="193"/>
      <c r="I114" s="194"/>
      <c r="J114" s="195"/>
      <c r="K114" s="196"/>
      <c r="L114" s="192"/>
      <c r="M114" s="193"/>
      <c r="N114" s="194"/>
      <c r="O114" s="195"/>
      <c r="P114" s="196"/>
      <c r="Q114" s="192"/>
      <c r="R114" s="193"/>
      <c r="S114" s="194"/>
      <c r="T114" s="195"/>
      <c r="U114" s="196"/>
      <c r="V114" s="192"/>
    </row>
    <row r="115" spans="1:22" x14ac:dyDescent="0.25">
      <c r="A115" s="148">
        <f>A114+1</f>
        <v>47</v>
      </c>
      <c r="B115" s="134" t="s">
        <v>125</v>
      </c>
      <c r="C115" s="202">
        <f>'2015 Approved'!$C$23</f>
        <v>0</v>
      </c>
      <c r="D115" s="43">
        <f>C115*D69</f>
        <v>0</v>
      </c>
      <c r="E115" s="203">
        <f>C115</f>
        <v>0</v>
      </c>
      <c r="F115" s="99">
        <f>E115*F69</f>
        <v>0</v>
      </c>
      <c r="G115" s="134"/>
      <c r="H115" s="59">
        <f>'2015 Approved'!$N$23</f>
        <v>0</v>
      </c>
      <c r="I115" s="43">
        <f>H115*I69</f>
        <v>0</v>
      </c>
      <c r="J115" s="203">
        <f>H115</f>
        <v>0</v>
      </c>
      <c r="K115" s="7">
        <f>J115*K69</f>
        <v>0</v>
      </c>
      <c r="L115" s="134"/>
      <c r="M115" s="59">
        <f>'2015 Approved'!T86</f>
        <v>0</v>
      </c>
      <c r="N115" s="43">
        <f>M115*N69</f>
        <v>0</v>
      </c>
      <c r="O115" s="203">
        <f>M115</f>
        <v>0</v>
      </c>
      <c r="P115" s="7">
        <f>O115*P69</f>
        <v>0</v>
      </c>
      <c r="Q115" s="134"/>
      <c r="R115" s="59">
        <f>'2015 Approved'!$Y$23</f>
        <v>3.0999999999999999E-3</v>
      </c>
      <c r="S115" s="43">
        <f>R115*S69</f>
        <v>3.1</v>
      </c>
      <c r="T115" s="203">
        <f>R115</f>
        <v>3.0999999999999999E-3</v>
      </c>
      <c r="U115" s="7">
        <f>T115*U69</f>
        <v>3.1</v>
      </c>
      <c r="V115" s="134"/>
    </row>
    <row r="116" spans="1:22" x14ac:dyDescent="0.25">
      <c r="A116" s="148">
        <f>A115+1</f>
        <v>48</v>
      </c>
      <c r="B116" s="85" t="s">
        <v>126</v>
      </c>
      <c r="C116" s="59">
        <f>'2015 Approved'!$C$24</f>
        <v>4.7000000000000002E-3</v>
      </c>
      <c r="D116" s="42">
        <f>C116*D69</f>
        <v>4.7</v>
      </c>
      <c r="E116" s="203">
        <f>'2016 Proposed'!$C$26</f>
        <v>3.5000000000000001E-3</v>
      </c>
      <c r="F116" s="7">
        <f>E116*F69</f>
        <v>3.5</v>
      </c>
      <c r="G116" s="85"/>
      <c r="H116" s="59">
        <f>'2015 Approved'!$N$24</f>
        <v>-8.0000000000000004E-4</v>
      </c>
      <c r="I116" s="42">
        <f>H116*I69</f>
        <v>-0.8</v>
      </c>
      <c r="J116" s="114">
        <f>'2016 Proposed'!$C$26</f>
        <v>3.5000000000000001E-3</v>
      </c>
      <c r="K116" s="7">
        <f>J116*K69</f>
        <v>3.5</v>
      </c>
      <c r="L116" s="85"/>
      <c r="M116" s="59">
        <f>'2015 Approved'!$U$24</f>
        <v>-4.0000000000000002E-4</v>
      </c>
      <c r="N116" s="42">
        <f>M116*N69</f>
        <v>-0.4</v>
      </c>
      <c r="O116" s="114">
        <f>'2016 Proposed'!$C$26</f>
        <v>3.5000000000000001E-3</v>
      </c>
      <c r="P116" s="7">
        <f>O116*P69</f>
        <v>3.5</v>
      </c>
      <c r="Q116" s="85"/>
      <c r="R116" s="59">
        <f>'2015 Approved'!$Y$24</f>
        <v>-2.9999999999999997E-4</v>
      </c>
      <c r="S116" s="42">
        <f>R116*S69</f>
        <v>-0.3</v>
      </c>
      <c r="T116" s="114">
        <f>'2016 Proposed'!$C$26</f>
        <v>3.5000000000000001E-3</v>
      </c>
      <c r="U116" s="7">
        <f>T116*U69</f>
        <v>3.5</v>
      </c>
      <c r="V116" s="85"/>
    </row>
    <row r="117" spans="1:22" x14ac:dyDescent="0.25">
      <c r="A117" s="139">
        <f t="shared" si="18"/>
        <v>49</v>
      </c>
      <c r="B117" s="85" t="s">
        <v>17</v>
      </c>
      <c r="C117" s="86"/>
      <c r="D117" s="42">
        <f>D109+SUM(D115:D116)</f>
        <v>189.83775199999999</v>
      </c>
      <c r="E117" s="106"/>
      <c r="F117" s="7">
        <f>F109+SUM(F115:F116)</f>
        <v>177.40631399999998</v>
      </c>
      <c r="G117" s="85"/>
      <c r="H117" s="86"/>
      <c r="I117" s="42">
        <f>I109+I116+I115</f>
        <v>165.139792</v>
      </c>
      <c r="J117" s="106"/>
      <c r="K117" s="7">
        <f>K109+K116+K115</f>
        <v>177.40631399999998</v>
      </c>
      <c r="L117" s="85"/>
      <c r="M117" s="86"/>
      <c r="N117" s="42">
        <f>N109+N116+N115</f>
        <v>174.89988799999998</v>
      </c>
      <c r="O117" s="106"/>
      <c r="P117" s="7">
        <f>P109+P116+P115</f>
        <v>177.80631399999999</v>
      </c>
      <c r="Q117" s="85"/>
      <c r="R117" s="86"/>
      <c r="S117" s="42">
        <f>S109+S116+S115</f>
        <v>185.2100567649446</v>
      </c>
      <c r="T117" s="106"/>
      <c r="U117" s="7">
        <f>U109+U116+U115</f>
        <v>182.80631399999999</v>
      </c>
      <c r="V117" s="85"/>
    </row>
    <row r="118" spans="1:22" x14ac:dyDescent="0.25">
      <c r="A118" s="139">
        <f t="shared" si="18"/>
        <v>50</v>
      </c>
      <c r="B118" s="85" t="s">
        <v>13</v>
      </c>
      <c r="C118" s="86"/>
      <c r="D118" s="42">
        <f>D117*0.13</f>
        <v>24.678907760000001</v>
      </c>
      <c r="E118" s="106"/>
      <c r="F118" s="7">
        <f>F117*0.13</f>
        <v>23.062820819999999</v>
      </c>
      <c r="G118" s="85"/>
      <c r="H118" s="86"/>
      <c r="I118" s="42">
        <f>I117*0.13</f>
        <v>21.46817296</v>
      </c>
      <c r="J118" s="106"/>
      <c r="K118" s="7">
        <f>K117*0.13</f>
        <v>23.062820819999999</v>
      </c>
      <c r="L118" s="85"/>
      <c r="M118" s="86"/>
      <c r="N118" s="42">
        <f>N117*0.13</f>
        <v>22.736985439999998</v>
      </c>
      <c r="O118" s="106"/>
      <c r="P118" s="7">
        <f>P117*0.13</f>
        <v>23.114820819999998</v>
      </c>
      <c r="Q118" s="85"/>
      <c r="R118" s="86"/>
      <c r="S118" s="42">
        <f>S117*0.13</f>
        <v>24.0773073794428</v>
      </c>
      <c r="T118" s="106"/>
      <c r="U118" s="7">
        <f>U117*0.13</f>
        <v>23.764820820000001</v>
      </c>
      <c r="V118" s="85"/>
    </row>
    <row r="119" spans="1:22" x14ac:dyDescent="0.25">
      <c r="A119" s="139">
        <f t="shared" si="18"/>
        <v>51</v>
      </c>
      <c r="B119" s="85" t="s">
        <v>18</v>
      </c>
      <c r="C119" s="86"/>
      <c r="D119" s="42"/>
      <c r="E119" s="106"/>
      <c r="F119" s="7"/>
      <c r="G119" s="85"/>
      <c r="H119" s="86"/>
      <c r="I119" s="42"/>
      <c r="J119" s="106"/>
      <c r="K119" s="7"/>
      <c r="L119" s="85"/>
      <c r="M119" s="86"/>
      <c r="N119" s="42"/>
      <c r="O119" s="106"/>
      <c r="P119" s="7"/>
      <c r="Q119" s="85"/>
      <c r="R119" s="86"/>
      <c r="S119" s="42"/>
      <c r="T119" s="106"/>
      <c r="U119" s="7"/>
      <c r="V119" s="85"/>
    </row>
    <row r="120" spans="1:22" x14ac:dyDescent="0.25">
      <c r="A120" s="177">
        <f t="shared" si="18"/>
        <v>52</v>
      </c>
      <c r="B120" s="178" t="s">
        <v>15</v>
      </c>
      <c r="C120" s="179"/>
      <c r="D120" s="180">
        <f>SUM(D117:D119)</f>
        <v>214.51665975999998</v>
      </c>
      <c r="E120" s="181"/>
      <c r="F120" s="182">
        <f>SUM(F117:F119)</f>
        <v>200.46913481999997</v>
      </c>
      <c r="G120" s="183">
        <f>F120-D120</f>
        <v>-14.047524940000017</v>
      </c>
      <c r="H120" s="179"/>
      <c r="I120" s="180">
        <f>SUM(I117:I119)</f>
        <v>186.60796496</v>
      </c>
      <c r="J120" s="181"/>
      <c r="K120" s="182">
        <f>SUM(K117:K119)</f>
        <v>200.46913481999997</v>
      </c>
      <c r="L120" s="183">
        <f>K120-I120</f>
        <v>13.861169859999961</v>
      </c>
      <c r="M120" s="179"/>
      <c r="N120" s="180">
        <f>SUM(N117:N119)</f>
        <v>197.63687343999999</v>
      </c>
      <c r="O120" s="181"/>
      <c r="P120" s="182">
        <f>SUM(P117:P119)</f>
        <v>200.92113481999999</v>
      </c>
      <c r="Q120" s="183">
        <f>P120-N120</f>
        <v>3.2842613800000038</v>
      </c>
      <c r="R120" s="179"/>
      <c r="S120" s="180">
        <f>SUM(S117:S119)</f>
        <v>209.2873641443874</v>
      </c>
      <c r="T120" s="181"/>
      <c r="U120" s="182">
        <f>SUM(U117:U119)</f>
        <v>206.57113482</v>
      </c>
      <c r="V120" s="183">
        <f>U120-S120</f>
        <v>-2.7162293243873989</v>
      </c>
    </row>
    <row r="121" spans="1:22" ht="15.75" thickBot="1" x14ac:dyDescent="0.3">
      <c r="A121" s="184">
        <f>A120+1</f>
        <v>53</v>
      </c>
      <c r="B121" s="185" t="s">
        <v>116</v>
      </c>
      <c r="C121" s="186"/>
      <c r="D121" s="187"/>
      <c r="E121" s="188"/>
      <c r="F121" s="189"/>
      <c r="G121" s="190">
        <f>G120/D120</f>
        <v>-6.5484540714536146E-2</v>
      </c>
      <c r="H121" s="186"/>
      <c r="I121" s="187"/>
      <c r="J121" s="188"/>
      <c r="K121" s="189"/>
      <c r="L121" s="190">
        <f>L120/I120</f>
        <v>7.427962607582772E-2</v>
      </c>
      <c r="M121" s="186"/>
      <c r="N121" s="187"/>
      <c r="O121" s="188"/>
      <c r="P121" s="189"/>
      <c r="Q121" s="190">
        <f>Q120/N120</f>
        <v>1.6617655009590421E-2</v>
      </c>
      <c r="R121" s="186"/>
      <c r="S121" s="187"/>
      <c r="T121" s="188"/>
      <c r="U121" s="189"/>
      <c r="V121" s="190">
        <f>V120/S120</f>
        <v>-1.2978467837711749E-2</v>
      </c>
    </row>
    <row r="122" spans="1:22" ht="15.75" thickBot="1" x14ac:dyDescent="0.3"/>
    <row r="123" spans="1:22" x14ac:dyDescent="0.25">
      <c r="A123" s="153">
        <f>A121+1</f>
        <v>54</v>
      </c>
      <c r="B123" s="154" t="s">
        <v>118</v>
      </c>
      <c r="C123" s="153" t="s">
        <v>2</v>
      </c>
      <c r="D123" s="198" t="s">
        <v>3</v>
      </c>
      <c r="E123" s="199" t="s">
        <v>2</v>
      </c>
      <c r="F123" s="200" t="s">
        <v>3</v>
      </c>
      <c r="G123" s="201" t="s">
        <v>101</v>
      </c>
      <c r="H123" s="153" t="s">
        <v>2</v>
      </c>
      <c r="I123" s="198" t="s">
        <v>3</v>
      </c>
      <c r="J123" s="199" t="s">
        <v>2</v>
      </c>
      <c r="K123" s="200" t="s">
        <v>3</v>
      </c>
      <c r="L123" s="201" t="s">
        <v>101</v>
      </c>
      <c r="M123" s="153" t="s">
        <v>2</v>
      </c>
      <c r="N123" s="198" t="s">
        <v>3</v>
      </c>
      <c r="O123" s="199" t="s">
        <v>2</v>
      </c>
      <c r="P123" s="200" t="s">
        <v>3</v>
      </c>
      <c r="Q123" s="201" t="s">
        <v>101</v>
      </c>
      <c r="R123" s="153" t="s">
        <v>2</v>
      </c>
      <c r="S123" s="198" t="s">
        <v>3</v>
      </c>
      <c r="T123" s="199" t="s">
        <v>2</v>
      </c>
      <c r="U123" s="200" t="s">
        <v>3</v>
      </c>
      <c r="V123" s="201" t="s">
        <v>101</v>
      </c>
    </row>
    <row r="124" spans="1:22" x14ac:dyDescent="0.25">
      <c r="A124" s="139">
        <f>A123+1</f>
        <v>55</v>
      </c>
      <c r="B124" s="85" t="s">
        <v>117</v>
      </c>
      <c r="C124" s="86"/>
      <c r="D124" s="42">
        <f>SUM(D80:D83)+D86+D95</f>
        <v>49.65</v>
      </c>
      <c r="E124" s="106"/>
      <c r="F124" s="7">
        <f>SUM(F80:F83)+F86+F95</f>
        <v>37.699999999999996</v>
      </c>
      <c r="G124" s="56">
        <f>F124-D124</f>
        <v>-11.950000000000003</v>
      </c>
      <c r="H124" s="86"/>
      <c r="I124" s="42">
        <f>SUM(I80:I83)+I86+I95</f>
        <v>29.51</v>
      </c>
      <c r="J124" s="106"/>
      <c r="K124" s="7">
        <f>SUM(K80:K83)+K86+K95</f>
        <v>37.699999999999996</v>
      </c>
      <c r="L124" s="56">
        <f>K124-I124</f>
        <v>8.1899999999999942</v>
      </c>
      <c r="M124" s="86"/>
      <c r="N124" s="42">
        <f>SUM(N80:N83)+N86+N95</f>
        <v>35.76</v>
      </c>
      <c r="O124" s="106"/>
      <c r="P124" s="7">
        <f>SUM(P80:P83)+P86+P95</f>
        <v>37.699999999999996</v>
      </c>
      <c r="Q124" s="56">
        <f>P124-N124</f>
        <v>1.9399999999999977</v>
      </c>
      <c r="R124" s="86"/>
      <c r="S124" s="42">
        <f>SUM(S80:S83)+S86+S95</f>
        <v>35.54</v>
      </c>
      <c r="T124" s="106"/>
      <c r="U124" s="7">
        <f>SUM(U80:U83)+U86+U95</f>
        <v>37.699999999999996</v>
      </c>
      <c r="V124" s="56">
        <f>U124-S124</f>
        <v>2.1599999999999966</v>
      </c>
    </row>
    <row r="125" spans="1:22" x14ac:dyDescent="0.25">
      <c r="A125" s="164">
        <f t="shared" ref="A125:A127" si="35">A124+1</f>
        <v>56</v>
      </c>
      <c r="B125" s="165" t="s">
        <v>116</v>
      </c>
      <c r="C125" s="166"/>
      <c r="D125" s="167"/>
      <c r="E125" s="168"/>
      <c r="F125" s="93"/>
      <c r="G125" s="169">
        <f>G124/SUM(D124:D127)</f>
        <v>-0.20670594921516786</v>
      </c>
      <c r="H125" s="166"/>
      <c r="I125" s="167"/>
      <c r="J125" s="168"/>
      <c r="K125" s="93"/>
      <c r="L125" s="169">
        <f>L124/SUM(I124:I127)</f>
        <v>0.213225100723476</v>
      </c>
      <c r="M125" s="166"/>
      <c r="N125" s="167"/>
      <c r="O125" s="168"/>
      <c r="P125" s="93"/>
      <c r="Q125" s="169">
        <f>Q124/SUM(N124:N127)</f>
        <v>4.1620480090950568E-2</v>
      </c>
      <c r="R125" s="166"/>
      <c r="S125" s="167"/>
      <c r="T125" s="168"/>
      <c r="U125" s="93"/>
      <c r="V125" s="169">
        <f>V124/SUM(S124:S127)</f>
        <v>3.8534188031138422E-2</v>
      </c>
    </row>
    <row r="126" spans="1:22" x14ac:dyDescent="0.25">
      <c r="A126" s="139">
        <f t="shared" si="35"/>
        <v>57</v>
      </c>
      <c r="B126" s="85" t="s">
        <v>119</v>
      </c>
      <c r="C126" s="86"/>
      <c r="D126" s="42">
        <f>D84+SUM(D87:D94)+D85</f>
        <v>8.1615919999999953</v>
      </c>
      <c r="E126" s="106"/>
      <c r="F126" s="7">
        <f>F84+SUM(F87:F94)+F85</f>
        <v>9.2922339999999899</v>
      </c>
      <c r="G126" s="56">
        <f>F126-D126</f>
        <v>1.1306419999999946</v>
      </c>
      <c r="H126" s="86"/>
      <c r="I126" s="42">
        <f>I84+SUM(I87:I94)+I85</f>
        <v>8.9001119999999947</v>
      </c>
      <c r="J126" s="106"/>
      <c r="K126" s="7">
        <f>K84+SUM(K87:K94)+K85</f>
        <v>9.2922339999999899</v>
      </c>
      <c r="L126" s="56">
        <f>K126-I126</f>
        <v>0.3921219999999952</v>
      </c>
      <c r="M126" s="86"/>
      <c r="N126" s="42">
        <f>N84+SUM(N87:N94)+N85</f>
        <v>10.851668000000004</v>
      </c>
      <c r="O126" s="106"/>
      <c r="P126" s="7">
        <f>P84+SUM(P87:P94)+P85</f>
        <v>9.6922339999999902</v>
      </c>
      <c r="Q126" s="56">
        <f>P126-N126</f>
        <v>-1.1594340000000134</v>
      </c>
      <c r="R126" s="86"/>
      <c r="S126" s="42">
        <f>S84+SUM(S87:S94)+S85</f>
        <v>20.514119999999998</v>
      </c>
      <c r="T126" s="106"/>
      <c r="U126" s="7">
        <f>U84+SUM(U87:U94)+U85</f>
        <v>11.592233999999991</v>
      </c>
      <c r="V126" s="56">
        <f>U126-S126</f>
        <v>-8.9218860000000078</v>
      </c>
    </row>
    <row r="127" spans="1:22" ht="15.75" thickBot="1" x14ac:dyDescent="0.3">
      <c r="A127" s="170">
        <f t="shared" si="35"/>
        <v>58</v>
      </c>
      <c r="B127" s="171" t="s">
        <v>116</v>
      </c>
      <c r="C127" s="172"/>
      <c r="D127" s="173"/>
      <c r="E127" s="174"/>
      <c r="F127" s="175"/>
      <c r="G127" s="176">
        <f>G126/SUM(D124:D127)</f>
        <v>1.9557357977617963E-2</v>
      </c>
      <c r="H127" s="172"/>
      <c r="I127" s="173"/>
      <c r="J127" s="174"/>
      <c r="K127" s="175"/>
      <c r="L127" s="176">
        <f>L126/SUM(I124:I127)</f>
        <v>1.020882209351525E-2</v>
      </c>
      <c r="M127" s="172"/>
      <c r="N127" s="173"/>
      <c r="O127" s="174"/>
      <c r="P127" s="175"/>
      <c r="Q127" s="176">
        <f>Q126/SUM(N124:N127)</f>
        <v>-2.4874329749366906E-2</v>
      </c>
      <c r="R127" s="172"/>
      <c r="S127" s="173"/>
      <c r="T127" s="174"/>
      <c r="U127" s="175"/>
      <c r="V127" s="176">
        <f>V126/SUM(S124:S127)</f>
        <v>-0.15916557070202883</v>
      </c>
    </row>
    <row r="128" spans="1:22" ht="15.75" thickBot="1" x14ac:dyDescent="0.3"/>
    <row r="129" spans="1:22" x14ac:dyDescent="0.25">
      <c r="A129" s="330" t="s">
        <v>109</v>
      </c>
      <c r="B129" s="332" t="s">
        <v>0</v>
      </c>
      <c r="C129" s="328" t="s">
        <v>113</v>
      </c>
      <c r="D129" s="329"/>
      <c r="E129" s="326" t="s">
        <v>114</v>
      </c>
      <c r="F129" s="326"/>
      <c r="G129" s="327"/>
      <c r="H129" s="328" t="s">
        <v>115</v>
      </c>
      <c r="I129" s="329"/>
      <c r="J129" s="326" t="s">
        <v>114</v>
      </c>
      <c r="K129" s="326"/>
      <c r="L129" s="327"/>
      <c r="M129" s="328" t="s">
        <v>122</v>
      </c>
      <c r="N129" s="329"/>
      <c r="O129" s="326" t="s">
        <v>114</v>
      </c>
      <c r="P129" s="326"/>
      <c r="Q129" s="327"/>
      <c r="R129" s="328" t="s">
        <v>121</v>
      </c>
      <c r="S129" s="329"/>
      <c r="T129" s="326" t="s">
        <v>114</v>
      </c>
      <c r="U129" s="326"/>
      <c r="V129" s="327"/>
    </row>
    <row r="130" spans="1:22" x14ac:dyDescent="0.25">
      <c r="A130" s="331"/>
      <c r="B130" s="333"/>
      <c r="C130" s="157" t="s">
        <v>2</v>
      </c>
      <c r="D130" s="158" t="s">
        <v>3</v>
      </c>
      <c r="E130" s="159" t="s">
        <v>2</v>
      </c>
      <c r="F130" s="160" t="s">
        <v>3</v>
      </c>
      <c r="G130" s="250" t="s">
        <v>101</v>
      </c>
      <c r="H130" s="157" t="s">
        <v>2</v>
      </c>
      <c r="I130" s="158" t="s">
        <v>3</v>
      </c>
      <c r="J130" s="159" t="s">
        <v>2</v>
      </c>
      <c r="K130" s="160" t="s">
        <v>3</v>
      </c>
      <c r="L130" s="250" t="s">
        <v>101</v>
      </c>
      <c r="M130" s="157" t="s">
        <v>2</v>
      </c>
      <c r="N130" s="158" t="s">
        <v>3</v>
      </c>
      <c r="O130" s="159" t="s">
        <v>2</v>
      </c>
      <c r="P130" s="160" t="s">
        <v>3</v>
      </c>
      <c r="Q130" s="250" t="s">
        <v>101</v>
      </c>
      <c r="R130" s="157" t="s">
        <v>2</v>
      </c>
      <c r="S130" s="158" t="s">
        <v>3</v>
      </c>
      <c r="T130" s="159" t="s">
        <v>2</v>
      </c>
      <c r="U130" s="160" t="s">
        <v>3</v>
      </c>
      <c r="V130" s="250" t="s">
        <v>101</v>
      </c>
    </row>
    <row r="131" spans="1:22" x14ac:dyDescent="0.25">
      <c r="A131" s="139">
        <v>1</v>
      </c>
      <c r="B131" s="85" t="s">
        <v>89</v>
      </c>
      <c r="C131" s="86"/>
      <c r="D131" s="251">
        <v>5000</v>
      </c>
      <c r="E131" s="106"/>
      <c r="F131" s="1">
        <f>D131</f>
        <v>5000</v>
      </c>
      <c r="G131" s="85"/>
      <c r="H131" s="86"/>
      <c r="I131" s="40">
        <f>D131</f>
        <v>5000</v>
      </c>
      <c r="J131" s="106"/>
      <c r="K131" s="1">
        <f>I131</f>
        <v>5000</v>
      </c>
      <c r="L131" s="85"/>
      <c r="M131" s="86"/>
      <c r="N131" s="40">
        <f>D131</f>
        <v>5000</v>
      </c>
      <c r="O131" s="106"/>
      <c r="P131" s="1">
        <f>N131</f>
        <v>5000</v>
      </c>
      <c r="Q131" s="85"/>
      <c r="R131" s="86"/>
      <c r="S131" s="40">
        <f>D131</f>
        <v>5000</v>
      </c>
      <c r="T131" s="106"/>
      <c r="U131" s="1">
        <f>S131</f>
        <v>5000</v>
      </c>
      <c r="V131" s="85"/>
    </row>
    <row r="132" spans="1:22" x14ac:dyDescent="0.25">
      <c r="A132" s="139">
        <f>A131+1</f>
        <v>2</v>
      </c>
      <c r="B132" s="85" t="s">
        <v>90</v>
      </c>
      <c r="C132" s="86"/>
      <c r="D132" s="40">
        <v>0</v>
      </c>
      <c r="E132" s="106"/>
      <c r="F132" s="1">
        <f>D132</f>
        <v>0</v>
      </c>
      <c r="G132" s="85"/>
      <c r="H132" s="86"/>
      <c r="I132" s="40">
        <v>0</v>
      </c>
      <c r="J132" s="106"/>
      <c r="K132" s="1">
        <f>I132</f>
        <v>0</v>
      </c>
      <c r="L132" s="85"/>
      <c r="M132" s="86"/>
      <c r="N132" s="40">
        <v>0</v>
      </c>
      <c r="O132" s="106"/>
      <c r="P132" s="1">
        <f>N132</f>
        <v>0</v>
      </c>
      <c r="Q132" s="85"/>
      <c r="R132" s="86"/>
      <c r="S132" s="40">
        <v>0</v>
      </c>
      <c r="T132" s="106"/>
      <c r="U132" s="1">
        <f>S132</f>
        <v>0</v>
      </c>
      <c r="V132" s="85"/>
    </row>
    <row r="133" spans="1:22" x14ac:dyDescent="0.25">
      <c r="A133" s="139">
        <f t="shared" ref="A133:A182" si="36">A132+1</f>
        <v>3</v>
      </c>
      <c r="B133" s="85" t="s">
        <v>22</v>
      </c>
      <c r="C133" s="86"/>
      <c r="D133" s="40">
        <f>CKH_LOSS</f>
        <v>1.0427999999999999</v>
      </c>
      <c r="E133" s="106"/>
      <c r="F133" s="1">
        <f>EPI_LOSS</f>
        <v>1.0430999999999999</v>
      </c>
      <c r="G133" s="85"/>
      <c r="H133" s="86"/>
      <c r="I133" s="40">
        <f>SMP_LOSS</f>
        <v>1.0608</v>
      </c>
      <c r="J133" s="106"/>
      <c r="K133" s="1">
        <f>EPI_LOSS</f>
        <v>1.0430999999999999</v>
      </c>
      <c r="L133" s="85"/>
      <c r="M133" s="86"/>
      <c r="N133" s="40">
        <f>DUT_LOSS</f>
        <v>1.0662</v>
      </c>
      <c r="O133" s="106"/>
      <c r="P133" s="1">
        <f>EPI_LOSS</f>
        <v>1.0430999999999999</v>
      </c>
      <c r="Q133" s="85"/>
      <c r="R133" s="86"/>
      <c r="S133" s="72">
        <f>NEW_LOSS</f>
        <v>1.0580000000000001</v>
      </c>
      <c r="T133" s="106"/>
      <c r="U133" s="1">
        <f>EPI_LOSS</f>
        <v>1.0430999999999999</v>
      </c>
      <c r="V133" s="85"/>
    </row>
    <row r="134" spans="1:22" x14ac:dyDescent="0.25">
      <c r="A134" s="139">
        <f t="shared" si="36"/>
        <v>4</v>
      </c>
      <c r="B134" s="85" t="s">
        <v>91</v>
      </c>
      <c r="C134" s="86"/>
      <c r="D134" s="40">
        <f>D131*D133</f>
        <v>5214</v>
      </c>
      <c r="E134" s="106"/>
      <c r="F134" s="1">
        <f>F131*F133</f>
        <v>5215.5</v>
      </c>
      <c r="G134" s="85"/>
      <c r="H134" s="86"/>
      <c r="I134" s="40">
        <f>I131*I133</f>
        <v>5304</v>
      </c>
      <c r="J134" s="106"/>
      <c r="K134" s="1">
        <f>K131*K133</f>
        <v>5215.5</v>
      </c>
      <c r="L134" s="85"/>
      <c r="M134" s="86"/>
      <c r="N134" s="40">
        <f>N131*N133</f>
        <v>5331</v>
      </c>
      <c r="O134" s="106"/>
      <c r="P134" s="1">
        <f>P131*P133</f>
        <v>5215.5</v>
      </c>
      <c r="Q134" s="85"/>
      <c r="R134" s="86"/>
      <c r="S134" s="40">
        <f>S131*S133</f>
        <v>5290</v>
      </c>
      <c r="T134" s="106"/>
      <c r="U134" s="1">
        <f>U131*U133</f>
        <v>5215.5</v>
      </c>
      <c r="V134" s="85"/>
    </row>
    <row r="135" spans="1:22" x14ac:dyDescent="0.25">
      <c r="A135" s="140">
        <f t="shared" si="36"/>
        <v>5</v>
      </c>
      <c r="B135" s="83" t="s">
        <v>27</v>
      </c>
      <c r="C135" s="82"/>
      <c r="D135" s="41"/>
      <c r="E135" s="107"/>
      <c r="F135" s="39"/>
      <c r="G135" s="83"/>
      <c r="H135" s="82"/>
      <c r="I135" s="41"/>
      <c r="J135" s="107"/>
      <c r="K135" s="39"/>
      <c r="L135" s="83"/>
      <c r="M135" s="82"/>
      <c r="N135" s="41"/>
      <c r="O135" s="107"/>
      <c r="P135" s="39"/>
      <c r="Q135" s="83"/>
      <c r="R135" s="82"/>
      <c r="S135" s="41"/>
      <c r="T135" s="107"/>
      <c r="U135" s="39"/>
      <c r="V135" s="83"/>
    </row>
    <row r="136" spans="1:22" x14ac:dyDescent="0.25">
      <c r="A136" s="139">
        <f t="shared" si="36"/>
        <v>6</v>
      </c>
      <c r="B136" s="85" t="s">
        <v>23</v>
      </c>
      <c r="C136" s="84">
        <f>'General Input'!$B$11</f>
        <v>0.08</v>
      </c>
      <c r="D136" s="42">
        <f>D$131*C136*TOU_OFF</f>
        <v>256</v>
      </c>
      <c r="E136" s="108">
        <f>'General Input'!$B$11</f>
        <v>0.08</v>
      </c>
      <c r="F136" s="7">
        <f>F$131*E136*TOU_OFF</f>
        <v>256</v>
      </c>
      <c r="G136" s="85"/>
      <c r="H136" s="84">
        <f>'General Input'!$B$11</f>
        <v>0.08</v>
      </c>
      <c r="I136" s="42">
        <f>I$131*H136*TOU_OFF</f>
        <v>256</v>
      </c>
      <c r="J136" s="108">
        <f>'General Input'!$B$11</f>
        <v>0.08</v>
      </c>
      <c r="K136" s="7">
        <f>K$131*J136*TOU_OFF</f>
        <v>256</v>
      </c>
      <c r="L136" s="85"/>
      <c r="M136" s="84">
        <f>'General Input'!$B$11</f>
        <v>0.08</v>
      </c>
      <c r="N136" s="42">
        <f>N$131*M136*TOU_OFF</f>
        <v>256</v>
      </c>
      <c r="O136" s="108">
        <f>'General Input'!$B$11</f>
        <v>0.08</v>
      </c>
      <c r="P136" s="7">
        <f>P$131*O136*TOU_OFF</f>
        <v>256</v>
      </c>
      <c r="Q136" s="85"/>
      <c r="R136" s="84">
        <f>'General Input'!$B$11</f>
        <v>0.08</v>
      </c>
      <c r="S136" s="42">
        <f>S$131*R136*TOU_OFF</f>
        <v>256</v>
      </c>
      <c r="T136" s="108">
        <f>'General Input'!$B$11</f>
        <v>0.08</v>
      </c>
      <c r="U136" s="7">
        <f>U$131*T136*TOU_OFF</f>
        <v>256</v>
      </c>
      <c r="V136" s="85"/>
    </row>
    <row r="137" spans="1:22" x14ac:dyDescent="0.25">
      <c r="A137" s="139">
        <f t="shared" si="36"/>
        <v>7</v>
      </c>
      <c r="B137" s="85" t="s">
        <v>24</v>
      </c>
      <c r="C137" s="84">
        <f>'General Input'!$B$12</f>
        <v>0.122</v>
      </c>
      <c r="D137" s="42">
        <f>D$131*C137*TOU_MID</f>
        <v>109.8</v>
      </c>
      <c r="E137" s="108">
        <f>'General Input'!$B$12</f>
        <v>0.122</v>
      </c>
      <c r="F137" s="7">
        <f>F$131*E137*TOU_MID</f>
        <v>109.8</v>
      </c>
      <c r="G137" s="85"/>
      <c r="H137" s="84">
        <f>'General Input'!$B$12</f>
        <v>0.122</v>
      </c>
      <c r="I137" s="42">
        <f>I$131*H137*TOU_MID</f>
        <v>109.8</v>
      </c>
      <c r="J137" s="108">
        <f>'General Input'!$B$12</f>
        <v>0.122</v>
      </c>
      <c r="K137" s="7">
        <f>K$131*J137*TOU_MID</f>
        <v>109.8</v>
      </c>
      <c r="L137" s="85"/>
      <c r="M137" s="84">
        <f>'General Input'!$B$12</f>
        <v>0.122</v>
      </c>
      <c r="N137" s="42">
        <f>N$131*M137*TOU_MID</f>
        <v>109.8</v>
      </c>
      <c r="O137" s="108">
        <f>'General Input'!$B$12</f>
        <v>0.122</v>
      </c>
      <c r="P137" s="7">
        <f>P$131*O137*TOU_MID</f>
        <v>109.8</v>
      </c>
      <c r="Q137" s="85"/>
      <c r="R137" s="84">
        <f>'General Input'!$B$12</f>
        <v>0.122</v>
      </c>
      <c r="S137" s="42">
        <f>S$131*R137*TOU_MID</f>
        <v>109.8</v>
      </c>
      <c r="T137" s="108">
        <f>'General Input'!$B$12</f>
        <v>0.122</v>
      </c>
      <c r="U137" s="7">
        <f>U$131*T137*TOU_MID</f>
        <v>109.8</v>
      </c>
      <c r="V137" s="85"/>
    </row>
    <row r="138" spans="1:22" x14ac:dyDescent="0.25">
      <c r="A138" s="141">
        <f t="shared" si="36"/>
        <v>8</v>
      </c>
      <c r="B138" s="125" t="s">
        <v>25</v>
      </c>
      <c r="C138" s="124">
        <f>'General Input'!$B$13</f>
        <v>0.161</v>
      </c>
      <c r="D138" s="69">
        <f>D$131*C138*TOU_ON</f>
        <v>144.9</v>
      </c>
      <c r="E138" s="109">
        <f>'General Input'!$B$13</f>
        <v>0.161</v>
      </c>
      <c r="F138" s="70">
        <f>F$131*E138*TOU_ON</f>
        <v>144.9</v>
      </c>
      <c r="G138" s="125"/>
      <c r="H138" s="124">
        <f>'General Input'!$B$13</f>
        <v>0.161</v>
      </c>
      <c r="I138" s="69">
        <f>I$131*H138*TOU_ON</f>
        <v>144.9</v>
      </c>
      <c r="J138" s="109">
        <f>'General Input'!$B$13</f>
        <v>0.161</v>
      </c>
      <c r="K138" s="70">
        <f>K$131*J138*TOU_ON</f>
        <v>144.9</v>
      </c>
      <c r="L138" s="125"/>
      <c r="M138" s="124">
        <f>'General Input'!$B$13</f>
        <v>0.161</v>
      </c>
      <c r="N138" s="69">
        <f>N$131*M138*TOU_ON</f>
        <v>144.9</v>
      </c>
      <c r="O138" s="109">
        <f>'General Input'!$B$13</f>
        <v>0.161</v>
      </c>
      <c r="P138" s="70">
        <f>P$131*O138*TOU_ON</f>
        <v>144.9</v>
      </c>
      <c r="Q138" s="125"/>
      <c r="R138" s="124">
        <f>'General Input'!$B$13</f>
        <v>0.161</v>
      </c>
      <c r="S138" s="69">
        <f>S$131*R138*TOU_ON</f>
        <v>144.9</v>
      </c>
      <c r="T138" s="109">
        <f>'General Input'!$B$13</f>
        <v>0.161</v>
      </c>
      <c r="U138" s="70">
        <f>U$131*T138*TOU_ON</f>
        <v>144.9</v>
      </c>
      <c r="V138" s="125"/>
    </row>
    <row r="139" spans="1:22" x14ac:dyDescent="0.25">
      <c r="A139" s="142">
        <f t="shared" si="36"/>
        <v>9</v>
      </c>
      <c r="B139" s="143" t="s">
        <v>26</v>
      </c>
      <c r="C139" s="126"/>
      <c r="D139" s="96">
        <f>SUM(D136:D138)</f>
        <v>510.70000000000005</v>
      </c>
      <c r="E139" s="110"/>
      <c r="F139" s="95">
        <f>SUM(F136:F138)</f>
        <v>510.70000000000005</v>
      </c>
      <c r="G139" s="127">
        <f>D139-F139</f>
        <v>0</v>
      </c>
      <c r="H139" s="126"/>
      <c r="I139" s="96">
        <f>SUM(I136:I138)</f>
        <v>510.70000000000005</v>
      </c>
      <c r="J139" s="110"/>
      <c r="K139" s="95">
        <f>SUM(K136:K138)</f>
        <v>510.70000000000005</v>
      </c>
      <c r="L139" s="127">
        <f>I139-K139</f>
        <v>0</v>
      </c>
      <c r="M139" s="126"/>
      <c r="N139" s="96">
        <f>SUM(N136:N138)</f>
        <v>510.70000000000005</v>
      </c>
      <c r="O139" s="110"/>
      <c r="P139" s="95">
        <f>SUM(P136:P138)</f>
        <v>510.70000000000005</v>
      </c>
      <c r="Q139" s="127">
        <f>N139-P139</f>
        <v>0</v>
      </c>
      <c r="R139" s="126"/>
      <c r="S139" s="96">
        <f>SUM(S136:S138)</f>
        <v>510.70000000000005</v>
      </c>
      <c r="T139" s="110"/>
      <c r="U139" s="95">
        <f>SUM(U136:U138)</f>
        <v>510.70000000000005</v>
      </c>
      <c r="V139" s="127">
        <f>S139-U139</f>
        <v>0</v>
      </c>
    </row>
    <row r="140" spans="1:22" x14ac:dyDescent="0.25">
      <c r="A140" s="144">
        <f t="shared" si="36"/>
        <v>10</v>
      </c>
      <c r="B140" s="145" t="s">
        <v>116</v>
      </c>
      <c r="C140" s="128"/>
      <c r="D140" s="120"/>
      <c r="E140" s="111"/>
      <c r="F140" s="97"/>
      <c r="G140" s="129">
        <f>G139/D139</f>
        <v>0</v>
      </c>
      <c r="H140" s="128"/>
      <c r="I140" s="120"/>
      <c r="J140" s="111"/>
      <c r="K140" s="97"/>
      <c r="L140" s="129">
        <f>L139/I139</f>
        <v>0</v>
      </c>
      <c r="M140" s="128"/>
      <c r="N140" s="120"/>
      <c r="O140" s="111"/>
      <c r="P140" s="97"/>
      <c r="Q140" s="129">
        <f>Q139/N139</f>
        <v>0</v>
      </c>
      <c r="R140" s="128"/>
      <c r="S140" s="120"/>
      <c r="T140" s="111"/>
      <c r="U140" s="97"/>
      <c r="V140" s="129">
        <f>V139/S139</f>
        <v>0</v>
      </c>
    </row>
    <row r="141" spans="1:22" x14ac:dyDescent="0.25">
      <c r="A141" s="146">
        <f t="shared" si="36"/>
        <v>11</v>
      </c>
      <c r="B141" s="131" t="s">
        <v>28</v>
      </c>
      <c r="C141" s="130"/>
      <c r="D141" s="121"/>
      <c r="E141" s="112"/>
      <c r="F141" s="94"/>
      <c r="G141" s="131"/>
      <c r="H141" s="130"/>
      <c r="I141" s="121"/>
      <c r="J141" s="112"/>
      <c r="K141" s="94"/>
      <c r="L141" s="131"/>
      <c r="M141" s="130"/>
      <c r="N141" s="121"/>
      <c r="O141" s="112"/>
      <c r="P141" s="94"/>
      <c r="Q141" s="131"/>
      <c r="R141" s="130"/>
      <c r="S141" s="121"/>
      <c r="T141" s="112"/>
      <c r="U141" s="94"/>
      <c r="V141" s="131"/>
    </row>
    <row r="142" spans="1:22" x14ac:dyDescent="0.25">
      <c r="A142" s="139">
        <f t="shared" si="36"/>
        <v>12</v>
      </c>
      <c r="B142" s="85" t="s">
        <v>5</v>
      </c>
      <c r="C142" s="55">
        <f>'2015 Approved'!$C$4</f>
        <v>34.840000000000003</v>
      </c>
      <c r="D142" s="42">
        <f>C142</f>
        <v>34.840000000000003</v>
      </c>
      <c r="E142" s="113">
        <f>'2016 Proposed'!$C$3</f>
        <v>30</v>
      </c>
      <c r="F142" s="7">
        <f>E142</f>
        <v>30</v>
      </c>
      <c r="G142" s="85"/>
      <c r="H142" s="55">
        <f>'2015 Approved'!$N$4</f>
        <v>19.059999999999999</v>
      </c>
      <c r="I142" s="42">
        <f>H142</f>
        <v>19.059999999999999</v>
      </c>
      <c r="J142" s="113">
        <f>'2016 Proposed'!$C$3</f>
        <v>30</v>
      </c>
      <c r="K142" s="7">
        <f>J142</f>
        <v>30</v>
      </c>
      <c r="L142" s="85"/>
      <c r="M142" s="55">
        <f>'2015 Approved'!$U$4</f>
        <v>27.45</v>
      </c>
      <c r="N142" s="42">
        <f>M142</f>
        <v>27.45</v>
      </c>
      <c r="O142" s="113">
        <f>'2016 Proposed'!$C$3</f>
        <v>30</v>
      </c>
      <c r="P142" s="7">
        <f>O142</f>
        <v>30</v>
      </c>
      <c r="Q142" s="85"/>
      <c r="R142" s="55">
        <f>'2015 Approved'!$Y$4</f>
        <v>22.91</v>
      </c>
      <c r="S142" s="42">
        <f>R142</f>
        <v>22.91</v>
      </c>
      <c r="T142" s="113">
        <f>'2016 Proposed'!$C$3</f>
        <v>30</v>
      </c>
      <c r="U142" s="7">
        <f>T142</f>
        <v>30</v>
      </c>
      <c r="V142" s="85"/>
    </row>
    <row r="143" spans="1:22" x14ac:dyDescent="0.25">
      <c r="A143" s="139">
        <f t="shared" si="36"/>
        <v>13</v>
      </c>
      <c r="B143" s="85" t="s">
        <v>84</v>
      </c>
      <c r="C143" s="55">
        <f>'2015 Approved'!$C$5</f>
        <v>3.01</v>
      </c>
      <c r="D143" s="42">
        <f t="shared" ref="D143:D146" si="37">C143</f>
        <v>3.01</v>
      </c>
      <c r="E143" s="113">
        <f>'2016 Proposed'!$C$5</f>
        <v>0</v>
      </c>
      <c r="F143" s="7">
        <f t="shared" ref="F143:F146" si="38">E143</f>
        <v>0</v>
      </c>
      <c r="G143" s="85"/>
      <c r="H143" s="55">
        <f>'2015 Approved'!$N$5</f>
        <v>1.23</v>
      </c>
      <c r="I143" s="42">
        <f t="shared" ref="I143:I146" si="39">H143</f>
        <v>1.23</v>
      </c>
      <c r="J143" s="113">
        <f>'2016 Proposed'!$C$5</f>
        <v>0</v>
      </c>
      <c r="K143" s="7">
        <f t="shared" ref="K143:K146" si="40">J143</f>
        <v>0</v>
      </c>
      <c r="L143" s="85"/>
      <c r="M143" s="55">
        <f>'2015 Approved'!$U$5</f>
        <v>2.21</v>
      </c>
      <c r="N143" s="42">
        <f t="shared" ref="N143:N146" si="41">M143</f>
        <v>2.21</v>
      </c>
      <c r="O143" s="113">
        <f>'2016 Proposed'!$C$5</f>
        <v>0</v>
      </c>
      <c r="P143" s="7">
        <f t="shared" ref="P143:P146" si="42">O143</f>
        <v>0</v>
      </c>
      <c r="Q143" s="85"/>
      <c r="R143" s="55">
        <f>'2015 Approved'!$Y$5</f>
        <v>1.23</v>
      </c>
      <c r="S143" s="42">
        <f t="shared" ref="S143:S146" si="43">R143</f>
        <v>1.23</v>
      </c>
      <c r="T143" s="113">
        <f>'2016 Proposed'!$C$5</f>
        <v>0</v>
      </c>
      <c r="U143" s="7">
        <f t="shared" ref="U143:U146" si="44">T143</f>
        <v>0</v>
      </c>
      <c r="V143" s="85"/>
    </row>
    <row r="144" spans="1:22" x14ac:dyDescent="0.25">
      <c r="A144" s="139">
        <f t="shared" si="36"/>
        <v>14</v>
      </c>
      <c r="B144" s="85" t="s">
        <v>84</v>
      </c>
      <c r="C144" s="55">
        <f>'2015 Approved'!$C$6</f>
        <v>0</v>
      </c>
      <c r="D144" s="42">
        <f t="shared" si="37"/>
        <v>0</v>
      </c>
      <c r="E144" s="113">
        <f>'2016 Proposed'!$C$6</f>
        <v>0</v>
      </c>
      <c r="F144" s="7">
        <f t="shared" si="38"/>
        <v>0</v>
      </c>
      <c r="G144" s="85"/>
      <c r="H144" s="55">
        <f>'2015 Approved'!$N$6</f>
        <v>4.12</v>
      </c>
      <c r="I144" s="42">
        <f t="shared" si="39"/>
        <v>4.12</v>
      </c>
      <c r="J144" s="113">
        <f>'2016 Proposed'!$C$6</f>
        <v>0</v>
      </c>
      <c r="K144" s="7">
        <f t="shared" si="40"/>
        <v>0</v>
      </c>
      <c r="L144" s="85"/>
      <c r="M144" s="55">
        <f>'2015 Approved'!$U$6</f>
        <v>0</v>
      </c>
      <c r="N144" s="42">
        <f t="shared" si="41"/>
        <v>0</v>
      </c>
      <c r="O144" s="113">
        <f>'2016 Proposed'!$C$6</f>
        <v>0</v>
      </c>
      <c r="P144" s="7">
        <f t="shared" si="42"/>
        <v>0</v>
      </c>
      <c r="Q144" s="85"/>
      <c r="R144" s="55">
        <f>'2015 Approved'!$Y$6</f>
        <v>0</v>
      </c>
      <c r="S144" s="42">
        <f t="shared" si="43"/>
        <v>0</v>
      </c>
      <c r="T144" s="113">
        <f>'2016 Proposed'!$C$6</f>
        <v>0</v>
      </c>
      <c r="U144" s="7">
        <f t="shared" si="44"/>
        <v>0</v>
      </c>
      <c r="V144" s="85"/>
    </row>
    <row r="145" spans="1:22" x14ac:dyDescent="0.25">
      <c r="A145" s="139">
        <f t="shared" si="36"/>
        <v>15</v>
      </c>
      <c r="B145" s="85" t="s">
        <v>6</v>
      </c>
      <c r="C145" s="55">
        <f>'2015 Approved'!$C$133</f>
        <v>0</v>
      </c>
      <c r="D145" s="42">
        <f t="shared" si="37"/>
        <v>0</v>
      </c>
      <c r="E145" s="113">
        <f>'2016 Proposed'!$C$133</f>
        <v>0</v>
      </c>
      <c r="F145" s="7">
        <f t="shared" si="38"/>
        <v>0</v>
      </c>
      <c r="G145" s="85"/>
      <c r="H145" s="55">
        <f>'2015 Approved'!$N$133</f>
        <v>0</v>
      </c>
      <c r="I145" s="42">
        <f t="shared" si="39"/>
        <v>0</v>
      </c>
      <c r="J145" s="113">
        <f>'2016 Proposed'!$C$133</f>
        <v>0</v>
      </c>
      <c r="K145" s="7">
        <f t="shared" si="40"/>
        <v>0</v>
      </c>
      <c r="L145" s="85"/>
      <c r="M145" s="55">
        <f>'2015 Approved'!$U$133</f>
        <v>0</v>
      </c>
      <c r="N145" s="42">
        <f t="shared" si="41"/>
        <v>0</v>
      </c>
      <c r="O145" s="113">
        <f>'2016 Proposed'!$C$133</f>
        <v>0</v>
      </c>
      <c r="P145" s="7">
        <f t="shared" si="42"/>
        <v>0</v>
      </c>
      <c r="Q145" s="85"/>
      <c r="R145" s="55">
        <f>'2015 Approved'!$Y$133</f>
        <v>0</v>
      </c>
      <c r="S145" s="42">
        <f t="shared" si="43"/>
        <v>0</v>
      </c>
      <c r="T145" s="113">
        <f>'2016 Proposed'!$C$133</f>
        <v>0</v>
      </c>
      <c r="U145" s="7">
        <f t="shared" si="44"/>
        <v>0</v>
      </c>
      <c r="V145" s="85"/>
    </row>
    <row r="146" spans="1:22" x14ac:dyDescent="0.25">
      <c r="A146" s="139">
        <f t="shared" si="36"/>
        <v>16</v>
      </c>
      <c r="B146" s="85" t="s">
        <v>93</v>
      </c>
      <c r="C146" s="55">
        <f>'2015 Approved'!$C$8</f>
        <v>0.79</v>
      </c>
      <c r="D146" s="42">
        <f t="shared" si="37"/>
        <v>0.79</v>
      </c>
      <c r="E146" s="113">
        <f>'2016 Proposed'!$C$8</f>
        <v>0.79</v>
      </c>
      <c r="F146" s="7">
        <f t="shared" si="38"/>
        <v>0.79</v>
      </c>
      <c r="G146" s="85"/>
      <c r="H146" s="55">
        <f>'2015 Approved'!$N$8</f>
        <v>0.79</v>
      </c>
      <c r="I146" s="42">
        <f t="shared" si="39"/>
        <v>0.79</v>
      </c>
      <c r="J146" s="113">
        <f>'2016 Proposed'!$C$8</f>
        <v>0.79</v>
      </c>
      <c r="K146" s="7">
        <f t="shared" si="40"/>
        <v>0.79</v>
      </c>
      <c r="L146" s="85"/>
      <c r="M146" s="55">
        <f>'2015 Approved'!$U$8</f>
        <v>0.79</v>
      </c>
      <c r="N146" s="42">
        <f t="shared" si="41"/>
        <v>0.79</v>
      </c>
      <c r="O146" s="113">
        <f>'2016 Proposed'!$C$8</f>
        <v>0.79</v>
      </c>
      <c r="P146" s="7">
        <f t="shared" si="42"/>
        <v>0.79</v>
      </c>
      <c r="Q146" s="85"/>
      <c r="R146" s="55">
        <f>'2015 Approved'!$Y$8</f>
        <v>0.79</v>
      </c>
      <c r="S146" s="42">
        <f t="shared" si="43"/>
        <v>0.79</v>
      </c>
      <c r="T146" s="113">
        <f>'2016 Proposed'!$C$8</f>
        <v>0.79</v>
      </c>
      <c r="U146" s="7">
        <f t="shared" si="44"/>
        <v>0.79</v>
      </c>
      <c r="V146" s="85"/>
    </row>
    <row r="147" spans="1:22" x14ac:dyDescent="0.25">
      <c r="A147" s="139">
        <f t="shared" si="36"/>
        <v>17</v>
      </c>
      <c r="B147" s="85" t="s">
        <v>4</v>
      </c>
      <c r="C147" s="59">
        <f>D139/D131</f>
        <v>0.10214000000000001</v>
      </c>
      <c r="D147" s="42">
        <f>(D134-D131)*C147</f>
        <v>21.857960000000002</v>
      </c>
      <c r="E147" s="114">
        <f>F139/$F$131</f>
        <v>0.10214000000000001</v>
      </c>
      <c r="F147" s="7">
        <f>(F134-F131)*E147</f>
        <v>22.011170000000003</v>
      </c>
      <c r="G147" s="85"/>
      <c r="H147" s="59">
        <f>I139/I131</f>
        <v>0.10214000000000001</v>
      </c>
      <c r="I147" s="42">
        <f>(I134-I131)*H147</f>
        <v>31.050560000000004</v>
      </c>
      <c r="J147" s="114">
        <f>K139/$F$131</f>
        <v>0.10214000000000001</v>
      </c>
      <c r="K147" s="7">
        <f>(K134-K131)*J147</f>
        <v>22.011170000000003</v>
      </c>
      <c r="L147" s="85"/>
      <c r="M147" s="59">
        <f>N139/N131</f>
        <v>0.10214000000000001</v>
      </c>
      <c r="N147" s="42">
        <f>(N134-N131)*M147</f>
        <v>33.808340000000001</v>
      </c>
      <c r="O147" s="114">
        <f>P139/$F$131</f>
        <v>0.10214000000000001</v>
      </c>
      <c r="P147" s="7">
        <f>(P134-P131)*O147</f>
        <v>22.011170000000003</v>
      </c>
      <c r="Q147" s="85"/>
      <c r="R147" s="59">
        <f>S139/S131</f>
        <v>0.10214000000000001</v>
      </c>
      <c r="S147" s="42">
        <f>(S134-S131)*R147</f>
        <v>29.620600000000003</v>
      </c>
      <c r="T147" s="114">
        <f>U139/$F$131</f>
        <v>0.10214000000000001</v>
      </c>
      <c r="U147" s="7">
        <f>(U134-U131)*T147</f>
        <v>22.011170000000003</v>
      </c>
      <c r="V147" s="85"/>
    </row>
    <row r="148" spans="1:22" x14ac:dyDescent="0.25">
      <c r="A148" s="139">
        <f t="shared" si="36"/>
        <v>18</v>
      </c>
      <c r="B148" s="85" t="s">
        <v>88</v>
      </c>
      <c r="C148" s="59">
        <f>'2015 Approved'!$C$11</f>
        <v>1.18E-2</v>
      </c>
      <c r="D148" s="42">
        <f t="shared" ref="D148:D157" si="45">C148*D$131</f>
        <v>59</v>
      </c>
      <c r="E148" s="114">
        <f>'2016 Proposed'!$C$11</f>
        <v>9.9000000000000008E-3</v>
      </c>
      <c r="F148" s="7">
        <f t="shared" ref="F148:F157" si="46">E148*F$131</f>
        <v>49.500000000000007</v>
      </c>
      <c r="G148" s="85"/>
      <c r="H148" s="59">
        <f>'2015 Approved'!$N$11</f>
        <v>5.1000000000000004E-3</v>
      </c>
      <c r="I148" s="42">
        <f t="shared" ref="I148:I157" si="47">H148*I$131</f>
        <v>25.500000000000004</v>
      </c>
      <c r="J148" s="114">
        <f>'2016 Proposed'!$C$11</f>
        <v>9.9000000000000008E-3</v>
      </c>
      <c r="K148" s="7">
        <f t="shared" ref="K148:K157" si="48">J148*K$131</f>
        <v>49.500000000000007</v>
      </c>
      <c r="L148" s="85"/>
      <c r="M148" s="59">
        <f>'2015 Approved'!$U$11</f>
        <v>6.1000000000000004E-3</v>
      </c>
      <c r="N148" s="42">
        <f t="shared" ref="N148:N157" si="49">M148*N$131</f>
        <v>30.500000000000004</v>
      </c>
      <c r="O148" s="114">
        <f>'2016 Proposed'!$C$11</f>
        <v>9.9000000000000008E-3</v>
      </c>
      <c r="P148" s="7">
        <f t="shared" ref="P148:P157" si="50">O148*P$131</f>
        <v>49.500000000000007</v>
      </c>
      <c r="Q148" s="85"/>
      <c r="R148" s="59">
        <f>'2015 Approved'!$Y$11</f>
        <v>1.14E-2</v>
      </c>
      <c r="S148" s="42">
        <f t="shared" ref="S148:S157" si="51">R148*S$131</f>
        <v>57</v>
      </c>
      <c r="T148" s="114">
        <f>'2016 Proposed'!$C$11</f>
        <v>9.9000000000000008E-3</v>
      </c>
      <c r="U148" s="7">
        <f t="shared" ref="U148:U157" si="52">T148*U$131</f>
        <v>49.500000000000007</v>
      </c>
      <c r="V148" s="85"/>
    </row>
    <row r="149" spans="1:22" x14ac:dyDescent="0.25">
      <c r="A149" s="139">
        <f t="shared" si="36"/>
        <v>19</v>
      </c>
      <c r="B149" s="85" t="s">
        <v>8</v>
      </c>
      <c r="C149" s="59">
        <f>'2015 Approved'!$C$12</f>
        <v>2.9999999999999997E-4</v>
      </c>
      <c r="D149" s="42">
        <f t="shared" si="45"/>
        <v>1.4999999999999998</v>
      </c>
      <c r="E149" s="114">
        <f>'2016 Proposed'!$C$13</f>
        <v>1.5E-3</v>
      </c>
      <c r="F149" s="7">
        <f t="shared" si="46"/>
        <v>7.5</v>
      </c>
      <c r="G149" s="85"/>
      <c r="H149" s="59">
        <f>'2015 Approved'!$N$12</f>
        <v>2.0000000000000001E-4</v>
      </c>
      <c r="I149" s="42">
        <f t="shared" si="47"/>
        <v>1</v>
      </c>
      <c r="J149" s="114">
        <f>'2016 Proposed'!$C$13</f>
        <v>1.5E-3</v>
      </c>
      <c r="K149" s="7">
        <f t="shared" si="48"/>
        <v>7.5</v>
      </c>
      <c r="L149" s="85"/>
      <c r="M149" s="59">
        <f>'2015 Approved'!$U$12</f>
        <v>1.2999999999999999E-3</v>
      </c>
      <c r="N149" s="42">
        <f t="shared" si="49"/>
        <v>6.5</v>
      </c>
      <c r="O149" s="114">
        <f>'2016 Proposed'!$C$13</f>
        <v>1.5E-3</v>
      </c>
      <c r="P149" s="7">
        <f t="shared" si="50"/>
        <v>7.5</v>
      </c>
      <c r="Q149" s="85"/>
      <c r="R149" s="59">
        <f>'2015 Approved'!$Y$12</f>
        <v>5.5999999999999999E-3</v>
      </c>
      <c r="S149" s="42">
        <f t="shared" si="51"/>
        <v>28</v>
      </c>
      <c r="T149" s="114">
        <f>'2016 Proposed'!$C$13</f>
        <v>1.5E-3</v>
      </c>
      <c r="U149" s="7">
        <f t="shared" si="52"/>
        <v>7.5</v>
      </c>
      <c r="V149" s="85"/>
    </row>
    <row r="150" spans="1:22" x14ac:dyDescent="0.25">
      <c r="A150" s="139">
        <f t="shared" si="36"/>
        <v>20</v>
      </c>
      <c r="B150" s="85" t="s">
        <v>85</v>
      </c>
      <c r="C150" s="59">
        <f>'2015 Approved'!$C$13</f>
        <v>0</v>
      </c>
      <c r="D150" s="42">
        <f t="shared" si="45"/>
        <v>0</v>
      </c>
      <c r="E150" s="114">
        <f>'2016 Proposed'!$C$14</f>
        <v>0</v>
      </c>
      <c r="F150" s="7">
        <f t="shared" si="46"/>
        <v>0</v>
      </c>
      <c r="G150" s="85"/>
      <c r="H150" s="59">
        <f>'2015 Approved'!$N$13</f>
        <v>2.0000000000000001E-4</v>
      </c>
      <c r="I150" s="42">
        <f t="shared" si="47"/>
        <v>1</v>
      </c>
      <c r="J150" s="114">
        <f>'2016 Proposed'!$C$14</f>
        <v>0</v>
      </c>
      <c r="K150" s="7">
        <f t="shared" si="48"/>
        <v>0</v>
      </c>
      <c r="L150" s="85"/>
      <c r="M150" s="59">
        <f>'2015 Approved'!$U$13</f>
        <v>0</v>
      </c>
      <c r="N150" s="42">
        <f t="shared" si="49"/>
        <v>0</v>
      </c>
      <c r="O150" s="114">
        <f>'2016 Proposed'!$C$14</f>
        <v>0</v>
      </c>
      <c r="P150" s="7">
        <f t="shared" si="50"/>
        <v>0</v>
      </c>
      <c r="Q150" s="85"/>
      <c r="R150" s="59">
        <f>'2015 Approved'!$Y$13</f>
        <v>0</v>
      </c>
      <c r="S150" s="42">
        <f t="shared" si="51"/>
        <v>0</v>
      </c>
      <c r="T150" s="114">
        <f>'2016 Proposed'!$C$14</f>
        <v>0</v>
      </c>
      <c r="U150" s="7">
        <f t="shared" si="52"/>
        <v>0</v>
      </c>
      <c r="V150" s="85"/>
    </row>
    <row r="151" spans="1:22" x14ac:dyDescent="0.25">
      <c r="A151" s="139">
        <f t="shared" si="36"/>
        <v>21</v>
      </c>
      <c r="B151" s="85" t="s">
        <v>9</v>
      </c>
      <c r="C151" s="59">
        <f>'2015 Approved'!$C$14</f>
        <v>5.9999999999999995E-4</v>
      </c>
      <c r="D151" s="42">
        <f t="shared" si="45"/>
        <v>2.9999999999999996</v>
      </c>
      <c r="E151" s="114">
        <f>'2016 Proposed'!$C$15</f>
        <v>6.9999999999999999E-4</v>
      </c>
      <c r="F151" s="7">
        <f t="shared" si="46"/>
        <v>3.5</v>
      </c>
      <c r="G151" s="85"/>
      <c r="H151" s="59">
        <f>'2015 Approved'!$N$14</f>
        <v>2.0000000000000001E-4</v>
      </c>
      <c r="I151" s="42">
        <f t="shared" si="47"/>
        <v>1</v>
      </c>
      <c r="J151" s="114">
        <f>'2016 Proposed'!$C$15</f>
        <v>6.9999999999999999E-4</v>
      </c>
      <c r="K151" s="7">
        <f t="shared" si="48"/>
        <v>3.5</v>
      </c>
      <c r="L151" s="85"/>
      <c r="M151" s="59">
        <f>'2015 Approved'!$U$14</f>
        <v>0</v>
      </c>
      <c r="N151" s="42">
        <f t="shared" si="49"/>
        <v>0</v>
      </c>
      <c r="O151" s="114">
        <f>'2016 Proposed'!$C$15</f>
        <v>6.9999999999999999E-4</v>
      </c>
      <c r="P151" s="7">
        <f t="shared" si="50"/>
        <v>3.5</v>
      </c>
      <c r="Q151" s="85"/>
      <c r="R151" s="59">
        <f>'2015 Approved'!$Y$14</f>
        <v>0</v>
      </c>
      <c r="S151" s="42">
        <f t="shared" si="51"/>
        <v>0</v>
      </c>
      <c r="T151" s="114">
        <f>'2016 Proposed'!$C$15</f>
        <v>6.9999999999999999E-4</v>
      </c>
      <c r="U151" s="7">
        <f t="shared" si="52"/>
        <v>3.5</v>
      </c>
      <c r="V151" s="85"/>
    </row>
    <row r="152" spans="1:22" x14ac:dyDescent="0.25">
      <c r="A152" s="139">
        <f t="shared" si="36"/>
        <v>22</v>
      </c>
      <c r="B152" s="85" t="s">
        <v>10</v>
      </c>
      <c r="C152" s="59">
        <f>'2015 Approved'!$C$15</f>
        <v>-1E-4</v>
      </c>
      <c r="D152" s="42">
        <f t="shared" si="45"/>
        <v>-0.5</v>
      </c>
      <c r="E152" s="114">
        <f>'2016 Proposed'!$C$16</f>
        <v>0</v>
      </c>
      <c r="F152" s="7">
        <f t="shared" si="46"/>
        <v>0</v>
      </c>
      <c r="G152" s="85"/>
      <c r="H152" s="59">
        <f>'2015 Approved'!$N$15</f>
        <v>-1E-4</v>
      </c>
      <c r="I152" s="42">
        <f t="shared" si="47"/>
        <v>-0.5</v>
      </c>
      <c r="J152" s="114">
        <f>'2016 Proposed'!$C$16</f>
        <v>0</v>
      </c>
      <c r="K152" s="7">
        <f t="shared" si="48"/>
        <v>0</v>
      </c>
      <c r="L152" s="85"/>
      <c r="M152" s="59">
        <f>'2015 Approved'!$U$15</f>
        <v>0</v>
      </c>
      <c r="N152" s="42">
        <f t="shared" si="49"/>
        <v>0</v>
      </c>
      <c r="O152" s="114">
        <f>'2016 Proposed'!$C$16</f>
        <v>0</v>
      </c>
      <c r="P152" s="7">
        <f t="shared" si="50"/>
        <v>0</v>
      </c>
      <c r="Q152" s="85"/>
      <c r="R152" s="59">
        <f>'2015 Approved'!$Y$15</f>
        <v>0</v>
      </c>
      <c r="S152" s="42">
        <f t="shared" si="51"/>
        <v>0</v>
      </c>
      <c r="T152" s="114">
        <f>'2016 Proposed'!$C$16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23</v>
      </c>
      <c r="B153" s="85" t="s">
        <v>99</v>
      </c>
      <c r="C153" s="59">
        <f>'2015 Approved'!$C$16</f>
        <v>0</v>
      </c>
      <c r="D153" s="42">
        <f t="shared" si="45"/>
        <v>0</v>
      </c>
      <c r="E153" s="114">
        <f>'2016 Proposed'!$C$17</f>
        <v>0</v>
      </c>
      <c r="F153" s="7">
        <f t="shared" si="46"/>
        <v>0</v>
      </c>
      <c r="G153" s="85"/>
      <c r="H153" s="59">
        <f>'2015 Approved'!$N$16</f>
        <v>0</v>
      </c>
      <c r="I153" s="42">
        <f t="shared" si="47"/>
        <v>0</v>
      </c>
      <c r="J153" s="114">
        <f>'2016 Proposed'!$C$17</f>
        <v>0</v>
      </c>
      <c r="K153" s="7">
        <f t="shared" si="48"/>
        <v>0</v>
      </c>
      <c r="L153" s="85"/>
      <c r="M153" s="59">
        <f>'2015 Approved'!$U$16</f>
        <v>4.0000000000000002E-4</v>
      </c>
      <c r="N153" s="42">
        <f t="shared" si="49"/>
        <v>2</v>
      </c>
      <c r="O153" s="114">
        <f>M153</f>
        <v>4.0000000000000002E-4</v>
      </c>
      <c r="P153" s="7">
        <f t="shared" si="50"/>
        <v>2</v>
      </c>
      <c r="Q153" s="85"/>
      <c r="R153" s="59">
        <f>'2015 Approved'!$Y$16</f>
        <v>2.3E-3</v>
      </c>
      <c r="S153" s="42">
        <f t="shared" si="51"/>
        <v>11.5</v>
      </c>
      <c r="T153" s="114">
        <f>R153</f>
        <v>2.3E-3</v>
      </c>
      <c r="U153" s="7">
        <f t="shared" si="52"/>
        <v>11.5</v>
      </c>
      <c r="V153" s="85"/>
    </row>
    <row r="154" spans="1:22" x14ac:dyDescent="0.25">
      <c r="A154" s="139">
        <f t="shared" si="36"/>
        <v>24</v>
      </c>
      <c r="B154" s="85" t="s">
        <v>110</v>
      </c>
      <c r="C154" s="59">
        <f>'2015 Approved'!$C$17</f>
        <v>2.2000000000000001E-3</v>
      </c>
      <c r="D154" s="42">
        <f t="shared" si="45"/>
        <v>11</v>
      </c>
      <c r="E154" s="114">
        <f>'2016 Proposed'!$C$18</f>
        <v>0</v>
      </c>
      <c r="F154" s="7">
        <f t="shared" si="46"/>
        <v>0</v>
      </c>
      <c r="G154" s="85"/>
      <c r="H154" s="59">
        <f>'2015 Approved'!$N$17</f>
        <v>1.4E-3</v>
      </c>
      <c r="I154" s="42">
        <f t="shared" si="47"/>
        <v>7</v>
      </c>
      <c r="J154" s="114">
        <f>'2016 Proposed'!$C$18</f>
        <v>0</v>
      </c>
      <c r="K154" s="7">
        <f t="shared" si="48"/>
        <v>0</v>
      </c>
      <c r="L154" s="85"/>
      <c r="M154" s="59">
        <f>'2015 Approved'!$U$17</f>
        <v>1.6000000000000001E-3</v>
      </c>
      <c r="N154" s="42">
        <f t="shared" si="49"/>
        <v>8</v>
      </c>
      <c r="O154" s="114">
        <f>'2016 Proposed'!$C$18</f>
        <v>0</v>
      </c>
      <c r="P154" s="7">
        <f t="shared" si="50"/>
        <v>0</v>
      </c>
      <c r="Q154" s="85"/>
      <c r="R154" s="59">
        <f>'2015 Approved'!$Y$17</f>
        <v>5.8999999999999999E-3</v>
      </c>
      <c r="S154" s="42">
        <f t="shared" si="51"/>
        <v>29.5</v>
      </c>
      <c r="T154" s="114">
        <f>'2016 Proposed'!$C$18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25</v>
      </c>
      <c r="B155" s="85" t="s">
        <v>100</v>
      </c>
      <c r="C155" s="59">
        <f>'2015 Approved'!$C$18</f>
        <v>0</v>
      </c>
      <c r="D155" s="42">
        <f t="shared" si="45"/>
        <v>0</v>
      </c>
      <c r="E155" s="114">
        <f>'2016 Proposed'!$C$19</f>
        <v>1.5E-3</v>
      </c>
      <c r="F155" s="7">
        <f t="shared" si="46"/>
        <v>7.5</v>
      </c>
      <c r="G155" s="85"/>
      <c r="H155" s="59">
        <f>'2015 Approved'!$N$18</f>
        <v>0</v>
      </c>
      <c r="I155" s="42">
        <f t="shared" si="47"/>
        <v>0</v>
      </c>
      <c r="J155" s="114">
        <f>'2016 Proposed'!$C$19</f>
        <v>1.5E-3</v>
      </c>
      <c r="K155" s="7">
        <f t="shared" si="48"/>
        <v>7.5</v>
      </c>
      <c r="L155" s="85"/>
      <c r="M155" s="59">
        <f>'2015 Approved'!$U$18</f>
        <v>0</v>
      </c>
      <c r="N155" s="42">
        <f t="shared" si="49"/>
        <v>0</v>
      </c>
      <c r="O155" s="114">
        <f>'2016 Proposed'!$C$19</f>
        <v>1.5E-3</v>
      </c>
      <c r="P155" s="7">
        <f t="shared" si="50"/>
        <v>7.5</v>
      </c>
      <c r="Q155" s="85"/>
      <c r="R155" s="59">
        <f>'2015 Approved'!$Y$18</f>
        <v>0</v>
      </c>
      <c r="S155" s="42">
        <f t="shared" si="51"/>
        <v>0</v>
      </c>
      <c r="T155" s="114">
        <f>'2016 Proposed'!$C$19</f>
        <v>1.5E-3</v>
      </c>
      <c r="U155" s="7">
        <f t="shared" si="52"/>
        <v>7.5</v>
      </c>
      <c r="V155" s="85"/>
    </row>
    <row r="156" spans="1:22" x14ac:dyDescent="0.25">
      <c r="A156" s="139">
        <f t="shared" si="36"/>
        <v>26</v>
      </c>
      <c r="B156" s="85" t="s">
        <v>92</v>
      </c>
      <c r="C156" s="59">
        <f>'2015 Approved'!$C$19</f>
        <v>0</v>
      </c>
      <c r="D156" s="42">
        <f t="shared" si="45"/>
        <v>0</v>
      </c>
      <c r="E156" s="114">
        <f>'2016 Proposed'!$C$20</f>
        <v>4.0000000000000002E-4</v>
      </c>
      <c r="F156" s="7">
        <f t="shared" si="46"/>
        <v>2</v>
      </c>
      <c r="G156" s="85"/>
      <c r="H156" s="59">
        <f>'2015 Approved'!$N$19</f>
        <v>0</v>
      </c>
      <c r="I156" s="42">
        <f t="shared" si="47"/>
        <v>0</v>
      </c>
      <c r="J156" s="114">
        <f>'2016 Proposed'!$C$20</f>
        <v>4.0000000000000002E-4</v>
      </c>
      <c r="K156" s="7">
        <f t="shared" si="48"/>
        <v>2</v>
      </c>
      <c r="L156" s="85"/>
      <c r="M156" s="59">
        <f>'2015 Approved'!$U$19</f>
        <v>0</v>
      </c>
      <c r="N156" s="42">
        <f t="shared" si="49"/>
        <v>0</v>
      </c>
      <c r="O156" s="114">
        <f>'2016 Proposed'!$C$20</f>
        <v>4.0000000000000002E-4</v>
      </c>
      <c r="P156" s="7">
        <f t="shared" si="50"/>
        <v>2</v>
      </c>
      <c r="Q156" s="85"/>
      <c r="R156" s="59">
        <f>'2015 Approved'!$Y$19</f>
        <v>0</v>
      </c>
      <c r="S156" s="42">
        <f t="shared" si="51"/>
        <v>0</v>
      </c>
      <c r="T156" s="114">
        <f>'2016 Proposed'!$C$20</f>
        <v>4.0000000000000002E-4</v>
      </c>
      <c r="U156" s="7">
        <f t="shared" si="52"/>
        <v>2</v>
      </c>
      <c r="V156" s="85"/>
    </row>
    <row r="157" spans="1:22" x14ac:dyDescent="0.25">
      <c r="A157" s="139">
        <f t="shared" si="36"/>
        <v>27</v>
      </c>
      <c r="B157" s="85" t="s">
        <v>102</v>
      </c>
      <c r="C157" s="59">
        <f>'2015 Approved'!$C$20</f>
        <v>0</v>
      </c>
      <c r="D157" s="42">
        <f t="shared" si="45"/>
        <v>0</v>
      </c>
      <c r="E157" s="114">
        <f>'2016 Proposed'!$C$21</f>
        <v>-2.2000000000000001E-3</v>
      </c>
      <c r="F157" s="7">
        <f t="shared" si="46"/>
        <v>-11</v>
      </c>
      <c r="G157" s="85"/>
      <c r="H157" s="59">
        <f>'2015 Approved'!$N$20</f>
        <v>0</v>
      </c>
      <c r="I157" s="42">
        <f t="shared" si="47"/>
        <v>0</v>
      </c>
      <c r="J157" s="114">
        <f>'2016 Proposed'!$C$21</f>
        <v>-2.2000000000000001E-3</v>
      </c>
      <c r="K157" s="7">
        <f t="shared" si="48"/>
        <v>-11</v>
      </c>
      <c r="L157" s="85"/>
      <c r="M157" s="59">
        <f>'2015 Approved'!$U$20</f>
        <v>0</v>
      </c>
      <c r="N157" s="42">
        <f t="shared" si="49"/>
        <v>0</v>
      </c>
      <c r="O157" s="114">
        <f>'2016 Proposed'!$C$21</f>
        <v>-2.2000000000000001E-3</v>
      </c>
      <c r="P157" s="7">
        <f t="shared" si="50"/>
        <v>-11</v>
      </c>
      <c r="Q157" s="85"/>
      <c r="R157" s="59">
        <f>'2015 Approved'!$Y$20</f>
        <v>0</v>
      </c>
      <c r="S157" s="42">
        <f t="shared" si="51"/>
        <v>0</v>
      </c>
      <c r="T157" s="114">
        <f>'2016 Proposed'!$C$21</f>
        <v>-2.2000000000000001E-3</v>
      </c>
      <c r="U157" s="7">
        <f t="shared" si="52"/>
        <v>-11</v>
      </c>
      <c r="V157" s="85"/>
    </row>
    <row r="158" spans="1:22" x14ac:dyDescent="0.25">
      <c r="A158" s="142">
        <f t="shared" si="36"/>
        <v>28</v>
      </c>
      <c r="B158" s="143" t="s">
        <v>26</v>
      </c>
      <c r="C158" s="126"/>
      <c r="D158" s="96">
        <f>SUM(D142:D157)</f>
        <v>134.49796000000001</v>
      </c>
      <c r="E158" s="110"/>
      <c r="F158" s="95">
        <f>SUM(F142:F157)</f>
        <v>111.80117000000001</v>
      </c>
      <c r="G158" s="127">
        <f>F158-D158</f>
        <v>-22.696789999999993</v>
      </c>
      <c r="H158" s="126"/>
      <c r="I158" s="96">
        <f>SUM(I142:I157)</f>
        <v>91.250560000000007</v>
      </c>
      <c r="J158" s="110"/>
      <c r="K158" s="95">
        <f>SUM(K142:K157)</f>
        <v>111.80117000000001</v>
      </c>
      <c r="L158" s="127">
        <f>K158-I158</f>
        <v>20.550610000000006</v>
      </c>
      <c r="M158" s="126"/>
      <c r="N158" s="96">
        <f>SUM(N142:N157)</f>
        <v>111.25834</v>
      </c>
      <c r="O158" s="110"/>
      <c r="P158" s="95">
        <f>SUM(P142:P157)</f>
        <v>113.80117000000001</v>
      </c>
      <c r="Q158" s="127">
        <f>P158-N158</f>
        <v>2.5428300000000092</v>
      </c>
      <c r="R158" s="126"/>
      <c r="S158" s="96">
        <f>SUM(S142:S157)</f>
        <v>180.5506</v>
      </c>
      <c r="T158" s="110"/>
      <c r="U158" s="95">
        <f>SUM(U142:U157)</f>
        <v>123.30117000000001</v>
      </c>
      <c r="V158" s="127">
        <f>U158-S158</f>
        <v>-57.24942999999999</v>
      </c>
    </row>
    <row r="159" spans="1:22" x14ac:dyDescent="0.25">
      <c r="A159" s="144">
        <f t="shared" si="36"/>
        <v>29</v>
      </c>
      <c r="B159" s="145" t="s">
        <v>116</v>
      </c>
      <c r="C159" s="128"/>
      <c r="D159" s="120"/>
      <c r="E159" s="111"/>
      <c r="F159" s="97"/>
      <c r="G159" s="129">
        <f>G158/D158</f>
        <v>-0.16875192753852916</v>
      </c>
      <c r="H159" s="128"/>
      <c r="I159" s="120"/>
      <c r="J159" s="111"/>
      <c r="K159" s="97"/>
      <c r="L159" s="129">
        <f>L158/I158</f>
        <v>0.225210782268076</v>
      </c>
      <c r="M159" s="128"/>
      <c r="N159" s="120"/>
      <c r="O159" s="111"/>
      <c r="P159" s="97"/>
      <c r="Q159" s="129">
        <f>Q158/N158</f>
        <v>2.2855185507890997E-2</v>
      </c>
      <c r="R159" s="128"/>
      <c r="S159" s="120"/>
      <c r="T159" s="111"/>
      <c r="U159" s="97"/>
      <c r="V159" s="129">
        <f>V158/S158</f>
        <v>-0.31708246884806801</v>
      </c>
    </row>
    <row r="160" spans="1:22" x14ac:dyDescent="0.25">
      <c r="A160" s="146">
        <f t="shared" si="36"/>
        <v>30</v>
      </c>
      <c r="B160" s="131" t="s">
        <v>29</v>
      </c>
      <c r="C160" s="130"/>
      <c r="D160" s="121"/>
      <c r="E160" s="112"/>
      <c r="F160" s="94"/>
      <c r="G160" s="131"/>
      <c r="H160" s="130"/>
      <c r="I160" s="121"/>
      <c r="J160" s="112"/>
      <c r="K160" s="94"/>
      <c r="L160" s="131"/>
      <c r="M160" s="130"/>
      <c r="N160" s="121"/>
      <c r="O160" s="112"/>
      <c r="P160" s="94"/>
      <c r="Q160" s="131"/>
      <c r="R160" s="130"/>
      <c r="S160" s="121"/>
      <c r="T160" s="112"/>
      <c r="U160" s="94"/>
      <c r="V160" s="131"/>
    </row>
    <row r="161" spans="1:22" x14ac:dyDescent="0.25">
      <c r="A161" s="139">
        <f t="shared" si="36"/>
        <v>31</v>
      </c>
      <c r="B161" s="85" t="s">
        <v>66</v>
      </c>
      <c r="C161" s="59">
        <f>'2015 Approved'!$C$26</f>
        <v>6.4999999999999997E-3</v>
      </c>
      <c r="D161" s="42">
        <f>C161*D$134</f>
        <v>33.890999999999998</v>
      </c>
      <c r="E161" s="114">
        <f>'2016 Proposed'!$C$28</f>
        <v>6.1000000000000004E-3</v>
      </c>
      <c r="F161" s="7">
        <f>E161*F$134</f>
        <v>31.814550000000001</v>
      </c>
      <c r="G161" s="85"/>
      <c r="H161" s="59">
        <f>'2015 Approved'!$N$26</f>
        <v>6.4999999999999997E-3</v>
      </c>
      <c r="I161" s="42">
        <f>H161*I$134</f>
        <v>34.475999999999999</v>
      </c>
      <c r="J161" s="114">
        <f>'2016 Proposed'!$C$28</f>
        <v>6.1000000000000004E-3</v>
      </c>
      <c r="K161" s="7">
        <f>J161*K$134</f>
        <v>31.814550000000001</v>
      </c>
      <c r="L161" s="85"/>
      <c r="M161" s="59">
        <f>'2015 Approved'!$U$26</f>
        <v>7.1000000000000004E-3</v>
      </c>
      <c r="N161" s="42">
        <f>M161*N$134</f>
        <v>37.850100000000005</v>
      </c>
      <c r="O161" s="114">
        <f>'2016 Proposed'!$C$28</f>
        <v>6.1000000000000004E-3</v>
      </c>
      <c r="P161" s="7">
        <f>O161*P$134</f>
        <v>31.814550000000001</v>
      </c>
      <c r="Q161" s="85"/>
      <c r="R161" s="59">
        <f>'2015 Approved'!$Y$26</f>
        <v>6.817114670559849E-3</v>
      </c>
      <c r="S161" s="42">
        <f>R161*S$134</f>
        <v>36.062536607261599</v>
      </c>
      <c r="T161" s="114">
        <f>'2016 Proposed'!$C$28</f>
        <v>6.1000000000000004E-3</v>
      </c>
      <c r="U161" s="7">
        <f>T161*U$134</f>
        <v>31.814550000000001</v>
      </c>
      <c r="V161" s="85"/>
    </row>
    <row r="162" spans="1:22" x14ac:dyDescent="0.25">
      <c r="A162" s="139">
        <f t="shared" si="36"/>
        <v>32</v>
      </c>
      <c r="B162" s="85" t="s">
        <v>67</v>
      </c>
      <c r="C162" s="59">
        <f>'2015 Approved'!$C$27</f>
        <v>4.7000000000000002E-3</v>
      </c>
      <c r="D162" s="42">
        <f>C162*D$134</f>
        <v>24.505800000000001</v>
      </c>
      <c r="E162" s="114">
        <f>'2016 Proposed'!$C$29</f>
        <v>4.7000000000000002E-3</v>
      </c>
      <c r="F162" s="7">
        <f>E162*F$134</f>
        <v>24.51285</v>
      </c>
      <c r="G162" s="85"/>
      <c r="H162" s="59">
        <f>'2015 Approved'!$N$27</f>
        <v>4.5999999999999999E-3</v>
      </c>
      <c r="I162" s="42">
        <f>H162*I$134</f>
        <v>24.398399999999999</v>
      </c>
      <c r="J162" s="114">
        <f>'2016 Proposed'!$C$29</f>
        <v>4.7000000000000002E-3</v>
      </c>
      <c r="K162" s="7">
        <f>J162*K$134</f>
        <v>24.51285</v>
      </c>
      <c r="L162" s="85"/>
      <c r="M162" s="59">
        <f>'2015 Approved'!$U$27</f>
        <v>5.0000000000000001E-3</v>
      </c>
      <c r="N162" s="42">
        <f>M162*N$134</f>
        <v>26.655000000000001</v>
      </c>
      <c r="O162" s="114">
        <f>'2016 Proposed'!$C$29</f>
        <v>4.7000000000000002E-3</v>
      </c>
      <c r="P162" s="7">
        <f>O162*P$134</f>
        <v>24.51285</v>
      </c>
      <c r="Q162" s="85"/>
      <c r="R162" s="59">
        <f>'2015 Approved'!$Y$27</f>
        <v>3.2187423851534214E-3</v>
      </c>
      <c r="S162" s="42">
        <f>R162*S$134</f>
        <v>17.0271472174616</v>
      </c>
      <c r="T162" s="114">
        <f>'2016 Proposed'!$C$29</f>
        <v>4.7000000000000002E-3</v>
      </c>
      <c r="U162" s="7">
        <f>T162*U$134</f>
        <v>24.51285</v>
      </c>
      <c r="V162" s="85"/>
    </row>
    <row r="163" spans="1:22" x14ac:dyDescent="0.25">
      <c r="A163" s="142">
        <f t="shared" si="36"/>
        <v>33</v>
      </c>
      <c r="B163" s="143" t="s">
        <v>26</v>
      </c>
      <c r="C163" s="126"/>
      <c r="D163" s="96">
        <f>SUM(D161:D162)</f>
        <v>58.396799999999999</v>
      </c>
      <c r="E163" s="110"/>
      <c r="F163" s="95">
        <f>SUM(F161:F162)</f>
        <v>56.327399999999997</v>
      </c>
      <c r="G163" s="127">
        <f>F163-D163</f>
        <v>-2.0694000000000017</v>
      </c>
      <c r="H163" s="126"/>
      <c r="I163" s="96">
        <f>SUM(I161:I162)</f>
        <v>58.874399999999994</v>
      </c>
      <c r="J163" s="110"/>
      <c r="K163" s="95">
        <f>SUM(K161:K162)</f>
        <v>56.327399999999997</v>
      </c>
      <c r="L163" s="127">
        <f>K163-I163</f>
        <v>-2.546999999999997</v>
      </c>
      <c r="M163" s="126"/>
      <c r="N163" s="96">
        <f>SUM(N161:N162)</f>
        <v>64.505099999999999</v>
      </c>
      <c r="O163" s="110"/>
      <c r="P163" s="95">
        <f>SUM(P161:P162)</f>
        <v>56.327399999999997</v>
      </c>
      <c r="Q163" s="127">
        <f>P163-N163</f>
        <v>-8.1777000000000015</v>
      </c>
      <c r="R163" s="126"/>
      <c r="S163" s="96">
        <f>SUM(S161:S162)</f>
        <v>53.089683824723195</v>
      </c>
      <c r="T163" s="110"/>
      <c r="U163" s="95">
        <f>SUM(U161:U162)</f>
        <v>56.327399999999997</v>
      </c>
      <c r="V163" s="127">
        <f>U163-S163</f>
        <v>3.2377161752768018</v>
      </c>
    </row>
    <row r="164" spans="1:22" x14ac:dyDescent="0.25">
      <c r="A164" s="144">
        <f t="shared" si="36"/>
        <v>34</v>
      </c>
      <c r="B164" s="145" t="s">
        <v>116</v>
      </c>
      <c r="C164" s="128"/>
      <c r="D164" s="120"/>
      <c r="E164" s="111"/>
      <c r="F164" s="97"/>
      <c r="G164" s="129">
        <f>G163/D163</f>
        <v>-3.5436873253328977E-2</v>
      </c>
      <c r="H164" s="128"/>
      <c r="I164" s="120"/>
      <c r="J164" s="111"/>
      <c r="K164" s="97"/>
      <c r="L164" s="129">
        <f>L163/I163</f>
        <v>-4.3261587379234391E-2</v>
      </c>
      <c r="M164" s="128"/>
      <c r="N164" s="120"/>
      <c r="O164" s="111"/>
      <c r="P164" s="97"/>
      <c r="Q164" s="129">
        <f>Q163/N163</f>
        <v>-0.12677602236102264</v>
      </c>
      <c r="R164" s="128"/>
      <c r="S164" s="120"/>
      <c r="T164" s="111"/>
      <c r="U164" s="97"/>
      <c r="V164" s="129">
        <f>V163/S163</f>
        <v>6.0985787483048413E-2</v>
      </c>
    </row>
    <row r="165" spans="1:22" x14ac:dyDescent="0.25">
      <c r="A165" s="146">
        <f t="shared" si="36"/>
        <v>35</v>
      </c>
      <c r="B165" s="131" t="s">
        <v>30</v>
      </c>
      <c r="C165" s="130"/>
      <c r="D165" s="121"/>
      <c r="E165" s="112"/>
      <c r="F165" s="94"/>
      <c r="G165" s="131"/>
      <c r="H165" s="130"/>
      <c r="I165" s="121"/>
      <c r="J165" s="112"/>
      <c r="K165" s="94"/>
      <c r="L165" s="131"/>
      <c r="M165" s="130"/>
      <c r="N165" s="121"/>
      <c r="O165" s="112"/>
      <c r="P165" s="94"/>
      <c r="Q165" s="131"/>
      <c r="R165" s="130"/>
      <c r="S165" s="121"/>
      <c r="T165" s="112"/>
      <c r="U165" s="94"/>
      <c r="V165" s="131"/>
    </row>
    <row r="166" spans="1:22" x14ac:dyDescent="0.25">
      <c r="A166" s="139">
        <f t="shared" si="36"/>
        <v>36</v>
      </c>
      <c r="B166" s="85" t="s">
        <v>184</v>
      </c>
      <c r="C166" s="114">
        <f>0.0036+0.0013+0.0011</f>
        <v>6.0000000000000001E-3</v>
      </c>
      <c r="D166" s="42">
        <f>C166*D134</f>
        <v>31.283999999999999</v>
      </c>
      <c r="E166" s="114">
        <f>0.0036+0.0013+0.0011</f>
        <v>6.0000000000000001E-3</v>
      </c>
      <c r="F166" s="7">
        <f>E166*F134</f>
        <v>31.292999999999999</v>
      </c>
      <c r="G166" s="85"/>
      <c r="H166" s="114">
        <f>0.0036+0.0013+0.0011</f>
        <v>6.0000000000000001E-3</v>
      </c>
      <c r="I166" s="42">
        <f>H166*I134</f>
        <v>31.824000000000002</v>
      </c>
      <c r="J166" s="114">
        <f>0.0036+0.0013+0.0011</f>
        <v>6.0000000000000001E-3</v>
      </c>
      <c r="K166" s="7">
        <f>J166*K134</f>
        <v>31.292999999999999</v>
      </c>
      <c r="L166" s="85"/>
      <c r="M166" s="114">
        <f>0.0036+0.0013+0.0011</f>
        <v>6.0000000000000001E-3</v>
      </c>
      <c r="N166" s="42">
        <f>M166*N134</f>
        <v>31.986000000000001</v>
      </c>
      <c r="O166" s="114">
        <f>0.0036+0.0013+0.0011</f>
        <v>6.0000000000000001E-3</v>
      </c>
      <c r="P166" s="7">
        <f>O166*P134</f>
        <v>31.292999999999999</v>
      </c>
      <c r="Q166" s="85"/>
      <c r="R166" s="114">
        <f>0.0036+0.0013+0.0011</f>
        <v>6.0000000000000001E-3</v>
      </c>
      <c r="S166" s="42">
        <f>R166*S134</f>
        <v>31.740000000000002</v>
      </c>
      <c r="T166" s="114">
        <f>0.0036+0.0013+0.0011</f>
        <v>6.0000000000000001E-3</v>
      </c>
      <c r="U166" s="7">
        <f>T166*U134</f>
        <v>31.292999999999999</v>
      </c>
      <c r="V166" s="85"/>
    </row>
    <row r="167" spans="1:22" x14ac:dyDescent="0.25">
      <c r="A167" s="139">
        <f t="shared" si="36"/>
        <v>37</v>
      </c>
      <c r="B167" s="85" t="s">
        <v>65</v>
      </c>
      <c r="C167" s="59">
        <f>SSS</f>
        <v>0.25</v>
      </c>
      <c r="D167" s="42">
        <f>C167</f>
        <v>0.25</v>
      </c>
      <c r="E167" s="114">
        <f>SSS</f>
        <v>0.25</v>
      </c>
      <c r="F167" s="7">
        <f>E167</f>
        <v>0.25</v>
      </c>
      <c r="G167" s="85"/>
      <c r="H167" s="59">
        <f>SSS</f>
        <v>0.25</v>
      </c>
      <c r="I167" s="42">
        <f>H167</f>
        <v>0.25</v>
      </c>
      <c r="J167" s="114">
        <f>SSS</f>
        <v>0.25</v>
      </c>
      <c r="K167" s="7">
        <f>J167</f>
        <v>0.25</v>
      </c>
      <c r="L167" s="85"/>
      <c r="M167" s="59">
        <f>SSS</f>
        <v>0.25</v>
      </c>
      <c r="N167" s="42">
        <f>M167</f>
        <v>0.25</v>
      </c>
      <c r="O167" s="114">
        <f>SSS</f>
        <v>0.25</v>
      </c>
      <c r="P167" s="7">
        <f>O167</f>
        <v>0.25</v>
      </c>
      <c r="Q167" s="85"/>
      <c r="R167" s="59">
        <f>SSS</f>
        <v>0.25</v>
      </c>
      <c r="S167" s="42">
        <f>R167</f>
        <v>0.25</v>
      </c>
      <c r="T167" s="114">
        <f>SSS</f>
        <v>0.25</v>
      </c>
      <c r="U167" s="7">
        <f>T167</f>
        <v>0.25</v>
      </c>
      <c r="V167" s="85"/>
    </row>
    <row r="168" spans="1:22" x14ac:dyDescent="0.25">
      <c r="A168" s="139">
        <f t="shared" si="36"/>
        <v>38</v>
      </c>
      <c r="B168" s="85" t="s">
        <v>11</v>
      </c>
      <c r="C168" s="59">
        <v>7.0000000000000001E-3</v>
      </c>
      <c r="D168" s="42">
        <f>C168*D131</f>
        <v>35</v>
      </c>
      <c r="E168" s="114">
        <f>C168</f>
        <v>7.0000000000000001E-3</v>
      </c>
      <c r="F168" s="7">
        <f>E168*F131</f>
        <v>35</v>
      </c>
      <c r="G168" s="85"/>
      <c r="H168" s="59">
        <v>7.0000000000000001E-3</v>
      </c>
      <c r="I168" s="42">
        <f>H168*I131</f>
        <v>35</v>
      </c>
      <c r="J168" s="114">
        <f>H168</f>
        <v>7.0000000000000001E-3</v>
      </c>
      <c r="K168" s="7">
        <f>J168*K131</f>
        <v>35</v>
      </c>
      <c r="L168" s="85"/>
      <c r="M168" s="59">
        <v>7.0000000000000001E-3</v>
      </c>
      <c r="N168" s="42">
        <f>M168*N131</f>
        <v>35</v>
      </c>
      <c r="O168" s="114">
        <f>M168</f>
        <v>7.0000000000000001E-3</v>
      </c>
      <c r="P168" s="7">
        <f>O168*P131</f>
        <v>35</v>
      </c>
      <c r="Q168" s="85"/>
      <c r="R168" s="59">
        <v>7.0000000000000001E-3</v>
      </c>
      <c r="S168" s="42">
        <f>R168*S131</f>
        <v>35</v>
      </c>
      <c r="T168" s="114">
        <f>R168</f>
        <v>7.0000000000000001E-3</v>
      </c>
      <c r="U168" s="7">
        <f>T168*U131</f>
        <v>35</v>
      </c>
      <c r="V168" s="85"/>
    </row>
    <row r="169" spans="1:22" x14ac:dyDescent="0.25">
      <c r="A169" s="142">
        <f>A168+1</f>
        <v>39</v>
      </c>
      <c r="B169" s="143" t="s">
        <v>12</v>
      </c>
      <c r="C169" s="126"/>
      <c r="D169" s="96">
        <f>SUM(D166:D168)</f>
        <v>66.533999999999992</v>
      </c>
      <c r="E169" s="110"/>
      <c r="F169" s="95">
        <f>SUM(F166:F168)</f>
        <v>66.543000000000006</v>
      </c>
      <c r="G169" s="127">
        <f>F169-D169</f>
        <v>9.0000000000145519E-3</v>
      </c>
      <c r="H169" s="126"/>
      <c r="I169" s="96">
        <f>SUM(I166:I168)</f>
        <v>67.073999999999998</v>
      </c>
      <c r="J169" s="110"/>
      <c r="K169" s="95">
        <f>SUM(K166:K168)</f>
        <v>66.543000000000006</v>
      </c>
      <c r="L169" s="127">
        <f>K169-I169</f>
        <v>-0.5309999999999917</v>
      </c>
      <c r="M169" s="126"/>
      <c r="N169" s="96">
        <f>SUM(N166:N168)</f>
        <v>67.236000000000004</v>
      </c>
      <c r="O169" s="110"/>
      <c r="P169" s="95">
        <f>SUM(P166:P168)</f>
        <v>66.543000000000006</v>
      </c>
      <c r="Q169" s="127">
        <f>P169-N169</f>
        <v>-0.69299999999999784</v>
      </c>
      <c r="R169" s="126"/>
      <c r="S169" s="96">
        <f>SUM(S166:S168)</f>
        <v>66.990000000000009</v>
      </c>
      <c r="T169" s="110"/>
      <c r="U169" s="95">
        <f>SUM(U166:U168)</f>
        <v>66.543000000000006</v>
      </c>
      <c r="V169" s="127">
        <f>U169-S169</f>
        <v>-0.44700000000000273</v>
      </c>
    </row>
    <row r="170" spans="1:22" x14ac:dyDescent="0.25">
      <c r="A170" s="144">
        <f t="shared" si="36"/>
        <v>40</v>
      </c>
      <c r="B170" s="145" t="s">
        <v>116</v>
      </c>
      <c r="C170" s="128"/>
      <c r="D170" s="120"/>
      <c r="E170" s="111"/>
      <c r="F170" s="97"/>
      <c r="G170" s="129">
        <f>G169/D169</f>
        <v>1.3526918567972093E-4</v>
      </c>
      <c r="H170" s="128"/>
      <c r="I170" s="120"/>
      <c r="J170" s="111"/>
      <c r="K170" s="97"/>
      <c r="L170" s="129">
        <f>L169/I169</f>
        <v>-7.9166293944000904E-3</v>
      </c>
      <c r="M170" s="128"/>
      <c r="N170" s="120"/>
      <c r="O170" s="111"/>
      <c r="P170" s="97"/>
      <c r="Q170" s="129">
        <f>Q169/N169</f>
        <v>-1.0306978404426168E-2</v>
      </c>
      <c r="R170" s="128"/>
      <c r="S170" s="120"/>
      <c r="T170" s="111"/>
      <c r="U170" s="97"/>
      <c r="V170" s="129">
        <f>V169/S169</f>
        <v>-6.6726377071205057E-3</v>
      </c>
    </row>
    <row r="171" spans="1:22" x14ac:dyDescent="0.25">
      <c r="A171" s="147">
        <f t="shared" si="36"/>
        <v>41</v>
      </c>
      <c r="B171" s="133" t="s">
        <v>127</v>
      </c>
      <c r="C171" s="132"/>
      <c r="D171" s="122">
        <f>D139+D158+D163+D169</f>
        <v>770.12876000000006</v>
      </c>
      <c r="E171" s="115"/>
      <c r="F171" s="102">
        <f>F139+F158+F163+F169</f>
        <v>745.37157000000002</v>
      </c>
      <c r="G171" s="133"/>
      <c r="H171" s="132"/>
      <c r="I171" s="122">
        <f>I139+I158+I163+I169</f>
        <v>727.89895999999999</v>
      </c>
      <c r="J171" s="115"/>
      <c r="K171" s="102">
        <f>K139+K158+K163+K169</f>
        <v>745.37157000000002</v>
      </c>
      <c r="L171" s="133"/>
      <c r="M171" s="132"/>
      <c r="N171" s="122">
        <f>N139+N158+N163+N169</f>
        <v>753.69943999999998</v>
      </c>
      <c r="O171" s="115"/>
      <c r="P171" s="102">
        <f>P139+P158+P163+P169</f>
        <v>747.37157000000002</v>
      </c>
      <c r="Q171" s="133"/>
      <c r="R171" s="132"/>
      <c r="S171" s="122">
        <f>S139+S158+S163+S169</f>
        <v>811.33028382472332</v>
      </c>
      <c r="T171" s="115"/>
      <c r="U171" s="102">
        <f>U139+U158+U163+U169</f>
        <v>756.87157000000002</v>
      </c>
      <c r="V171" s="133"/>
    </row>
    <row r="172" spans="1:22" x14ac:dyDescent="0.25">
      <c r="A172" s="148">
        <f t="shared" si="36"/>
        <v>42</v>
      </c>
      <c r="B172" s="134" t="s">
        <v>13</v>
      </c>
      <c r="C172" s="87"/>
      <c r="D172" s="43">
        <f>D171*0.13</f>
        <v>100.11673880000001</v>
      </c>
      <c r="E172" s="116"/>
      <c r="F172" s="99">
        <f>F171*0.13</f>
        <v>96.898304100000004</v>
      </c>
      <c r="G172" s="134"/>
      <c r="H172" s="87"/>
      <c r="I172" s="43">
        <f>I171*0.13</f>
        <v>94.626864800000007</v>
      </c>
      <c r="J172" s="116"/>
      <c r="K172" s="99">
        <f>K171*0.13</f>
        <v>96.898304100000004</v>
      </c>
      <c r="L172" s="134"/>
      <c r="M172" s="87"/>
      <c r="N172" s="43">
        <f>N171*0.13</f>
        <v>97.980927199999996</v>
      </c>
      <c r="O172" s="116"/>
      <c r="P172" s="99">
        <f>P171*0.13</f>
        <v>97.158304100000009</v>
      </c>
      <c r="Q172" s="134"/>
      <c r="R172" s="87"/>
      <c r="S172" s="43">
        <f>S171*0.13</f>
        <v>105.47293689721404</v>
      </c>
      <c r="T172" s="116"/>
      <c r="U172" s="99">
        <f>U171*0.13</f>
        <v>98.393304100000009</v>
      </c>
      <c r="V172" s="134"/>
    </row>
    <row r="173" spans="1:22" x14ac:dyDescent="0.25">
      <c r="A173" s="141">
        <f t="shared" si="36"/>
        <v>43</v>
      </c>
      <c r="B173" s="125" t="s">
        <v>14</v>
      </c>
      <c r="C173" s="88"/>
      <c r="D173" s="69"/>
      <c r="E173" s="117"/>
      <c r="F173" s="70"/>
      <c r="G173" s="125"/>
      <c r="H173" s="88"/>
      <c r="I173" s="69"/>
      <c r="J173" s="117"/>
      <c r="K173" s="70"/>
      <c r="L173" s="125"/>
      <c r="M173" s="88"/>
      <c r="N173" s="69"/>
      <c r="O173" s="117"/>
      <c r="P173" s="70"/>
      <c r="Q173" s="125"/>
      <c r="R173" s="88"/>
      <c r="S173" s="69"/>
      <c r="T173" s="117"/>
      <c r="U173" s="70"/>
      <c r="V173" s="125"/>
    </row>
    <row r="174" spans="1:22" x14ac:dyDescent="0.25">
      <c r="A174" s="149">
        <f t="shared" si="36"/>
        <v>44</v>
      </c>
      <c r="B174" s="150" t="s">
        <v>15</v>
      </c>
      <c r="C174" s="135"/>
      <c r="D174" s="104">
        <f>SUM(D171:D173)</f>
        <v>870.24549880000006</v>
      </c>
      <c r="E174" s="118"/>
      <c r="F174" s="103">
        <f>SUM(F171:F173)</f>
        <v>842.26987410000004</v>
      </c>
      <c r="G174" s="136">
        <f>F174-D174</f>
        <v>-27.975624700000026</v>
      </c>
      <c r="H174" s="135"/>
      <c r="I174" s="104">
        <f>SUM(I171:I173)</f>
        <v>822.52582480000001</v>
      </c>
      <c r="J174" s="118"/>
      <c r="K174" s="103">
        <f>SUM(K171:K173)</f>
        <v>842.26987410000004</v>
      </c>
      <c r="L174" s="136">
        <f>K174-I174</f>
        <v>19.744049300000029</v>
      </c>
      <c r="M174" s="135"/>
      <c r="N174" s="104">
        <f>SUM(N171:N173)</f>
        <v>851.68036719999998</v>
      </c>
      <c r="O174" s="118"/>
      <c r="P174" s="103">
        <f>SUM(P171:P173)</f>
        <v>844.52987410000003</v>
      </c>
      <c r="Q174" s="136">
        <f>P174-N174</f>
        <v>-7.1504930999999488</v>
      </c>
      <c r="R174" s="135"/>
      <c r="S174" s="104">
        <f>SUM(S171:S173)</f>
        <v>916.80322072193735</v>
      </c>
      <c r="T174" s="118"/>
      <c r="U174" s="103">
        <f>SUM(U171:U173)</f>
        <v>855.26487410000004</v>
      </c>
      <c r="V174" s="136">
        <f>U174-S174</f>
        <v>-61.538346621937308</v>
      </c>
    </row>
    <row r="175" spans="1:22" x14ac:dyDescent="0.25">
      <c r="A175" s="151">
        <f t="shared" si="36"/>
        <v>45</v>
      </c>
      <c r="B175" s="152" t="s">
        <v>116</v>
      </c>
      <c r="C175" s="137"/>
      <c r="D175" s="123"/>
      <c r="E175" s="119"/>
      <c r="F175" s="105"/>
      <c r="G175" s="138">
        <f>G174/D174</f>
        <v>-3.2146819189040575E-2</v>
      </c>
      <c r="H175" s="137"/>
      <c r="I175" s="123"/>
      <c r="J175" s="119"/>
      <c r="K175" s="105"/>
      <c r="L175" s="138">
        <f>L174/I174</f>
        <v>2.4004169479786074E-2</v>
      </c>
      <c r="M175" s="137"/>
      <c r="N175" s="123"/>
      <c r="O175" s="119"/>
      <c r="P175" s="105"/>
      <c r="Q175" s="138">
        <f>Q174/N174</f>
        <v>-8.3957472490625105E-3</v>
      </c>
      <c r="R175" s="137"/>
      <c r="S175" s="123"/>
      <c r="T175" s="119"/>
      <c r="U175" s="105"/>
      <c r="V175" s="138">
        <f>V174/S174</f>
        <v>-6.7122742624615664E-2</v>
      </c>
    </row>
    <row r="176" spans="1:22" x14ac:dyDescent="0.25">
      <c r="A176" s="191">
        <f>A175+1</f>
        <v>46</v>
      </c>
      <c r="B176" s="192" t="s">
        <v>16</v>
      </c>
      <c r="C176" s="193"/>
      <c r="D176" s="194"/>
      <c r="E176" s="195"/>
      <c r="F176" s="196"/>
      <c r="G176" s="192"/>
      <c r="H176" s="193"/>
      <c r="I176" s="194"/>
      <c r="J176" s="195"/>
      <c r="K176" s="196"/>
      <c r="L176" s="192"/>
      <c r="M176" s="193"/>
      <c r="N176" s="194"/>
      <c r="O176" s="195"/>
      <c r="P176" s="196"/>
      <c r="Q176" s="192"/>
      <c r="R176" s="193"/>
      <c r="S176" s="194"/>
      <c r="T176" s="195"/>
      <c r="U176" s="196"/>
      <c r="V176" s="192"/>
    </row>
    <row r="177" spans="1:22" x14ac:dyDescent="0.25">
      <c r="A177" s="148">
        <f>A176+1</f>
        <v>47</v>
      </c>
      <c r="B177" s="134" t="s">
        <v>125</v>
      </c>
      <c r="C177" s="202">
        <f>'2015 Approved'!$C$23</f>
        <v>0</v>
      </c>
      <c r="D177" s="43">
        <f>C177*D131</f>
        <v>0</v>
      </c>
      <c r="E177" s="203">
        <f>C177</f>
        <v>0</v>
      </c>
      <c r="F177" s="99">
        <f>E177*F131</f>
        <v>0</v>
      </c>
      <c r="G177" s="134"/>
      <c r="H177" s="59">
        <f>'2015 Approved'!$N$23</f>
        <v>0</v>
      </c>
      <c r="I177" s="43">
        <f>H177*I131</f>
        <v>0</v>
      </c>
      <c r="J177" s="203">
        <f>H177</f>
        <v>0</v>
      </c>
      <c r="K177" s="7">
        <f>J177*K131</f>
        <v>0</v>
      </c>
      <c r="L177" s="134"/>
      <c r="M177" s="59">
        <f>'2015 Approved'!T149</f>
        <v>0</v>
      </c>
      <c r="N177" s="43">
        <f>M177*N131</f>
        <v>0</v>
      </c>
      <c r="O177" s="203">
        <f>M177</f>
        <v>0</v>
      </c>
      <c r="P177" s="7">
        <f>O177*P131</f>
        <v>0</v>
      </c>
      <c r="Q177" s="134"/>
      <c r="R177" s="59">
        <f>'2015 Approved'!$Y$23</f>
        <v>3.0999999999999999E-3</v>
      </c>
      <c r="S177" s="43">
        <f>R177*S131</f>
        <v>15.5</v>
      </c>
      <c r="T177" s="203">
        <f>R177</f>
        <v>3.0999999999999999E-3</v>
      </c>
      <c r="U177" s="7">
        <f>T177*U131</f>
        <v>15.5</v>
      </c>
      <c r="V177" s="134"/>
    </row>
    <row r="178" spans="1:22" x14ac:dyDescent="0.25">
      <c r="A178" s="148">
        <f>A177+1</f>
        <v>48</v>
      </c>
      <c r="B178" s="85" t="s">
        <v>126</v>
      </c>
      <c r="C178" s="59">
        <f>'2015 Approved'!$C$24</f>
        <v>4.7000000000000002E-3</v>
      </c>
      <c r="D178" s="42">
        <f>C178*D131</f>
        <v>23.5</v>
      </c>
      <c r="E178" s="203">
        <f>'2016 Proposed'!$C$26</f>
        <v>3.5000000000000001E-3</v>
      </c>
      <c r="F178" s="7">
        <f>E178*F131</f>
        <v>17.5</v>
      </c>
      <c r="G178" s="85"/>
      <c r="H178" s="59">
        <f>'2015 Approved'!$N$24</f>
        <v>-8.0000000000000004E-4</v>
      </c>
      <c r="I178" s="42">
        <f>H178*I131</f>
        <v>-4</v>
      </c>
      <c r="J178" s="114">
        <f>'2016 Proposed'!$C$26</f>
        <v>3.5000000000000001E-3</v>
      </c>
      <c r="K178" s="7">
        <f>J178*K131</f>
        <v>17.5</v>
      </c>
      <c r="L178" s="85"/>
      <c r="M178" s="59">
        <f>'2015 Approved'!$U$24</f>
        <v>-4.0000000000000002E-4</v>
      </c>
      <c r="N178" s="42">
        <f>M178*N131</f>
        <v>-2</v>
      </c>
      <c r="O178" s="114">
        <f>'2016 Proposed'!$C$26</f>
        <v>3.5000000000000001E-3</v>
      </c>
      <c r="P178" s="7">
        <f>O178*P131</f>
        <v>17.5</v>
      </c>
      <c r="Q178" s="85"/>
      <c r="R178" s="59">
        <f>'2015 Approved'!$Y$24</f>
        <v>-2.9999999999999997E-4</v>
      </c>
      <c r="S178" s="42">
        <f>R178*S131</f>
        <v>-1.4999999999999998</v>
      </c>
      <c r="T178" s="114">
        <f>'2016 Proposed'!$C$26</f>
        <v>3.5000000000000001E-3</v>
      </c>
      <c r="U178" s="7">
        <f>T178*U131</f>
        <v>17.5</v>
      </c>
      <c r="V178" s="85"/>
    </row>
    <row r="179" spans="1:22" x14ac:dyDescent="0.25">
      <c r="A179" s="139">
        <f t="shared" si="36"/>
        <v>49</v>
      </c>
      <c r="B179" s="85" t="s">
        <v>17</v>
      </c>
      <c r="C179" s="86"/>
      <c r="D179" s="42">
        <f>D171+SUM(D177:D178)</f>
        <v>793.62876000000006</v>
      </c>
      <c r="E179" s="106"/>
      <c r="F179" s="7">
        <f>F171+SUM(F177:F178)</f>
        <v>762.87157000000002</v>
      </c>
      <c r="G179" s="85"/>
      <c r="H179" s="86"/>
      <c r="I179" s="42">
        <f>I171+I178+I177</f>
        <v>723.89895999999999</v>
      </c>
      <c r="J179" s="106"/>
      <c r="K179" s="7">
        <f>K171+K178+K177</f>
        <v>762.87157000000002</v>
      </c>
      <c r="L179" s="85"/>
      <c r="M179" s="86"/>
      <c r="N179" s="42">
        <f>N171+N178+N177</f>
        <v>751.69943999999998</v>
      </c>
      <c r="O179" s="106"/>
      <c r="P179" s="7">
        <f>P171+P178+P177</f>
        <v>764.87157000000002</v>
      </c>
      <c r="Q179" s="85"/>
      <c r="R179" s="86"/>
      <c r="S179" s="42">
        <f>S171+S178+S177</f>
        <v>825.33028382472332</v>
      </c>
      <c r="T179" s="106"/>
      <c r="U179" s="7">
        <f>U171+U178+U177</f>
        <v>789.87157000000002</v>
      </c>
      <c r="V179" s="85"/>
    </row>
    <row r="180" spans="1:22" x14ac:dyDescent="0.25">
      <c r="A180" s="139">
        <f t="shared" si="36"/>
        <v>50</v>
      </c>
      <c r="B180" s="85" t="s">
        <v>13</v>
      </c>
      <c r="C180" s="86"/>
      <c r="D180" s="42">
        <f>D179*0.13</f>
        <v>103.17173880000001</v>
      </c>
      <c r="E180" s="106"/>
      <c r="F180" s="7">
        <f>F179*0.13</f>
        <v>99.17330410000001</v>
      </c>
      <c r="G180" s="85"/>
      <c r="H180" s="86"/>
      <c r="I180" s="42">
        <f>I179*0.13</f>
        <v>94.106864799999997</v>
      </c>
      <c r="J180" s="106"/>
      <c r="K180" s="7">
        <f>K179*0.13</f>
        <v>99.17330410000001</v>
      </c>
      <c r="L180" s="85"/>
      <c r="M180" s="86"/>
      <c r="N180" s="42">
        <f>N179*0.13</f>
        <v>97.720927200000006</v>
      </c>
      <c r="O180" s="106"/>
      <c r="P180" s="7">
        <f>P179*0.13</f>
        <v>99.433304100000001</v>
      </c>
      <c r="Q180" s="85"/>
      <c r="R180" s="86"/>
      <c r="S180" s="42">
        <f>S179*0.13</f>
        <v>107.29293689721403</v>
      </c>
      <c r="T180" s="106"/>
      <c r="U180" s="7">
        <f>U179*0.13</f>
        <v>102.6833041</v>
      </c>
      <c r="V180" s="85"/>
    </row>
    <row r="181" spans="1:22" x14ac:dyDescent="0.25">
      <c r="A181" s="139">
        <f t="shared" si="36"/>
        <v>51</v>
      </c>
      <c r="B181" s="85" t="s">
        <v>18</v>
      </c>
      <c r="C181" s="86"/>
      <c r="D181" s="42"/>
      <c r="E181" s="106"/>
      <c r="F181" s="7"/>
      <c r="G181" s="85"/>
      <c r="H181" s="86"/>
      <c r="I181" s="42"/>
      <c r="J181" s="106"/>
      <c r="K181" s="7"/>
      <c r="L181" s="85"/>
      <c r="M181" s="86"/>
      <c r="N181" s="42"/>
      <c r="O181" s="106"/>
      <c r="P181" s="7"/>
      <c r="Q181" s="85"/>
      <c r="R181" s="86"/>
      <c r="S181" s="42"/>
      <c r="T181" s="106"/>
      <c r="U181" s="7"/>
      <c r="V181" s="85"/>
    </row>
    <row r="182" spans="1:22" x14ac:dyDescent="0.25">
      <c r="A182" s="177">
        <f t="shared" si="36"/>
        <v>52</v>
      </c>
      <c r="B182" s="178" t="s">
        <v>15</v>
      </c>
      <c r="C182" s="179"/>
      <c r="D182" s="180">
        <f>SUM(D179:D181)</f>
        <v>896.80049880000001</v>
      </c>
      <c r="E182" s="181"/>
      <c r="F182" s="182">
        <f>SUM(F179:F181)</f>
        <v>862.04487410000002</v>
      </c>
      <c r="G182" s="183">
        <f>F182-D182</f>
        <v>-34.755624699999998</v>
      </c>
      <c r="H182" s="179"/>
      <c r="I182" s="180">
        <f>SUM(I179:I181)</f>
        <v>818.00582480000003</v>
      </c>
      <c r="J182" s="181"/>
      <c r="K182" s="182">
        <f>SUM(K179:K181)</f>
        <v>862.04487410000002</v>
      </c>
      <c r="L182" s="183">
        <f>K182-I182</f>
        <v>44.039049299999988</v>
      </c>
      <c r="M182" s="179"/>
      <c r="N182" s="180">
        <f>SUM(N179:N181)</f>
        <v>849.42036719999999</v>
      </c>
      <c r="O182" s="181"/>
      <c r="P182" s="182">
        <f>SUM(P179:P181)</f>
        <v>864.30487410000001</v>
      </c>
      <c r="Q182" s="183">
        <f>P182-N182</f>
        <v>14.884506900000019</v>
      </c>
      <c r="R182" s="179"/>
      <c r="S182" s="180">
        <f>SUM(S179:S181)</f>
        <v>932.6232207219374</v>
      </c>
      <c r="T182" s="181"/>
      <c r="U182" s="182">
        <f>SUM(U179:U181)</f>
        <v>892.55487410000001</v>
      </c>
      <c r="V182" s="183">
        <f>U182-S182</f>
        <v>-40.068346621937394</v>
      </c>
    </row>
    <row r="183" spans="1:22" ht="15.75" thickBot="1" x14ac:dyDescent="0.3">
      <c r="A183" s="184">
        <f>A182+1</f>
        <v>53</v>
      </c>
      <c r="B183" s="185" t="s">
        <v>116</v>
      </c>
      <c r="C183" s="186"/>
      <c r="D183" s="187"/>
      <c r="E183" s="188"/>
      <c r="F183" s="189"/>
      <c r="G183" s="190">
        <f>G182/D182</f>
        <v>-3.8755135335569235E-2</v>
      </c>
      <c r="H183" s="186"/>
      <c r="I183" s="187"/>
      <c r="J183" s="188"/>
      <c r="K183" s="189"/>
      <c r="L183" s="190">
        <f>L182/I182</f>
        <v>5.3837085219738387E-2</v>
      </c>
      <c r="M183" s="186"/>
      <c r="N183" s="187"/>
      <c r="O183" s="188"/>
      <c r="P183" s="189"/>
      <c r="Q183" s="190">
        <f>Q182/N182</f>
        <v>1.7523133980251491E-2</v>
      </c>
      <c r="R183" s="186"/>
      <c r="S183" s="187"/>
      <c r="T183" s="188"/>
      <c r="U183" s="189"/>
      <c r="V183" s="190">
        <f>V182/S182</f>
        <v>-4.2963059177232102E-2</v>
      </c>
    </row>
    <row r="184" spans="1:22" ht="15.75" thickBot="1" x14ac:dyDescent="0.3"/>
    <row r="185" spans="1:22" x14ac:dyDescent="0.25">
      <c r="A185" s="153">
        <f>A183+1</f>
        <v>54</v>
      </c>
      <c r="B185" s="154" t="s">
        <v>118</v>
      </c>
      <c r="C185" s="153" t="s">
        <v>2</v>
      </c>
      <c r="D185" s="198" t="s">
        <v>3</v>
      </c>
      <c r="E185" s="199" t="s">
        <v>2</v>
      </c>
      <c r="F185" s="200" t="s">
        <v>3</v>
      </c>
      <c r="G185" s="201" t="s">
        <v>101</v>
      </c>
      <c r="H185" s="153" t="s">
        <v>2</v>
      </c>
      <c r="I185" s="198" t="s">
        <v>3</v>
      </c>
      <c r="J185" s="199" t="s">
        <v>2</v>
      </c>
      <c r="K185" s="200" t="s">
        <v>3</v>
      </c>
      <c r="L185" s="201" t="s">
        <v>101</v>
      </c>
      <c r="M185" s="153" t="s">
        <v>2</v>
      </c>
      <c r="N185" s="198" t="s">
        <v>3</v>
      </c>
      <c r="O185" s="199" t="s">
        <v>2</v>
      </c>
      <c r="P185" s="200" t="s">
        <v>3</v>
      </c>
      <c r="Q185" s="201" t="s">
        <v>101</v>
      </c>
      <c r="R185" s="153" t="s">
        <v>2</v>
      </c>
      <c r="S185" s="198" t="s">
        <v>3</v>
      </c>
      <c r="T185" s="199" t="s">
        <v>2</v>
      </c>
      <c r="U185" s="200" t="s">
        <v>3</v>
      </c>
      <c r="V185" s="201" t="s">
        <v>101</v>
      </c>
    </row>
    <row r="186" spans="1:22" x14ac:dyDescent="0.25">
      <c r="A186" s="139">
        <f>A185+1</f>
        <v>55</v>
      </c>
      <c r="B186" s="85" t="s">
        <v>117</v>
      </c>
      <c r="C186" s="86"/>
      <c r="D186" s="42">
        <f>SUM(D142:D145)+D148+D157</f>
        <v>96.85</v>
      </c>
      <c r="E186" s="106"/>
      <c r="F186" s="7">
        <f>SUM(F142:F145)+F148+F157</f>
        <v>68.5</v>
      </c>
      <c r="G186" s="56">
        <f>F186-D186</f>
        <v>-28.349999999999994</v>
      </c>
      <c r="H186" s="86"/>
      <c r="I186" s="42">
        <f>SUM(I142:I145)+I148+I157</f>
        <v>49.910000000000004</v>
      </c>
      <c r="J186" s="106"/>
      <c r="K186" s="7">
        <f>SUM(K142:K145)+K148+K157</f>
        <v>68.5</v>
      </c>
      <c r="L186" s="56">
        <f>K186-I186</f>
        <v>18.589999999999996</v>
      </c>
      <c r="M186" s="86"/>
      <c r="N186" s="42">
        <f>SUM(N142:N145)+N148+N157</f>
        <v>60.160000000000004</v>
      </c>
      <c r="O186" s="106"/>
      <c r="P186" s="7">
        <f>SUM(P142:P145)+P148+P157</f>
        <v>68.5</v>
      </c>
      <c r="Q186" s="56">
        <f>P186-N186</f>
        <v>8.3399999999999963</v>
      </c>
      <c r="R186" s="86"/>
      <c r="S186" s="42">
        <f>SUM(S142:S145)+S148+S157</f>
        <v>81.14</v>
      </c>
      <c r="T186" s="106"/>
      <c r="U186" s="7">
        <f>SUM(U142:U145)+U148+U157</f>
        <v>68.5</v>
      </c>
      <c r="V186" s="56">
        <f>U186-S186</f>
        <v>-12.64</v>
      </c>
    </row>
    <row r="187" spans="1:22" x14ac:dyDescent="0.25">
      <c r="A187" s="164">
        <f t="shared" ref="A187:A189" si="53">A186+1</f>
        <v>56</v>
      </c>
      <c r="B187" s="165" t="s">
        <v>116</v>
      </c>
      <c r="C187" s="166"/>
      <c r="D187" s="167"/>
      <c r="E187" s="168"/>
      <c r="F187" s="93"/>
      <c r="G187" s="169">
        <f>G186/SUM(D186:D189)</f>
        <v>-0.21078386616421543</v>
      </c>
      <c r="H187" s="166"/>
      <c r="I187" s="167"/>
      <c r="J187" s="168"/>
      <c r="K187" s="93"/>
      <c r="L187" s="169">
        <f>L186/SUM(I186:I189)</f>
        <v>0.20372477714109366</v>
      </c>
      <c r="M187" s="166"/>
      <c r="N187" s="167"/>
      <c r="O187" s="168"/>
      <c r="P187" s="93"/>
      <c r="Q187" s="169">
        <f>Q186/SUM(N186:N189)</f>
        <v>7.4960672611149831E-2</v>
      </c>
      <c r="R187" s="166"/>
      <c r="S187" s="167"/>
      <c r="T187" s="168"/>
      <c r="U187" s="93"/>
      <c r="V187" s="169">
        <f>V186/SUM(S186:S189)</f>
        <v>-7.0008075298558958E-2</v>
      </c>
    </row>
    <row r="188" spans="1:22" x14ac:dyDescent="0.25">
      <c r="A188" s="139">
        <f t="shared" si="53"/>
        <v>57</v>
      </c>
      <c r="B188" s="85" t="s">
        <v>119</v>
      </c>
      <c r="C188" s="86"/>
      <c r="D188" s="42">
        <f>D146+SUM(D149:D156)+D147</f>
        <v>37.647959999999998</v>
      </c>
      <c r="E188" s="106"/>
      <c r="F188" s="7">
        <f>F146+SUM(F149:F156)+F147</f>
        <v>43.301169999999999</v>
      </c>
      <c r="G188" s="56">
        <f>F188-D188</f>
        <v>5.6532100000000014</v>
      </c>
      <c r="H188" s="86"/>
      <c r="I188" s="42">
        <f>I146+SUM(I149:I156)+I147</f>
        <v>41.340560000000004</v>
      </c>
      <c r="J188" s="106"/>
      <c r="K188" s="7">
        <f>K146+SUM(K149:K156)+K147</f>
        <v>43.301169999999999</v>
      </c>
      <c r="L188" s="56">
        <f>K188-I188</f>
        <v>1.9606099999999955</v>
      </c>
      <c r="M188" s="86"/>
      <c r="N188" s="42">
        <f>N146+SUM(N149:N156)+N147</f>
        <v>51.09834</v>
      </c>
      <c r="O188" s="106"/>
      <c r="P188" s="7">
        <f>P146+SUM(P149:P156)+P147</f>
        <v>45.301169999999999</v>
      </c>
      <c r="Q188" s="56">
        <f>P188-N188</f>
        <v>-5.7971700000000013</v>
      </c>
      <c r="R188" s="86"/>
      <c r="S188" s="42">
        <f>S146+SUM(S149:S156)+S147</f>
        <v>99.410600000000017</v>
      </c>
      <c r="T188" s="106"/>
      <c r="U188" s="7">
        <f>U146+SUM(U149:U156)+U147</f>
        <v>54.801169999999999</v>
      </c>
      <c r="V188" s="56">
        <f>U188-S188</f>
        <v>-44.609430000000017</v>
      </c>
    </row>
    <row r="189" spans="1:22" ht="15.75" thickBot="1" x14ac:dyDescent="0.3">
      <c r="A189" s="170">
        <f t="shared" si="53"/>
        <v>58</v>
      </c>
      <c r="B189" s="171" t="s">
        <v>116</v>
      </c>
      <c r="C189" s="172"/>
      <c r="D189" s="173"/>
      <c r="E189" s="174"/>
      <c r="F189" s="175"/>
      <c r="G189" s="176">
        <f>G188/SUM(D186:D189)</f>
        <v>4.2031938625686237E-2</v>
      </c>
      <c r="H189" s="172"/>
      <c r="I189" s="173"/>
      <c r="J189" s="174"/>
      <c r="K189" s="175"/>
      <c r="L189" s="176">
        <f>L188/SUM(I186:I189)</f>
        <v>2.1486005126982184E-2</v>
      </c>
      <c r="M189" s="172"/>
      <c r="N189" s="173"/>
      <c r="O189" s="174"/>
      <c r="P189" s="175"/>
      <c r="Q189" s="176">
        <f>Q188/SUM(N186:N189)</f>
        <v>-5.2105487103258963E-2</v>
      </c>
      <c r="R189" s="172"/>
      <c r="S189" s="173"/>
      <c r="T189" s="174"/>
      <c r="U189" s="175"/>
      <c r="V189" s="176">
        <f>V188/SUM(S186:S189)</f>
        <v>-0.24707439354950916</v>
      </c>
    </row>
    <row r="190" spans="1:22" ht="15.75" thickBot="1" x14ac:dyDescent="0.3"/>
    <row r="191" spans="1:22" x14ac:dyDescent="0.25">
      <c r="A191" s="330" t="s">
        <v>109</v>
      </c>
      <c r="B191" s="332" t="s">
        <v>0</v>
      </c>
      <c r="C191" s="328" t="s">
        <v>113</v>
      </c>
      <c r="D191" s="329"/>
      <c r="E191" s="326" t="s">
        <v>114</v>
      </c>
      <c r="F191" s="326"/>
      <c r="G191" s="327"/>
      <c r="H191" s="328" t="s">
        <v>115</v>
      </c>
      <c r="I191" s="329"/>
      <c r="J191" s="326" t="s">
        <v>114</v>
      </c>
      <c r="K191" s="326"/>
      <c r="L191" s="327"/>
      <c r="M191" s="328" t="s">
        <v>122</v>
      </c>
      <c r="N191" s="329"/>
      <c r="O191" s="326" t="s">
        <v>114</v>
      </c>
      <c r="P191" s="326"/>
      <c r="Q191" s="327"/>
      <c r="R191" s="328" t="s">
        <v>121</v>
      </c>
      <c r="S191" s="329"/>
      <c r="T191" s="326" t="s">
        <v>114</v>
      </c>
      <c r="U191" s="326"/>
      <c r="V191" s="327"/>
    </row>
    <row r="192" spans="1:22" x14ac:dyDescent="0.25">
      <c r="A192" s="331"/>
      <c r="B192" s="333"/>
      <c r="C192" s="157" t="s">
        <v>2</v>
      </c>
      <c r="D192" s="158" t="s">
        <v>3</v>
      </c>
      <c r="E192" s="159" t="s">
        <v>2</v>
      </c>
      <c r="F192" s="160" t="s">
        <v>3</v>
      </c>
      <c r="G192" s="250" t="s">
        <v>101</v>
      </c>
      <c r="H192" s="157" t="s">
        <v>2</v>
      </c>
      <c r="I192" s="158" t="s">
        <v>3</v>
      </c>
      <c r="J192" s="159" t="s">
        <v>2</v>
      </c>
      <c r="K192" s="160" t="s">
        <v>3</v>
      </c>
      <c r="L192" s="250" t="s">
        <v>101</v>
      </c>
      <c r="M192" s="157" t="s">
        <v>2</v>
      </c>
      <c r="N192" s="158" t="s">
        <v>3</v>
      </c>
      <c r="O192" s="159" t="s">
        <v>2</v>
      </c>
      <c r="P192" s="160" t="s">
        <v>3</v>
      </c>
      <c r="Q192" s="250" t="s">
        <v>101</v>
      </c>
      <c r="R192" s="157" t="s">
        <v>2</v>
      </c>
      <c r="S192" s="158" t="s">
        <v>3</v>
      </c>
      <c r="T192" s="159" t="s">
        <v>2</v>
      </c>
      <c r="U192" s="160" t="s">
        <v>3</v>
      </c>
      <c r="V192" s="250" t="s">
        <v>101</v>
      </c>
    </row>
    <row r="193" spans="1:22" x14ac:dyDescent="0.25">
      <c r="A193" s="139">
        <v>1</v>
      </c>
      <c r="B193" s="85" t="s">
        <v>89</v>
      </c>
      <c r="C193" s="86"/>
      <c r="D193" s="251">
        <v>10000</v>
      </c>
      <c r="E193" s="106"/>
      <c r="F193" s="1">
        <f>D193</f>
        <v>10000</v>
      </c>
      <c r="G193" s="85"/>
      <c r="H193" s="86"/>
      <c r="I193" s="40">
        <f>D193</f>
        <v>10000</v>
      </c>
      <c r="J193" s="106"/>
      <c r="K193" s="1">
        <f>I193</f>
        <v>10000</v>
      </c>
      <c r="L193" s="85"/>
      <c r="M193" s="86"/>
      <c r="N193" s="40">
        <f>D193</f>
        <v>10000</v>
      </c>
      <c r="O193" s="106"/>
      <c r="P193" s="1">
        <f>N193</f>
        <v>10000</v>
      </c>
      <c r="Q193" s="85"/>
      <c r="R193" s="86"/>
      <c r="S193" s="40">
        <f>D193</f>
        <v>10000</v>
      </c>
      <c r="T193" s="106"/>
      <c r="U193" s="1">
        <f>S193</f>
        <v>10000</v>
      </c>
      <c r="V193" s="85"/>
    </row>
    <row r="194" spans="1:22" x14ac:dyDescent="0.25">
      <c r="A194" s="139">
        <f>A193+1</f>
        <v>2</v>
      </c>
      <c r="B194" s="85" t="s">
        <v>90</v>
      </c>
      <c r="C194" s="86"/>
      <c r="D194" s="40">
        <v>0</v>
      </c>
      <c r="E194" s="106"/>
      <c r="F194" s="1">
        <f>D194</f>
        <v>0</v>
      </c>
      <c r="G194" s="85"/>
      <c r="H194" s="86"/>
      <c r="I194" s="40">
        <v>0</v>
      </c>
      <c r="J194" s="106"/>
      <c r="K194" s="1">
        <f>I194</f>
        <v>0</v>
      </c>
      <c r="L194" s="85"/>
      <c r="M194" s="86"/>
      <c r="N194" s="40">
        <v>0</v>
      </c>
      <c r="O194" s="106"/>
      <c r="P194" s="1">
        <f>N194</f>
        <v>0</v>
      </c>
      <c r="Q194" s="85"/>
      <c r="R194" s="86"/>
      <c r="S194" s="40">
        <v>0</v>
      </c>
      <c r="T194" s="106"/>
      <c r="U194" s="1">
        <f>S194</f>
        <v>0</v>
      </c>
      <c r="V194" s="85"/>
    </row>
    <row r="195" spans="1:22" x14ac:dyDescent="0.25">
      <c r="A195" s="139">
        <f t="shared" ref="A195:A244" si="54">A194+1</f>
        <v>3</v>
      </c>
      <c r="B195" s="85" t="s">
        <v>22</v>
      </c>
      <c r="C195" s="86"/>
      <c r="D195" s="40">
        <f>CKH_LOSS</f>
        <v>1.0427999999999999</v>
      </c>
      <c r="E195" s="106"/>
      <c r="F195" s="1">
        <f>EPI_LOSS</f>
        <v>1.0430999999999999</v>
      </c>
      <c r="G195" s="85"/>
      <c r="H195" s="86"/>
      <c r="I195" s="40">
        <f>SMP_LOSS</f>
        <v>1.0608</v>
      </c>
      <c r="J195" s="106"/>
      <c r="K195" s="1">
        <f>EPI_LOSS</f>
        <v>1.0430999999999999</v>
      </c>
      <c r="L195" s="85"/>
      <c r="M195" s="86"/>
      <c r="N195" s="40">
        <f>DUT_LOSS</f>
        <v>1.0662</v>
      </c>
      <c r="O195" s="106"/>
      <c r="P195" s="1">
        <f>EPI_LOSS</f>
        <v>1.0430999999999999</v>
      </c>
      <c r="Q195" s="85"/>
      <c r="R195" s="86"/>
      <c r="S195" s="72">
        <f>NEW_LOSS</f>
        <v>1.0580000000000001</v>
      </c>
      <c r="T195" s="106"/>
      <c r="U195" s="1">
        <f>EPI_LOSS</f>
        <v>1.0430999999999999</v>
      </c>
      <c r="V195" s="85"/>
    </row>
    <row r="196" spans="1:22" x14ac:dyDescent="0.25">
      <c r="A196" s="139">
        <f t="shared" si="54"/>
        <v>4</v>
      </c>
      <c r="B196" s="85" t="s">
        <v>91</v>
      </c>
      <c r="C196" s="86"/>
      <c r="D196" s="40">
        <f>D193*D195</f>
        <v>10428</v>
      </c>
      <c r="E196" s="106"/>
      <c r="F196" s="1">
        <f>F193*F195</f>
        <v>10431</v>
      </c>
      <c r="G196" s="85"/>
      <c r="H196" s="86"/>
      <c r="I196" s="40">
        <f>I193*I195</f>
        <v>10608</v>
      </c>
      <c r="J196" s="106"/>
      <c r="K196" s="1">
        <f>K193*K195</f>
        <v>10431</v>
      </c>
      <c r="L196" s="85"/>
      <c r="M196" s="86"/>
      <c r="N196" s="40">
        <f>N193*N195</f>
        <v>10662</v>
      </c>
      <c r="O196" s="106"/>
      <c r="P196" s="1">
        <f>P193*P195</f>
        <v>10431</v>
      </c>
      <c r="Q196" s="85"/>
      <c r="R196" s="86"/>
      <c r="S196" s="40">
        <f>S193*S195</f>
        <v>10580</v>
      </c>
      <c r="T196" s="106"/>
      <c r="U196" s="1">
        <f>U193*U195</f>
        <v>10431</v>
      </c>
      <c r="V196" s="85"/>
    </row>
    <row r="197" spans="1:22" x14ac:dyDescent="0.25">
      <c r="A197" s="140">
        <f t="shared" si="54"/>
        <v>5</v>
      </c>
      <c r="B197" s="83" t="s">
        <v>27</v>
      </c>
      <c r="C197" s="82"/>
      <c r="D197" s="41"/>
      <c r="E197" s="107"/>
      <c r="F197" s="39"/>
      <c r="G197" s="83"/>
      <c r="H197" s="82"/>
      <c r="I197" s="41"/>
      <c r="J197" s="107"/>
      <c r="K197" s="39"/>
      <c r="L197" s="83"/>
      <c r="M197" s="82"/>
      <c r="N197" s="41"/>
      <c r="O197" s="107"/>
      <c r="P197" s="39"/>
      <c r="Q197" s="83"/>
      <c r="R197" s="82"/>
      <c r="S197" s="41"/>
      <c r="T197" s="107"/>
      <c r="U197" s="39"/>
      <c r="V197" s="83"/>
    </row>
    <row r="198" spans="1:22" x14ac:dyDescent="0.25">
      <c r="A198" s="139">
        <f t="shared" si="54"/>
        <v>6</v>
      </c>
      <c r="B198" s="85" t="s">
        <v>23</v>
      </c>
      <c r="C198" s="84">
        <f>'General Input'!$B$11</f>
        <v>0.08</v>
      </c>
      <c r="D198" s="42">
        <f>D$193*C198*TOU_OFF</f>
        <v>512</v>
      </c>
      <c r="E198" s="108">
        <f>'General Input'!$B$11</f>
        <v>0.08</v>
      </c>
      <c r="F198" s="7">
        <f>F$193*E198*TOU_OFF</f>
        <v>512</v>
      </c>
      <c r="G198" s="85"/>
      <c r="H198" s="84">
        <f>'General Input'!$B$11</f>
        <v>0.08</v>
      </c>
      <c r="I198" s="42">
        <f>I$193*H198*TOU_OFF</f>
        <v>512</v>
      </c>
      <c r="J198" s="108">
        <f>'General Input'!$B$11</f>
        <v>0.08</v>
      </c>
      <c r="K198" s="7">
        <f>K$193*J198*TOU_OFF</f>
        <v>512</v>
      </c>
      <c r="L198" s="85"/>
      <c r="M198" s="84">
        <f>'General Input'!$B$11</f>
        <v>0.08</v>
      </c>
      <c r="N198" s="42">
        <f>N$193*M198*TOU_OFF</f>
        <v>512</v>
      </c>
      <c r="O198" s="108">
        <f>'General Input'!$B$11</f>
        <v>0.08</v>
      </c>
      <c r="P198" s="7">
        <f>P$193*O198*TOU_OFF</f>
        <v>512</v>
      </c>
      <c r="Q198" s="85"/>
      <c r="R198" s="84">
        <f>'General Input'!$B$11</f>
        <v>0.08</v>
      </c>
      <c r="S198" s="42">
        <f>S$193*R198*TOU_OFF</f>
        <v>512</v>
      </c>
      <c r="T198" s="108">
        <f>'General Input'!$B$11</f>
        <v>0.08</v>
      </c>
      <c r="U198" s="7">
        <f>U$193*T198*TOU_OFF</f>
        <v>512</v>
      </c>
      <c r="V198" s="85"/>
    </row>
    <row r="199" spans="1:22" x14ac:dyDescent="0.25">
      <c r="A199" s="139">
        <f t="shared" si="54"/>
        <v>7</v>
      </c>
      <c r="B199" s="85" t="s">
        <v>24</v>
      </c>
      <c r="C199" s="84">
        <f>'General Input'!$B$12</f>
        <v>0.122</v>
      </c>
      <c r="D199" s="42">
        <f>D$193*C199*TOU_MID</f>
        <v>219.6</v>
      </c>
      <c r="E199" s="108">
        <f>'General Input'!$B$12</f>
        <v>0.122</v>
      </c>
      <c r="F199" s="7">
        <f>F$193*E199*TOU_MID</f>
        <v>219.6</v>
      </c>
      <c r="G199" s="85"/>
      <c r="H199" s="84">
        <f>'General Input'!$B$12</f>
        <v>0.122</v>
      </c>
      <c r="I199" s="42">
        <f>I$193*H199*TOU_MID</f>
        <v>219.6</v>
      </c>
      <c r="J199" s="108">
        <f>'General Input'!$B$12</f>
        <v>0.122</v>
      </c>
      <c r="K199" s="7">
        <f>K$193*J199*TOU_MID</f>
        <v>219.6</v>
      </c>
      <c r="L199" s="85"/>
      <c r="M199" s="84">
        <f>'General Input'!$B$12</f>
        <v>0.122</v>
      </c>
      <c r="N199" s="42">
        <f>N$193*M199*TOU_MID</f>
        <v>219.6</v>
      </c>
      <c r="O199" s="108">
        <f>'General Input'!$B$12</f>
        <v>0.122</v>
      </c>
      <c r="P199" s="7">
        <f>P$193*O199*TOU_MID</f>
        <v>219.6</v>
      </c>
      <c r="Q199" s="85"/>
      <c r="R199" s="84">
        <f>'General Input'!$B$12</f>
        <v>0.122</v>
      </c>
      <c r="S199" s="42">
        <f>S$193*R199*TOU_MID</f>
        <v>219.6</v>
      </c>
      <c r="T199" s="108">
        <f>'General Input'!$B$12</f>
        <v>0.122</v>
      </c>
      <c r="U199" s="7">
        <f>U$193*T199*TOU_MID</f>
        <v>219.6</v>
      </c>
      <c r="V199" s="85"/>
    </row>
    <row r="200" spans="1:22" x14ac:dyDescent="0.25">
      <c r="A200" s="141">
        <f t="shared" si="54"/>
        <v>8</v>
      </c>
      <c r="B200" s="125" t="s">
        <v>25</v>
      </c>
      <c r="C200" s="124">
        <f>'General Input'!$B$13</f>
        <v>0.161</v>
      </c>
      <c r="D200" s="69">
        <f>D$193*C200*TOU_ON</f>
        <v>289.8</v>
      </c>
      <c r="E200" s="109">
        <f>'General Input'!$B$13</f>
        <v>0.161</v>
      </c>
      <c r="F200" s="70">
        <f>F$193*E200*TOU_ON</f>
        <v>289.8</v>
      </c>
      <c r="G200" s="125"/>
      <c r="H200" s="124">
        <f>'General Input'!$B$13</f>
        <v>0.161</v>
      </c>
      <c r="I200" s="69">
        <f>I$193*H200*TOU_ON</f>
        <v>289.8</v>
      </c>
      <c r="J200" s="109">
        <f>'General Input'!$B$13</f>
        <v>0.161</v>
      </c>
      <c r="K200" s="70">
        <f>K$193*J200*TOU_ON</f>
        <v>289.8</v>
      </c>
      <c r="L200" s="125"/>
      <c r="M200" s="124">
        <f>'General Input'!$B$13</f>
        <v>0.161</v>
      </c>
      <c r="N200" s="69">
        <f>N$193*M200*TOU_ON</f>
        <v>289.8</v>
      </c>
      <c r="O200" s="109">
        <f>'General Input'!$B$13</f>
        <v>0.161</v>
      </c>
      <c r="P200" s="70">
        <f>P$193*O200*TOU_ON</f>
        <v>289.8</v>
      </c>
      <c r="Q200" s="125"/>
      <c r="R200" s="124">
        <f>'General Input'!$B$13</f>
        <v>0.161</v>
      </c>
      <c r="S200" s="69">
        <f>S$193*R200*TOU_ON</f>
        <v>289.8</v>
      </c>
      <c r="T200" s="109">
        <f>'General Input'!$B$13</f>
        <v>0.161</v>
      </c>
      <c r="U200" s="70">
        <f>U$193*T200*TOU_ON</f>
        <v>289.8</v>
      </c>
      <c r="V200" s="125"/>
    </row>
    <row r="201" spans="1:22" x14ac:dyDescent="0.25">
      <c r="A201" s="142">
        <f t="shared" si="54"/>
        <v>9</v>
      </c>
      <c r="B201" s="143" t="s">
        <v>26</v>
      </c>
      <c r="C201" s="126"/>
      <c r="D201" s="96">
        <f>SUM(D198:D200)</f>
        <v>1021.4000000000001</v>
      </c>
      <c r="E201" s="110"/>
      <c r="F201" s="95">
        <f>SUM(F198:F200)</f>
        <v>1021.4000000000001</v>
      </c>
      <c r="G201" s="127">
        <f>D201-F201</f>
        <v>0</v>
      </c>
      <c r="H201" s="126"/>
      <c r="I201" s="96">
        <f>SUM(I198:I200)</f>
        <v>1021.4000000000001</v>
      </c>
      <c r="J201" s="110"/>
      <c r="K201" s="95">
        <f>SUM(K198:K200)</f>
        <v>1021.4000000000001</v>
      </c>
      <c r="L201" s="127">
        <f>I201-K201</f>
        <v>0</v>
      </c>
      <c r="M201" s="126"/>
      <c r="N201" s="96">
        <f>SUM(N198:N200)</f>
        <v>1021.4000000000001</v>
      </c>
      <c r="O201" s="110"/>
      <c r="P201" s="95">
        <f>SUM(P198:P200)</f>
        <v>1021.4000000000001</v>
      </c>
      <c r="Q201" s="127">
        <f>N201-P201</f>
        <v>0</v>
      </c>
      <c r="R201" s="126"/>
      <c r="S201" s="96">
        <f>SUM(S198:S200)</f>
        <v>1021.4000000000001</v>
      </c>
      <c r="T201" s="110"/>
      <c r="U201" s="95">
        <f>SUM(U198:U200)</f>
        <v>1021.4000000000001</v>
      </c>
      <c r="V201" s="127">
        <f>S201-U201</f>
        <v>0</v>
      </c>
    </row>
    <row r="202" spans="1:22" x14ac:dyDescent="0.25">
      <c r="A202" s="144">
        <f t="shared" si="54"/>
        <v>10</v>
      </c>
      <c r="B202" s="145" t="s">
        <v>116</v>
      </c>
      <c r="C202" s="128"/>
      <c r="D202" s="120"/>
      <c r="E202" s="111"/>
      <c r="F202" s="97"/>
      <c r="G202" s="129">
        <f>G201/D201</f>
        <v>0</v>
      </c>
      <c r="H202" s="128"/>
      <c r="I202" s="120"/>
      <c r="J202" s="111"/>
      <c r="K202" s="97"/>
      <c r="L202" s="129">
        <f>L201/I201</f>
        <v>0</v>
      </c>
      <c r="M202" s="128"/>
      <c r="N202" s="120"/>
      <c r="O202" s="111"/>
      <c r="P202" s="97"/>
      <c r="Q202" s="129">
        <f>Q201/N201</f>
        <v>0</v>
      </c>
      <c r="R202" s="128"/>
      <c r="S202" s="120"/>
      <c r="T202" s="111"/>
      <c r="U202" s="97"/>
      <c r="V202" s="129">
        <f>V201/S201</f>
        <v>0</v>
      </c>
    </row>
    <row r="203" spans="1:22" x14ac:dyDescent="0.25">
      <c r="A203" s="146">
        <f t="shared" si="54"/>
        <v>11</v>
      </c>
      <c r="B203" s="131" t="s">
        <v>28</v>
      </c>
      <c r="C203" s="130"/>
      <c r="D203" s="121"/>
      <c r="E203" s="112"/>
      <c r="F203" s="94"/>
      <c r="G203" s="131"/>
      <c r="H203" s="130"/>
      <c r="I203" s="121"/>
      <c r="J203" s="112"/>
      <c r="K203" s="94"/>
      <c r="L203" s="131"/>
      <c r="M203" s="130"/>
      <c r="N203" s="121"/>
      <c r="O203" s="112"/>
      <c r="P203" s="94"/>
      <c r="Q203" s="131"/>
      <c r="R203" s="130"/>
      <c r="S203" s="121"/>
      <c r="T203" s="112"/>
      <c r="U203" s="94"/>
      <c r="V203" s="131"/>
    </row>
    <row r="204" spans="1:22" x14ac:dyDescent="0.25">
      <c r="A204" s="139">
        <f t="shared" si="54"/>
        <v>12</v>
      </c>
      <c r="B204" s="85" t="s">
        <v>5</v>
      </c>
      <c r="C204" s="55">
        <f>'2015 Approved'!$C$4</f>
        <v>34.840000000000003</v>
      </c>
      <c r="D204" s="42">
        <f>C204</f>
        <v>34.840000000000003</v>
      </c>
      <c r="E204" s="113">
        <f>'2016 Proposed'!$C$3</f>
        <v>30</v>
      </c>
      <c r="F204" s="7">
        <f>E204</f>
        <v>30</v>
      </c>
      <c r="G204" s="85"/>
      <c r="H204" s="55">
        <f>'2015 Approved'!$N$4</f>
        <v>19.059999999999999</v>
      </c>
      <c r="I204" s="42">
        <f>H204</f>
        <v>19.059999999999999</v>
      </c>
      <c r="J204" s="113">
        <f>'2016 Proposed'!$C$3</f>
        <v>30</v>
      </c>
      <c r="K204" s="7">
        <f>J204</f>
        <v>30</v>
      </c>
      <c r="L204" s="85"/>
      <c r="M204" s="55">
        <f>'2015 Approved'!$U$4</f>
        <v>27.45</v>
      </c>
      <c r="N204" s="42">
        <f>M204</f>
        <v>27.45</v>
      </c>
      <c r="O204" s="113">
        <f>'2016 Proposed'!$C$3</f>
        <v>30</v>
      </c>
      <c r="P204" s="7">
        <f>O204</f>
        <v>30</v>
      </c>
      <c r="Q204" s="85"/>
      <c r="R204" s="55">
        <f>'2015 Approved'!$Y$4</f>
        <v>22.91</v>
      </c>
      <c r="S204" s="42">
        <f>R204</f>
        <v>22.91</v>
      </c>
      <c r="T204" s="113">
        <f>'2016 Proposed'!$C$3</f>
        <v>30</v>
      </c>
      <c r="U204" s="7">
        <f>T204</f>
        <v>30</v>
      </c>
      <c r="V204" s="85"/>
    </row>
    <row r="205" spans="1:22" x14ac:dyDescent="0.25">
      <c r="A205" s="139">
        <f t="shared" si="54"/>
        <v>13</v>
      </c>
      <c r="B205" s="85" t="s">
        <v>84</v>
      </c>
      <c r="C205" s="55">
        <f>'2015 Approved'!$C$5</f>
        <v>3.01</v>
      </c>
      <c r="D205" s="42">
        <f t="shared" ref="D205:D208" si="55">C205</f>
        <v>3.01</v>
      </c>
      <c r="E205" s="113">
        <f>'2016 Proposed'!$C$5</f>
        <v>0</v>
      </c>
      <c r="F205" s="7">
        <f t="shared" ref="F205:F208" si="56">E205</f>
        <v>0</v>
      </c>
      <c r="G205" s="85"/>
      <c r="H205" s="55">
        <f>'2015 Approved'!$N$5</f>
        <v>1.23</v>
      </c>
      <c r="I205" s="42">
        <f t="shared" ref="I205:I208" si="57">H205</f>
        <v>1.23</v>
      </c>
      <c r="J205" s="113">
        <f>'2016 Proposed'!$C$5</f>
        <v>0</v>
      </c>
      <c r="K205" s="7">
        <f t="shared" ref="K205:K208" si="58">J205</f>
        <v>0</v>
      </c>
      <c r="L205" s="85"/>
      <c r="M205" s="55">
        <f>'2015 Approved'!$U$5</f>
        <v>2.21</v>
      </c>
      <c r="N205" s="42">
        <f t="shared" ref="N205:N208" si="59">M205</f>
        <v>2.21</v>
      </c>
      <c r="O205" s="113">
        <f>'2016 Proposed'!$C$5</f>
        <v>0</v>
      </c>
      <c r="P205" s="7">
        <f t="shared" ref="P205:P208" si="60">O205</f>
        <v>0</v>
      </c>
      <c r="Q205" s="85"/>
      <c r="R205" s="55">
        <f>'2015 Approved'!$Y$5</f>
        <v>1.23</v>
      </c>
      <c r="S205" s="42">
        <f t="shared" ref="S205:S208" si="61">R205</f>
        <v>1.23</v>
      </c>
      <c r="T205" s="113">
        <f>'2016 Proposed'!$C$5</f>
        <v>0</v>
      </c>
      <c r="U205" s="7">
        <f t="shared" ref="U205:U208" si="62">T205</f>
        <v>0</v>
      </c>
      <c r="V205" s="85"/>
    </row>
    <row r="206" spans="1:22" x14ac:dyDescent="0.25">
      <c r="A206" s="139">
        <f t="shared" si="54"/>
        <v>14</v>
      </c>
      <c r="B206" s="85" t="s">
        <v>84</v>
      </c>
      <c r="C206" s="55">
        <f>'2015 Approved'!$C$6</f>
        <v>0</v>
      </c>
      <c r="D206" s="42">
        <f t="shared" si="55"/>
        <v>0</v>
      </c>
      <c r="E206" s="113">
        <f>'2016 Proposed'!$C$6</f>
        <v>0</v>
      </c>
      <c r="F206" s="7">
        <f t="shared" si="56"/>
        <v>0</v>
      </c>
      <c r="G206" s="85"/>
      <c r="H206" s="55">
        <f>'2015 Approved'!$N$6</f>
        <v>4.12</v>
      </c>
      <c r="I206" s="42">
        <f t="shared" si="57"/>
        <v>4.12</v>
      </c>
      <c r="J206" s="113">
        <f>'2016 Proposed'!$C$6</f>
        <v>0</v>
      </c>
      <c r="K206" s="7">
        <f t="shared" si="58"/>
        <v>0</v>
      </c>
      <c r="L206" s="85"/>
      <c r="M206" s="55">
        <f>'2015 Approved'!$U$6</f>
        <v>0</v>
      </c>
      <c r="N206" s="42">
        <f t="shared" si="59"/>
        <v>0</v>
      </c>
      <c r="O206" s="113">
        <f>'2016 Proposed'!$C$6</f>
        <v>0</v>
      </c>
      <c r="P206" s="7">
        <f t="shared" si="60"/>
        <v>0</v>
      </c>
      <c r="Q206" s="85"/>
      <c r="R206" s="55">
        <f>'2015 Approved'!$Y$6</f>
        <v>0</v>
      </c>
      <c r="S206" s="42">
        <f t="shared" si="61"/>
        <v>0</v>
      </c>
      <c r="T206" s="113">
        <f>'2016 Proposed'!$C$6</f>
        <v>0</v>
      </c>
      <c r="U206" s="7">
        <f t="shared" si="62"/>
        <v>0</v>
      </c>
      <c r="V206" s="85"/>
    </row>
    <row r="207" spans="1:22" x14ac:dyDescent="0.25">
      <c r="A207" s="139">
        <f t="shared" si="54"/>
        <v>15</v>
      </c>
      <c r="B207" s="85" t="s">
        <v>6</v>
      </c>
      <c r="C207" s="55">
        <f>'2015 Approved'!$C$196</f>
        <v>0</v>
      </c>
      <c r="D207" s="42">
        <f t="shared" si="55"/>
        <v>0</v>
      </c>
      <c r="E207" s="113">
        <f>'2016 Proposed'!$C$196</f>
        <v>0</v>
      </c>
      <c r="F207" s="7">
        <f t="shared" si="56"/>
        <v>0</v>
      </c>
      <c r="G207" s="85"/>
      <c r="H207" s="55">
        <f>'2015 Approved'!$N$196</f>
        <v>0</v>
      </c>
      <c r="I207" s="42">
        <f t="shared" si="57"/>
        <v>0</v>
      </c>
      <c r="J207" s="113">
        <f>'2016 Proposed'!$C$196</f>
        <v>0</v>
      </c>
      <c r="K207" s="7">
        <f t="shared" si="58"/>
        <v>0</v>
      </c>
      <c r="L207" s="85"/>
      <c r="M207" s="55">
        <f>'2015 Approved'!$U$196</f>
        <v>0</v>
      </c>
      <c r="N207" s="42">
        <f t="shared" si="59"/>
        <v>0</v>
      </c>
      <c r="O207" s="113">
        <f>'2016 Proposed'!$C$196</f>
        <v>0</v>
      </c>
      <c r="P207" s="7">
        <f t="shared" si="60"/>
        <v>0</v>
      </c>
      <c r="Q207" s="85"/>
      <c r="R207" s="55">
        <f>'2015 Approved'!$Y$196</f>
        <v>0</v>
      </c>
      <c r="S207" s="42">
        <f t="shared" si="61"/>
        <v>0</v>
      </c>
      <c r="T207" s="113">
        <f>'2016 Proposed'!$C$196</f>
        <v>0</v>
      </c>
      <c r="U207" s="7">
        <f t="shared" si="62"/>
        <v>0</v>
      </c>
      <c r="V207" s="85"/>
    </row>
    <row r="208" spans="1:22" x14ac:dyDescent="0.25">
      <c r="A208" s="139">
        <f t="shared" si="54"/>
        <v>16</v>
      </c>
      <c r="B208" s="85" t="s">
        <v>93</v>
      </c>
      <c r="C208" s="55">
        <f>'2015 Approved'!$C$8</f>
        <v>0.79</v>
      </c>
      <c r="D208" s="42">
        <f t="shared" si="55"/>
        <v>0.79</v>
      </c>
      <c r="E208" s="113">
        <f>'2016 Proposed'!$C$8</f>
        <v>0.79</v>
      </c>
      <c r="F208" s="7">
        <f t="shared" si="56"/>
        <v>0.79</v>
      </c>
      <c r="G208" s="85"/>
      <c r="H208" s="55">
        <f>'2015 Approved'!$N$8</f>
        <v>0.79</v>
      </c>
      <c r="I208" s="42">
        <f t="shared" si="57"/>
        <v>0.79</v>
      </c>
      <c r="J208" s="113">
        <f>'2016 Proposed'!$C$8</f>
        <v>0.79</v>
      </c>
      <c r="K208" s="7">
        <f t="shared" si="58"/>
        <v>0.79</v>
      </c>
      <c r="L208" s="85"/>
      <c r="M208" s="55">
        <f>'2015 Approved'!$U$8</f>
        <v>0.79</v>
      </c>
      <c r="N208" s="42">
        <f t="shared" si="59"/>
        <v>0.79</v>
      </c>
      <c r="O208" s="113">
        <f>'2016 Proposed'!$C$8</f>
        <v>0.79</v>
      </c>
      <c r="P208" s="7">
        <f t="shared" si="60"/>
        <v>0.79</v>
      </c>
      <c r="Q208" s="85"/>
      <c r="R208" s="55">
        <f>'2015 Approved'!$Y$8</f>
        <v>0.79</v>
      </c>
      <c r="S208" s="42">
        <f t="shared" si="61"/>
        <v>0.79</v>
      </c>
      <c r="T208" s="113">
        <f>'2016 Proposed'!$C$8</f>
        <v>0.79</v>
      </c>
      <c r="U208" s="7">
        <f t="shared" si="62"/>
        <v>0.79</v>
      </c>
      <c r="V208" s="85"/>
    </row>
    <row r="209" spans="1:22" x14ac:dyDescent="0.25">
      <c r="A209" s="139">
        <f t="shared" si="54"/>
        <v>17</v>
      </c>
      <c r="B209" s="85" t="s">
        <v>4</v>
      </c>
      <c r="C209" s="59">
        <f>D201/D193</f>
        <v>0.10214000000000001</v>
      </c>
      <c r="D209" s="42">
        <f>(D196-D193)*C209</f>
        <v>43.715920000000004</v>
      </c>
      <c r="E209" s="114">
        <f>F201/$F$193</f>
        <v>0.10214000000000001</v>
      </c>
      <c r="F209" s="7">
        <f>(F196-F193)*E209</f>
        <v>44.022340000000007</v>
      </c>
      <c r="G209" s="85"/>
      <c r="H209" s="59">
        <f>I201/I193</f>
        <v>0.10214000000000001</v>
      </c>
      <c r="I209" s="42">
        <f>(I196-I193)*H209</f>
        <v>62.101120000000009</v>
      </c>
      <c r="J209" s="114">
        <f>K201/$F$193</f>
        <v>0.10214000000000001</v>
      </c>
      <c r="K209" s="7">
        <f>(K196-K193)*J209</f>
        <v>44.022340000000007</v>
      </c>
      <c r="L209" s="85"/>
      <c r="M209" s="59">
        <f>N201/N193</f>
        <v>0.10214000000000001</v>
      </c>
      <c r="N209" s="42">
        <f>(N196-N193)*M209</f>
        <v>67.616680000000002</v>
      </c>
      <c r="O209" s="114">
        <f>P201/$F$193</f>
        <v>0.10214000000000001</v>
      </c>
      <c r="P209" s="7">
        <f>(P196-P193)*O209</f>
        <v>44.022340000000007</v>
      </c>
      <c r="Q209" s="85"/>
      <c r="R209" s="59">
        <f>S201/S193</f>
        <v>0.10214000000000001</v>
      </c>
      <c r="S209" s="42">
        <f>(S196-S193)*R209</f>
        <v>59.241200000000006</v>
      </c>
      <c r="T209" s="114">
        <f>U201/$F$193</f>
        <v>0.10214000000000001</v>
      </c>
      <c r="U209" s="7">
        <f>(U196-U193)*T209</f>
        <v>44.022340000000007</v>
      </c>
      <c r="V209" s="85"/>
    </row>
    <row r="210" spans="1:22" x14ac:dyDescent="0.25">
      <c r="A210" s="139">
        <f t="shared" si="54"/>
        <v>18</v>
      </c>
      <c r="B210" s="85" t="s">
        <v>88</v>
      </c>
      <c r="C210" s="59">
        <f>'2015 Approved'!$C$11</f>
        <v>1.18E-2</v>
      </c>
      <c r="D210" s="42">
        <f t="shared" ref="D210:D219" si="63">C210*D$193</f>
        <v>118</v>
      </c>
      <c r="E210" s="114">
        <f>'2016 Proposed'!$C$11</f>
        <v>9.9000000000000008E-3</v>
      </c>
      <c r="F210" s="7">
        <f t="shared" ref="F210:F219" si="64">E210*F$193</f>
        <v>99.000000000000014</v>
      </c>
      <c r="G210" s="85"/>
      <c r="H210" s="59">
        <f>'2015 Approved'!$N$11</f>
        <v>5.1000000000000004E-3</v>
      </c>
      <c r="I210" s="42">
        <f t="shared" ref="I210:I219" si="65">H210*I$193</f>
        <v>51.000000000000007</v>
      </c>
      <c r="J210" s="114">
        <f>'2016 Proposed'!$C$11</f>
        <v>9.9000000000000008E-3</v>
      </c>
      <c r="K210" s="7">
        <f t="shared" ref="K210:K219" si="66">J210*K$193</f>
        <v>99.000000000000014</v>
      </c>
      <c r="L210" s="85"/>
      <c r="M210" s="59">
        <f>'2015 Approved'!$U$11</f>
        <v>6.1000000000000004E-3</v>
      </c>
      <c r="N210" s="42">
        <f t="shared" ref="N210:N219" si="67">M210*N$193</f>
        <v>61.000000000000007</v>
      </c>
      <c r="O210" s="114">
        <f>'2016 Proposed'!$C$11</f>
        <v>9.9000000000000008E-3</v>
      </c>
      <c r="P210" s="7">
        <f t="shared" ref="P210:P219" si="68">O210*P$193</f>
        <v>99.000000000000014</v>
      </c>
      <c r="Q210" s="85"/>
      <c r="R210" s="59">
        <f>'2015 Approved'!$Y$11</f>
        <v>1.14E-2</v>
      </c>
      <c r="S210" s="42">
        <f t="shared" ref="S210:S219" si="69">R210*S$193</f>
        <v>114</v>
      </c>
      <c r="T210" s="114">
        <f>'2016 Proposed'!$C$11</f>
        <v>9.9000000000000008E-3</v>
      </c>
      <c r="U210" s="7">
        <f t="shared" ref="U210:U219" si="70">T210*U$193</f>
        <v>99.000000000000014</v>
      </c>
      <c r="V210" s="85"/>
    </row>
    <row r="211" spans="1:22" x14ac:dyDescent="0.25">
      <c r="A211" s="139">
        <f t="shared" si="54"/>
        <v>19</v>
      </c>
      <c r="B211" s="85" t="s">
        <v>8</v>
      </c>
      <c r="C211" s="59">
        <f>'2015 Approved'!$C$12</f>
        <v>2.9999999999999997E-4</v>
      </c>
      <c r="D211" s="42">
        <f t="shared" si="63"/>
        <v>2.9999999999999996</v>
      </c>
      <c r="E211" s="114">
        <f>'2016 Proposed'!$C$13</f>
        <v>1.5E-3</v>
      </c>
      <c r="F211" s="7">
        <f t="shared" si="64"/>
        <v>15</v>
      </c>
      <c r="G211" s="85"/>
      <c r="H211" s="59">
        <f>'2015 Approved'!$N$12</f>
        <v>2.0000000000000001E-4</v>
      </c>
      <c r="I211" s="42">
        <f t="shared" si="65"/>
        <v>2</v>
      </c>
      <c r="J211" s="114">
        <f>'2016 Proposed'!$C$13</f>
        <v>1.5E-3</v>
      </c>
      <c r="K211" s="7">
        <f t="shared" si="66"/>
        <v>15</v>
      </c>
      <c r="L211" s="85"/>
      <c r="M211" s="59">
        <f>'2015 Approved'!$U$12</f>
        <v>1.2999999999999999E-3</v>
      </c>
      <c r="N211" s="42">
        <f t="shared" si="67"/>
        <v>13</v>
      </c>
      <c r="O211" s="114">
        <f>'2016 Proposed'!$C$13</f>
        <v>1.5E-3</v>
      </c>
      <c r="P211" s="7">
        <f t="shared" si="68"/>
        <v>15</v>
      </c>
      <c r="Q211" s="85"/>
      <c r="R211" s="59">
        <f>'2015 Approved'!$Y$12</f>
        <v>5.5999999999999999E-3</v>
      </c>
      <c r="S211" s="42">
        <f t="shared" si="69"/>
        <v>56</v>
      </c>
      <c r="T211" s="114">
        <f>'2016 Proposed'!$C$13</f>
        <v>1.5E-3</v>
      </c>
      <c r="U211" s="7">
        <f t="shared" si="70"/>
        <v>15</v>
      </c>
      <c r="V211" s="85"/>
    </row>
    <row r="212" spans="1:22" x14ac:dyDescent="0.25">
      <c r="A212" s="139">
        <f t="shared" si="54"/>
        <v>20</v>
      </c>
      <c r="B212" s="85" t="s">
        <v>85</v>
      </c>
      <c r="C212" s="59">
        <f>'2015 Approved'!$C$13</f>
        <v>0</v>
      </c>
      <c r="D212" s="42">
        <f t="shared" si="63"/>
        <v>0</v>
      </c>
      <c r="E212" s="114">
        <f>'2016 Proposed'!$C$14</f>
        <v>0</v>
      </c>
      <c r="F212" s="7">
        <f t="shared" si="64"/>
        <v>0</v>
      </c>
      <c r="G212" s="85"/>
      <c r="H212" s="59">
        <f>'2015 Approved'!$N$13</f>
        <v>2.0000000000000001E-4</v>
      </c>
      <c r="I212" s="42">
        <f t="shared" si="65"/>
        <v>2</v>
      </c>
      <c r="J212" s="114">
        <f>'2016 Proposed'!$C$14</f>
        <v>0</v>
      </c>
      <c r="K212" s="7">
        <f t="shared" si="66"/>
        <v>0</v>
      </c>
      <c r="L212" s="85"/>
      <c r="M212" s="59">
        <f>'2015 Approved'!$U$13</f>
        <v>0</v>
      </c>
      <c r="N212" s="42">
        <f t="shared" si="67"/>
        <v>0</v>
      </c>
      <c r="O212" s="114">
        <f>'2016 Proposed'!$C$14</f>
        <v>0</v>
      </c>
      <c r="P212" s="7">
        <f t="shared" si="68"/>
        <v>0</v>
      </c>
      <c r="Q212" s="85"/>
      <c r="R212" s="59">
        <f>'2015 Approved'!$Y$13</f>
        <v>0</v>
      </c>
      <c r="S212" s="42">
        <f t="shared" si="69"/>
        <v>0</v>
      </c>
      <c r="T212" s="114">
        <f>'2016 Proposed'!$C$14</f>
        <v>0</v>
      </c>
      <c r="U212" s="7">
        <f t="shared" si="70"/>
        <v>0</v>
      </c>
      <c r="V212" s="85"/>
    </row>
    <row r="213" spans="1:22" x14ac:dyDescent="0.25">
      <c r="A213" s="139">
        <f t="shared" si="54"/>
        <v>21</v>
      </c>
      <c r="B213" s="85" t="s">
        <v>9</v>
      </c>
      <c r="C213" s="59">
        <f>'2015 Approved'!$C$14</f>
        <v>5.9999999999999995E-4</v>
      </c>
      <c r="D213" s="42">
        <f t="shared" si="63"/>
        <v>5.9999999999999991</v>
      </c>
      <c r="E213" s="114">
        <f>'2016 Proposed'!$C$15</f>
        <v>6.9999999999999999E-4</v>
      </c>
      <c r="F213" s="7">
        <f t="shared" si="64"/>
        <v>7</v>
      </c>
      <c r="G213" s="85"/>
      <c r="H213" s="59">
        <f>'2015 Approved'!$N$14</f>
        <v>2.0000000000000001E-4</v>
      </c>
      <c r="I213" s="42">
        <f t="shared" si="65"/>
        <v>2</v>
      </c>
      <c r="J213" s="114">
        <f>'2016 Proposed'!$C$15</f>
        <v>6.9999999999999999E-4</v>
      </c>
      <c r="K213" s="7">
        <f t="shared" si="66"/>
        <v>7</v>
      </c>
      <c r="L213" s="85"/>
      <c r="M213" s="59">
        <f>'2015 Approved'!$U$14</f>
        <v>0</v>
      </c>
      <c r="N213" s="42">
        <f t="shared" si="67"/>
        <v>0</v>
      </c>
      <c r="O213" s="114">
        <f>'2016 Proposed'!$C$15</f>
        <v>6.9999999999999999E-4</v>
      </c>
      <c r="P213" s="7">
        <f t="shared" si="68"/>
        <v>7</v>
      </c>
      <c r="Q213" s="85"/>
      <c r="R213" s="59">
        <f>'2015 Approved'!$Y$14</f>
        <v>0</v>
      </c>
      <c r="S213" s="42">
        <f t="shared" si="69"/>
        <v>0</v>
      </c>
      <c r="T213" s="114">
        <f>'2016 Proposed'!$C$15</f>
        <v>6.9999999999999999E-4</v>
      </c>
      <c r="U213" s="7">
        <f t="shared" si="70"/>
        <v>7</v>
      </c>
      <c r="V213" s="85"/>
    </row>
    <row r="214" spans="1:22" x14ac:dyDescent="0.25">
      <c r="A214" s="139">
        <f t="shared" si="54"/>
        <v>22</v>
      </c>
      <c r="B214" s="85" t="s">
        <v>10</v>
      </c>
      <c r="C214" s="59">
        <f>'2015 Approved'!$C$15</f>
        <v>-1E-4</v>
      </c>
      <c r="D214" s="42">
        <f t="shared" si="63"/>
        <v>-1</v>
      </c>
      <c r="E214" s="114">
        <f>'2016 Proposed'!$C$16</f>
        <v>0</v>
      </c>
      <c r="F214" s="7">
        <f t="shared" si="64"/>
        <v>0</v>
      </c>
      <c r="G214" s="85"/>
      <c r="H214" s="59">
        <f>'2015 Approved'!$N$15</f>
        <v>-1E-4</v>
      </c>
      <c r="I214" s="42">
        <f t="shared" si="65"/>
        <v>-1</v>
      </c>
      <c r="J214" s="114">
        <f>'2016 Proposed'!$C$16</f>
        <v>0</v>
      </c>
      <c r="K214" s="7">
        <f t="shared" si="66"/>
        <v>0</v>
      </c>
      <c r="L214" s="85"/>
      <c r="M214" s="59">
        <f>'2015 Approved'!$U$15</f>
        <v>0</v>
      </c>
      <c r="N214" s="42">
        <f t="shared" si="67"/>
        <v>0</v>
      </c>
      <c r="O214" s="114">
        <f>'2016 Proposed'!$C$16</f>
        <v>0</v>
      </c>
      <c r="P214" s="7">
        <f t="shared" si="68"/>
        <v>0</v>
      </c>
      <c r="Q214" s="85"/>
      <c r="R214" s="59">
        <f>'2015 Approved'!$Y$15</f>
        <v>0</v>
      </c>
      <c r="S214" s="42">
        <f t="shared" si="69"/>
        <v>0</v>
      </c>
      <c r="T214" s="114">
        <f>'2016 Proposed'!$C$16</f>
        <v>0</v>
      </c>
      <c r="U214" s="7">
        <f t="shared" si="70"/>
        <v>0</v>
      </c>
      <c r="V214" s="85"/>
    </row>
    <row r="215" spans="1:22" x14ac:dyDescent="0.25">
      <c r="A215" s="139">
        <f t="shared" si="54"/>
        <v>23</v>
      </c>
      <c r="B215" s="85" t="s">
        <v>99</v>
      </c>
      <c r="C215" s="59">
        <f>'2015 Approved'!$C$16</f>
        <v>0</v>
      </c>
      <c r="D215" s="42">
        <f t="shared" si="63"/>
        <v>0</v>
      </c>
      <c r="E215" s="114">
        <f>'2016 Proposed'!$C$17</f>
        <v>0</v>
      </c>
      <c r="F215" s="7">
        <f t="shared" si="64"/>
        <v>0</v>
      </c>
      <c r="G215" s="85"/>
      <c r="H215" s="59">
        <f>'2015 Approved'!$N$16</f>
        <v>0</v>
      </c>
      <c r="I215" s="42">
        <f t="shared" si="65"/>
        <v>0</v>
      </c>
      <c r="J215" s="114">
        <f>'2016 Proposed'!$C$17</f>
        <v>0</v>
      </c>
      <c r="K215" s="7">
        <f t="shared" si="66"/>
        <v>0</v>
      </c>
      <c r="L215" s="85"/>
      <c r="M215" s="59">
        <f>'2015 Approved'!$U$16</f>
        <v>4.0000000000000002E-4</v>
      </c>
      <c r="N215" s="42">
        <f t="shared" si="67"/>
        <v>4</v>
      </c>
      <c r="O215" s="114">
        <f>M215</f>
        <v>4.0000000000000002E-4</v>
      </c>
      <c r="P215" s="7">
        <f t="shared" si="68"/>
        <v>4</v>
      </c>
      <c r="Q215" s="85"/>
      <c r="R215" s="59">
        <f>'2015 Approved'!$Y$16</f>
        <v>2.3E-3</v>
      </c>
      <c r="S215" s="42">
        <f t="shared" si="69"/>
        <v>23</v>
      </c>
      <c r="T215" s="114">
        <f>R215</f>
        <v>2.3E-3</v>
      </c>
      <c r="U215" s="7">
        <f t="shared" si="70"/>
        <v>23</v>
      </c>
      <c r="V215" s="85"/>
    </row>
    <row r="216" spans="1:22" x14ac:dyDescent="0.25">
      <c r="A216" s="139">
        <f t="shared" si="54"/>
        <v>24</v>
      </c>
      <c r="B216" s="85" t="s">
        <v>110</v>
      </c>
      <c r="C216" s="59">
        <f>'2015 Approved'!$C$17</f>
        <v>2.2000000000000001E-3</v>
      </c>
      <c r="D216" s="42">
        <f t="shared" si="63"/>
        <v>22</v>
      </c>
      <c r="E216" s="114">
        <f>'2016 Proposed'!$C$18</f>
        <v>0</v>
      </c>
      <c r="F216" s="7">
        <f t="shared" si="64"/>
        <v>0</v>
      </c>
      <c r="G216" s="85"/>
      <c r="H216" s="59">
        <f>'2015 Approved'!$N$17</f>
        <v>1.4E-3</v>
      </c>
      <c r="I216" s="42">
        <f t="shared" si="65"/>
        <v>14</v>
      </c>
      <c r="J216" s="114">
        <f>'2016 Proposed'!$C$18</f>
        <v>0</v>
      </c>
      <c r="K216" s="7">
        <f t="shared" si="66"/>
        <v>0</v>
      </c>
      <c r="L216" s="85"/>
      <c r="M216" s="59">
        <f>'2015 Approved'!$U$17</f>
        <v>1.6000000000000001E-3</v>
      </c>
      <c r="N216" s="42">
        <f t="shared" si="67"/>
        <v>16</v>
      </c>
      <c r="O216" s="114">
        <f>'2016 Proposed'!$C$18</f>
        <v>0</v>
      </c>
      <c r="P216" s="7">
        <f t="shared" si="68"/>
        <v>0</v>
      </c>
      <c r="Q216" s="85"/>
      <c r="R216" s="59">
        <f>'2015 Approved'!$Y$17</f>
        <v>5.8999999999999999E-3</v>
      </c>
      <c r="S216" s="42">
        <f t="shared" si="69"/>
        <v>59</v>
      </c>
      <c r="T216" s="114">
        <f>'2016 Proposed'!$C$18</f>
        <v>0</v>
      </c>
      <c r="U216" s="7">
        <f t="shared" si="70"/>
        <v>0</v>
      </c>
      <c r="V216" s="85"/>
    </row>
    <row r="217" spans="1:22" x14ac:dyDescent="0.25">
      <c r="A217" s="139">
        <f t="shared" si="54"/>
        <v>25</v>
      </c>
      <c r="B217" s="85" t="s">
        <v>100</v>
      </c>
      <c r="C217" s="59">
        <f>'2015 Approved'!$C$18</f>
        <v>0</v>
      </c>
      <c r="D217" s="42">
        <f t="shared" si="63"/>
        <v>0</v>
      </c>
      <c r="E217" s="114">
        <f>'2016 Proposed'!$C$19</f>
        <v>1.5E-3</v>
      </c>
      <c r="F217" s="7">
        <f t="shared" si="64"/>
        <v>15</v>
      </c>
      <c r="G217" s="85"/>
      <c r="H217" s="59">
        <f>'2015 Approved'!$N$18</f>
        <v>0</v>
      </c>
      <c r="I217" s="42">
        <f t="shared" si="65"/>
        <v>0</v>
      </c>
      <c r="J217" s="114">
        <f>'2016 Proposed'!$C$19</f>
        <v>1.5E-3</v>
      </c>
      <c r="K217" s="7">
        <f t="shared" si="66"/>
        <v>15</v>
      </c>
      <c r="L217" s="85"/>
      <c r="M217" s="59">
        <f>'2015 Approved'!$U$18</f>
        <v>0</v>
      </c>
      <c r="N217" s="42">
        <f t="shared" si="67"/>
        <v>0</v>
      </c>
      <c r="O217" s="114">
        <f>'2016 Proposed'!$C$19</f>
        <v>1.5E-3</v>
      </c>
      <c r="P217" s="7">
        <f t="shared" si="68"/>
        <v>15</v>
      </c>
      <c r="Q217" s="85"/>
      <c r="R217" s="59">
        <f>'2015 Approved'!$Y$18</f>
        <v>0</v>
      </c>
      <c r="S217" s="42">
        <f t="shared" si="69"/>
        <v>0</v>
      </c>
      <c r="T217" s="114">
        <f>'2016 Proposed'!$C$19</f>
        <v>1.5E-3</v>
      </c>
      <c r="U217" s="7">
        <f t="shared" si="70"/>
        <v>15</v>
      </c>
      <c r="V217" s="85"/>
    </row>
    <row r="218" spans="1:22" x14ac:dyDescent="0.25">
      <c r="A218" s="139">
        <f t="shared" si="54"/>
        <v>26</v>
      </c>
      <c r="B218" s="85" t="s">
        <v>92</v>
      </c>
      <c r="C218" s="59">
        <f>'2015 Approved'!$C$19</f>
        <v>0</v>
      </c>
      <c r="D218" s="42">
        <f t="shared" si="63"/>
        <v>0</v>
      </c>
      <c r="E218" s="114">
        <f>'2016 Proposed'!$C$20</f>
        <v>4.0000000000000002E-4</v>
      </c>
      <c r="F218" s="7">
        <f t="shared" si="64"/>
        <v>4</v>
      </c>
      <c r="G218" s="85"/>
      <c r="H218" s="59">
        <f>'2015 Approved'!$N$19</f>
        <v>0</v>
      </c>
      <c r="I218" s="42">
        <f t="shared" si="65"/>
        <v>0</v>
      </c>
      <c r="J218" s="114">
        <f>'2016 Proposed'!$C$20</f>
        <v>4.0000000000000002E-4</v>
      </c>
      <c r="K218" s="7">
        <f t="shared" si="66"/>
        <v>4</v>
      </c>
      <c r="L218" s="85"/>
      <c r="M218" s="59">
        <f>'2015 Approved'!$U$19</f>
        <v>0</v>
      </c>
      <c r="N218" s="42">
        <f t="shared" si="67"/>
        <v>0</v>
      </c>
      <c r="O218" s="114">
        <f>'2016 Proposed'!$C$20</f>
        <v>4.0000000000000002E-4</v>
      </c>
      <c r="P218" s="7">
        <f t="shared" si="68"/>
        <v>4</v>
      </c>
      <c r="Q218" s="85"/>
      <c r="R218" s="59">
        <f>'2015 Approved'!$Y$19</f>
        <v>0</v>
      </c>
      <c r="S218" s="42">
        <f t="shared" si="69"/>
        <v>0</v>
      </c>
      <c r="T218" s="114">
        <f>'2016 Proposed'!$C$20</f>
        <v>4.0000000000000002E-4</v>
      </c>
      <c r="U218" s="7">
        <f t="shared" si="70"/>
        <v>4</v>
      </c>
      <c r="V218" s="85"/>
    </row>
    <row r="219" spans="1:22" x14ac:dyDescent="0.25">
      <c r="A219" s="139">
        <f t="shared" si="54"/>
        <v>27</v>
      </c>
      <c r="B219" s="85" t="s">
        <v>102</v>
      </c>
      <c r="C219" s="59">
        <f>'2015 Approved'!$C$20</f>
        <v>0</v>
      </c>
      <c r="D219" s="42">
        <f t="shared" si="63"/>
        <v>0</v>
      </c>
      <c r="E219" s="114">
        <f>'2016 Proposed'!$C$21</f>
        <v>-2.2000000000000001E-3</v>
      </c>
      <c r="F219" s="7">
        <f t="shared" si="64"/>
        <v>-22</v>
      </c>
      <c r="G219" s="85"/>
      <c r="H219" s="59">
        <f>'2015 Approved'!$N$20</f>
        <v>0</v>
      </c>
      <c r="I219" s="42">
        <f t="shared" si="65"/>
        <v>0</v>
      </c>
      <c r="J219" s="114">
        <f>'2016 Proposed'!$C$21</f>
        <v>-2.2000000000000001E-3</v>
      </c>
      <c r="K219" s="7">
        <f t="shared" si="66"/>
        <v>-22</v>
      </c>
      <c r="L219" s="85"/>
      <c r="M219" s="59">
        <f>'2015 Approved'!$U$20</f>
        <v>0</v>
      </c>
      <c r="N219" s="42">
        <f t="shared" si="67"/>
        <v>0</v>
      </c>
      <c r="O219" s="114">
        <f>'2016 Proposed'!$C$21</f>
        <v>-2.2000000000000001E-3</v>
      </c>
      <c r="P219" s="7">
        <f t="shared" si="68"/>
        <v>-22</v>
      </c>
      <c r="Q219" s="85"/>
      <c r="R219" s="59">
        <f>'2015 Approved'!$Y$20</f>
        <v>0</v>
      </c>
      <c r="S219" s="42">
        <f t="shared" si="69"/>
        <v>0</v>
      </c>
      <c r="T219" s="114">
        <f>'2016 Proposed'!$C$21</f>
        <v>-2.2000000000000001E-3</v>
      </c>
      <c r="U219" s="7">
        <f t="shared" si="70"/>
        <v>-22</v>
      </c>
      <c r="V219" s="85"/>
    </row>
    <row r="220" spans="1:22" x14ac:dyDescent="0.25">
      <c r="A220" s="142">
        <f t="shared" si="54"/>
        <v>28</v>
      </c>
      <c r="B220" s="143" t="s">
        <v>26</v>
      </c>
      <c r="C220" s="126"/>
      <c r="D220" s="96">
        <f>SUM(D204:D219)</f>
        <v>230.35592</v>
      </c>
      <c r="E220" s="110"/>
      <c r="F220" s="95">
        <f>SUM(F204:F219)</f>
        <v>192.81234000000001</v>
      </c>
      <c r="G220" s="127">
        <f>F220-D220</f>
        <v>-37.543579999999992</v>
      </c>
      <c r="H220" s="126"/>
      <c r="I220" s="96">
        <f>SUM(I204:I219)</f>
        <v>157.30112000000003</v>
      </c>
      <c r="J220" s="110"/>
      <c r="K220" s="95">
        <f>SUM(K204:K219)</f>
        <v>192.81234000000001</v>
      </c>
      <c r="L220" s="127">
        <f>K220-I220</f>
        <v>35.51121999999998</v>
      </c>
      <c r="M220" s="126"/>
      <c r="N220" s="96">
        <f>SUM(N204:N219)</f>
        <v>192.06668000000002</v>
      </c>
      <c r="O220" s="110"/>
      <c r="P220" s="95">
        <f>SUM(P204:P219)</f>
        <v>196.81234000000001</v>
      </c>
      <c r="Q220" s="127">
        <f>P220-N220</f>
        <v>4.7456599999999867</v>
      </c>
      <c r="R220" s="126"/>
      <c r="S220" s="96">
        <f>SUM(S204:S219)</f>
        <v>336.1712</v>
      </c>
      <c r="T220" s="110"/>
      <c r="U220" s="95">
        <f>SUM(U204:U219)</f>
        <v>215.81234000000001</v>
      </c>
      <c r="V220" s="127">
        <f>U220-S220</f>
        <v>-120.35885999999999</v>
      </c>
    </row>
    <row r="221" spans="1:22" x14ac:dyDescent="0.25">
      <c r="A221" s="144">
        <f t="shared" si="54"/>
        <v>29</v>
      </c>
      <c r="B221" s="145" t="s">
        <v>116</v>
      </c>
      <c r="C221" s="128"/>
      <c r="D221" s="120"/>
      <c r="E221" s="111"/>
      <c r="F221" s="97"/>
      <c r="G221" s="129">
        <f>G220/D220</f>
        <v>-0.1629807473582619</v>
      </c>
      <c r="H221" s="128"/>
      <c r="I221" s="120"/>
      <c r="J221" s="111"/>
      <c r="K221" s="97"/>
      <c r="L221" s="129">
        <f>L220/I220</f>
        <v>0.22575312877619672</v>
      </c>
      <c r="M221" s="128"/>
      <c r="N221" s="120"/>
      <c r="O221" s="111"/>
      <c r="P221" s="97"/>
      <c r="Q221" s="129">
        <f>Q220/N220</f>
        <v>2.4708398145893845E-2</v>
      </c>
      <c r="R221" s="128"/>
      <c r="S221" s="120"/>
      <c r="T221" s="111"/>
      <c r="U221" s="97"/>
      <c r="V221" s="129">
        <f>V220/S220</f>
        <v>-0.35802846882778772</v>
      </c>
    </row>
    <row r="222" spans="1:22" x14ac:dyDescent="0.25">
      <c r="A222" s="146">
        <f t="shared" si="54"/>
        <v>30</v>
      </c>
      <c r="B222" s="131" t="s">
        <v>29</v>
      </c>
      <c r="C222" s="130"/>
      <c r="D222" s="121"/>
      <c r="E222" s="112"/>
      <c r="F222" s="94"/>
      <c r="G222" s="131"/>
      <c r="H222" s="130"/>
      <c r="I222" s="121"/>
      <c r="J222" s="112"/>
      <c r="K222" s="94"/>
      <c r="L222" s="131"/>
      <c r="M222" s="130"/>
      <c r="N222" s="121"/>
      <c r="O222" s="112"/>
      <c r="P222" s="94"/>
      <c r="Q222" s="131"/>
      <c r="R222" s="130"/>
      <c r="S222" s="121"/>
      <c r="T222" s="112"/>
      <c r="U222" s="94"/>
      <c r="V222" s="131"/>
    </row>
    <row r="223" spans="1:22" x14ac:dyDescent="0.25">
      <c r="A223" s="139">
        <f t="shared" si="54"/>
        <v>31</v>
      </c>
      <c r="B223" s="85" t="s">
        <v>66</v>
      </c>
      <c r="C223" s="59">
        <f>'2015 Approved'!$C$26</f>
        <v>6.4999999999999997E-3</v>
      </c>
      <c r="D223" s="42">
        <f>C223*D$196</f>
        <v>67.781999999999996</v>
      </c>
      <c r="E223" s="114">
        <f>'2016 Proposed'!$C$28</f>
        <v>6.1000000000000004E-3</v>
      </c>
      <c r="F223" s="7">
        <f>E223*F$196</f>
        <v>63.629100000000001</v>
      </c>
      <c r="G223" s="85"/>
      <c r="H223" s="59">
        <f>'2015 Approved'!$N$26</f>
        <v>6.4999999999999997E-3</v>
      </c>
      <c r="I223" s="42">
        <f>H223*I$196</f>
        <v>68.951999999999998</v>
      </c>
      <c r="J223" s="114">
        <f>'2016 Proposed'!$C$28</f>
        <v>6.1000000000000004E-3</v>
      </c>
      <c r="K223" s="7">
        <f>J223*K$196</f>
        <v>63.629100000000001</v>
      </c>
      <c r="L223" s="85"/>
      <c r="M223" s="59">
        <f>'2015 Approved'!$U$26</f>
        <v>7.1000000000000004E-3</v>
      </c>
      <c r="N223" s="42">
        <f>M223*N$196</f>
        <v>75.700200000000009</v>
      </c>
      <c r="O223" s="114">
        <f>'2016 Proposed'!$C$28</f>
        <v>6.1000000000000004E-3</v>
      </c>
      <c r="P223" s="7">
        <f>O223*P$196</f>
        <v>63.629100000000001</v>
      </c>
      <c r="Q223" s="85"/>
      <c r="R223" s="59">
        <f>'2015 Approved'!$Y$26</f>
        <v>6.817114670559849E-3</v>
      </c>
      <c r="S223" s="42">
        <f>R223*S$196</f>
        <v>72.125073214523198</v>
      </c>
      <c r="T223" s="114">
        <f>'2016 Proposed'!$C$28</f>
        <v>6.1000000000000004E-3</v>
      </c>
      <c r="U223" s="7">
        <f>T223*U$196</f>
        <v>63.629100000000001</v>
      </c>
      <c r="V223" s="85"/>
    </row>
    <row r="224" spans="1:22" x14ac:dyDescent="0.25">
      <c r="A224" s="139">
        <f t="shared" si="54"/>
        <v>32</v>
      </c>
      <c r="B224" s="85" t="s">
        <v>67</v>
      </c>
      <c r="C224" s="59">
        <f>'2015 Approved'!$C$27</f>
        <v>4.7000000000000002E-3</v>
      </c>
      <c r="D224" s="42">
        <f>C224*D$196</f>
        <v>49.011600000000001</v>
      </c>
      <c r="E224" s="114">
        <f>'2016 Proposed'!$C$29</f>
        <v>4.7000000000000002E-3</v>
      </c>
      <c r="F224" s="7">
        <f>E224*F$196</f>
        <v>49.025700000000001</v>
      </c>
      <c r="G224" s="85"/>
      <c r="H224" s="59">
        <f>'2015 Approved'!$N$27</f>
        <v>4.5999999999999999E-3</v>
      </c>
      <c r="I224" s="42">
        <f>H224*I$196</f>
        <v>48.796799999999998</v>
      </c>
      <c r="J224" s="114">
        <f>'2016 Proposed'!$C$29</f>
        <v>4.7000000000000002E-3</v>
      </c>
      <c r="K224" s="7">
        <f>J224*K$196</f>
        <v>49.025700000000001</v>
      </c>
      <c r="L224" s="85"/>
      <c r="M224" s="59">
        <f>'2015 Approved'!$U$27</f>
        <v>5.0000000000000001E-3</v>
      </c>
      <c r="N224" s="42">
        <f>M224*N$196</f>
        <v>53.31</v>
      </c>
      <c r="O224" s="114">
        <f>'2016 Proposed'!$C$29</f>
        <v>4.7000000000000002E-3</v>
      </c>
      <c r="P224" s="7">
        <f>O224*P$196</f>
        <v>49.025700000000001</v>
      </c>
      <c r="Q224" s="85"/>
      <c r="R224" s="59">
        <f>'2015 Approved'!$Y$27</f>
        <v>3.2187423851534214E-3</v>
      </c>
      <c r="S224" s="42">
        <f>R224*S$196</f>
        <v>34.0542944349232</v>
      </c>
      <c r="T224" s="114">
        <f>'2016 Proposed'!$C$29</f>
        <v>4.7000000000000002E-3</v>
      </c>
      <c r="U224" s="7">
        <f>T224*U$196</f>
        <v>49.025700000000001</v>
      </c>
      <c r="V224" s="85"/>
    </row>
    <row r="225" spans="1:22" x14ac:dyDescent="0.25">
      <c r="A225" s="142">
        <f t="shared" si="54"/>
        <v>33</v>
      </c>
      <c r="B225" s="143" t="s">
        <v>26</v>
      </c>
      <c r="C225" s="126"/>
      <c r="D225" s="96">
        <f>SUM(D223:D224)</f>
        <v>116.7936</v>
      </c>
      <c r="E225" s="110"/>
      <c r="F225" s="95">
        <f>SUM(F223:F224)</f>
        <v>112.65479999999999</v>
      </c>
      <c r="G225" s="127">
        <f>F225-D225</f>
        <v>-4.1388000000000034</v>
      </c>
      <c r="H225" s="126"/>
      <c r="I225" s="96">
        <f>SUM(I223:I224)</f>
        <v>117.74879999999999</v>
      </c>
      <c r="J225" s="110"/>
      <c r="K225" s="95">
        <f>SUM(K223:K224)</f>
        <v>112.65479999999999</v>
      </c>
      <c r="L225" s="127">
        <f>K225-I225</f>
        <v>-5.0939999999999941</v>
      </c>
      <c r="M225" s="126"/>
      <c r="N225" s="96">
        <f>SUM(N223:N224)</f>
        <v>129.0102</v>
      </c>
      <c r="O225" s="110"/>
      <c r="P225" s="95">
        <f>SUM(P223:P224)</f>
        <v>112.65479999999999</v>
      </c>
      <c r="Q225" s="127">
        <f>P225-N225</f>
        <v>-16.355400000000003</v>
      </c>
      <c r="R225" s="126"/>
      <c r="S225" s="96">
        <f>SUM(S223:S224)</f>
        <v>106.17936764944639</v>
      </c>
      <c r="T225" s="110"/>
      <c r="U225" s="95">
        <f>SUM(U223:U224)</f>
        <v>112.65479999999999</v>
      </c>
      <c r="V225" s="127">
        <f>U225-S225</f>
        <v>6.4754323505536036</v>
      </c>
    </row>
    <row r="226" spans="1:22" x14ac:dyDescent="0.25">
      <c r="A226" s="144">
        <f t="shared" si="54"/>
        <v>34</v>
      </c>
      <c r="B226" s="145" t="s">
        <v>116</v>
      </c>
      <c r="C226" s="128"/>
      <c r="D226" s="120"/>
      <c r="E226" s="111"/>
      <c r="F226" s="97"/>
      <c r="G226" s="129">
        <f>G225/D225</f>
        <v>-3.5436873253328977E-2</v>
      </c>
      <c r="H226" s="128"/>
      <c r="I226" s="120"/>
      <c r="J226" s="111"/>
      <c r="K226" s="97"/>
      <c r="L226" s="129">
        <f>L225/I225</f>
        <v>-4.3261587379234391E-2</v>
      </c>
      <c r="M226" s="128"/>
      <c r="N226" s="120"/>
      <c r="O226" s="111"/>
      <c r="P226" s="97"/>
      <c r="Q226" s="129">
        <f>Q225/N225</f>
        <v>-0.12677602236102264</v>
      </c>
      <c r="R226" s="128"/>
      <c r="S226" s="120"/>
      <c r="T226" s="111"/>
      <c r="U226" s="97"/>
      <c r="V226" s="129">
        <f>V225/S225</f>
        <v>6.0985787483048413E-2</v>
      </c>
    </row>
    <row r="227" spans="1:22" x14ac:dyDescent="0.25">
      <c r="A227" s="146">
        <f t="shared" si="54"/>
        <v>35</v>
      </c>
      <c r="B227" s="131" t="s">
        <v>30</v>
      </c>
      <c r="C227" s="130"/>
      <c r="D227" s="121"/>
      <c r="E227" s="112"/>
      <c r="F227" s="94"/>
      <c r="G227" s="131"/>
      <c r="H227" s="130"/>
      <c r="I227" s="121"/>
      <c r="J227" s="112"/>
      <c r="K227" s="94"/>
      <c r="L227" s="131"/>
      <c r="M227" s="130"/>
      <c r="N227" s="121"/>
      <c r="O227" s="112"/>
      <c r="P227" s="94"/>
      <c r="Q227" s="131"/>
      <c r="R227" s="130"/>
      <c r="S227" s="121"/>
      <c r="T227" s="112"/>
      <c r="U227" s="94"/>
      <c r="V227" s="131"/>
    </row>
    <row r="228" spans="1:22" x14ac:dyDescent="0.25">
      <c r="A228" s="139">
        <f t="shared" si="54"/>
        <v>36</v>
      </c>
      <c r="B228" s="85" t="s">
        <v>184</v>
      </c>
      <c r="C228" s="114">
        <f>0.0036+0.0013+0.0011</f>
        <v>6.0000000000000001E-3</v>
      </c>
      <c r="D228" s="42">
        <f>C228*D196</f>
        <v>62.567999999999998</v>
      </c>
      <c r="E228" s="114">
        <f>0.0036+0.0013+0.0011</f>
        <v>6.0000000000000001E-3</v>
      </c>
      <c r="F228" s="7">
        <f>E228*F196</f>
        <v>62.585999999999999</v>
      </c>
      <c r="G228" s="85"/>
      <c r="H228" s="114">
        <f>0.0036+0.0013+0.0011</f>
        <v>6.0000000000000001E-3</v>
      </c>
      <c r="I228" s="42">
        <f>H228*I196</f>
        <v>63.648000000000003</v>
      </c>
      <c r="J228" s="114">
        <f>0.0036+0.0013+0.0011</f>
        <v>6.0000000000000001E-3</v>
      </c>
      <c r="K228" s="7">
        <f>J228*K196</f>
        <v>62.585999999999999</v>
      </c>
      <c r="L228" s="85"/>
      <c r="M228" s="114">
        <f>0.0036+0.0013+0.0011</f>
        <v>6.0000000000000001E-3</v>
      </c>
      <c r="N228" s="42">
        <f>M228*N196</f>
        <v>63.972000000000001</v>
      </c>
      <c r="O228" s="114">
        <f>0.0036+0.0013+0.0011</f>
        <v>6.0000000000000001E-3</v>
      </c>
      <c r="P228" s="7">
        <f>O228*P196</f>
        <v>62.585999999999999</v>
      </c>
      <c r="Q228" s="85"/>
      <c r="R228" s="114">
        <f>0.0036+0.0013+0.0011</f>
        <v>6.0000000000000001E-3</v>
      </c>
      <c r="S228" s="42">
        <f>R228*S196</f>
        <v>63.480000000000004</v>
      </c>
      <c r="T228" s="114">
        <f>0.0036+0.0013+0.0011</f>
        <v>6.0000000000000001E-3</v>
      </c>
      <c r="U228" s="7">
        <f>T228*U196</f>
        <v>62.585999999999999</v>
      </c>
      <c r="V228" s="85"/>
    </row>
    <row r="229" spans="1:22" x14ac:dyDescent="0.25">
      <c r="A229" s="139">
        <f t="shared" si="54"/>
        <v>37</v>
      </c>
      <c r="B229" s="85" t="s">
        <v>65</v>
      </c>
      <c r="C229" s="59">
        <f>SSS</f>
        <v>0.25</v>
      </c>
      <c r="D229" s="42">
        <f>C229</f>
        <v>0.25</v>
      </c>
      <c r="E229" s="114">
        <f>SSS</f>
        <v>0.25</v>
      </c>
      <c r="F229" s="7">
        <f>E229</f>
        <v>0.25</v>
      </c>
      <c r="G229" s="85"/>
      <c r="H229" s="59">
        <f>SSS</f>
        <v>0.25</v>
      </c>
      <c r="I229" s="42">
        <f>H229</f>
        <v>0.25</v>
      </c>
      <c r="J229" s="114">
        <f>SSS</f>
        <v>0.25</v>
      </c>
      <c r="K229" s="7">
        <f>J229</f>
        <v>0.25</v>
      </c>
      <c r="L229" s="85"/>
      <c r="M229" s="59">
        <f>SSS</f>
        <v>0.25</v>
      </c>
      <c r="N229" s="42">
        <f>M229</f>
        <v>0.25</v>
      </c>
      <c r="O229" s="114">
        <f>SSS</f>
        <v>0.25</v>
      </c>
      <c r="P229" s="7">
        <f>O229</f>
        <v>0.25</v>
      </c>
      <c r="Q229" s="85"/>
      <c r="R229" s="59">
        <f>SSS</f>
        <v>0.25</v>
      </c>
      <c r="S229" s="42">
        <f>R229</f>
        <v>0.25</v>
      </c>
      <c r="T229" s="114">
        <f>SSS</f>
        <v>0.25</v>
      </c>
      <c r="U229" s="7">
        <f>T229</f>
        <v>0.25</v>
      </c>
      <c r="V229" s="85"/>
    </row>
    <row r="230" spans="1:22" x14ac:dyDescent="0.25">
      <c r="A230" s="139">
        <f t="shared" si="54"/>
        <v>38</v>
      </c>
      <c r="B230" s="85" t="s">
        <v>11</v>
      </c>
      <c r="C230" s="59">
        <v>7.0000000000000001E-3</v>
      </c>
      <c r="D230" s="42">
        <f>C230*D193</f>
        <v>70</v>
      </c>
      <c r="E230" s="114">
        <f>C230</f>
        <v>7.0000000000000001E-3</v>
      </c>
      <c r="F230" s="7">
        <f>E230*F193</f>
        <v>70</v>
      </c>
      <c r="G230" s="85"/>
      <c r="H230" s="59">
        <v>7.0000000000000001E-3</v>
      </c>
      <c r="I230" s="42">
        <f>H230*I193</f>
        <v>70</v>
      </c>
      <c r="J230" s="114">
        <f>H230</f>
        <v>7.0000000000000001E-3</v>
      </c>
      <c r="K230" s="7">
        <f>J230*K193</f>
        <v>70</v>
      </c>
      <c r="L230" s="85"/>
      <c r="M230" s="59">
        <v>7.0000000000000001E-3</v>
      </c>
      <c r="N230" s="42">
        <f>M230*N193</f>
        <v>70</v>
      </c>
      <c r="O230" s="114">
        <f>M230</f>
        <v>7.0000000000000001E-3</v>
      </c>
      <c r="P230" s="7">
        <f>O230*P193</f>
        <v>70</v>
      </c>
      <c r="Q230" s="85"/>
      <c r="R230" s="59">
        <v>7.0000000000000001E-3</v>
      </c>
      <c r="S230" s="42">
        <f>R230*S193</f>
        <v>70</v>
      </c>
      <c r="T230" s="114">
        <f>R230</f>
        <v>7.0000000000000001E-3</v>
      </c>
      <c r="U230" s="7">
        <f>T230*U193</f>
        <v>70</v>
      </c>
      <c r="V230" s="85"/>
    </row>
    <row r="231" spans="1:22" x14ac:dyDescent="0.25">
      <c r="A231" s="142">
        <f>A230+1</f>
        <v>39</v>
      </c>
      <c r="B231" s="143" t="s">
        <v>12</v>
      </c>
      <c r="C231" s="126"/>
      <c r="D231" s="96">
        <f>SUM(D228:D230)</f>
        <v>132.81799999999998</v>
      </c>
      <c r="E231" s="110"/>
      <c r="F231" s="95">
        <f>SUM(F228:F230)</f>
        <v>132.83600000000001</v>
      </c>
      <c r="G231" s="127">
        <f>F231-D231</f>
        <v>1.8000000000029104E-2</v>
      </c>
      <c r="H231" s="126"/>
      <c r="I231" s="96">
        <f>SUM(I228:I230)</f>
        <v>133.898</v>
      </c>
      <c r="J231" s="110"/>
      <c r="K231" s="95">
        <f>SUM(K228:K230)</f>
        <v>132.83600000000001</v>
      </c>
      <c r="L231" s="127">
        <f>K231-I231</f>
        <v>-1.0619999999999834</v>
      </c>
      <c r="M231" s="126"/>
      <c r="N231" s="96">
        <f>SUM(N228:N230)</f>
        <v>134.22200000000001</v>
      </c>
      <c r="O231" s="110"/>
      <c r="P231" s="95">
        <f>SUM(P228:P230)</f>
        <v>132.83600000000001</v>
      </c>
      <c r="Q231" s="127">
        <f>P231-N231</f>
        <v>-1.3859999999999957</v>
      </c>
      <c r="R231" s="126"/>
      <c r="S231" s="96">
        <f>SUM(S228:S230)</f>
        <v>133.73000000000002</v>
      </c>
      <c r="T231" s="110"/>
      <c r="U231" s="95">
        <f>SUM(U228:U230)</f>
        <v>132.83600000000001</v>
      </c>
      <c r="V231" s="127">
        <f>U231-S231</f>
        <v>-0.89400000000000546</v>
      </c>
    </row>
    <row r="232" spans="1:22" x14ac:dyDescent="0.25">
      <c r="A232" s="144">
        <f t="shared" si="54"/>
        <v>40</v>
      </c>
      <c r="B232" s="145" t="s">
        <v>116</v>
      </c>
      <c r="C232" s="128"/>
      <c r="D232" s="120"/>
      <c r="E232" s="111"/>
      <c r="F232" s="97"/>
      <c r="G232" s="129">
        <f>G231/D231</f>
        <v>1.3552379948522869E-4</v>
      </c>
      <c r="H232" s="128"/>
      <c r="I232" s="120"/>
      <c r="J232" s="111"/>
      <c r="K232" s="97"/>
      <c r="L232" s="129">
        <f>L231/I231</f>
        <v>-7.9314104766313419E-3</v>
      </c>
      <c r="M232" s="128"/>
      <c r="N232" s="120"/>
      <c r="O232" s="111"/>
      <c r="P232" s="97"/>
      <c r="Q232" s="129">
        <f>Q231/N231</f>
        <v>-1.032617603671526E-2</v>
      </c>
      <c r="R232" s="128"/>
      <c r="S232" s="120"/>
      <c r="T232" s="111"/>
      <c r="U232" s="97"/>
      <c r="V232" s="129">
        <f>V231/S231</f>
        <v>-6.6851117924175973E-3</v>
      </c>
    </row>
    <row r="233" spans="1:22" x14ac:dyDescent="0.25">
      <c r="A233" s="147">
        <f t="shared" si="54"/>
        <v>41</v>
      </c>
      <c r="B233" s="133" t="s">
        <v>127</v>
      </c>
      <c r="C233" s="132"/>
      <c r="D233" s="122">
        <f>D201+D220+D225+D231</f>
        <v>1501.36752</v>
      </c>
      <c r="E233" s="115"/>
      <c r="F233" s="102">
        <f>F201+F220+F225+F231</f>
        <v>1459.7031400000001</v>
      </c>
      <c r="G233" s="133"/>
      <c r="H233" s="132"/>
      <c r="I233" s="122">
        <f>I201+I220+I225+I231</f>
        <v>1430.3479200000002</v>
      </c>
      <c r="J233" s="115"/>
      <c r="K233" s="102">
        <f>K201+K220+K225+K231</f>
        <v>1459.7031400000001</v>
      </c>
      <c r="L233" s="133"/>
      <c r="M233" s="132"/>
      <c r="N233" s="122">
        <f>N201+N220+N225+N231</f>
        <v>1476.6988799999999</v>
      </c>
      <c r="O233" s="115"/>
      <c r="P233" s="102">
        <f>P201+P220+P225+P231</f>
        <v>1463.7031400000001</v>
      </c>
      <c r="Q233" s="133"/>
      <c r="R233" s="132"/>
      <c r="S233" s="122">
        <f>S201+S220+S225+S231</f>
        <v>1597.4805676494466</v>
      </c>
      <c r="T233" s="115"/>
      <c r="U233" s="102">
        <f>U201+U220+U225+U231</f>
        <v>1482.7031400000001</v>
      </c>
      <c r="V233" s="133"/>
    </row>
    <row r="234" spans="1:22" x14ac:dyDescent="0.25">
      <c r="A234" s="148">
        <f t="shared" si="54"/>
        <v>42</v>
      </c>
      <c r="B234" s="134" t="s">
        <v>13</v>
      </c>
      <c r="C234" s="87"/>
      <c r="D234" s="43">
        <f>D233*0.13</f>
        <v>195.17777760000001</v>
      </c>
      <c r="E234" s="116"/>
      <c r="F234" s="99">
        <f>F233*0.13</f>
        <v>189.76140820000001</v>
      </c>
      <c r="G234" s="134"/>
      <c r="H234" s="87"/>
      <c r="I234" s="43">
        <f>I233*0.13</f>
        <v>185.94522960000003</v>
      </c>
      <c r="J234" s="116"/>
      <c r="K234" s="99">
        <f>K233*0.13</f>
        <v>189.76140820000001</v>
      </c>
      <c r="L234" s="134"/>
      <c r="M234" s="87"/>
      <c r="N234" s="43">
        <f>N233*0.13</f>
        <v>191.97085440000001</v>
      </c>
      <c r="O234" s="116"/>
      <c r="P234" s="99">
        <f>P233*0.13</f>
        <v>190.28140820000002</v>
      </c>
      <c r="Q234" s="134"/>
      <c r="R234" s="87"/>
      <c r="S234" s="43">
        <f>S233*0.13</f>
        <v>207.67247379442807</v>
      </c>
      <c r="T234" s="116"/>
      <c r="U234" s="99">
        <f>U233*0.13</f>
        <v>192.75140820000001</v>
      </c>
      <c r="V234" s="134"/>
    </row>
    <row r="235" spans="1:22" x14ac:dyDescent="0.25">
      <c r="A235" s="141">
        <f t="shared" si="54"/>
        <v>43</v>
      </c>
      <c r="B235" s="125" t="s">
        <v>14</v>
      </c>
      <c r="C235" s="88"/>
      <c r="D235" s="69"/>
      <c r="E235" s="117"/>
      <c r="F235" s="70"/>
      <c r="G235" s="125"/>
      <c r="H235" s="88"/>
      <c r="I235" s="69"/>
      <c r="J235" s="117"/>
      <c r="K235" s="70"/>
      <c r="L235" s="125"/>
      <c r="M235" s="88"/>
      <c r="N235" s="69"/>
      <c r="O235" s="117"/>
      <c r="P235" s="70"/>
      <c r="Q235" s="125"/>
      <c r="R235" s="88"/>
      <c r="S235" s="69"/>
      <c r="T235" s="117"/>
      <c r="U235" s="70"/>
      <c r="V235" s="125"/>
    </row>
    <row r="236" spans="1:22" x14ac:dyDescent="0.25">
      <c r="A236" s="149">
        <f t="shared" si="54"/>
        <v>44</v>
      </c>
      <c r="B236" s="150" t="s">
        <v>15</v>
      </c>
      <c r="C236" s="135"/>
      <c r="D236" s="104">
        <f>SUM(D233:D235)</f>
        <v>1696.5452976000001</v>
      </c>
      <c r="E236" s="118"/>
      <c r="F236" s="103">
        <f>SUM(F233:F235)</f>
        <v>1649.4645482000001</v>
      </c>
      <c r="G236" s="136">
        <f>F236-D236</f>
        <v>-47.080749400000059</v>
      </c>
      <c r="H236" s="135"/>
      <c r="I236" s="104">
        <f>SUM(I233:I235)</f>
        <v>1616.2931496000001</v>
      </c>
      <c r="J236" s="118"/>
      <c r="K236" s="103">
        <f>SUM(K233:K235)</f>
        <v>1649.4645482000001</v>
      </c>
      <c r="L236" s="136">
        <f>K236-I236</f>
        <v>33.171398599999975</v>
      </c>
      <c r="M236" s="135"/>
      <c r="N236" s="104">
        <f>SUM(N233:N235)</f>
        <v>1668.6697343999999</v>
      </c>
      <c r="O236" s="118"/>
      <c r="P236" s="103">
        <f>SUM(P233:P235)</f>
        <v>1653.9845482000001</v>
      </c>
      <c r="Q236" s="136">
        <f>P236-N236</f>
        <v>-14.685186199999862</v>
      </c>
      <c r="R236" s="135"/>
      <c r="S236" s="104">
        <f>SUM(S233:S235)</f>
        <v>1805.1530414438746</v>
      </c>
      <c r="T236" s="118"/>
      <c r="U236" s="103">
        <f>SUM(U233:U235)</f>
        <v>1675.4545482000001</v>
      </c>
      <c r="V236" s="136">
        <f>U236-S236</f>
        <v>-129.69849324387451</v>
      </c>
    </row>
    <row r="237" spans="1:22" x14ac:dyDescent="0.25">
      <c r="A237" s="151">
        <f t="shared" si="54"/>
        <v>45</v>
      </c>
      <c r="B237" s="152" t="s">
        <v>116</v>
      </c>
      <c r="C237" s="137"/>
      <c r="D237" s="123"/>
      <c r="E237" s="119"/>
      <c r="F237" s="105"/>
      <c r="G237" s="138">
        <f>G236/D236</f>
        <v>-2.7750953344188537E-2</v>
      </c>
      <c r="H237" s="137"/>
      <c r="I237" s="123"/>
      <c r="J237" s="119"/>
      <c r="K237" s="105"/>
      <c r="L237" s="138">
        <f>L236/I236</f>
        <v>2.052313258161691E-2</v>
      </c>
      <c r="M237" s="137"/>
      <c r="N237" s="123"/>
      <c r="O237" s="119"/>
      <c r="P237" s="105"/>
      <c r="Q237" s="138">
        <f>Q236/N236</f>
        <v>-8.8005348795279631E-3</v>
      </c>
      <c r="R237" s="137"/>
      <c r="S237" s="123"/>
      <c r="T237" s="119"/>
      <c r="U237" s="105"/>
      <c r="V237" s="138">
        <f>V236/S236</f>
        <v>-7.1849029010932791E-2</v>
      </c>
    </row>
    <row r="238" spans="1:22" x14ac:dyDescent="0.25">
      <c r="A238" s="191">
        <f>A237+1</f>
        <v>46</v>
      </c>
      <c r="B238" s="192" t="s">
        <v>16</v>
      </c>
      <c r="C238" s="193"/>
      <c r="D238" s="194"/>
      <c r="E238" s="195"/>
      <c r="F238" s="196"/>
      <c r="G238" s="192"/>
      <c r="H238" s="193"/>
      <c r="I238" s="194"/>
      <c r="J238" s="195"/>
      <c r="K238" s="196"/>
      <c r="L238" s="192"/>
      <c r="M238" s="193"/>
      <c r="N238" s="194"/>
      <c r="O238" s="195"/>
      <c r="P238" s="196"/>
      <c r="Q238" s="192"/>
      <c r="R238" s="193"/>
      <c r="S238" s="194"/>
      <c r="T238" s="195"/>
      <c r="U238" s="196"/>
      <c r="V238" s="192"/>
    </row>
    <row r="239" spans="1:22" x14ac:dyDescent="0.25">
      <c r="A239" s="148">
        <f>A238+1</f>
        <v>47</v>
      </c>
      <c r="B239" s="134" t="s">
        <v>125</v>
      </c>
      <c r="C239" s="202">
        <f>'2015 Approved'!$C$23</f>
        <v>0</v>
      </c>
      <c r="D239" s="43">
        <f>C239*D193</f>
        <v>0</v>
      </c>
      <c r="E239" s="203">
        <f>C239</f>
        <v>0</v>
      </c>
      <c r="F239" s="99">
        <f>E239*F193</f>
        <v>0</v>
      </c>
      <c r="G239" s="134"/>
      <c r="H239" s="59">
        <f>'2015 Approved'!$N$23</f>
        <v>0</v>
      </c>
      <c r="I239" s="43">
        <f>H239*I193</f>
        <v>0</v>
      </c>
      <c r="J239" s="203">
        <f>H239</f>
        <v>0</v>
      </c>
      <c r="K239" s="7">
        <f>J239*K193</f>
        <v>0</v>
      </c>
      <c r="L239" s="134"/>
      <c r="M239" s="59">
        <f>'2015 Approved'!T212</f>
        <v>0</v>
      </c>
      <c r="N239" s="43">
        <f>M239*N193</f>
        <v>0</v>
      </c>
      <c r="O239" s="203">
        <f>M239</f>
        <v>0</v>
      </c>
      <c r="P239" s="7">
        <f>O239*P193</f>
        <v>0</v>
      </c>
      <c r="Q239" s="134"/>
      <c r="R239" s="59">
        <f>'2015 Approved'!$Y$23</f>
        <v>3.0999999999999999E-3</v>
      </c>
      <c r="S239" s="43">
        <f>R239*S193</f>
        <v>31</v>
      </c>
      <c r="T239" s="203">
        <f>R239</f>
        <v>3.0999999999999999E-3</v>
      </c>
      <c r="U239" s="7">
        <f>T239*U193</f>
        <v>31</v>
      </c>
      <c r="V239" s="134"/>
    </row>
    <row r="240" spans="1:22" x14ac:dyDescent="0.25">
      <c r="A240" s="148">
        <f>A239+1</f>
        <v>48</v>
      </c>
      <c r="B240" s="85" t="s">
        <v>126</v>
      </c>
      <c r="C240" s="59">
        <f>'2015 Approved'!$C$24</f>
        <v>4.7000000000000002E-3</v>
      </c>
      <c r="D240" s="42">
        <f>C240*D193</f>
        <v>47</v>
      </c>
      <c r="E240" s="203">
        <f>'2016 Proposed'!$C$26</f>
        <v>3.5000000000000001E-3</v>
      </c>
      <c r="F240" s="7">
        <f>E240*F193</f>
        <v>35</v>
      </c>
      <c r="G240" s="85"/>
      <c r="H240" s="59">
        <f>'2015 Approved'!$N$24</f>
        <v>-8.0000000000000004E-4</v>
      </c>
      <c r="I240" s="42">
        <f>H240*I193</f>
        <v>-8</v>
      </c>
      <c r="J240" s="114">
        <f>'2016 Proposed'!$C$26</f>
        <v>3.5000000000000001E-3</v>
      </c>
      <c r="K240" s="7">
        <f>J240*K193</f>
        <v>35</v>
      </c>
      <c r="L240" s="85"/>
      <c r="M240" s="59">
        <f>'2015 Approved'!$U$24</f>
        <v>-4.0000000000000002E-4</v>
      </c>
      <c r="N240" s="42">
        <f>M240*N193</f>
        <v>-4</v>
      </c>
      <c r="O240" s="114">
        <f>'2016 Proposed'!$C$26</f>
        <v>3.5000000000000001E-3</v>
      </c>
      <c r="P240" s="7">
        <f>O240*P193</f>
        <v>35</v>
      </c>
      <c r="Q240" s="85"/>
      <c r="R240" s="59">
        <f>'2015 Approved'!$Y$24</f>
        <v>-2.9999999999999997E-4</v>
      </c>
      <c r="S240" s="42">
        <f>R240*S193</f>
        <v>-2.9999999999999996</v>
      </c>
      <c r="T240" s="114">
        <f>'2016 Proposed'!$C$26</f>
        <v>3.5000000000000001E-3</v>
      </c>
      <c r="U240" s="7">
        <f>T240*U193</f>
        <v>35</v>
      </c>
      <c r="V240" s="85"/>
    </row>
    <row r="241" spans="1:22" x14ac:dyDescent="0.25">
      <c r="A241" s="139">
        <f t="shared" si="54"/>
        <v>49</v>
      </c>
      <c r="B241" s="85" t="s">
        <v>17</v>
      </c>
      <c r="C241" s="86"/>
      <c r="D241" s="42">
        <f>D233+SUM(D239:D240)</f>
        <v>1548.36752</v>
      </c>
      <c r="E241" s="106"/>
      <c r="F241" s="7">
        <f>F233+SUM(F239:F240)</f>
        <v>1494.7031400000001</v>
      </c>
      <c r="G241" s="85"/>
      <c r="H241" s="86"/>
      <c r="I241" s="42">
        <f>I233+I240+I239</f>
        <v>1422.3479200000002</v>
      </c>
      <c r="J241" s="106"/>
      <c r="K241" s="7">
        <f>K233+K240+K239</f>
        <v>1494.7031400000001</v>
      </c>
      <c r="L241" s="85"/>
      <c r="M241" s="86"/>
      <c r="N241" s="42">
        <f>N233+N240+N239</f>
        <v>1472.6988799999999</v>
      </c>
      <c r="O241" s="106"/>
      <c r="P241" s="7">
        <f>P233+P240+P239</f>
        <v>1498.7031400000001</v>
      </c>
      <c r="Q241" s="85"/>
      <c r="R241" s="86"/>
      <c r="S241" s="42">
        <f>S233+S240+S239</f>
        <v>1625.4805676494466</v>
      </c>
      <c r="T241" s="106"/>
      <c r="U241" s="7">
        <f>U233+U240+U239</f>
        <v>1548.7031400000001</v>
      </c>
      <c r="V241" s="85"/>
    </row>
    <row r="242" spans="1:22" x14ac:dyDescent="0.25">
      <c r="A242" s="139">
        <f t="shared" si="54"/>
        <v>50</v>
      </c>
      <c r="B242" s="85" t="s">
        <v>13</v>
      </c>
      <c r="C242" s="86"/>
      <c r="D242" s="42">
        <f>D241*0.13</f>
        <v>201.2877776</v>
      </c>
      <c r="E242" s="106"/>
      <c r="F242" s="7">
        <f>F241*0.13</f>
        <v>194.31140820000002</v>
      </c>
      <c r="G242" s="85"/>
      <c r="H242" s="86"/>
      <c r="I242" s="42">
        <f>I241*0.13</f>
        <v>184.90522960000004</v>
      </c>
      <c r="J242" s="106"/>
      <c r="K242" s="7">
        <f>K241*0.13</f>
        <v>194.31140820000002</v>
      </c>
      <c r="L242" s="85"/>
      <c r="M242" s="86"/>
      <c r="N242" s="42">
        <f>N241*0.13</f>
        <v>191.4508544</v>
      </c>
      <c r="O242" s="106"/>
      <c r="P242" s="7">
        <f>P241*0.13</f>
        <v>194.83140820000003</v>
      </c>
      <c r="Q242" s="85"/>
      <c r="R242" s="86"/>
      <c r="S242" s="42">
        <f>S241*0.13</f>
        <v>211.31247379442806</v>
      </c>
      <c r="T242" s="106"/>
      <c r="U242" s="7">
        <f>U241*0.13</f>
        <v>201.33140820000003</v>
      </c>
      <c r="V242" s="85"/>
    </row>
    <row r="243" spans="1:22" x14ac:dyDescent="0.25">
      <c r="A243" s="139">
        <f t="shared" si="54"/>
        <v>51</v>
      </c>
      <c r="B243" s="85" t="s">
        <v>18</v>
      </c>
      <c r="C243" s="86"/>
      <c r="D243" s="42"/>
      <c r="E243" s="106"/>
      <c r="F243" s="7"/>
      <c r="G243" s="85"/>
      <c r="H243" s="86"/>
      <c r="I243" s="42"/>
      <c r="J243" s="106"/>
      <c r="K243" s="7"/>
      <c r="L243" s="85"/>
      <c r="M243" s="86"/>
      <c r="N243" s="42"/>
      <c r="O243" s="106"/>
      <c r="P243" s="7"/>
      <c r="Q243" s="85"/>
      <c r="R243" s="86"/>
      <c r="S243" s="42"/>
      <c r="T243" s="106"/>
      <c r="U243" s="7"/>
      <c r="V243" s="85"/>
    </row>
    <row r="244" spans="1:22" x14ac:dyDescent="0.25">
      <c r="A244" s="177">
        <f t="shared" si="54"/>
        <v>52</v>
      </c>
      <c r="B244" s="178" t="s">
        <v>15</v>
      </c>
      <c r="C244" s="179"/>
      <c r="D244" s="180">
        <f>SUM(D241:D243)</f>
        <v>1749.6552976</v>
      </c>
      <c r="E244" s="181"/>
      <c r="F244" s="182">
        <f>SUM(F241:F243)</f>
        <v>1689.0145482</v>
      </c>
      <c r="G244" s="183">
        <f>F244-D244</f>
        <v>-60.640749400000004</v>
      </c>
      <c r="H244" s="179"/>
      <c r="I244" s="180">
        <f>SUM(I241:I243)</f>
        <v>1607.2531496000001</v>
      </c>
      <c r="J244" s="181"/>
      <c r="K244" s="182">
        <f>SUM(K241:K243)</f>
        <v>1689.0145482</v>
      </c>
      <c r="L244" s="183">
        <f>K244-I244</f>
        <v>81.761398599999893</v>
      </c>
      <c r="M244" s="179"/>
      <c r="N244" s="180">
        <f>SUM(N241:N243)</f>
        <v>1664.1497343999999</v>
      </c>
      <c r="O244" s="181"/>
      <c r="P244" s="182">
        <f>SUM(P241:P243)</f>
        <v>1693.5345482</v>
      </c>
      <c r="Q244" s="183">
        <f>P244-N244</f>
        <v>29.384813800000074</v>
      </c>
      <c r="R244" s="179"/>
      <c r="S244" s="180">
        <f>SUM(S241:S243)</f>
        <v>1836.7930414438747</v>
      </c>
      <c r="T244" s="181"/>
      <c r="U244" s="182">
        <f>SUM(U241:U243)</f>
        <v>1750.0345482</v>
      </c>
      <c r="V244" s="183">
        <f>U244-S244</f>
        <v>-86.758493243874682</v>
      </c>
    </row>
    <row r="245" spans="1:22" ht="15.75" thickBot="1" x14ac:dyDescent="0.3">
      <c r="A245" s="184">
        <f>A244+1</f>
        <v>53</v>
      </c>
      <c r="B245" s="185" t="s">
        <v>116</v>
      </c>
      <c r="C245" s="186"/>
      <c r="D245" s="187"/>
      <c r="E245" s="188"/>
      <c r="F245" s="189"/>
      <c r="G245" s="190">
        <f>G244/D244</f>
        <v>-3.4658683617956543E-2</v>
      </c>
      <c r="H245" s="186"/>
      <c r="I245" s="187"/>
      <c r="J245" s="188"/>
      <c r="K245" s="189"/>
      <c r="L245" s="190">
        <f>L244/I244</f>
        <v>5.0870268084618774E-2</v>
      </c>
      <c r="M245" s="186"/>
      <c r="N245" s="187"/>
      <c r="O245" s="188"/>
      <c r="P245" s="189"/>
      <c r="Q245" s="190">
        <f>Q244/N244</f>
        <v>1.7657554000448529E-2</v>
      </c>
      <c r="R245" s="186"/>
      <c r="S245" s="187"/>
      <c r="T245" s="188"/>
      <c r="U245" s="189"/>
      <c r="V245" s="190">
        <f>V244/S244</f>
        <v>-4.7233679182318314E-2</v>
      </c>
    </row>
    <row r="246" spans="1:22" ht="15.75" thickBot="1" x14ac:dyDescent="0.3"/>
    <row r="247" spans="1:22" x14ac:dyDescent="0.25">
      <c r="A247" s="153">
        <f>A245+1</f>
        <v>54</v>
      </c>
      <c r="B247" s="154" t="s">
        <v>118</v>
      </c>
      <c r="C247" s="153" t="s">
        <v>2</v>
      </c>
      <c r="D247" s="198" t="s">
        <v>3</v>
      </c>
      <c r="E247" s="199" t="s">
        <v>2</v>
      </c>
      <c r="F247" s="200" t="s">
        <v>3</v>
      </c>
      <c r="G247" s="201" t="s">
        <v>101</v>
      </c>
      <c r="H247" s="153" t="s">
        <v>2</v>
      </c>
      <c r="I247" s="198" t="s">
        <v>3</v>
      </c>
      <c r="J247" s="199" t="s">
        <v>2</v>
      </c>
      <c r="K247" s="200" t="s">
        <v>3</v>
      </c>
      <c r="L247" s="201" t="s">
        <v>101</v>
      </c>
      <c r="M247" s="153" t="s">
        <v>2</v>
      </c>
      <c r="N247" s="198" t="s">
        <v>3</v>
      </c>
      <c r="O247" s="199" t="s">
        <v>2</v>
      </c>
      <c r="P247" s="200" t="s">
        <v>3</v>
      </c>
      <c r="Q247" s="201" t="s">
        <v>101</v>
      </c>
      <c r="R247" s="153" t="s">
        <v>2</v>
      </c>
      <c r="S247" s="198" t="s">
        <v>3</v>
      </c>
      <c r="T247" s="199" t="s">
        <v>2</v>
      </c>
      <c r="U247" s="200" t="s">
        <v>3</v>
      </c>
      <c r="V247" s="201" t="s">
        <v>101</v>
      </c>
    </row>
    <row r="248" spans="1:22" x14ac:dyDescent="0.25">
      <c r="A248" s="139">
        <f>A247+1</f>
        <v>55</v>
      </c>
      <c r="B248" s="85" t="s">
        <v>117</v>
      </c>
      <c r="C248" s="86"/>
      <c r="D248" s="42">
        <f>SUM(D204:D207)+D210+D219</f>
        <v>155.85</v>
      </c>
      <c r="E248" s="106"/>
      <c r="F248" s="7">
        <f>SUM(F204:F207)+F210+F219</f>
        <v>107</v>
      </c>
      <c r="G248" s="56">
        <f>F248-D248</f>
        <v>-48.849999999999994</v>
      </c>
      <c r="H248" s="86"/>
      <c r="I248" s="42">
        <f>SUM(I204:I207)+I210+I219</f>
        <v>75.410000000000011</v>
      </c>
      <c r="J248" s="106"/>
      <c r="K248" s="7">
        <f>SUM(K204:K207)+K210+K219</f>
        <v>107</v>
      </c>
      <c r="L248" s="56">
        <f>K248-I248</f>
        <v>31.589999999999989</v>
      </c>
      <c r="M248" s="86"/>
      <c r="N248" s="42">
        <f>SUM(N204:N207)+N210+N219</f>
        <v>90.660000000000011</v>
      </c>
      <c r="O248" s="106"/>
      <c r="P248" s="7">
        <f>SUM(P204:P207)+P210+P219</f>
        <v>107</v>
      </c>
      <c r="Q248" s="56">
        <f>P248-N248</f>
        <v>16.339999999999989</v>
      </c>
      <c r="R248" s="86"/>
      <c r="S248" s="42">
        <f>SUM(S204:S207)+S210+S219</f>
        <v>138.13999999999999</v>
      </c>
      <c r="T248" s="106"/>
      <c r="U248" s="7">
        <f>SUM(U204:U207)+U210+U219</f>
        <v>107</v>
      </c>
      <c r="V248" s="56">
        <f>U248-S248</f>
        <v>-31.139999999999986</v>
      </c>
    </row>
    <row r="249" spans="1:22" x14ac:dyDescent="0.25">
      <c r="A249" s="164">
        <f t="shared" ref="A249:A251" si="71">A248+1</f>
        <v>56</v>
      </c>
      <c r="B249" s="165" t="s">
        <v>116</v>
      </c>
      <c r="C249" s="166"/>
      <c r="D249" s="167"/>
      <c r="E249" s="168"/>
      <c r="F249" s="93"/>
      <c r="G249" s="169">
        <f>G248/SUM(D248:D251)</f>
        <v>-0.21206314124681491</v>
      </c>
      <c r="H249" s="166"/>
      <c r="I249" s="167"/>
      <c r="J249" s="168"/>
      <c r="K249" s="93"/>
      <c r="L249" s="169">
        <f>L248/SUM(I248:I251)</f>
        <v>0.20082501637623421</v>
      </c>
      <c r="M249" s="166"/>
      <c r="N249" s="167"/>
      <c r="O249" s="168"/>
      <c r="P249" s="93"/>
      <c r="Q249" s="169">
        <f>Q248/SUM(N248:N251)</f>
        <v>8.5074620959762454E-2</v>
      </c>
      <c r="R249" s="166"/>
      <c r="S249" s="167"/>
      <c r="T249" s="168"/>
      <c r="U249" s="93"/>
      <c r="V249" s="169">
        <f>V248/SUM(S248:S251)</f>
        <v>-9.2631373538244757E-2</v>
      </c>
    </row>
    <row r="250" spans="1:22" x14ac:dyDescent="0.25">
      <c r="A250" s="139">
        <f t="shared" si="71"/>
        <v>57</v>
      </c>
      <c r="B250" s="85" t="s">
        <v>119</v>
      </c>
      <c r="C250" s="86"/>
      <c r="D250" s="42">
        <f>D208+SUM(D211:D218)+D209</f>
        <v>74.505920000000003</v>
      </c>
      <c r="E250" s="106"/>
      <c r="F250" s="7">
        <f>F208+SUM(F211:F218)+F209</f>
        <v>85.812340000000006</v>
      </c>
      <c r="G250" s="56">
        <f>F250-D250</f>
        <v>11.306420000000003</v>
      </c>
      <c r="H250" s="86"/>
      <c r="I250" s="42">
        <f>I208+SUM(I211:I218)+I209</f>
        <v>81.891120000000001</v>
      </c>
      <c r="J250" s="106"/>
      <c r="K250" s="7">
        <f>K208+SUM(K211:K218)+K209</f>
        <v>85.812340000000006</v>
      </c>
      <c r="L250" s="56">
        <f>K250-I250</f>
        <v>3.9212200000000053</v>
      </c>
      <c r="M250" s="86"/>
      <c r="N250" s="42">
        <f>N208+SUM(N211:N218)+N209</f>
        <v>101.40667999999999</v>
      </c>
      <c r="O250" s="106"/>
      <c r="P250" s="7">
        <f>P208+SUM(P211:P218)+P209</f>
        <v>89.812340000000006</v>
      </c>
      <c r="Q250" s="56">
        <f>P250-N250</f>
        <v>-11.594339999999988</v>
      </c>
      <c r="R250" s="86"/>
      <c r="S250" s="42">
        <f>S208+SUM(S211:S218)+S209</f>
        <v>198.03120000000001</v>
      </c>
      <c r="T250" s="106"/>
      <c r="U250" s="7">
        <f>U208+SUM(U211:U218)+U209</f>
        <v>108.81234000000001</v>
      </c>
      <c r="V250" s="56">
        <f>U250-S250</f>
        <v>-89.218860000000006</v>
      </c>
    </row>
    <row r="251" spans="1:22" ht="15.75" thickBot="1" x14ac:dyDescent="0.3">
      <c r="A251" s="170">
        <f t="shared" si="71"/>
        <v>58</v>
      </c>
      <c r="B251" s="171" t="s">
        <v>116</v>
      </c>
      <c r="C251" s="172"/>
      <c r="D251" s="173"/>
      <c r="E251" s="174"/>
      <c r="F251" s="175"/>
      <c r="G251" s="176">
        <f>G250/SUM(D248:D251)</f>
        <v>4.9082393888552997E-2</v>
      </c>
      <c r="H251" s="172"/>
      <c r="I251" s="173"/>
      <c r="J251" s="174"/>
      <c r="K251" s="175"/>
      <c r="L251" s="176">
        <f>L250/SUM(I248:I251)</f>
        <v>2.4928112399962597E-2</v>
      </c>
      <c r="M251" s="172"/>
      <c r="N251" s="173"/>
      <c r="O251" s="174"/>
      <c r="P251" s="175"/>
      <c r="Q251" s="176">
        <f>Q250/SUM(N248:N251)</f>
        <v>-6.0366222813868532E-2</v>
      </c>
      <c r="R251" s="172"/>
      <c r="S251" s="173"/>
      <c r="T251" s="174"/>
      <c r="U251" s="175"/>
      <c r="V251" s="176">
        <f>V250/SUM(S248:S251)</f>
        <v>-0.26539709528954297</v>
      </c>
    </row>
    <row r="252" spans="1:22" ht="15.75" thickBot="1" x14ac:dyDescent="0.3"/>
    <row r="253" spans="1:22" x14ac:dyDescent="0.25">
      <c r="A253" s="330" t="s">
        <v>109</v>
      </c>
      <c r="B253" s="332" t="s">
        <v>0</v>
      </c>
      <c r="C253" s="328" t="s">
        <v>113</v>
      </c>
      <c r="D253" s="329"/>
      <c r="E253" s="326" t="s">
        <v>114</v>
      </c>
      <c r="F253" s="326"/>
      <c r="G253" s="327"/>
      <c r="H253" s="328" t="s">
        <v>115</v>
      </c>
      <c r="I253" s="329"/>
      <c r="J253" s="326" t="s">
        <v>114</v>
      </c>
      <c r="K253" s="326"/>
      <c r="L253" s="327"/>
      <c r="M253" s="328" t="s">
        <v>122</v>
      </c>
      <c r="N253" s="329"/>
      <c r="O253" s="326" t="s">
        <v>114</v>
      </c>
      <c r="P253" s="326"/>
      <c r="Q253" s="327"/>
      <c r="R253" s="328" t="s">
        <v>121</v>
      </c>
      <c r="S253" s="329"/>
      <c r="T253" s="326" t="s">
        <v>114</v>
      </c>
      <c r="U253" s="326"/>
      <c r="V253" s="327"/>
    </row>
    <row r="254" spans="1:22" x14ac:dyDescent="0.25">
      <c r="A254" s="331"/>
      <c r="B254" s="333"/>
      <c r="C254" s="157" t="s">
        <v>2</v>
      </c>
      <c r="D254" s="158" t="s">
        <v>3</v>
      </c>
      <c r="E254" s="159" t="s">
        <v>2</v>
      </c>
      <c r="F254" s="160" t="s">
        <v>3</v>
      </c>
      <c r="G254" s="250" t="s">
        <v>101</v>
      </c>
      <c r="H254" s="157" t="s">
        <v>2</v>
      </c>
      <c r="I254" s="158" t="s">
        <v>3</v>
      </c>
      <c r="J254" s="159" t="s">
        <v>2</v>
      </c>
      <c r="K254" s="160" t="s">
        <v>3</v>
      </c>
      <c r="L254" s="250" t="s">
        <v>101</v>
      </c>
      <c r="M254" s="157" t="s">
        <v>2</v>
      </c>
      <c r="N254" s="158" t="s">
        <v>3</v>
      </c>
      <c r="O254" s="159" t="s">
        <v>2</v>
      </c>
      <c r="P254" s="160" t="s">
        <v>3</v>
      </c>
      <c r="Q254" s="250" t="s">
        <v>101</v>
      </c>
      <c r="R254" s="157" t="s">
        <v>2</v>
      </c>
      <c r="S254" s="158" t="s">
        <v>3</v>
      </c>
      <c r="T254" s="159" t="s">
        <v>2</v>
      </c>
      <c r="U254" s="160" t="s">
        <v>3</v>
      </c>
      <c r="V254" s="250" t="s">
        <v>101</v>
      </c>
    </row>
    <row r="255" spans="1:22" x14ac:dyDescent="0.25">
      <c r="A255" s="139">
        <v>1</v>
      </c>
      <c r="B255" s="85" t="s">
        <v>89</v>
      </c>
      <c r="C255" s="86"/>
      <c r="D255" s="251">
        <v>15000</v>
      </c>
      <c r="E255" s="106"/>
      <c r="F255" s="1">
        <f>D255</f>
        <v>15000</v>
      </c>
      <c r="G255" s="85"/>
      <c r="H255" s="86"/>
      <c r="I255" s="40">
        <f>D255</f>
        <v>15000</v>
      </c>
      <c r="J255" s="106"/>
      <c r="K255" s="1">
        <f>I255</f>
        <v>15000</v>
      </c>
      <c r="L255" s="85"/>
      <c r="M255" s="86"/>
      <c r="N255" s="40">
        <f>D255</f>
        <v>15000</v>
      </c>
      <c r="O255" s="106"/>
      <c r="P255" s="1">
        <f>N255</f>
        <v>15000</v>
      </c>
      <c r="Q255" s="85"/>
      <c r="R255" s="86"/>
      <c r="S255" s="40">
        <f>D255</f>
        <v>15000</v>
      </c>
      <c r="T255" s="106"/>
      <c r="U255" s="1">
        <f>S255</f>
        <v>15000</v>
      </c>
      <c r="V255" s="85"/>
    </row>
    <row r="256" spans="1:22" x14ac:dyDescent="0.25">
      <c r="A256" s="139">
        <f>A255+1</f>
        <v>2</v>
      </c>
      <c r="B256" s="85" t="s">
        <v>90</v>
      </c>
      <c r="C256" s="86"/>
      <c r="D256" s="40">
        <v>0</v>
      </c>
      <c r="E256" s="106"/>
      <c r="F256" s="1">
        <f>D256</f>
        <v>0</v>
      </c>
      <c r="G256" s="85"/>
      <c r="H256" s="86"/>
      <c r="I256" s="40">
        <v>0</v>
      </c>
      <c r="J256" s="106"/>
      <c r="K256" s="1">
        <f>I256</f>
        <v>0</v>
      </c>
      <c r="L256" s="85"/>
      <c r="M256" s="86"/>
      <c r="N256" s="40">
        <v>0</v>
      </c>
      <c r="O256" s="106"/>
      <c r="P256" s="1">
        <f>N256</f>
        <v>0</v>
      </c>
      <c r="Q256" s="85"/>
      <c r="R256" s="86"/>
      <c r="S256" s="40">
        <v>0</v>
      </c>
      <c r="T256" s="106"/>
      <c r="U256" s="1">
        <f>S256</f>
        <v>0</v>
      </c>
      <c r="V256" s="85"/>
    </row>
    <row r="257" spans="1:22" x14ac:dyDescent="0.25">
      <c r="A257" s="139">
        <f t="shared" ref="A257:A306" si="72">A256+1</f>
        <v>3</v>
      </c>
      <c r="B257" s="85" t="s">
        <v>22</v>
      </c>
      <c r="C257" s="86"/>
      <c r="D257" s="40">
        <f>CKH_LOSS</f>
        <v>1.0427999999999999</v>
      </c>
      <c r="E257" s="106"/>
      <c r="F257" s="1">
        <f>EPI_LOSS</f>
        <v>1.0430999999999999</v>
      </c>
      <c r="G257" s="85"/>
      <c r="H257" s="86"/>
      <c r="I257" s="40">
        <f>SMP_LOSS</f>
        <v>1.0608</v>
      </c>
      <c r="J257" s="106"/>
      <c r="K257" s="1">
        <f>EPI_LOSS</f>
        <v>1.0430999999999999</v>
      </c>
      <c r="L257" s="85"/>
      <c r="M257" s="86"/>
      <c r="N257" s="40">
        <f>DUT_LOSS</f>
        <v>1.0662</v>
      </c>
      <c r="O257" s="106"/>
      <c r="P257" s="1">
        <f>EPI_LOSS</f>
        <v>1.0430999999999999</v>
      </c>
      <c r="Q257" s="85"/>
      <c r="R257" s="86"/>
      <c r="S257" s="72">
        <f>NEW_LOSS</f>
        <v>1.0580000000000001</v>
      </c>
      <c r="T257" s="106"/>
      <c r="U257" s="1">
        <f>EPI_LOSS</f>
        <v>1.0430999999999999</v>
      </c>
      <c r="V257" s="85"/>
    </row>
    <row r="258" spans="1:22" x14ac:dyDescent="0.25">
      <c r="A258" s="139">
        <f t="shared" si="72"/>
        <v>4</v>
      </c>
      <c r="B258" s="85" t="s">
        <v>91</v>
      </c>
      <c r="C258" s="86"/>
      <c r="D258" s="40">
        <f>D255*D257</f>
        <v>15642</v>
      </c>
      <c r="E258" s="106"/>
      <c r="F258" s="1">
        <f>F255*F257</f>
        <v>15646.499999999998</v>
      </c>
      <c r="G258" s="85"/>
      <c r="H258" s="86"/>
      <c r="I258" s="40">
        <f>I255*I257</f>
        <v>15912</v>
      </c>
      <c r="J258" s="106"/>
      <c r="K258" s="1">
        <f>K255*K257</f>
        <v>15646.499999999998</v>
      </c>
      <c r="L258" s="85"/>
      <c r="M258" s="86"/>
      <c r="N258" s="40">
        <f>N255*N257</f>
        <v>15993</v>
      </c>
      <c r="O258" s="106"/>
      <c r="P258" s="1">
        <f>P255*P257</f>
        <v>15646.499999999998</v>
      </c>
      <c r="Q258" s="85"/>
      <c r="R258" s="86"/>
      <c r="S258" s="40">
        <f>S255*S257</f>
        <v>15870</v>
      </c>
      <c r="T258" s="106"/>
      <c r="U258" s="1">
        <f>U255*U257</f>
        <v>15646.499999999998</v>
      </c>
      <c r="V258" s="85"/>
    </row>
    <row r="259" spans="1:22" x14ac:dyDescent="0.25">
      <c r="A259" s="140">
        <f t="shared" si="72"/>
        <v>5</v>
      </c>
      <c r="B259" s="83" t="s">
        <v>27</v>
      </c>
      <c r="C259" s="82"/>
      <c r="D259" s="41"/>
      <c r="E259" s="107"/>
      <c r="F259" s="39"/>
      <c r="G259" s="83"/>
      <c r="H259" s="82"/>
      <c r="I259" s="41"/>
      <c r="J259" s="107"/>
      <c r="K259" s="39"/>
      <c r="L259" s="83"/>
      <c r="M259" s="82"/>
      <c r="N259" s="41"/>
      <c r="O259" s="107"/>
      <c r="P259" s="39"/>
      <c r="Q259" s="83"/>
      <c r="R259" s="82"/>
      <c r="S259" s="41"/>
      <c r="T259" s="107"/>
      <c r="U259" s="39"/>
      <c r="V259" s="83"/>
    </row>
    <row r="260" spans="1:22" x14ac:dyDescent="0.25">
      <c r="A260" s="139">
        <f t="shared" si="72"/>
        <v>6</v>
      </c>
      <c r="B260" s="85" t="s">
        <v>23</v>
      </c>
      <c r="C260" s="84">
        <f>'General Input'!$B$11</f>
        <v>0.08</v>
      </c>
      <c r="D260" s="42">
        <f>D$255*C260*TOU_OFF</f>
        <v>768</v>
      </c>
      <c r="E260" s="108">
        <f>'General Input'!$B$11</f>
        <v>0.08</v>
      </c>
      <c r="F260" s="7">
        <f>F$255*E260*TOU_OFF</f>
        <v>768</v>
      </c>
      <c r="G260" s="85"/>
      <c r="H260" s="84">
        <f>'General Input'!$B$11</f>
        <v>0.08</v>
      </c>
      <c r="I260" s="42">
        <f>I$255*H260*TOU_OFF</f>
        <v>768</v>
      </c>
      <c r="J260" s="108">
        <f>'General Input'!$B$11</f>
        <v>0.08</v>
      </c>
      <c r="K260" s="7">
        <f>K$255*J260*TOU_OFF</f>
        <v>768</v>
      </c>
      <c r="L260" s="85"/>
      <c r="M260" s="84">
        <f>'General Input'!$B$11</f>
        <v>0.08</v>
      </c>
      <c r="N260" s="42">
        <f>N$255*M260*TOU_OFF</f>
        <v>768</v>
      </c>
      <c r="O260" s="108">
        <f>'General Input'!$B$11</f>
        <v>0.08</v>
      </c>
      <c r="P260" s="7">
        <f>P$255*O260*TOU_OFF</f>
        <v>768</v>
      </c>
      <c r="Q260" s="85"/>
      <c r="R260" s="84">
        <f>'General Input'!$B$11</f>
        <v>0.08</v>
      </c>
      <c r="S260" s="42">
        <f>S$255*R260*TOU_OFF</f>
        <v>768</v>
      </c>
      <c r="T260" s="108">
        <f>'General Input'!$B$11</f>
        <v>0.08</v>
      </c>
      <c r="U260" s="7">
        <f>U$255*T260*TOU_OFF</f>
        <v>768</v>
      </c>
      <c r="V260" s="85"/>
    </row>
    <row r="261" spans="1:22" x14ac:dyDescent="0.25">
      <c r="A261" s="139">
        <f t="shared" si="72"/>
        <v>7</v>
      </c>
      <c r="B261" s="85" t="s">
        <v>24</v>
      </c>
      <c r="C261" s="84">
        <f>'General Input'!$B$12</f>
        <v>0.122</v>
      </c>
      <c r="D261" s="42">
        <f>D$255*C261*TOU_MID</f>
        <v>329.4</v>
      </c>
      <c r="E261" s="108">
        <f>'General Input'!$B$12</f>
        <v>0.122</v>
      </c>
      <c r="F261" s="7">
        <f>F$255*E261*TOU_MID</f>
        <v>329.4</v>
      </c>
      <c r="G261" s="85"/>
      <c r="H261" s="84">
        <f>'General Input'!$B$12</f>
        <v>0.122</v>
      </c>
      <c r="I261" s="42">
        <f>I$255*H261*TOU_MID</f>
        <v>329.4</v>
      </c>
      <c r="J261" s="108">
        <f>'General Input'!$B$12</f>
        <v>0.122</v>
      </c>
      <c r="K261" s="7">
        <f>K$255*J261*TOU_MID</f>
        <v>329.4</v>
      </c>
      <c r="L261" s="85"/>
      <c r="M261" s="84">
        <f>'General Input'!$B$12</f>
        <v>0.122</v>
      </c>
      <c r="N261" s="42">
        <f>N$255*M261*TOU_MID</f>
        <v>329.4</v>
      </c>
      <c r="O261" s="108">
        <f>'General Input'!$B$12</f>
        <v>0.122</v>
      </c>
      <c r="P261" s="7">
        <f>P$255*O261*TOU_MID</f>
        <v>329.4</v>
      </c>
      <c r="Q261" s="85"/>
      <c r="R261" s="84">
        <f>'General Input'!$B$12</f>
        <v>0.122</v>
      </c>
      <c r="S261" s="42">
        <f>S$255*R261*TOU_MID</f>
        <v>329.4</v>
      </c>
      <c r="T261" s="108">
        <f>'General Input'!$B$12</f>
        <v>0.122</v>
      </c>
      <c r="U261" s="7">
        <f>U$255*T261*TOU_MID</f>
        <v>329.4</v>
      </c>
      <c r="V261" s="85"/>
    </row>
    <row r="262" spans="1:22" x14ac:dyDescent="0.25">
      <c r="A262" s="141">
        <f t="shared" si="72"/>
        <v>8</v>
      </c>
      <c r="B262" s="125" t="s">
        <v>25</v>
      </c>
      <c r="C262" s="124">
        <f>'General Input'!$B$13</f>
        <v>0.161</v>
      </c>
      <c r="D262" s="69">
        <f>D$255*C262*TOU_ON</f>
        <v>434.7</v>
      </c>
      <c r="E262" s="109">
        <f>'General Input'!$B$13</f>
        <v>0.161</v>
      </c>
      <c r="F262" s="70">
        <f>F$255*E262*TOU_ON</f>
        <v>434.7</v>
      </c>
      <c r="G262" s="125"/>
      <c r="H262" s="124">
        <f>'General Input'!$B$13</f>
        <v>0.161</v>
      </c>
      <c r="I262" s="69">
        <f>I$255*H262*TOU_ON</f>
        <v>434.7</v>
      </c>
      <c r="J262" s="109">
        <f>'General Input'!$B$13</f>
        <v>0.161</v>
      </c>
      <c r="K262" s="70">
        <f>K$255*J262*TOU_ON</f>
        <v>434.7</v>
      </c>
      <c r="L262" s="125"/>
      <c r="M262" s="124">
        <f>'General Input'!$B$13</f>
        <v>0.161</v>
      </c>
      <c r="N262" s="69">
        <f>N$255*M262*TOU_ON</f>
        <v>434.7</v>
      </c>
      <c r="O262" s="109">
        <f>'General Input'!$B$13</f>
        <v>0.161</v>
      </c>
      <c r="P262" s="70">
        <f>P$255*O262*TOU_ON</f>
        <v>434.7</v>
      </c>
      <c r="Q262" s="125"/>
      <c r="R262" s="124">
        <f>'General Input'!$B$13</f>
        <v>0.161</v>
      </c>
      <c r="S262" s="69">
        <f>S$255*R262*TOU_ON</f>
        <v>434.7</v>
      </c>
      <c r="T262" s="109">
        <f>'General Input'!$B$13</f>
        <v>0.161</v>
      </c>
      <c r="U262" s="70">
        <f>U$255*T262*TOU_ON</f>
        <v>434.7</v>
      </c>
      <c r="V262" s="125"/>
    </row>
    <row r="263" spans="1:22" x14ac:dyDescent="0.25">
      <c r="A263" s="142">
        <f t="shared" si="72"/>
        <v>9</v>
      </c>
      <c r="B263" s="143" t="s">
        <v>26</v>
      </c>
      <c r="C263" s="126"/>
      <c r="D263" s="96">
        <f>SUM(D260:D262)</f>
        <v>1532.1000000000001</v>
      </c>
      <c r="E263" s="110"/>
      <c r="F263" s="95">
        <f>SUM(F260:F262)</f>
        <v>1532.1000000000001</v>
      </c>
      <c r="G263" s="127">
        <f>D263-F263</f>
        <v>0</v>
      </c>
      <c r="H263" s="126"/>
      <c r="I263" s="96">
        <f>SUM(I260:I262)</f>
        <v>1532.1000000000001</v>
      </c>
      <c r="J263" s="110"/>
      <c r="K263" s="95">
        <f>SUM(K260:K262)</f>
        <v>1532.1000000000001</v>
      </c>
      <c r="L263" s="127">
        <f>I263-K263</f>
        <v>0</v>
      </c>
      <c r="M263" s="126"/>
      <c r="N263" s="96">
        <f>SUM(N260:N262)</f>
        <v>1532.1000000000001</v>
      </c>
      <c r="O263" s="110"/>
      <c r="P263" s="95">
        <f>SUM(P260:P262)</f>
        <v>1532.1000000000001</v>
      </c>
      <c r="Q263" s="127">
        <f>N263-P263</f>
        <v>0</v>
      </c>
      <c r="R263" s="126"/>
      <c r="S263" s="96">
        <f>SUM(S260:S262)</f>
        <v>1532.1000000000001</v>
      </c>
      <c r="T263" s="110"/>
      <c r="U263" s="95">
        <f>SUM(U260:U262)</f>
        <v>1532.1000000000001</v>
      </c>
      <c r="V263" s="127">
        <f>S263-U263</f>
        <v>0</v>
      </c>
    </row>
    <row r="264" spans="1:22" x14ac:dyDescent="0.25">
      <c r="A264" s="144">
        <f t="shared" si="72"/>
        <v>10</v>
      </c>
      <c r="B264" s="145" t="s">
        <v>116</v>
      </c>
      <c r="C264" s="128"/>
      <c r="D264" s="120"/>
      <c r="E264" s="111"/>
      <c r="F264" s="97"/>
      <c r="G264" s="129">
        <f>G263/D263</f>
        <v>0</v>
      </c>
      <c r="H264" s="128"/>
      <c r="I264" s="120"/>
      <c r="J264" s="111"/>
      <c r="K264" s="97"/>
      <c r="L264" s="129">
        <f>L263/I263</f>
        <v>0</v>
      </c>
      <c r="M264" s="128"/>
      <c r="N264" s="120"/>
      <c r="O264" s="111"/>
      <c r="P264" s="97"/>
      <c r="Q264" s="129">
        <f>Q263/N263</f>
        <v>0</v>
      </c>
      <c r="R264" s="128"/>
      <c r="S264" s="120"/>
      <c r="T264" s="111"/>
      <c r="U264" s="97"/>
      <c r="V264" s="129">
        <f>V263/S263</f>
        <v>0</v>
      </c>
    </row>
    <row r="265" spans="1:22" x14ac:dyDescent="0.25">
      <c r="A265" s="146">
        <f t="shared" si="72"/>
        <v>11</v>
      </c>
      <c r="B265" s="131" t="s">
        <v>28</v>
      </c>
      <c r="C265" s="130"/>
      <c r="D265" s="121"/>
      <c r="E265" s="112"/>
      <c r="F265" s="94"/>
      <c r="G265" s="131"/>
      <c r="H265" s="130"/>
      <c r="I265" s="121"/>
      <c r="J265" s="112"/>
      <c r="K265" s="94"/>
      <c r="L265" s="131"/>
      <c r="M265" s="130"/>
      <c r="N265" s="121"/>
      <c r="O265" s="112"/>
      <c r="P265" s="94"/>
      <c r="Q265" s="131"/>
      <c r="R265" s="130"/>
      <c r="S265" s="121"/>
      <c r="T265" s="112"/>
      <c r="U265" s="94"/>
      <c r="V265" s="131"/>
    </row>
    <row r="266" spans="1:22" x14ac:dyDescent="0.25">
      <c r="A266" s="139">
        <f t="shared" si="72"/>
        <v>12</v>
      </c>
      <c r="B266" s="85" t="s">
        <v>5</v>
      </c>
      <c r="C266" s="55">
        <f>'2015 Approved'!$C$4</f>
        <v>34.840000000000003</v>
      </c>
      <c r="D266" s="42">
        <f>C266</f>
        <v>34.840000000000003</v>
      </c>
      <c r="E266" s="113">
        <f>'2016 Proposed'!$C$3</f>
        <v>30</v>
      </c>
      <c r="F266" s="7">
        <f>E266</f>
        <v>30</v>
      </c>
      <c r="G266" s="85"/>
      <c r="H266" s="55">
        <f>'2015 Approved'!$N$4</f>
        <v>19.059999999999999</v>
      </c>
      <c r="I266" s="42">
        <f>H266</f>
        <v>19.059999999999999</v>
      </c>
      <c r="J266" s="113">
        <f>'2016 Proposed'!$C$3</f>
        <v>30</v>
      </c>
      <c r="K266" s="7">
        <f>J266</f>
        <v>30</v>
      </c>
      <c r="L266" s="85"/>
      <c r="M266" s="55">
        <f>'2015 Approved'!$U$4</f>
        <v>27.45</v>
      </c>
      <c r="N266" s="42">
        <f>M266</f>
        <v>27.45</v>
      </c>
      <c r="O266" s="113">
        <f>'2016 Proposed'!$C$3</f>
        <v>30</v>
      </c>
      <c r="P266" s="7">
        <f>O266</f>
        <v>30</v>
      </c>
      <c r="Q266" s="85"/>
      <c r="R266" s="55">
        <f>'2015 Approved'!$Y$4</f>
        <v>22.91</v>
      </c>
      <c r="S266" s="42">
        <f>R266</f>
        <v>22.91</v>
      </c>
      <c r="T266" s="113">
        <f>'2016 Proposed'!$C$3</f>
        <v>30</v>
      </c>
      <c r="U266" s="7">
        <f>T266</f>
        <v>30</v>
      </c>
      <c r="V266" s="85"/>
    </row>
    <row r="267" spans="1:22" x14ac:dyDescent="0.25">
      <c r="A267" s="139">
        <f t="shared" si="72"/>
        <v>13</v>
      </c>
      <c r="B267" s="85" t="s">
        <v>84</v>
      </c>
      <c r="C267" s="55">
        <f>'2015 Approved'!$C$5</f>
        <v>3.01</v>
      </c>
      <c r="D267" s="42">
        <f t="shared" ref="D267:D270" si="73">C267</f>
        <v>3.01</v>
      </c>
      <c r="E267" s="113">
        <f>'2016 Proposed'!$C$5</f>
        <v>0</v>
      </c>
      <c r="F267" s="7">
        <f t="shared" ref="F267:F270" si="74">E267</f>
        <v>0</v>
      </c>
      <c r="G267" s="85"/>
      <c r="H267" s="55">
        <f>'2015 Approved'!$N$5</f>
        <v>1.23</v>
      </c>
      <c r="I267" s="42">
        <f t="shared" ref="I267:I270" si="75">H267</f>
        <v>1.23</v>
      </c>
      <c r="J267" s="113">
        <f>'2016 Proposed'!$C$5</f>
        <v>0</v>
      </c>
      <c r="K267" s="7">
        <f t="shared" ref="K267:K270" si="76">J267</f>
        <v>0</v>
      </c>
      <c r="L267" s="85"/>
      <c r="M267" s="55">
        <f>'2015 Approved'!$U$5</f>
        <v>2.21</v>
      </c>
      <c r="N267" s="42">
        <f t="shared" ref="N267:N270" si="77">M267</f>
        <v>2.21</v>
      </c>
      <c r="O267" s="113">
        <f>'2016 Proposed'!$C$5</f>
        <v>0</v>
      </c>
      <c r="P267" s="7">
        <f t="shared" ref="P267:P270" si="78">O267</f>
        <v>0</v>
      </c>
      <c r="Q267" s="85"/>
      <c r="R267" s="55">
        <f>'2015 Approved'!$Y$5</f>
        <v>1.23</v>
      </c>
      <c r="S267" s="42">
        <f t="shared" ref="S267:S270" si="79">R267</f>
        <v>1.23</v>
      </c>
      <c r="T267" s="113">
        <f>'2016 Proposed'!$C$5</f>
        <v>0</v>
      </c>
      <c r="U267" s="7">
        <f t="shared" ref="U267:U270" si="80">T267</f>
        <v>0</v>
      </c>
      <c r="V267" s="85"/>
    </row>
    <row r="268" spans="1:22" x14ac:dyDescent="0.25">
      <c r="A268" s="139">
        <f t="shared" si="72"/>
        <v>14</v>
      </c>
      <c r="B268" s="85" t="s">
        <v>84</v>
      </c>
      <c r="C268" s="55">
        <f>'2015 Approved'!$C$6</f>
        <v>0</v>
      </c>
      <c r="D268" s="42">
        <f t="shared" si="73"/>
        <v>0</v>
      </c>
      <c r="E268" s="113">
        <f>'2016 Proposed'!$C$6</f>
        <v>0</v>
      </c>
      <c r="F268" s="7">
        <f t="shared" si="74"/>
        <v>0</v>
      </c>
      <c r="G268" s="85"/>
      <c r="H268" s="55">
        <f>'2015 Approved'!$N$6</f>
        <v>4.12</v>
      </c>
      <c r="I268" s="42">
        <f t="shared" si="75"/>
        <v>4.12</v>
      </c>
      <c r="J268" s="113">
        <f>'2016 Proposed'!$C$6</f>
        <v>0</v>
      </c>
      <c r="K268" s="7">
        <f t="shared" si="76"/>
        <v>0</v>
      </c>
      <c r="L268" s="85"/>
      <c r="M268" s="55">
        <f>'2015 Approved'!$U$6</f>
        <v>0</v>
      </c>
      <c r="N268" s="42">
        <f t="shared" si="77"/>
        <v>0</v>
      </c>
      <c r="O268" s="113">
        <f>'2016 Proposed'!$C$6</f>
        <v>0</v>
      </c>
      <c r="P268" s="7">
        <f t="shared" si="78"/>
        <v>0</v>
      </c>
      <c r="Q268" s="85"/>
      <c r="R268" s="55">
        <f>'2015 Approved'!$Y$6</f>
        <v>0</v>
      </c>
      <c r="S268" s="42">
        <f t="shared" si="79"/>
        <v>0</v>
      </c>
      <c r="T268" s="113">
        <f>'2016 Proposed'!$C$6</f>
        <v>0</v>
      </c>
      <c r="U268" s="7">
        <f t="shared" si="80"/>
        <v>0</v>
      </c>
      <c r="V268" s="85"/>
    </row>
    <row r="269" spans="1:22" x14ac:dyDescent="0.25">
      <c r="A269" s="139">
        <f t="shared" si="72"/>
        <v>15</v>
      </c>
      <c r="B269" s="85" t="s">
        <v>6</v>
      </c>
      <c r="C269" s="55">
        <f>'2015 Approved'!$C$259</f>
        <v>0</v>
      </c>
      <c r="D269" s="42">
        <f t="shared" si="73"/>
        <v>0</v>
      </c>
      <c r="E269" s="113">
        <f>'2016 Proposed'!$C$259</f>
        <v>0</v>
      </c>
      <c r="F269" s="7">
        <f t="shared" si="74"/>
        <v>0</v>
      </c>
      <c r="G269" s="85"/>
      <c r="H269" s="55">
        <f>'2015 Approved'!$N$259</f>
        <v>0</v>
      </c>
      <c r="I269" s="42">
        <f t="shared" si="75"/>
        <v>0</v>
      </c>
      <c r="J269" s="113">
        <f>'2016 Proposed'!$C$259</f>
        <v>0</v>
      </c>
      <c r="K269" s="7">
        <f t="shared" si="76"/>
        <v>0</v>
      </c>
      <c r="L269" s="85"/>
      <c r="M269" s="55">
        <f>'2015 Approved'!$U$259</f>
        <v>0</v>
      </c>
      <c r="N269" s="42">
        <f t="shared" si="77"/>
        <v>0</v>
      </c>
      <c r="O269" s="113">
        <f>'2016 Proposed'!$C$259</f>
        <v>0</v>
      </c>
      <c r="P269" s="7">
        <f t="shared" si="78"/>
        <v>0</v>
      </c>
      <c r="Q269" s="85"/>
      <c r="R269" s="55">
        <f>'2015 Approved'!$Y$259</f>
        <v>0</v>
      </c>
      <c r="S269" s="42">
        <f t="shared" si="79"/>
        <v>0</v>
      </c>
      <c r="T269" s="113">
        <f>'2016 Proposed'!$C$259</f>
        <v>0</v>
      </c>
      <c r="U269" s="7">
        <f t="shared" si="80"/>
        <v>0</v>
      </c>
      <c r="V269" s="85"/>
    </row>
    <row r="270" spans="1:22" x14ac:dyDescent="0.25">
      <c r="A270" s="139">
        <f t="shared" si="72"/>
        <v>16</v>
      </c>
      <c r="B270" s="85" t="s">
        <v>93</v>
      </c>
      <c r="C270" s="55">
        <f>'2015 Approved'!$C$8</f>
        <v>0.79</v>
      </c>
      <c r="D270" s="42">
        <f t="shared" si="73"/>
        <v>0.79</v>
      </c>
      <c r="E270" s="113">
        <f>'2016 Proposed'!$C$8</f>
        <v>0.79</v>
      </c>
      <c r="F270" s="7">
        <f t="shared" si="74"/>
        <v>0.79</v>
      </c>
      <c r="G270" s="85"/>
      <c r="H270" s="55">
        <f>'2015 Approved'!$N$8</f>
        <v>0.79</v>
      </c>
      <c r="I270" s="42">
        <f t="shared" si="75"/>
        <v>0.79</v>
      </c>
      <c r="J270" s="113">
        <f>'2016 Proposed'!$C$8</f>
        <v>0.79</v>
      </c>
      <c r="K270" s="7">
        <f t="shared" si="76"/>
        <v>0.79</v>
      </c>
      <c r="L270" s="85"/>
      <c r="M270" s="55">
        <f>'2015 Approved'!$U$8</f>
        <v>0.79</v>
      </c>
      <c r="N270" s="42">
        <f t="shared" si="77"/>
        <v>0.79</v>
      </c>
      <c r="O270" s="113">
        <f>'2016 Proposed'!$C$8</f>
        <v>0.79</v>
      </c>
      <c r="P270" s="7">
        <f t="shared" si="78"/>
        <v>0.79</v>
      </c>
      <c r="Q270" s="85"/>
      <c r="R270" s="55">
        <f>'2015 Approved'!$Y$8</f>
        <v>0.79</v>
      </c>
      <c r="S270" s="42">
        <f t="shared" si="79"/>
        <v>0.79</v>
      </c>
      <c r="T270" s="113">
        <f>'2016 Proposed'!$C$8</f>
        <v>0.79</v>
      </c>
      <c r="U270" s="7">
        <f t="shared" si="80"/>
        <v>0.79</v>
      </c>
      <c r="V270" s="85"/>
    </row>
    <row r="271" spans="1:22" x14ac:dyDescent="0.25">
      <c r="A271" s="139">
        <f t="shared" si="72"/>
        <v>17</v>
      </c>
      <c r="B271" s="85" t="s">
        <v>4</v>
      </c>
      <c r="C271" s="59">
        <f>D263/D255</f>
        <v>0.10214000000000001</v>
      </c>
      <c r="D271" s="42">
        <f>(D258-D255)*C271</f>
        <v>65.573880000000003</v>
      </c>
      <c r="E271" s="114">
        <f>F263/$F$255</f>
        <v>0.10214000000000001</v>
      </c>
      <c r="F271" s="7">
        <f>(F258-F255)*E271</f>
        <v>66.033509999999822</v>
      </c>
      <c r="G271" s="85"/>
      <c r="H271" s="59">
        <f>I263/I255</f>
        <v>0.10214000000000001</v>
      </c>
      <c r="I271" s="42">
        <f>(I258-I255)*H271</f>
        <v>93.151680000000013</v>
      </c>
      <c r="J271" s="114">
        <f>K263/$F$255</f>
        <v>0.10214000000000001</v>
      </c>
      <c r="K271" s="7">
        <f>(K258-K255)*J271</f>
        <v>66.033509999999822</v>
      </c>
      <c r="L271" s="85"/>
      <c r="M271" s="59">
        <f>N263/N255</f>
        <v>0.10214000000000001</v>
      </c>
      <c r="N271" s="42">
        <f>(N258-N255)*M271</f>
        <v>101.42502</v>
      </c>
      <c r="O271" s="114">
        <f>P263/$F$255</f>
        <v>0.10214000000000001</v>
      </c>
      <c r="P271" s="7">
        <f>(P258-P255)*O271</f>
        <v>66.033509999999822</v>
      </c>
      <c r="Q271" s="85"/>
      <c r="R271" s="59">
        <f>S263/S255</f>
        <v>0.10214000000000001</v>
      </c>
      <c r="S271" s="42">
        <f>(S258-S255)*R271</f>
        <v>88.861800000000002</v>
      </c>
      <c r="T271" s="114">
        <f>U263/$F$255</f>
        <v>0.10214000000000001</v>
      </c>
      <c r="U271" s="7">
        <f>(U258-U255)*T271</f>
        <v>66.033509999999822</v>
      </c>
      <c r="V271" s="85"/>
    </row>
    <row r="272" spans="1:22" x14ac:dyDescent="0.25">
      <c r="A272" s="139">
        <f t="shared" si="72"/>
        <v>18</v>
      </c>
      <c r="B272" s="85" t="s">
        <v>88</v>
      </c>
      <c r="C272" s="59">
        <f>'2015 Approved'!$C$11</f>
        <v>1.18E-2</v>
      </c>
      <c r="D272" s="42">
        <f t="shared" ref="D272:D281" si="81">C272*D$255</f>
        <v>177</v>
      </c>
      <c r="E272" s="114">
        <f>'2016 Proposed'!$C$11</f>
        <v>9.9000000000000008E-3</v>
      </c>
      <c r="F272" s="7">
        <f t="shared" ref="F272:F281" si="82">E272*F$255</f>
        <v>148.5</v>
      </c>
      <c r="G272" s="85"/>
      <c r="H272" s="59">
        <f>'2015 Approved'!$N$11</f>
        <v>5.1000000000000004E-3</v>
      </c>
      <c r="I272" s="42">
        <f t="shared" ref="I272:I281" si="83">H272*I$255</f>
        <v>76.5</v>
      </c>
      <c r="J272" s="114">
        <f>'2016 Proposed'!$C$11</f>
        <v>9.9000000000000008E-3</v>
      </c>
      <c r="K272" s="7">
        <f t="shared" ref="K272:K281" si="84">J272*K$255</f>
        <v>148.5</v>
      </c>
      <c r="L272" s="85"/>
      <c r="M272" s="59">
        <f>'2015 Approved'!$U$11</f>
        <v>6.1000000000000004E-3</v>
      </c>
      <c r="N272" s="42">
        <f t="shared" ref="N272:N281" si="85">M272*N$255</f>
        <v>91.5</v>
      </c>
      <c r="O272" s="114">
        <f>'2016 Proposed'!$C$11</f>
        <v>9.9000000000000008E-3</v>
      </c>
      <c r="P272" s="7">
        <f t="shared" ref="P272:P281" si="86">O272*P$255</f>
        <v>148.5</v>
      </c>
      <c r="Q272" s="85"/>
      <c r="R272" s="59">
        <f>'2015 Approved'!$Y$11</f>
        <v>1.14E-2</v>
      </c>
      <c r="S272" s="42">
        <f t="shared" ref="S272:S281" si="87">R272*S$255</f>
        <v>171</v>
      </c>
      <c r="T272" s="114">
        <f>'2016 Proposed'!$C$11</f>
        <v>9.9000000000000008E-3</v>
      </c>
      <c r="U272" s="7">
        <f t="shared" ref="U272:U281" si="88">T272*U$255</f>
        <v>148.5</v>
      </c>
      <c r="V272" s="85"/>
    </row>
    <row r="273" spans="1:22" x14ac:dyDescent="0.25">
      <c r="A273" s="139">
        <f t="shared" si="72"/>
        <v>19</v>
      </c>
      <c r="B273" s="85" t="s">
        <v>8</v>
      </c>
      <c r="C273" s="59">
        <f>'2015 Approved'!$C$12</f>
        <v>2.9999999999999997E-4</v>
      </c>
      <c r="D273" s="42">
        <f t="shared" si="81"/>
        <v>4.5</v>
      </c>
      <c r="E273" s="114">
        <f>'2016 Proposed'!$C$13</f>
        <v>1.5E-3</v>
      </c>
      <c r="F273" s="7">
        <f t="shared" si="82"/>
        <v>22.5</v>
      </c>
      <c r="G273" s="85"/>
      <c r="H273" s="59">
        <f>'2015 Approved'!$N$12</f>
        <v>2.0000000000000001E-4</v>
      </c>
      <c r="I273" s="42">
        <f t="shared" si="83"/>
        <v>3</v>
      </c>
      <c r="J273" s="114">
        <f>'2016 Proposed'!$C$13</f>
        <v>1.5E-3</v>
      </c>
      <c r="K273" s="7">
        <f t="shared" si="84"/>
        <v>22.5</v>
      </c>
      <c r="L273" s="85"/>
      <c r="M273" s="59">
        <f>'2015 Approved'!$U$12</f>
        <v>1.2999999999999999E-3</v>
      </c>
      <c r="N273" s="42">
        <f t="shared" si="85"/>
        <v>19.5</v>
      </c>
      <c r="O273" s="114">
        <f>'2016 Proposed'!$C$13</f>
        <v>1.5E-3</v>
      </c>
      <c r="P273" s="7">
        <f t="shared" si="86"/>
        <v>22.5</v>
      </c>
      <c r="Q273" s="85"/>
      <c r="R273" s="59">
        <f>'2015 Approved'!$Y$12</f>
        <v>5.5999999999999999E-3</v>
      </c>
      <c r="S273" s="42">
        <f t="shared" si="87"/>
        <v>84</v>
      </c>
      <c r="T273" s="114">
        <f>'2016 Proposed'!$C$13</f>
        <v>1.5E-3</v>
      </c>
      <c r="U273" s="7">
        <f t="shared" si="88"/>
        <v>22.5</v>
      </c>
      <c r="V273" s="85"/>
    </row>
    <row r="274" spans="1:22" x14ac:dyDescent="0.25">
      <c r="A274" s="139">
        <f t="shared" si="72"/>
        <v>20</v>
      </c>
      <c r="B274" s="85" t="s">
        <v>85</v>
      </c>
      <c r="C274" s="59">
        <f>'2015 Approved'!$C$13</f>
        <v>0</v>
      </c>
      <c r="D274" s="42">
        <f t="shared" si="81"/>
        <v>0</v>
      </c>
      <c r="E274" s="114">
        <f>'2016 Proposed'!$C$14</f>
        <v>0</v>
      </c>
      <c r="F274" s="7">
        <f t="shared" si="82"/>
        <v>0</v>
      </c>
      <c r="G274" s="85"/>
      <c r="H274" s="59">
        <f>'2015 Approved'!$N$13</f>
        <v>2.0000000000000001E-4</v>
      </c>
      <c r="I274" s="42">
        <f t="shared" si="83"/>
        <v>3</v>
      </c>
      <c r="J274" s="114">
        <f>'2016 Proposed'!$C$14</f>
        <v>0</v>
      </c>
      <c r="K274" s="7">
        <f t="shared" si="84"/>
        <v>0</v>
      </c>
      <c r="L274" s="85"/>
      <c r="M274" s="59">
        <f>'2015 Approved'!$U$13</f>
        <v>0</v>
      </c>
      <c r="N274" s="42">
        <f t="shared" si="85"/>
        <v>0</v>
      </c>
      <c r="O274" s="114">
        <f>'2016 Proposed'!$C$14</f>
        <v>0</v>
      </c>
      <c r="P274" s="7">
        <f t="shared" si="86"/>
        <v>0</v>
      </c>
      <c r="Q274" s="85"/>
      <c r="R274" s="59">
        <f>'2015 Approved'!$Y$13</f>
        <v>0</v>
      </c>
      <c r="S274" s="42">
        <f t="shared" si="87"/>
        <v>0</v>
      </c>
      <c r="T274" s="114">
        <f>'2016 Proposed'!$C$14</f>
        <v>0</v>
      </c>
      <c r="U274" s="7">
        <f t="shared" si="88"/>
        <v>0</v>
      </c>
      <c r="V274" s="85"/>
    </row>
    <row r="275" spans="1:22" x14ac:dyDescent="0.25">
      <c r="A275" s="139">
        <f t="shared" si="72"/>
        <v>21</v>
      </c>
      <c r="B275" s="85" t="s">
        <v>9</v>
      </c>
      <c r="C275" s="59">
        <f>'2015 Approved'!$C$14</f>
        <v>5.9999999999999995E-4</v>
      </c>
      <c r="D275" s="42">
        <f t="shared" si="81"/>
        <v>9</v>
      </c>
      <c r="E275" s="114">
        <f>'2016 Proposed'!$C$15</f>
        <v>6.9999999999999999E-4</v>
      </c>
      <c r="F275" s="7">
        <f t="shared" si="82"/>
        <v>10.5</v>
      </c>
      <c r="G275" s="85"/>
      <c r="H275" s="59">
        <f>'2015 Approved'!$N$14</f>
        <v>2.0000000000000001E-4</v>
      </c>
      <c r="I275" s="42">
        <f t="shared" si="83"/>
        <v>3</v>
      </c>
      <c r="J275" s="114">
        <f>'2016 Proposed'!$C$15</f>
        <v>6.9999999999999999E-4</v>
      </c>
      <c r="K275" s="7">
        <f t="shared" si="84"/>
        <v>10.5</v>
      </c>
      <c r="L275" s="85"/>
      <c r="M275" s="59">
        <f>'2015 Approved'!$U$14</f>
        <v>0</v>
      </c>
      <c r="N275" s="42">
        <f t="shared" si="85"/>
        <v>0</v>
      </c>
      <c r="O275" s="114">
        <f>'2016 Proposed'!$C$15</f>
        <v>6.9999999999999999E-4</v>
      </c>
      <c r="P275" s="7">
        <f t="shared" si="86"/>
        <v>10.5</v>
      </c>
      <c r="Q275" s="85"/>
      <c r="R275" s="59">
        <f>'2015 Approved'!$Y$14</f>
        <v>0</v>
      </c>
      <c r="S275" s="42">
        <f t="shared" si="87"/>
        <v>0</v>
      </c>
      <c r="T275" s="114">
        <f>'2016 Proposed'!$C$15</f>
        <v>6.9999999999999999E-4</v>
      </c>
      <c r="U275" s="7">
        <f t="shared" si="88"/>
        <v>10.5</v>
      </c>
      <c r="V275" s="85"/>
    </row>
    <row r="276" spans="1:22" x14ac:dyDescent="0.25">
      <c r="A276" s="139">
        <f t="shared" si="72"/>
        <v>22</v>
      </c>
      <c r="B276" s="85" t="s">
        <v>10</v>
      </c>
      <c r="C276" s="59">
        <f>'2015 Approved'!$C$15</f>
        <v>-1E-4</v>
      </c>
      <c r="D276" s="42">
        <f t="shared" si="81"/>
        <v>-1.5</v>
      </c>
      <c r="E276" s="114">
        <f>'2016 Proposed'!$C$16</f>
        <v>0</v>
      </c>
      <c r="F276" s="7">
        <f t="shared" si="82"/>
        <v>0</v>
      </c>
      <c r="G276" s="85"/>
      <c r="H276" s="59">
        <f>'2015 Approved'!$N$15</f>
        <v>-1E-4</v>
      </c>
      <c r="I276" s="42">
        <f t="shared" si="83"/>
        <v>-1.5</v>
      </c>
      <c r="J276" s="114">
        <f>'2016 Proposed'!$C$16</f>
        <v>0</v>
      </c>
      <c r="K276" s="7">
        <f t="shared" si="84"/>
        <v>0</v>
      </c>
      <c r="L276" s="85"/>
      <c r="M276" s="59">
        <f>'2015 Approved'!$U$15</f>
        <v>0</v>
      </c>
      <c r="N276" s="42">
        <f t="shared" si="85"/>
        <v>0</v>
      </c>
      <c r="O276" s="114">
        <f>'2016 Proposed'!$C$16</f>
        <v>0</v>
      </c>
      <c r="P276" s="7">
        <f t="shared" si="86"/>
        <v>0</v>
      </c>
      <c r="Q276" s="85"/>
      <c r="R276" s="59">
        <f>'2015 Approved'!$Y$15</f>
        <v>0</v>
      </c>
      <c r="S276" s="42">
        <f t="shared" si="87"/>
        <v>0</v>
      </c>
      <c r="T276" s="114">
        <f>'2016 Proposed'!$C$16</f>
        <v>0</v>
      </c>
      <c r="U276" s="7">
        <f t="shared" si="88"/>
        <v>0</v>
      </c>
      <c r="V276" s="85"/>
    </row>
    <row r="277" spans="1:22" x14ac:dyDescent="0.25">
      <c r="A277" s="139">
        <f t="shared" si="72"/>
        <v>23</v>
      </c>
      <c r="B277" s="85" t="s">
        <v>99</v>
      </c>
      <c r="C277" s="59">
        <f>'2015 Approved'!$C$16</f>
        <v>0</v>
      </c>
      <c r="D277" s="42">
        <f t="shared" si="81"/>
        <v>0</v>
      </c>
      <c r="E277" s="114">
        <f>'2016 Proposed'!$C$17</f>
        <v>0</v>
      </c>
      <c r="F277" s="7">
        <f t="shared" si="82"/>
        <v>0</v>
      </c>
      <c r="G277" s="85"/>
      <c r="H277" s="59">
        <f>'2015 Approved'!$N$16</f>
        <v>0</v>
      </c>
      <c r="I277" s="42">
        <f t="shared" si="83"/>
        <v>0</v>
      </c>
      <c r="J277" s="114">
        <f>'2016 Proposed'!$C$17</f>
        <v>0</v>
      </c>
      <c r="K277" s="7">
        <f t="shared" si="84"/>
        <v>0</v>
      </c>
      <c r="L277" s="85"/>
      <c r="M277" s="59">
        <f>'2015 Approved'!$U$16</f>
        <v>4.0000000000000002E-4</v>
      </c>
      <c r="N277" s="42">
        <f t="shared" si="85"/>
        <v>6</v>
      </c>
      <c r="O277" s="114">
        <f>M277</f>
        <v>4.0000000000000002E-4</v>
      </c>
      <c r="P277" s="7">
        <f t="shared" si="86"/>
        <v>6</v>
      </c>
      <c r="Q277" s="85"/>
      <c r="R277" s="59">
        <f>'2015 Approved'!$Y$16</f>
        <v>2.3E-3</v>
      </c>
      <c r="S277" s="42">
        <f t="shared" si="87"/>
        <v>34.5</v>
      </c>
      <c r="T277" s="114">
        <f>R277</f>
        <v>2.3E-3</v>
      </c>
      <c r="U277" s="7">
        <f t="shared" si="88"/>
        <v>34.5</v>
      </c>
      <c r="V277" s="85"/>
    </row>
    <row r="278" spans="1:22" x14ac:dyDescent="0.25">
      <c r="A278" s="139">
        <f t="shared" si="72"/>
        <v>24</v>
      </c>
      <c r="B278" s="85" t="s">
        <v>110</v>
      </c>
      <c r="C278" s="59">
        <f>'2015 Approved'!$C$17</f>
        <v>2.2000000000000001E-3</v>
      </c>
      <c r="D278" s="42">
        <f t="shared" si="81"/>
        <v>33</v>
      </c>
      <c r="E278" s="114">
        <f>'2016 Proposed'!$C$18</f>
        <v>0</v>
      </c>
      <c r="F278" s="7">
        <f t="shared" si="82"/>
        <v>0</v>
      </c>
      <c r="G278" s="85"/>
      <c r="H278" s="59">
        <f>'2015 Approved'!$N$17</f>
        <v>1.4E-3</v>
      </c>
      <c r="I278" s="42">
        <f t="shared" si="83"/>
        <v>21</v>
      </c>
      <c r="J278" s="114">
        <f>'2016 Proposed'!$C$18</f>
        <v>0</v>
      </c>
      <c r="K278" s="7">
        <f t="shared" si="84"/>
        <v>0</v>
      </c>
      <c r="L278" s="85"/>
      <c r="M278" s="59">
        <f>'2015 Approved'!$U$17</f>
        <v>1.6000000000000001E-3</v>
      </c>
      <c r="N278" s="42">
        <f t="shared" si="85"/>
        <v>24</v>
      </c>
      <c r="O278" s="114">
        <f>'2016 Proposed'!$C$18</f>
        <v>0</v>
      </c>
      <c r="P278" s="7">
        <f t="shared" si="86"/>
        <v>0</v>
      </c>
      <c r="Q278" s="85"/>
      <c r="R278" s="59">
        <f>'2015 Approved'!$Y$17</f>
        <v>5.8999999999999999E-3</v>
      </c>
      <c r="S278" s="42">
        <f t="shared" si="87"/>
        <v>88.5</v>
      </c>
      <c r="T278" s="114">
        <f>'2016 Proposed'!$C$18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25</v>
      </c>
      <c r="B279" s="85" t="s">
        <v>100</v>
      </c>
      <c r="C279" s="59">
        <f>'2015 Approved'!$C$18</f>
        <v>0</v>
      </c>
      <c r="D279" s="42">
        <f t="shared" si="81"/>
        <v>0</v>
      </c>
      <c r="E279" s="114">
        <f>'2016 Proposed'!$C$19</f>
        <v>1.5E-3</v>
      </c>
      <c r="F279" s="7">
        <f t="shared" si="82"/>
        <v>22.5</v>
      </c>
      <c r="G279" s="85"/>
      <c r="H279" s="59">
        <f>'2015 Approved'!$N$18</f>
        <v>0</v>
      </c>
      <c r="I279" s="42">
        <f t="shared" si="83"/>
        <v>0</v>
      </c>
      <c r="J279" s="114">
        <f>'2016 Proposed'!$C$19</f>
        <v>1.5E-3</v>
      </c>
      <c r="K279" s="7">
        <f t="shared" si="84"/>
        <v>22.5</v>
      </c>
      <c r="L279" s="85"/>
      <c r="M279" s="59">
        <f>'2015 Approved'!$U$18</f>
        <v>0</v>
      </c>
      <c r="N279" s="42">
        <f t="shared" si="85"/>
        <v>0</v>
      </c>
      <c r="O279" s="114">
        <f>'2016 Proposed'!$C$19</f>
        <v>1.5E-3</v>
      </c>
      <c r="P279" s="7">
        <f t="shared" si="86"/>
        <v>22.5</v>
      </c>
      <c r="Q279" s="85"/>
      <c r="R279" s="59">
        <f>'2015 Approved'!$Y$18</f>
        <v>0</v>
      </c>
      <c r="S279" s="42">
        <f t="shared" si="87"/>
        <v>0</v>
      </c>
      <c r="T279" s="114">
        <f>'2016 Proposed'!$C$19</f>
        <v>1.5E-3</v>
      </c>
      <c r="U279" s="7">
        <f t="shared" si="88"/>
        <v>22.5</v>
      </c>
      <c r="V279" s="85"/>
    </row>
    <row r="280" spans="1:22" x14ac:dyDescent="0.25">
      <c r="A280" s="139">
        <f t="shared" si="72"/>
        <v>26</v>
      </c>
      <c r="B280" s="85" t="s">
        <v>92</v>
      </c>
      <c r="C280" s="59">
        <f>'2015 Approved'!$C$19</f>
        <v>0</v>
      </c>
      <c r="D280" s="42">
        <f t="shared" si="81"/>
        <v>0</v>
      </c>
      <c r="E280" s="114">
        <f>'2016 Proposed'!$C$20</f>
        <v>4.0000000000000002E-4</v>
      </c>
      <c r="F280" s="7">
        <f t="shared" si="82"/>
        <v>6</v>
      </c>
      <c r="G280" s="85"/>
      <c r="H280" s="59">
        <f>'2015 Approved'!$N$19</f>
        <v>0</v>
      </c>
      <c r="I280" s="42">
        <f t="shared" si="83"/>
        <v>0</v>
      </c>
      <c r="J280" s="114">
        <f>'2016 Proposed'!$C$20</f>
        <v>4.0000000000000002E-4</v>
      </c>
      <c r="K280" s="7">
        <f t="shared" si="84"/>
        <v>6</v>
      </c>
      <c r="L280" s="85"/>
      <c r="M280" s="59">
        <f>'2015 Approved'!$U$19</f>
        <v>0</v>
      </c>
      <c r="N280" s="42">
        <f t="shared" si="85"/>
        <v>0</v>
      </c>
      <c r="O280" s="114">
        <f>'2016 Proposed'!$C$20</f>
        <v>4.0000000000000002E-4</v>
      </c>
      <c r="P280" s="7">
        <f t="shared" si="86"/>
        <v>6</v>
      </c>
      <c r="Q280" s="85"/>
      <c r="R280" s="59">
        <f>'2015 Approved'!$Y$19</f>
        <v>0</v>
      </c>
      <c r="S280" s="42">
        <f t="shared" si="87"/>
        <v>0</v>
      </c>
      <c r="T280" s="114">
        <f>'2016 Proposed'!$C$20</f>
        <v>4.0000000000000002E-4</v>
      </c>
      <c r="U280" s="7">
        <f t="shared" si="88"/>
        <v>6</v>
      </c>
      <c r="V280" s="85"/>
    </row>
    <row r="281" spans="1:22" x14ac:dyDescent="0.25">
      <c r="A281" s="139">
        <f t="shared" si="72"/>
        <v>27</v>
      </c>
      <c r="B281" s="85" t="s">
        <v>102</v>
      </c>
      <c r="C281" s="59">
        <f>'2015 Approved'!$C$20</f>
        <v>0</v>
      </c>
      <c r="D281" s="42">
        <f t="shared" si="81"/>
        <v>0</v>
      </c>
      <c r="E281" s="114">
        <f>'2016 Proposed'!$C$21</f>
        <v>-2.2000000000000001E-3</v>
      </c>
      <c r="F281" s="7">
        <f t="shared" si="82"/>
        <v>-33</v>
      </c>
      <c r="G281" s="85"/>
      <c r="H281" s="59">
        <f>'2015 Approved'!$N$20</f>
        <v>0</v>
      </c>
      <c r="I281" s="42">
        <f t="shared" si="83"/>
        <v>0</v>
      </c>
      <c r="J281" s="114">
        <f>'2016 Proposed'!$C$21</f>
        <v>-2.2000000000000001E-3</v>
      </c>
      <c r="K281" s="7">
        <f t="shared" si="84"/>
        <v>-33</v>
      </c>
      <c r="L281" s="85"/>
      <c r="M281" s="59">
        <f>'2015 Approved'!$U$20</f>
        <v>0</v>
      </c>
      <c r="N281" s="42">
        <f t="shared" si="85"/>
        <v>0</v>
      </c>
      <c r="O281" s="114">
        <f>'2016 Proposed'!$C$21</f>
        <v>-2.2000000000000001E-3</v>
      </c>
      <c r="P281" s="7">
        <f t="shared" si="86"/>
        <v>-33</v>
      </c>
      <c r="Q281" s="85"/>
      <c r="R281" s="59">
        <f>'2015 Approved'!$Y$20</f>
        <v>0</v>
      </c>
      <c r="S281" s="42">
        <f t="shared" si="87"/>
        <v>0</v>
      </c>
      <c r="T281" s="114">
        <f>'2016 Proposed'!$C$21</f>
        <v>-2.2000000000000001E-3</v>
      </c>
      <c r="U281" s="7">
        <f t="shared" si="88"/>
        <v>-33</v>
      </c>
      <c r="V281" s="85"/>
    </row>
    <row r="282" spans="1:22" x14ac:dyDescent="0.25">
      <c r="A282" s="142">
        <f t="shared" si="72"/>
        <v>28</v>
      </c>
      <c r="B282" s="143" t="s">
        <v>26</v>
      </c>
      <c r="C282" s="126"/>
      <c r="D282" s="96">
        <f>SUM(D266:D281)</f>
        <v>326.21388000000002</v>
      </c>
      <c r="E282" s="110"/>
      <c r="F282" s="95">
        <f>SUM(F266:F281)</f>
        <v>273.82350999999983</v>
      </c>
      <c r="G282" s="127">
        <f>F282-D282</f>
        <v>-52.390370000000189</v>
      </c>
      <c r="H282" s="126"/>
      <c r="I282" s="96">
        <f>SUM(I266:I281)</f>
        <v>223.35168000000002</v>
      </c>
      <c r="J282" s="110"/>
      <c r="K282" s="95">
        <f>SUM(K266:K281)</f>
        <v>273.82350999999983</v>
      </c>
      <c r="L282" s="127">
        <f>K282-I282</f>
        <v>50.471829999999812</v>
      </c>
      <c r="M282" s="126"/>
      <c r="N282" s="96">
        <f>SUM(N266:N281)</f>
        <v>272.87502000000001</v>
      </c>
      <c r="O282" s="110"/>
      <c r="P282" s="95">
        <f>SUM(P266:P281)</f>
        <v>279.82350999999983</v>
      </c>
      <c r="Q282" s="127">
        <f>P282-N282</f>
        <v>6.948489999999822</v>
      </c>
      <c r="R282" s="126"/>
      <c r="S282" s="96">
        <f>SUM(S266:S281)</f>
        <v>491.79179999999997</v>
      </c>
      <c r="T282" s="110"/>
      <c r="U282" s="95">
        <f>SUM(U266:U281)</f>
        <v>308.32350999999983</v>
      </c>
      <c r="V282" s="127">
        <f>U282-S282</f>
        <v>-183.46829000000014</v>
      </c>
    </row>
    <row r="283" spans="1:22" x14ac:dyDescent="0.25">
      <c r="A283" s="144">
        <f t="shared" si="72"/>
        <v>29</v>
      </c>
      <c r="B283" s="145" t="s">
        <v>116</v>
      </c>
      <c r="C283" s="128"/>
      <c r="D283" s="120"/>
      <c r="E283" s="111"/>
      <c r="F283" s="97"/>
      <c r="G283" s="129">
        <f>G282/D282</f>
        <v>-0.16060129017195771</v>
      </c>
      <c r="H283" s="128"/>
      <c r="I283" s="120"/>
      <c r="J283" s="111"/>
      <c r="K283" s="97"/>
      <c r="L283" s="129">
        <f>L282/I282</f>
        <v>0.22597470500333738</v>
      </c>
      <c r="M283" s="128"/>
      <c r="N283" s="120"/>
      <c r="O283" s="111"/>
      <c r="P283" s="97"/>
      <c r="Q283" s="129">
        <f>Q282/N282</f>
        <v>2.5464001798331786E-2</v>
      </c>
      <c r="R283" s="128"/>
      <c r="S283" s="120"/>
      <c r="T283" s="111"/>
      <c r="U283" s="97"/>
      <c r="V283" s="129">
        <f>V282/S282</f>
        <v>-0.37306089690800082</v>
      </c>
    </row>
    <row r="284" spans="1:22" x14ac:dyDescent="0.25">
      <c r="A284" s="146">
        <f t="shared" si="72"/>
        <v>30</v>
      </c>
      <c r="B284" s="131" t="s">
        <v>29</v>
      </c>
      <c r="C284" s="130"/>
      <c r="D284" s="121"/>
      <c r="E284" s="112"/>
      <c r="F284" s="94"/>
      <c r="G284" s="131"/>
      <c r="H284" s="130"/>
      <c r="I284" s="121"/>
      <c r="J284" s="112"/>
      <c r="K284" s="94"/>
      <c r="L284" s="131"/>
      <c r="M284" s="130"/>
      <c r="N284" s="121"/>
      <c r="O284" s="112"/>
      <c r="P284" s="94"/>
      <c r="Q284" s="131"/>
      <c r="R284" s="130"/>
      <c r="S284" s="121"/>
      <c r="T284" s="112"/>
      <c r="U284" s="94"/>
      <c r="V284" s="131"/>
    </row>
    <row r="285" spans="1:22" x14ac:dyDescent="0.25">
      <c r="A285" s="139">
        <f t="shared" si="72"/>
        <v>31</v>
      </c>
      <c r="B285" s="85" t="s">
        <v>66</v>
      </c>
      <c r="C285" s="59">
        <f>'2015 Approved'!$C$26</f>
        <v>6.4999999999999997E-3</v>
      </c>
      <c r="D285" s="42">
        <f>C285*D$258</f>
        <v>101.673</v>
      </c>
      <c r="E285" s="114">
        <f>'2016 Proposed'!$C$28</f>
        <v>6.1000000000000004E-3</v>
      </c>
      <c r="F285" s="7">
        <f>E285*F$258</f>
        <v>95.443649999999991</v>
      </c>
      <c r="G285" s="85"/>
      <c r="H285" s="59">
        <f>'2015 Approved'!$N$26</f>
        <v>6.4999999999999997E-3</v>
      </c>
      <c r="I285" s="42">
        <f>H285*I$258</f>
        <v>103.428</v>
      </c>
      <c r="J285" s="114">
        <f>'2016 Proposed'!$C$28</f>
        <v>6.1000000000000004E-3</v>
      </c>
      <c r="K285" s="7">
        <f>J285*K$258</f>
        <v>95.443649999999991</v>
      </c>
      <c r="L285" s="85"/>
      <c r="M285" s="59">
        <f>'2015 Approved'!$U$26</f>
        <v>7.1000000000000004E-3</v>
      </c>
      <c r="N285" s="42">
        <f>M285*N$258</f>
        <v>113.55030000000001</v>
      </c>
      <c r="O285" s="114">
        <f>'2016 Proposed'!$C$28</f>
        <v>6.1000000000000004E-3</v>
      </c>
      <c r="P285" s="7">
        <f>O285*P$258</f>
        <v>95.443649999999991</v>
      </c>
      <c r="Q285" s="85"/>
      <c r="R285" s="59">
        <f>'2015 Approved'!$Y$26</f>
        <v>6.817114670559849E-3</v>
      </c>
      <c r="S285" s="42">
        <f>R285*S$258</f>
        <v>108.1876098217848</v>
      </c>
      <c r="T285" s="114">
        <f>'2016 Proposed'!$C$28</f>
        <v>6.1000000000000004E-3</v>
      </c>
      <c r="U285" s="7">
        <f>T285*U$258</f>
        <v>95.443649999999991</v>
      </c>
      <c r="V285" s="85"/>
    </row>
    <row r="286" spans="1:22" x14ac:dyDescent="0.25">
      <c r="A286" s="139">
        <f t="shared" si="72"/>
        <v>32</v>
      </c>
      <c r="B286" s="85" t="s">
        <v>67</v>
      </c>
      <c r="C286" s="59">
        <f>'2015 Approved'!$C$27</f>
        <v>4.7000000000000002E-3</v>
      </c>
      <c r="D286" s="42">
        <f>C286*D$258</f>
        <v>73.517400000000009</v>
      </c>
      <c r="E286" s="114">
        <f>'2016 Proposed'!$C$29</f>
        <v>4.7000000000000002E-3</v>
      </c>
      <c r="F286" s="7">
        <f>E286*F$258</f>
        <v>73.538550000000001</v>
      </c>
      <c r="G286" s="85"/>
      <c r="H286" s="59">
        <f>'2015 Approved'!$N$27</f>
        <v>4.5999999999999999E-3</v>
      </c>
      <c r="I286" s="42">
        <f>H286*I$258</f>
        <v>73.1952</v>
      </c>
      <c r="J286" s="114">
        <f>'2016 Proposed'!$C$29</f>
        <v>4.7000000000000002E-3</v>
      </c>
      <c r="K286" s="7">
        <f>J286*K$258</f>
        <v>73.538550000000001</v>
      </c>
      <c r="L286" s="85"/>
      <c r="M286" s="59">
        <f>'2015 Approved'!$U$27</f>
        <v>5.0000000000000001E-3</v>
      </c>
      <c r="N286" s="42">
        <f>M286*N$258</f>
        <v>79.965000000000003</v>
      </c>
      <c r="O286" s="114">
        <f>'2016 Proposed'!$C$29</f>
        <v>4.7000000000000002E-3</v>
      </c>
      <c r="P286" s="7">
        <f>O286*P$258</f>
        <v>73.538550000000001</v>
      </c>
      <c r="Q286" s="85"/>
      <c r="R286" s="59">
        <f>'2015 Approved'!$Y$27</f>
        <v>3.2187423851534214E-3</v>
      </c>
      <c r="S286" s="42">
        <f>R286*S$258</f>
        <v>51.081441652384797</v>
      </c>
      <c r="T286" s="114">
        <f>'2016 Proposed'!$C$29</f>
        <v>4.7000000000000002E-3</v>
      </c>
      <c r="U286" s="7">
        <f>T286*U$258</f>
        <v>73.538550000000001</v>
      </c>
      <c r="V286" s="85"/>
    </row>
    <row r="287" spans="1:22" x14ac:dyDescent="0.25">
      <c r="A287" s="142">
        <f t="shared" si="72"/>
        <v>33</v>
      </c>
      <c r="B287" s="143" t="s">
        <v>26</v>
      </c>
      <c r="C287" s="126"/>
      <c r="D287" s="96">
        <f>SUM(D285:D286)</f>
        <v>175.19040000000001</v>
      </c>
      <c r="E287" s="110"/>
      <c r="F287" s="95">
        <f>SUM(F285:F286)</f>
        <v>168.98219999999998</v>
      </c>
      <c r="G287" s="127">
        <f>F287-D287</f>
        <v>-6.2082000000000335</v>
      </c>
      <c r="H287" s="126"/>
      <c r="I287" s="96">
        <f>SUM(I285:I286)</f>
        <v>176.6232</v>
      </c>
      <c r="J287" s="110"/>
      <c r="K287" s="95">
        <f>SUM(K285:K286)</f>
        <v>168.98219999999998</v>
      </c>
      <c r="L287" s="127">
        <f>K287-I287</f>
        <v>-7.6410000000000196</v>
      </c>
      <c r="M287" s="126"/>
      <c r="N287" s="96">
        <f>SUM(N285:N286)</f>
        <v>193.51530000000002</v>
      </c>
      <c r="O287" s="110"/>
      <c r="P287" s="95">
        <f>SUM(P285:P286)</f>
        <v>168.98219999999998</v>
      </c>
      <c r="Q287" s="127">
        <f>P287-N287</f>
        <v>-24.533100000000047</v>
      </c>
      <c r="R287" s="126"/>
      <c r="S287" s="96">
        <f>SUM(S285:S286)</f>
        <v>159.2690514741696</v>
      </c>
      <c r="T287" s="110"/>
      <c r="U287" s="95">
        <f>SUM(U285:U286)</f>
        <v>168.98219999999998</v>
      </c>
      <c r="V287" s="127">
        <f>U287-S287</f>
        <v>9.7131485258303769</v>
      </c>
    </row>
    <row r="288" spans="1:22" x14ac:dyDescent="0.25">
      <c r="A288" s="144">
        <f t="shared" si="72"/>
        <v>34</v>
      </c>
      <c r="B288" s="145" t="s">
        <v>116</v>
      </c>
      <c r="C288" s="128"/>
      <c r="D288" s="120"/>
      <c r="E288" s="111"/>
      <c r="F288" s="97"/>
      <c r="G288" s="129">
        <f>G287/D287</f>
        <v>-3.5436873253329136E-2</v>
      </c>
      <c r="H288" s="128"/>
      <c r="I288" s="120"/>
      <c r="J288" s="111"/>
      <c r="K288" s="97"/>
      <c r="L288" s="129">
        <f>L287/I287</f>
        <v>-4.3261587379234551E-2</v>
      </c>
      <c r="M288" s="128"/>
      <c r="N288" s="120"/>
      <c r="O288" s="111"/>
      <c r="P288" s="97"/>
      <c r="Q288" s="129">
        <f>Q287/N287</f>
        <v>-0.12677602236102284</v>
      </c>
      <c r="R288" s="128"/>
      <c r="S288" s="120"/>
      <c r="T288" s="111"/>
      <c r="U288" s="97"/>
      <c r="V288" s="129">
        <f>V287/S287</f>
        <v>6.0985787483048233E-2</v>
      </c>
    </row>
    <row r="289" spans="1:22" x14ac:dyDescent="0.25">
      <c r="A289" s="146">
        <f t="shared" si="72"/>
        <v>35</v>
      </c>
      <c r="B289" s="131" t="s">
        <v>30</v>
      </c>
      <c r="C289" s="130"/>
      <c r="D289" s="121"/>
      <c r="E289" s="112"/>
      <c r="F289" s="94"/>
      <c r="G289" s="131"/>
      <c r="H289" s="130"/>
      <c r="I289" s="121"/>
      <c r="J289" s="112"/>
      <c r="K289" s="94"/>
      <c r="L289" s="131"/>
      <c r="M289" s="130"/>
      <c r="N289" s="121"/>
      <c r="O289" s="112"/>
      <c r="P289" s="94"/>
      <c r="Q289" s="131"/>
      <c r="R289" s="130"/>
      <c r="S289" s="121"/>
      <c r="T289" s="112"/>
      <c r="U289" s="94"/>
      <c r="V289" s="131"/>
    </row>
    <row r="290" spans="1:22" x14ac:dyDescent="0.25">
      <c r="A290" s="139">
        <f t="shared" si="72"/>
        <v>36</v>
      </c>
      <c r="B290" s="85" t="s">
        <v>184</v>
      </c>
      <c r="C290" s="114">
        <f>0.0036+0.0013+0.0011</f>
        <v>6.0000000000000001E-3</v>
      </c>
      <c r="D290" s="42">
        <f>C290*D258</f>
        <v>93.852000000000004</v>
      </c>
      <c r="E290" s="114">
        <f>0.0036+0.0013+0.0011</f>
        <v>6.0000000000000001E-3</v>
      </c>
      <c r="F290" s="7">
        <f>E290*F258</f>
        <v>93.878999999999991</v>
      </c>
      <c r="G290" s="85"/>
      <c r="H290" s="114">
        <f>0.0036+0.0013+0.0011</f>
        <v>6.0000000000000001E-3</v>
      </c>
      <c r="I290" s="42">
        <f>H290*I258</f>
        <v>95.472000000000008</v>
      </c>
      <c r="J290" s="114">
        <f>0.0036+0.0013+0.0011</f>
        <v>6.0000000000000001E-3</v>
      </c>
      <c r="K290" s="7">
        <f>J290*K258</f>
        <v>93.878999999999991</v>
      </c>
      <c r="L290" s="85"/>
      <c r="M290" s="114">
        <f>0.0036+0.0013+0.0011</f>
        <v>6.0000000000000001E-3</v>
      </c>
      <c r="N290" s="42">
        <f>M290*N258</f>
        <v>95.957999999999998</v>
      </c>
      <c r="O290" s="114">
        <f>0.0036+0.0013+0.0011</f>
        <v>6.0000000000000001E-3</v>
      </c>
      <c r="P290" s="7">
        <f>O290*P258</f>
        <v>93.878999999999991</v>
      </c>
      <c r="Q290" s="85"/>
      <c r="R290" s="114">
        <f>0.0036+0.0013+0.0011</f>
        <v>6.0000000000000001E-3</v>
      </c>
      <c r="S290" s="42">
        <f>R290*S258</f>
        <v>95.22</v>
      </c>
      <c r="T290" s="114">
        <f>0.0036+0.0013+0.0011</f>
        <v>6.0000000000000001E-3</v>
      </c>
      <c r="U290" s="7">
        <f>T290*U258</f>
        <v>93.878999999999991</v>
      </c>
      <c r="V290" s="85"/>
    </row>
    <row r="291" spans="1:22" x14ac:dyDescent="0.25">
      <c r="A291" s="139">
        <f t="shared" si="72"/>
        <v>37</v>
      </c>
      <c r="B291" s="85" t="s">
        <v>65</v>
      </c>
      <c r="C291" s="59">
        <f>SSS</f>
        <v>0.25</v>
      </c>
      <c r="D291" s="42">
        <f>C291</f>
        <v>0.25</v>
      </c>
      <c r="E291" s="114">
        <f>SSS</f>
        <v>0.25</v>
      </c>
      <c r="F291" s="7">
        <f>E291</f>
        <v>0.25</v>
      </c>
      <c r="G291" s="85"/>
      <c r="H291" s="59">
        <f>SSS</f>
        <v>0.25</v>
      </c>
      <c r="I291" s="42">
        <f>H291</f>
        <v>0.25</v>
      </c>
      <c r="J291" s="114">
        <f>SSS</f>
        <v>0.25</v>
      </c>
      <c r="K291" s="7">
        <f>J291</f>
        <v>0.25</v>
      </c>
      <c r="L291" s="85"/>
      <c r="M291" s="59">
        <f>SSS</f>
        <v>0.25</v>
      </c>
      <c r="N291" s="42">
        <f>M291</f>
        <v>0.25</v>
      </c>
      <c r="O291" s="114">
        <f>SSS</f>
        <v>0.25</v>
      </c>
      <c r="P291" s="7">
        <f>O291</f>
        <v>0.25</v>
      </c>
      <c r="Q291" s="85"/>
      <c r="R291" s="59">
        <f>SSS</f>
        <v>0.25</v>
      </c>
      <c r="S291" s="42">
        <f>R291</f>
        <v>0.25</v>
      </c>
      <c r="T291" s="114">
        <f>SSS</f>
        <v>0.25</v>
      </c>
      <c r="U291" s="7">
        <f>T291</f>
        <v>0.25</v>
      </c>
      <c r="V291" s="85"/>
    </row>
    <row r="292" spans="1:22" x14ac:dyDescent="0.25">
      <c r="A292" s="139">
        <f t="shared" si="72"/>
        <v>38</v>
      </c>
      <c r="B292" s="85" t="s">
        <v>11</v>
      </c>
      <c r="C292" s="59">
        <v>7.0000000000000001E-3</v>
      </c>
      <c r="D292" s="42">
        <f>C292*D255</f>
        <v>105</v>
      </c>
      <c r="E292" s="114">
        <f>C292</f>
        <v>7.0000000000000001E-3</v>
      </c>
      <c r="F292" s="7">
        <f>E292*F255</f>
        <v>105</v>
      </c>
      <c r="G292" s="85"/>
      <c r="H292" s="59">
        <v>7.0000000000000001E-3</v>
      </c>
      <c r="I292" s="42">
        <f>H292*I255</f>
        <v>105</v>
      </c>
      <c r="J292" s="114">
        <f>H292</f>
        <v>7.0000000000000001E-3</v>
      </c>
      <c r="K292" s="7">
        <f>J292*K255</f>
        <v>105</v>
      </c>
      <c r="L292" s="85"/>
      <c r="M292" s="59">
        <v>7.0000000000000001E-3</v>
      </c>
      <c r="N292" s="42">
        <f>M292*N255</f>
        <v>105</v>
      </c>
      <c r="O292" s="114">
        <f>M292</f>
        <v>7.0000000000000001E-3</v>
      </c>
      <c r="P292" s="7">
        <f>O292*P255</f>
        <v>105</v>
      </c>
      <c r="Q292" s="85"/>
      <c r="R292" s="59">
        <v>7.0000000000000001E-3</v>
      </c>
      <c r="S292" s="42">
        <f>R292*S255</f>
        <v>105</v>
      </c>
      <c r="T292" s="114">
        <f>R292</f>
        <v>7.0000000000000001E-3</v>
      </c>
      <c r="U292" s="7">
        <f>T292*U255</f>
        <v>105</v>
      </c>
      <c r="V292" s="85"/>
    </row>
    <row r="293" spans="1:22" x14ac:dyDescent="0.25">
      <c r="A293" s="142">
        <f>A292+1</f>
        <v>39</v>
      </c>
      <c r="B293" s="143" t="s">
        <v>12</v>
      </c>
      <c r="C293" s="126"/>
      <c r="D293" s="96">
        <f>SUM(D290:D292)</f>
        <v>199.102</v>
      </c>
      <c r="E293" s="110"/>
      <c r="F293" s="95">
        <f>SUM(F290:F292)</f>
        <v>199.12899999999999</v>
      </c>
      <c r="G293" s="127">
        <f>F293-D293</f>
        <v>2.6999999999986812E-2</v>
      </c>
      <c r="H293" s="126"/>
      <c r="I293" s="96">
        <f>SUM(I290:I292)</f>
        <v>200.72200000000001</v>
      </c>
      <c r="J293" s="110"/>
      <c r="K293" s="95">
        <f>SUM(K290:K292)</f>
        <v>199.12899999999999</v>
      </c>
      <c r="L293" s="127">
        <f>K293-I293</f>
        <v>-1.5930000000000177</v>
      </c>
      <c r="M293" s="126"/>
      <c r="N293" s="96">
        <f>SUM(N290:N292)</f>
        <v>201.208</v>
      </c>
      <c r="O293" s="110"/>
      <c r="P293" s="95">
        <f>SUM(P290:P292)</f>
        <v>199.12899999999999</v>
      </c>
      <c r="Q293" s="127">
        <f>P293-N293</f>
        <v>-2.0790000000000077</v>
      </c>
      <c r="R293" s="126"/>
      <c r="S293" s="96">
        <f>SUM(S290:S292)</f>
        <v>200.47</v>
      </c>
      <c r="T293" s="110"/>
      <c r="U293" s="95">
        <f>SUM(U290:U292)</f>
        <v>199.12899999999999</v>
      </c>
      <c r="V293" s="127">
        <f>U293-S293</f>
        <v>-1.3410000000000082</v>
      </c>
    </row>
    <row r="294" spans="1:22" x14ac:dyDescent="0.25">
      <c r="A294" s="144">
        <f t="shared" si="72"/>
        <v>40</v>
      </c>
      <c r="B294" s="145" t="s">
        <v>116</v>
      </c>
      <c r="C294" s="128"/>
      <c r="D294" s="120"/>
      <c r="E294" s="111"/>
      <c r="F294" s="97"/>
      <c r="G294" s="129">
        <f>G293/D293</f>
        <v>1.3560888388859383E-4</v>
      </c>
      <c r="H294" s="128"/>
      <c r="I294" s="120"/>
      <c r="J294" s="111"/>
      <c r="K294" s="97"/>
      <c r="L294" s="129">
        <f>L293/I293</f>
        <v>-7.9363497773040203E-3</v>
      </c>
      <c r="M294" s="128"/>
      <c r="N294" s="120"/>
      <c r="O294" s="111"/>
      <c r="P294" s="97"/>
      <c r="Q294" s="129">
        <f>Q293/N293</f>
        <v>-1.0332591149457317E-2</v>
      </c>
      <c r="R294" s="128"/>
      <c r="S294" s="120"/>
      <c r="T294" s="111"/>
      <c r="U294" s="97"/>
      <c r="V294" s="129">
        <f>V293/S293</f>
        <v>-6.6892801915498989E-3</v>
      </c>
    </row>
    <row r="295" spans="1:22" x14ac:dyDescent="0.25">
      <c r="A295" s="147">
        <f t="shared" si="72"/>
        <v>41</v>
      </c>
      <c r="B295" s="133" t="s">
        <v>127</v>
      </c>
      <c r="C295" s="132"/>
      <c r="D295" s="122">
        <f>D263+D282+D287+D293</f>
        <v>2232.60628</v>
      </c>
      <c r="E295" s="115"/>
      <c r="F295" s="102">
        <f>F263+F282+F287+F293</f>
        <v>2174.0347099999999</v>
      </c>
      <c r="G295" s="133"/>
      <c r="H295" s="132"/>
      <c r="I295" s="122">
        <f>I263+I282+I287+I293</f>
        <v>2132.7968800000003</v>
      </c>
      <c r="J295" s="115"/>
      <c r="K295" s="102">
        <f>K263+K282+K287+K293</f>
        <v>2174.0347099999999</v>
      </c>
      <c r="L295" s="133"/>
      <c r="M295" s="132"/>
      <c r="N295" s="122">
        <f>N263+N282+N287+N293</f>
        <v>2199.69832</v>
      </c>
      <c r="O295" s="115"/>
      <c r="P295" s="102">
        <f>P263+P282+P287+P293</f>
        <v>2180.0347099999999</v>
      </c>
      <c r="Q295" s="133"/>
      <c r="R295" s="132"/>
      <c r="S295" s="122">
        <f>S263+S282+S287+S293</f>
        <v>2383.6308514741695</v>
      </c>
      <c r="T295" s="115"/>
      <c r="U295" s="102">
        <f>U263+U282+U287+U293</f>
        <v>2208.5347099999999</v>
      </c>
      <c r="V295" s="133"/>
    </row>
    <row r="296" spans="1:22" x14ac:dyDescent="0.25">
      <c r="A296" s="148">
        <f t="shared" si="72"/>
        <v>42</v>
      </c>
      <c r="B296" s="134" t="s">
        <v>13</v>
      </c>
      <c r="C296" s="87"/>
      <c r="D296" s="43">
        <f>D295*0.13</f>
        <v>290.23881640000002</v>
      </c>
      <c r="E296" s="116"/>
      <c r="F296" s="99">
        <f>F295*0.13</f>
        <v>282.62451229999999</v>
      </c>
      <c r="G296" s="134"/>
      <c r="H296" s="87"/>
      <c r="I296" s="43">
        <f>I295*0.13</f>
        <v>277.26359440000004</v>
      </c>
      <c r="J296" s="116"/>
      <c r="K296" s="99">
        <f>K295*0.13</f>
        <v>282.62451229999999</v>
      </c>
      <c r="L296" s="134"/>
      <c r="M296" s="87"/>
      <c r="N296" s="43">
        <f>N295*0.13</f>
        <v>285.96078160000002</v>
      </c>
      <c r="O296" s="116"/>
      <c r="P296" s="99">
        <f>P295*0.13</f>
        <v>283.40451230000002</v>
      </c>
      <c r="Q296" s="134"/>
      <c r="R296" s="87"/>
      <c r="S296" s="43">
        <f>S295*0.13</f>
        <v>309.87201069164206</v>
      </c>
      <c r="T296" s="116"/>
      <c r="U296" s="99">
        <f>U295*0.13</f>
        <v>287.10951230000001</v>
      </c>
      <c r="V296" s="134"/>
    </row>
    <row r="297" spans="1:22" x14ac:dyDescent="0.25">
      <c r="A297" s="141">
        <f t="shared" si="72"/>
        <v>43</v>
      </c>
      <c r="B297" s="125" t="s">
        <v>14</v>
      </c>
      <c r="C297" s="88"/>
      <c r="D297" s="69"/>
      <c r="E297" s="117"/>
      <c r="F297" s="70"/>
      <c r="G297" s="125"/>
      <c r="H297" s="88"/>
      <c r="I297" s="69"/>
      <c r="J297" s="117"/>
      <c r="K297" s="70"/>
      <c r="L297" s="125"/>
      <c r="M297" s="88"/>
      <c r="N297" s="69"/>
      <c r="O297" s="117"/>
      <c r="P297" s="70"/>
      <c r="Q297" s="125"/>
      <c r="R297" s="88"/>
      <c r="S297" s="69"/>
      <c r="T297" s="117"/>
      <c r="U297" s="70"/>
      <c r="V297" s="125"/>
    </row>
    <row r="298" spans="1:22" x14ac:dyDescent="0.25">
      <c r="A298" s="149">
        <f t="shared" si="72"/>
        <v>44</v>
      </c>
      <c r="B298" s="150" t="s">
        <v>15</v>
      </c>
      <c r="C298" s="135"/>
      <c r="D298" s="104">
        <f>SUM(D295:D297)</f>
        <v>2522.8450963999999</v>
      </c>
      <c r="E298" s="118"/>
      <c r="F298" s="103">
        <f>SUM(F295:F297)</f>
        <v>2456.6592222999998</v>
      </c>
      <c r="G298" s="136">
        <f>F298-D298</f>
        <v>-66.185874100000092</v>
      </c>
      <c r="H298" s="135"/>
      <c r="I298" s="104">
        <f>SUM(I295:I297)</f>
        <v>2410.0604744000002</v>
      </c>
      <c r="J298" s="118"/>
      <c r="K298" s="103">
        <f>SUM(K295:K297)</f>
        <v>2456.6592222999998</v>
      </c>
      <c r="L298" s="136">
        <f>K298-I298</f>
        <v>46.59874789999958</v>
      </c>
      <c r="M298" s="135"/>
      <c r="N298" s="104">
        <f>SUM(N295:N297)</f>
        <v>2485.6591016000002</v>
      </c>
      <c r="O298" s="118"/>
      <c r="P298" s="103">
        <f>SUM(P295:P297)</f>
        <v>2463.4392223</v>
      </c>
      <c r="Q298" s="136">
        <f>P298-N298</f>
        <v>-22.21987930000023</v>
      </c>
      <c r="R298" s="135"/>
      <c r="S298" s="104">
        <f>SUM(S295:S297)</f>
        <v>2693.5028621658116</v>
      </c>
      <c r="T298" s="118"/>
      <c r="U298" s="103">
        <f>SUM(U295:U297)</f>
        <v>2495.6442222999999</v>
      </c>
      <c r="V298" s="136">
        <f>U298-S298</f>
        <v>-197.85863986581171</v>
      </c>
    </row>
    <row r="299" spans="1:22" x14ac:dyDescent="0.25">
      <c r="A299" s="151">
        <f t="shared" si="72"/>
        <v>45</v>
      </c>
      <c r="B299" s="152" t="s">
        <v>116</v>
      </c>
      <c r="C299" s="137"/>
      <c r="D299" s="123"/>
      <c r="E299" s="119"/>
      <c r="F299" s="105"/>
      <c r="G299" s="138">
        <f>G298/D298</f>
        <v>-2.6234616700979665E-2</v>
      </c>
      <c r="H299" s="137"/>
      <c r="I299" s="123"/>
      <c r="J299" s="119"/>
      <c r="K299" s="105"/>
      <c r="L299" s="138">
        <f>L298/I298</f>
        <v>1.9335094863792011E-2</v>
      </c>
      <c r="M299" s="137"/>
      <c r="N299" s="123"/>
      <c r="O299" s="119"/>
      <c r="P299" s="105"/>
      <c r="Q299" s="138">
        <f>Q298/N298</f>
        <v>-8.9392303577338732E-3</v>
      </c>
      <c r="R299" s="137"/>
      <c r="S299" s="123"/>
      <c r="T299" s="119"/>
      <c r="U299" s="105"/>
      <c r="V299" s="138">
        <f>V298/S298</f>
        <v>-7.3457742571959278E-2</v>
      </c>
    </row>
    <row r="300" spans="1:22" x14ac:dyDescent="0.25">
      <c r="A300" s="191">
        <f>A299+1</f>
        <v>46</v>
      </c>
      <c r="B300" s="192" t="s">
        <v>16</v>
      </c>
      <c r="C300" s="193"/>
      <c r="D300" s="194"/>
      <c r="E300" s="195"/>
      <c r="F300" s="196"/>
      <c r="G300" s="192"/>
      <c r="H300" s="193"/>
      <c r="I300" s="194"/>
      <c r="J300" s="195"/>
      <c r="K300" s="196"/>
      <c r="L300" s="192"/>
      <c r="M300" s="193"/>
      <c r="N300" s="194"/>
      <c r="O300" s="195"/>
      <c r="P300" s="196"/>
      <c r="Q300" s="192"/>
      <c r="R300" s="193"/>
      <c r="S300" s="194"/>
      <c r="T300" s="195"/>
      <c r="U300" s="196"/>
      <c r="V300" s="192"/>
    </row>
    <row r="301" spans="1:22" x14ac:dyDescent="0.25">
      <c r="A301" s="148">
        <f>A300+1</f>
        <v>47</v>
      </c>
      <c r="B301" s="134" t="s">
        <v>125</v>
      </c>
      <c r="C301" s="202">
        <f>'2015 Approved'!$C$23</f>
        <v>0</v>
      </c>
      <c r="D301" s="43">
        <f>C301*D255</f>
        <v>0</v>
      </c>
      <c r="E301" s="203">
        <f>C301</f>
        <v>0</v>
      </c>
      <c r="F301" s="99">
        <f>E301*F255</f>
        <v>0</v>
      </c>
      <c r="G301" s="134"/>
      <c r="H301" s="59">
        <f>'2015 Approved'!$N$23</f>
        <v>0</v>
      </c>
      <c r="I301" s="43">
        <f>H301*I255</f>
        <v>0</v>
      </c>
      <c r="J301" s="203">
        <f>H301</f>
        <v>0</v>
      </c>
      <c r="K301" s="7">
        <f>J301*K255</f>
        <v>0</v>
      </c>
      <c r="L301" s="134"/>
      <c r="M301" s="59">
        <f>'2015 Approved'!T275</f>
        <v>0</v>
      </c>
      <c r="N301" s="43">
        <f>M301*N255</f>
        <v>0</v>
      </c>
      <c r="O301" s="203">
        <f>M301</f>
        <v>0</v>
      </c>
      <c r="P301" s="7">
        <f>O301*P255</f>
        <v>0</v>
      </c>
      <c r="Q301" s="134"/>
      <c r="R301" s="59">
        <f>'2015 Approved'!$Y$23</f>
        <v>3.0999999999999999E-3</v>
      </c>
      <c r="S301" s="43">
        <f>R301*S255</f>
        <v>46.5</v>
      </c>
      <c r="T301" s="203">
        <f>R301</f>
        <v>3.0999999999999999E-3</v>
      </c>
      <c r="U301" s="7">
        <f>T301*U255</f>
        <v>46.5</v>
      </c>
      <c r="V301" s="134"/>
    </row>
    <row r="302" spans="1:22" x14ac:dyDescent="0.25">
      <c r="A302" s="148">
        <f>A301+1</f>
        <v>48</v>
      </c>
      <c r="B302" s="85" t="s">
        <v>126</v>
      </c>
      <c r="C302" s="59">
        <f>'2015 Approved'!$C$24</f>
        <v>4.7000000000000002E-3</v>
      </c>
      <c r="D302" s="42">
        <f>C302*D255</f>
        <v>70.5</v>
      </c>
      <c r="E302" s="203">
        <f>'2016 Proposed'!$C$26</f>
        <v>3.5000000000000001E-3</v>
      </c>
      <c r="F302" s="7">
        <f>E302*F255</f>
        <v>52.5</v>
      </c>
      <c r="G302" s="85"/>
      <c r="H302" s="59">
        <f>'2015 Approved'!$N$24</f>
        <v>-8.0000000000000004E-4</v>
      </c>
      <c r="I302" s="42">
        <f>H302*I255</f>
        <v>-12</v>
      </c>
      <c r="J302" s="114">
        <f>'2016 Proposed'!$C$26</f>
        <v>3.5000000000000001E-3</v>
      </c>
      <c r="K302" s="7">
        <f>J302*K255</f>
        <v>52.5</v>
      </c>
      <c r="L302" s="85"/>
      <c r="M302" s="59">
        <f>'2015 Approved'!$U$24</f>
        <v>-4.0000000000000002E-4</v>
      </c>
      <c r="N302" s="42">
        <f>M302*N255</f>
        <v>-6</v>
      </c>
      <c r="O302" s="114">
        <f>'2016 Proposed'!$C$26</f>
        <v>3.5000000000000001E-3</v>
      </c>
      <c r="P302" s="7">
        <f>O302*P255</f>
        <v>52.5</v>
      </c>
      <c r="Q302" s="85"/>
      <c r="R302" s="59">
        <f>'2015 Approved'!$Y$24</f>
        <v>-2.9999999999999997E-4</v>
      </c>
      <c r="S302" s="42">
        <f>R302*S255</f>
        <v>-4.5</v>
      </c>
      <c r="T302" s="114">
        <f>'2016 Proposed'!$C$26</f>
        <v>3.5000000000000001E-3</v>
      </c>
      <c r="U302" s="7">
        <f>T302*U255</f>
        <v>52.5</v>
      </c>
      <c r="V302" s="85"/>
    </row>
    <row r="303" spans="1:22" x14ac:dyDescent="0.25">
      <c r="A303" s="139">
        <f t="shared" si="72"/>
        <v>49</v>
      </c>
      <c r="B303" s="85" t="s">
        <v>17</v>
      </c>
      <c r="C303" s="86"/>
      <c r="D303" s="42">
        <f>D295+SUM(D301:D302)</f>
        <v>2303.10628</v>
      </c>
      <c r="E303" s="106"/>
      <c r="F303" s="7">
        <f>F295+SUM(F301:F302)</f>
        <v>2226.5347099999999</v>
      </c>
      <c r="G303" s="85"/>
      <c r="H303" s="86"/>
      <c r="I303" s="42">
        <f>I295+I302+I301</f>
        <v>2120.7968800000003</v>
      </c>
      <c r="J303" s="106"/>
      <c r="K303" s="7">
        <f>K295+K302+K301</f>
        <v>2226.5347099999999</v>
      </c>
      <c r="L303" s="85"/>
      <c r="M303" s="86"/>
      <c r="N303" s="42">
        <f>N295+N302+N301</f>
        <v>2193.69832</v>
      </c>
      <c r="O303" s="106"/>
      <c r="P303" s="7">
        <f>P295+P302+P301</f>
        <v>2232.5347099999999</v>
      </c>
      <c r="Q303" s="85"/>
      <c r="R303" s="86"/>
      <c r="S303" s="42">
        <f>S295+S302+S301</f>
        <v>2425.6308514741695</v>
      </c>
      <c r="T303" s="106"/>
      <c r="U303" s="7">
        <f>U295+U302+U301</f>
        <v>2307.5347099999999</v>
      </c>
      <c r="V303" s="85"/>
    </row>
    <row r="304" spans="1:22" x14ac:dyDescent="0.25">
      <c r="A304" s="139">
        <f t="shared" si="72"/>
        <v>50</v>
      </c>
      <c r="B304" s="85" t="s">
        <v>13</v>
      </c>
      <c r="C304" s="86"/>
      <c r="D304" s="42">
        <f>D303*0.13</f>
        <v>299.40381639999998</v>
      </c>
      <c r="E304" s="106"/>
      <c r="F304" s="7">
        <f>F303*0.13</f>
        <v>289.44951229999998</v>
      </c>
      <c r="G304" s="85"/>
      <c r="H304" s="86"/>
      <c r="I304" s="42">
        <f>I303*0.13</f>
        <v>275.70359440000004</v>
      </c>
      <c r="J304" s="106"/>
      <c r="K304" s="7">
        <f>K303*0.13</f>
        <v>289.44951229999998</v>
      </c>
      <c r="L304" s="85"/>
      <c r="M304" s="86"/>
      <c r="N304" s="42">
        <f>N303*0.13</f>
        <v>285.18078159999999</v>
      </c>
      <c r="O304" s="106"/>
      <c r="P304" s="7">
        <f>P303*0.13</f>
        <v>290.22951230000001</v>
      </c>
      <c r="Q304" s="85"/>
      <c r="R304" s="86"/>
      <c r="S304" s="42">
        <f>S303*0.13</f>
        <v>315.33201069164204</v>
      </c>
      <c r="T304" s="106"/>
      <c r="U304" s="7">
        <f>U303*0.13</f>
        <v>299.97951230000001</v>
      </c>
      <c r="V304" s="85"/>
    </row>
    <row r="305" spans="1:22" x14ac:dyDescent="0.25">
      <c r="A305" s="139">
        <f t="shared" si="72"/>
        <v>51</v>
      </c>
      <c r="B305" s="85" t="s">
        <v>18</v>
      </c>
      <c r="C305" s="86"/>
      <c r="D305" s="42"/>
      <c r="E305" s="106"/>
      <c r="F305" s="7"/>
      <c r="G305" s="85"/>
      <c r="H305" s="86"/>
      <c r="I305" s="42"/>
      <c r="J305" s="106"/>
      <c r="K305" s="7"/>
      <c r="L305" s="85"/>
      <c r="M305" s="86"/>
      <c r="N305" s="42"/>
      <c r="O305" s="106"/>
      <c r="P305" s="7"/>
      <c r="Q305" s="85"/>
      <c r="R305" s="86"/>
      <c r="S305" s="42"/>
      <c r="T305" s="106"/>
      <c r="U305" s="7"/>
      <c r="V305" s="85"/>
    </row>
    <row r="306" spans="1:22" x14ac:dyDescent="0.25">
      <c r="A306" s="177">
        <f t="shared" si="72"/>
        <v>52</v>
      </c>
      <c r="B306" s="178" t="s">
        <v>15</v>
      </c>
      <c r="C306" s="179"/>
      <c r="D306" s="180">
        <f>SUM(D303:D305)</f>
        <v>2602.5100963999998</v>
      </c>
      <c r="E306" s="181"/>
      <c r="F306" s="182">
        <f>SUM(F303:F305)</f>
        <v>2515.9842223000001</v>
      </c>
      <c r="G306" s="183">
        <f>F306-D306</f>
        <v>-86.525874099999783</v>
      </c>
      <c r="H306" s="179"/>
      <c r="I306" s="180">
        <f>SUM(I303:I305)</f>
        <v>2396.5004744000003</v>
      </c>
      <c r="J306" s="181"/>
      <c r="K306" s="182">
        <f>SUM(K303:K305)</f>
        <v>2515.9842223000001</v>
      </c>
      <c r="L306" s="183">
        <f>K306-I306</f>
        <v>119.4837478999998</v>
      </c>
      <c r="M306" s="179"/>
      <c r="N306" s="180">
        <f>SUM(N303:N305)</f>
        <v>2478.8791016</v>
      </c>
      <c r="O306" s="181"/>
      <c r="P306" s="182">
        <f>SUM(P303:P305)</f>
        <v>2522.7642222999998</v>
      </c>
      <c r="Q306" s="183">
        <f>P306-N306</f>
        <v>43.885120699999788</v>
      </c>
      <c r="R306" s="179"/>
      <c r="S306" s="180">
        <f>SUM(S303:S305)</f>
        <v>2740.9628621658117</v>
      </c>
      <c r="T306" s="181"/>
      <c r="U306" s="182">
        <f>SUM(U303:U305)</f>
        <v>2607.5142222999998</v>
      </c>
      <c r="V306" s="183">
        <f>U306-S306</f>
        <v>-133.44863986581186</v>
      </c>
    </row>
    <row r="307" spans="1:22" ht="15.75" thickBot="1" x14ac:dyDescent="0.3">
      <c r="A307" s="184">
        <f>A306+1</f>
        <v>53</v>
      </c>
      <c r="B307" s="185" t="s">
        <v>116</v>
      </c>
      <c r="C307" s="186"/>
      <c r="D307" s="187"/>
      <c r="E307" s="188"/>
      <c r="F307" s="189"/>
      <c r="G307" s="190">
        <f>G306/D306</f>
        <v>-3.3247084889195741E-2</v>
      </c>
      <c r="H307" s="186"/>
      <c r="I307" s="187"/>
      <c r="J307" s="188"/>
      <c r="K307" s="189"/>
      <c r="L307" s="190">
        <f>L306/I306</f>
        <v>4.9857594094536675E-2</v>
      </c>
      <c r="M307" s="186"/>
      <c r="N307" s="187"/>
      <c r="O307" s="188"/>
      <c r="P307" s="189"/>
      <c r="Q307" s="190">
        <f>Q306/N306</f>
        <v>1.7703614779629229E-2</v>
      </c>
      <c r="R307" s="186"/>
      <c r="S307" s="187"/>
      <c r="T307" s="188"/>
      <c r="U307" s="189"/>
      <c r="V307" s="190">
        <f>V306/S306</f>
        <v>-4.8686774165325783E-2</v>
      </c>
    </row>
    <row r="308" spans="1:22" ht="15.75" thickBot="1" x14ac:dyDescent="0.3"/>
    <row r="309" spans="1:22" x14ac:dyDescent="0.25">
      <c r="A309" s="153">
        <f>A307+1</f>
        <v>54</v>
      </c>
      <c r="B309" s="154" t="s">
        <v>118</v>
      </c>
      <c r="C309" s="153" t="s">
        <v>2</v>
      </c>
      <c r="D309" s="198" t="s">
        <v>3</v>
      </c>
      <c r="E309" s="199" t="s">
        <v>2</v>
      </c>
      <c r="F309" s="200" t="s">
        <v>3</v>
      </c>
      <c r="G309" s="201" t="s">
        <v>101</v>
      </c>
      <c r="H309" s="153" t="s">
        <v>2</v>
      </c>
      <c r="I309" s="198" t="s">
        <v>3</v>
      </c>
      <c r="J309" s="199" t="s">
        <v>2</v>
      </c>
      <c r="K309" s="200" t="s">
        <v>3</v>
      </c>
      <c r="L309" s="201" t="s">
        <v>101</v>
      </c>
      <c r="M309" s="153" t="s">
        <v>2</v>
      </c>
      <c r="N309" s="198" t="s">
        <v>3</v>
      </c>
      <c r="O309" s="199" t="s">
        <v>2</v>
      </c>
      <c r="P309" s="200" t="s">
        <v>3</v>
      </c>
      <c r="Q309" s="201" t="s">
        <v>101</v>
      </c>
      <c r="R309" s="153" t="s">
        <v>2</v>
      </c>
      <c r="S309" s="198" t="s">
        <v>3</v>
      </c>
      <c r="T309" s="199" t="s">
        <v>2</v>
      </c>
      <c r="U309" s="200" t="s">
        <v>3</v>
      </c>
      <c r="V309" s="201" t="s">
        <v>101</v>
      </c>
    </row>
    <row r="310" spans="1:22" x14ac:dyDescent="0.25">
      <c r="A310" s="139">
        <f>A309+1</f>
        <v>55</v>
      </c>
      <c r="B310" s="85" t="s">
        <v>117</v>
      </c>
      <c r="C310" s="86"/>
      <c r="D310" s="42">
        <f>SUM(D266:D269)+D272+D281</f>
        <v>214.85</v>
      </c>
      <c r="E310" s="106"/>
      <c r="F310" s="7">
        <f>SUM(F266:F269)+F272+F281</f>
        <v>145.5</v>
      </c>
      <c r="G310" s="56">
        <f>F310-D310</f>
        <v>-69.349999999999994</v>
      </c>
      <c r="H310" s="86"/>
      <c r="I310" s="42">
        <f>SUM(I266:I269)+I272+I281</f>
        <v>100.91</v>
      </c>
      <c r="J310" s="106"/>
      <c r="K310" s="7">
        <f>SUM(K266:K269)+K272+K281</f>
        <v>145.5</v>
      </c>
      <c r="L310" s="56">
        <f>K310-I310</f>
        <v>44.59</v>
      </c>
      <c r="M310" s="86"/>
      <c r="N310" s="42">
        <f>SUM(N266:N269)+N272+N281</f>
        <v>121.16</v>
      </c>
      <c r="O310" s="106"/>
      <c r="P310" s="7">
        <f>SUM(P266:P269)+P272+P281</f>
        <v>145.5</v>
      </c>
      <c r="Q310" s="56">
        <f>P310-N310</f>
        <v>24.340000000000003</v>
      </c>
      <c r="R310" s="86"/>
      <c r="S310" s="42">
        <f>SUM(S266:S269)+S272+S281</f>
        <v>195.14</v>
      </c>
      <c r="T310" s="106"/>
      <c r="U310" s="7">
        <f>SUM(U266:U269)+U272+U281</f>
        <v>145.5</v>
      </c>
      <c r="V310" s="56">
        <f>U310-S310</f>
        <v>-49.639999999999986</v>
      </c>
    </row>
    <row r="311" spans="1:22" x14ac:dyDescent="0.25">
      <c r="A311" s="164">
        <f t="shared" ref="A311:A313" si="89">A310+1</f>
        <v>56</v>
      </c>
      <c r="B311" s="165" t="s">
        <v>116</v>
      </c>
      <c r="C311" s="166"/>
      <c r="D311" s="167"/>
      <c r="E311" s="168"/>
      <c r="F311" s="93"/>
      <c r="G311" s="169">
        <f>G310/SUM(D310:D313)</f>
        <v>-0.21259058627425662</v>
      </c>
      <c r="H311" s="166"/>
      <c r="I311" s="167"/>
      <c r="J311" s="168"/>
      <c r="K311" s="93"/>
      <c r="L311" s="169">
        <f>L310/SUM(I310:I313)</f>
        <v>0.19964031611492691</v>
      </c>
      <c r="M311" s="166"/>
      <c r="N311" s="167"/>
      <c r="O311" s="168"/>
      <c r="P311" s="93"/>
      <c r="Q311" s="169">
        <f>Q310/SUM(N310:N313)</f>
        <v>8.9198344355595482E-2</v>
      </c>
      <c r="R311" s="166"/>
      <c r="S311" s="167"/>
      <c r="T311" s="168"/>
      <c r="U311" s="93"/>
      <c r="V311" s="169">
        <f>V310/SUM(S310:S313)</f>
        <v>-0.10093702253677266</v>
      </c>
    </row>
    <row r="312" spans="1:22" x14ac:dyDescent="0.25">
      <c r="A312" s="139">
        <f t="shared" si="89"/>
        <v>57</v>
      </c>
      <c r="B312" s="85" t="s">
        <v>119</v>
      </c>
      <c r="C312" s="86"/>
      <c r="D312" s="42">
        <f>D270+SUM(D273:D280)+D271</f>
        <v>111.36387999999999</v>
      </c>
      <c r="E312" s="106"/>
      <c r="F312" s="7">
        <f>F270+SUM(F273:F280)+F271</f>
        <v>128.32350999999983</v>
      </c>
      <c r="G312" s="56">
        <f>F312-D312</f>
        <v>16.959629999999834</v>
      </c>
      <c r="H312" s="86"/>
      <c r="I312" s="42">
        <f>I270+SUM(I273:I280)+I271</f>
        <v>122.44168000000002</v>
      </c>
      <c r="J312" s="106"/>
      <c r="K312" s="7">
        <f>K270+SUM(K273:K280)+K271</f>
        <v>128.32350999999983</v>
      </c>
      <c r="L312" s="56">
        <f>K312-I312</f>
        <v>5.8818299999998089</v>
      </c>
      <c r="M312" s="86"/>
      <c r="N312" s="42">
        <f>N270+SUM(N273:N280)+N271</f>
        <v>151.71502000000001</v>
      </c>
      <c r="O312" s="106"/>
      <c r="P312" s="7">
        <f>P270+SUM(P273:P280)+P271</f>
        <v>134.32350999999983</v>
      </c>
      <c r="Q312" s="56">
        <f>P312-N312</f>
        <v>-17.391510000000181</v>
      </c>
      <c r="R312" s="86"/>
      <c r="S312" s="42">
        <f>S270+SUM(S273:S280)+S271</f>
        <v>296.65179999999998</v>
      </c>
      <c r="T312" s="106"/>
      <c r="U312" s="7">
        <f>U270+SUM(U273:U280)+U271</f>
        <v>162.82350999999983</v>
      </c>
      <c r="V312" s="56">
        <f>U312-S312</f>
        <v>-133.82829000000015</v>
      </c>
    </row>
    <row r="313" spans="1:22" ht="15.75" thickBot="1" x14ac:dyDescent="0.3">
      <c r="A313" s="170">
        <f t="shared" si="89"/>
        <v>58</v>
      </c>
      <c r="B313" s="171" t="s">
        <v>116</v>
      </c>
      <c r="C313" s="172"/>
      <c r="D313" s="173"/>
      <c r="E313" s="174"/>
      <c r="F313" s="175"/>
      <c r="G313" s="176">
        <f>G312/SUM(D310:D313)</f>
        <v>5.1989296102299E-2</v>
      </c>
      <c r="H313" s="172"/>
      <c r="I313" s="173"/>
      <c r="J313" s="174"/>
      <c r="K313" s="175"/>
      <c r="L313" s="176">
        <f>L312/SUM(I310:I313)</f>
        <v>2.633438888841046E-2</v>
      </c>
      <c r="M313" s="172"/>
      <c r="N313" s="173"/>
      <c r="O313" s="174"/>
      <c r="P313" s="175"/>
      <c r="Q313" s="176">
        <f>Q312/SUM(N310:N313)</f>
        <v>-6.3734342557263693E-2</v>
      </c>
      <c r="R313" s="172"/>
      <c r="S313" s="173"/>
      <c r="T313" s="174"/>
      <c r="U313" s="175"/>
      <c r="V313" s="176">
        <f>V312/SUM(S310:S313)</f>
        <v>-0.27212387437122815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7:A68"/>
    <mergeCell ref="B67:B68"/>
    <mergeCell ref="C67:D67"/>
    <mergeCell ref="E67:G67"/>
    <mergeCell ref="H67:I67"/>
    <mergeCell ref="J67:L67"/>
    <mergeCell ref="M67:N67"/>
    <mergeCell ref="O67:Q67"/>
    <mergeCell ref="R67:S67"/>
    <mergeCell ref="T67:V67"/>
    <mergeCell ref="A129:A130"/>
    <mergeCell ref="B129:B130"/>
    <mergeCell ref="C129:D129"/>
    <mergeCell ref="E129:G129"/>
    <mergeCell ref="H129:I129"/>
    <mergeCell ref="J129:L129"/>
    <mergeCell ref="M129:N129"/>
    <mergeCell ref="O129:Q129"/>
    <mergeCell ref="R129:S129"/>
    <mergeCell ref="T129:V129"/>
    <mergeCell ref="A191:A192"/>
    <mergeCell ref="B191:B192"/>
    <mergeCell ref="C191:D191"/>
    <mergeCell ref="E191:G191"/>
    <mergeCell ref="H191:I191"/>
    <mergeCell ref="J191:L191"/>
    <mergeCell ref="M191:N191"/>
    <mergeCell ref="O191:Q191"/>
    <mergeCell ref="R191:S191"/>
    <mergeCell ref="T191:V191"/>
    <mergeCell ref="A253:A254"/>
    <mergeCell ref="B253:B254"/>
    <mergeCell ref="C253:D253"/>
    <mergeCell ref="E253:G253"/>
    <mergeCell ref="H253:I253"/>
    <mergeCell ref="J253:L253"/>
    <mergeCell ref="M253:N253"/>
    <mergeCell ref="O253:Q253"/>
    <mergeCell ref="R253:S253"/>
    <mergeCell ref="T253:V253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6" max="21" man="1"/>
    <brk id="128" max="21" man="1"/>
    <brk id="190" max="21" man="1"/>
    <brk id="252" max="21" man="1"/>
  </rowBreaks>
  <ignoredErrors>
    <ignoredError sqref="E18:E33 E37:E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29</vt:i4>
      </vt:variant>
    </vt:vector>
  </HeadingPairs>
  <TitlesOfParts>
    <vt:vector size="46" baseType="lpstr">
      <vt:lpstr>General Input</vt:lpstr>
      <vt:lpstr>2015 Approved</vt:lpstr>
      <vt:lpstr>2016 Proposed</vt:lpstr>
      <vt:lpstr>Notice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DU GS&lt;50 to GS&gt;50</vt:lpstr>
      <vt:lpstr>CK Inter to GS&gt;50</vt:lpstr>
      <vt:lpstr>CKH_LOSS</vt:lpstr>
      <vt:lpstr>CKH_LOSS2</vt:lpstr>
      <vt:lpstr>DUT_LOSS</vt:lpstr>
      <vt:lpstr>EPI_LOSS</vt:lpstr>
      <vt:lpstr>INFLAT</vt:lpstr>
      <vt:lpstr>NEW_LOSS</vt:lpstr>
      <vt:lpstr>'CK Inter to GS&gt;50'!Print_Area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2016-02-02T19:31:19Z</cp:lastPrinted>
  <dcterms:created xsi:type="dcterms:W3CDTF">2015-07-27T20:03:04Z</dcterms:created>
  <dcterms:modified xsi:type="dcterms:W3CDTF">2016-02-02T20:04:07Z</dcterms:modified>
</cp:coreProperties>
</file>