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15" yWindow="315" windowWidth="11745" windowHeight="7140" tabRatio="832" activeTab="1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'!$A$1:$N$43</definedName>
    <definedName name="_xlnm.Print_Area" localSheetId="10">'ResidentialNonRPP 10th'!$A$1:$N$43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I17" i="12" l="1"/>
  <c r="I17" i="4"/>
  <c r="F34" i="18" l="1"/>
  <c r="I25" i="16" l="1"/>
  <c r="I24" i="16"/>
  <c r="I25" i="15"/>
  <c r="I24" i="15"/>
  <c r="I17" i="15"/>
  <c r="I19" i="15"/>
  <c r="I25" i="14"/>
  <c r="I24" i="14"/>
  <c r="I26" i="11"/>
  <c r="I25" i="11"/>
  <c r="I18" i="11"/>
  <c r="I26" i="18"/>
  <c r="I27" i="10"/>
  <c r="I27" i="18" s="1"/>
  <c r="I26" i="10"/>
  <c r="I19" i="10"/>
  <c r="I19" i="18" s="1"/>
  <c r="I27" i="17"/>
  <c r="I26" i="17"/>
  <c r="I19" i="17"/>
  <c r="I16" i="17"/>
  <c r="G32" i="5" l="1"/>
  <c r="J32" i="5"/>
  <c r="K32" i="5" s="1"/>
  <c r="M32" i="5" s="1"/>
  <c r="N32" i="5" s="1"/>
  <c r="J33" i="2" l="1"/>
  <c r="K33" i="2" s="1"/>
  <c r="M33" i="2" s="1"/>
  <c r="N33" i="2" s="1"/>
  <c r="F33" i="2"/>
  <c r="G33" i="2" s="1"/>
  <c r="I20" i="12" l="1"/>
  <c r="I21" i="11"/>
  <c r="I22" i="18"/>
  <c r="I22" i="10"/>
  <c r="I20" i="4"/>
  <c r="I21" i="3"/>
  <c r="I22" i="17"/>
  <c r="I22" i="2"/>
  <c r="I25" i="12" l="1"/>
  <c r="I24" i="12"/>
  <c r="I19" i="4"/>
  <c r="D18" i="1" l="1"/>
  <c r="B21" i="1"/>
  <c r="B9" i="1"/>
  <c r="C6" i="1"/>
  <c r="C18" i="1" s="1"/>
  <c r="J21" i="18"/>
  <c r="K21" i="18" s="1"/>
  <c r="G34" i="18"/>
  <c r="F21" i="18"/>
  <c r="G16" i="18"/>
  <c r="F15" i="18"/>
  <c r="J15" i="18" s="1"/>
  <c r="E9" i="18"/>
  <c r="E14" i="18"/>
  <c r="F14" i="18"/>
  <c r="I14" i="18"/>
  <c r="K14" i="18" s="1"/>
  <c r="J14" i="18"/>
  <c r="E15" i="18"/>
  <c r="I15" i="18"/>
  <c r="I16" i="18"/>
  <c r="K16" i="18" s="1"/>
  <c r="E17" i="18"/>
  <c r="G17" i="18" s="1"/>
  <c r="K17" i="18"/>
  <c r="E18" i="18"/>
  <c r="G18" i="18" s="1"/>
  <c r="K18" i="18"/>
  <c r="E19" i="18"/>
  <c r="G21" i="18"/>
  <c r="G24" i="18"/>
  <c r="K24" i="18"/>
  <c r="M24" i="18" s="1"/>
  <c r="N24" i="18" s="1"/>
  <c r="E29" i="18"/>
  <c r="I29" i="18" s="1"/>
  <c r="E30" i="18"/>
  <c r="I30" i="18"/>
  <c r="E31" i="18"/>
  <c r="G31" i="18" s="1"/>
  <c r="I34" i="18"/>
  <c r="I35" i="18"/>
  <c r="G36" i="18"/>
  <c r="K36" i="18"/>
  <c r="J34" i="17"/>
  <c r="K34" i="17" s="1"/>
  <c r="J21" i="17"/>
  <c r="K21" i="17" s="1"/>
  <c r="J19" i="17"/>
  <c r="K19" i="17" s="1"/>
  <c r="J15" i="17"/>
  <c r="K15" i="17" s="1"/>
  <c r="F36" i="17"/>
  <c r="G36" i="17" s="1"/>
  <c r="F35" i="17"/>
  <c r="J35" i="17" s="1"/>
  <c r="K35" i="17" s="1"/>
  <c r="F34" i="17"/>
  <c r="F26" i="17"/>
  <c r="G26" i="17" s="1"/>
  <c r="F23" i="17"/>
  <c r="J23" i="17" s="1"/>
  <c r="K23" i="17" s="1"/>
  <c r="F22" i="17"/>
  <c r="J22" i="17" s="1"/>
  <c r="K22" i="17" s="1"/>
  <c r="F21" i="17"/>
  <c r="G21" i="17" s="1"/>
  <c r="F19" i="17"/>
  <c r="G19" i="17" s="1"/>
  <c r="F15" i="17"/>
  <c r="G15" i="17" s="1"/>
  <c r="G35" i="17"/>
  <c r="G34" i="17"/>
  <c r="K31" i="17"/>
  <c r="G31" i="17"/>
  <c r="M24" i="17"/>
  <c r="N24" i="17" s="1"/>
  <c r="K24" i="17"/>
  <c r="G24" i="17"/>
  <c r="G22" i="17"/>
  <c r="K18" i="17"/>
  <c r="M18" i="17" s="1"/>
  <c r="N18" i="17" s="1"/>
  <c r="G18" i="17"/>
  <c r="K17" i="17"/>
  <c r="G17" i="17"/>
  <c r="K16" i="17"/>
  <c r="M16" i="17" s="1"/>
  <c r="N16" i="17" s="1"/>
  <c r="K14" i="17"/>
  <c r="M14" i="17" s="1"/>
  <c r="N14" i="17" s="1"/>
  <c r="G14" i="17"/>
  <c r="E9" i="17"/>
  <c r="E20" i="8"/>
  <c r="E20" i="7"/>
  <c r="I20" i="16"/>
  <c r="I20" i="15"/>
  <c r="I20" i="14"/>
  <c r="I15" i="11"/>
  <c r="I14" i="11"/>
  <c r="G16" i="11"/>
  <c r="E31" i="10"/>
  <c r="I31" i="10" s="1"/>
  <c r="E30" i="10"/>
  <c r="I30" i="10" s="1"/>
  <c r="E29" i="10"/>
  <c r="I29" i="10" s="1"/>
  <c r="E19" i="10"/>
  <c r="E18" i="10"/>
  <c r="G18" i="10" s="1"/>
  <c r="E17" i="10"/>
  <c r="G17" i="10" s="1"/>
  <c r="I16" i="10"/>
  <c r="F28" i="5"/>
  <c r="F31" i="5" s="1"/>
  <c r="G31" i="5" s="1"/>
  <c r="F27" i="5"/>
  <c r="J28" i="5"/>
  <c r="J31" i="5" s="1"/>
  <c r="K31" i="5" s="1"/>
  <c r="M31" i="5" s="1"/>
  <c r="N31" i="5" s="1"/>
  <c r="G17" i="3"/>
  <c r="K16" i="2"/>
  <c r="M16" i="2" s="1"/>
  <c r="N16" i="2" s="1"/>
  <c r="G18" i="2"/>
  <c r="G17" i="2"/>
  <c r="F35" i="18" l="1"/>
  <c r="J34" i="18"/>
  <c r="K34" i="18" s="1"/>
  <c r="M34" i="18" s="1"/>
  <c r="N34" i="18" s="1"/>
  <c r="M36" i="18"/>
  <c r="N36" i="18" s="1"/>
  <c r="G23" i="17"/>
  <c r="F27" i="17"/>
  <c r="J36" i="17"/>
  <c r="K36" i="17" s="1"/>
  <c r="M36" i="17" s="1"/>
  <c r="N36" i="17" s="1"/>
  <c r="M17" i="17"/>
  <c r="N17" i="17" s="1"/>
  <c r="J26" i="17"/>
  <c r="K26" i="17" s="1"/>
  <c r="M26" i="17" s="1"/>
  <c r="N26" i="17" s="1"/>
  <c r="M31" i="17"/>
  <c r="N31" i="17" s="1"/>
  <c r="M18" i="18"/>
  <c r="N18" i="18" s="1"/>
  <c r="M17" i="18"/>
  <c r="N17" i="18" s="1"/>
  <c r="K15" i="18"/>
  <c r="G14" i="18"/>
  <c r="M14" i="18" s="1"/>
  <c r="N14" i="18" s="1"/>
  <c r="I31" i="18"/>
  <c r="K31" i="18" s="1"/>
  <c r="M31" i="18" s="1"/>
  <c r="N31" i="18" s="1"/>
  <c r="G15" i="18"/>
  <c r="M15" i="18" s="1"/>
  <c r="N15" i="18" s="1"/>
  <c r="M16" i="18"/>
  <c r="N16" i="18" s="1"/>
  <c r="F19" i="18"/>
  <c r="M21" i="18"/>
  <c r="N21" i="18" s="1"/>
  <c r="M35" i="17"/>
  <c r="N35" i="17" s="1"/>
  <c r="M22" i="17"/>
  <c r="N22" i="17" s="1"/>
  <c r="K20" i="17"/>
  <c r="K25" i="17" s="1"/>
  <c r="M34" i="17"/>
  <c r="N34" i="17" s="1"/>
  <c r="M23" i="17"/>
  <c r="N23" i="17" s="1"/>
  <c r="M21" i="17"/>
  <c r="N21" i="17" s="1"/>
  <c r="M19" i="17"/>
  <c r="N19" i="17" s="1"/>
  <c r="M15" i="17"/>
  <c r="N15" i="17" s="1"/>
  <c r="G20" i="17"/>
  <c r="G25" i="17" s="1"/>
  <c r="G35" i="18" l="1"/>
  <c r="J35" i="18"/>
  <c r="K35" i="18" s="1"/>
  <c r="M35" i="18" s="1"/>
  <c r="N35" i="18" s="1"/>
  <c r="J27" i="17"/>
  <c r="K27" i="17" s="1"/>
  <c r="G27" i="17"/>
  <c r="G28" i="17" s="1"/>
  <c r="F30" i="17"/>
  <c r="F29" i="17"/>
  <c r="F22" i="18"/>
  <c r="J19" i="18"/>
  <c r="K19" i="18" s="1"/>
  <c r="G19" i="18"/>
  <c r="G20" i="18" s="1"/>
  <c r="M20" i="17"/>
  <c r="N20" i="17" s="1"/>
  <c r="K28" i="17"/>
  <c r="M25" i="17"/>
  <c r="N25" i="17" s="1"/>
  <c r="G30" i="17" l="1"/>
  <c r="F33" i="17"/>
  <c r="G33" i="17" s="1"/>
  <c r="J30" i="17"/>
  <c r="M27" i="17"/>
  <c r="N27" i="17" s="1"/>
  <c r="G29" i="17"/>
  <c r="G38" i="17" s="1"/>
  <c r="G39" i="17" s="1"/>
  <c r="G40" i="17" s="1"/>
  <c r="J29" i="17"/>
  <c r="K29" i="17" s="1"/>
  <c r="M29" i="17" s="1"/>
  <c r="N29" i="17" s="1"/>
  <c r="K20" i="18"/>
  <c r="M19" i="18"/>
  <c r="N19" i="18" s="1"/>
  <c r="G22" i="18"/>
  <c r="F23" i="18"/>
  <c r="J22" i="18"/>
  <c r="K22" i="18" s="1"/>
  <c r="M28" i="17"/>
  <c r="N28" i="17" s="1"/>
  <c r="G42" i="17" l="1"/>
  <c r="J33" i="17"/>
  <c r="K33" i="17" s="1"/>
  <c r="M33" i="17" s="1"/>
  <c r="N33" i="17" s="1"/>
  <c r="K30" i="17"/>
  <c r="M30" i="17" s="1"/>
  <c r="N30" i="17" s="1"/>
  <c r="J23" i="18"/>
  <c r="K23" i="18" s="1"/>
  <c r="K25" i="18" s="1"/>
  <c r="F26" i="18"/>
  <c r="G23" i="18"/>
  <c r="M20" i="18"/>
  <c r="N20" i="18" s="1"/>
  <c r="M22" i="18"/>
  <c r="N22" i="18" s="1"/>
  <c r="E19" i="13"/>
  <c r="F19" i="13"/>
  <c r="J19" i="13" s="1"/>
  <c r="K38" i="17" l="1"/>
  <c r="M23" i="18"/>
  <c r="N23" i="18" s="1"/>
  <c r="G26" i="18"/>
  <c r="J26" i="18"/>
  <c r="K26" i="18" s="1"/>
  <c r="F27" i="18"/>
  <c r="G25" i="18"/>
  <c r="M25" i="18" s="1"/>
  <c r="N25" i="18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J33" i="10" s="1"/>
  <c r="K33" i="10" s="1"/>
  <c r="F30" i="10"/>
  <c r="F33" i="10" s="1"/>
  <c r="G33" i="10" s="1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M38" i="17" l="1"/>
  <c r="N38" i="17" s="1"/>
  <c r="K39" i="17"/>
  <c r="M26" i="18"/>
  <c r="N26" i="18" s="1"/>
  <c r="M33" i="10"/>
  <c r="N33" i="10" s="1"/>
  <c r="J27" i="18"/>
  <c r="K27" i="18" s="1"/>
  <c r="K28" i="18" s="1"/>
  <c r="F29" i="18"/>
  <c r="G27" i="18"/>
  <c r="F30" i="18"/>
  <c r="F33" i="18" s="1"/>
  <c r="G33" i="18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N39" i="16"/>
  <c r="K34" i="16"/>
  <c r="M34" i="16" s="1"/>
  <c r="N34" i="16" s="1"/>
  <c r="G34" i="16"/>
  <c r="I33" i="16"/>
  <c r="F33" i="16"/>
  <c r="J33" i="16" s="1"/>
  <c r="I32" i="16"/>
  <c r="F32" i="16"/>
  <c r="J32" i="16"/>
  <c r="K32" i="16"/>
  <c r="M32" i="16" s="1"/>
  <c r="N32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J31" i="16" s="1"/>
  <c r="K31" i="16" s="1"/>
  <c r="K28" i="16"/>
  <c r="F28" i="16"/>
  <c r="F31" i="16" s="1"/>
  <c r="G31" i="16" s="1"/>
  <c r="J27" i="16"/>
  <c r="K27" i="16"/>
  <c r="F27" i="16"/>
  <c r="G27" i="16" s="1"/>
  <c r="M27" i="16" s="1"/>
  <c r="N27" i="16" s="1"/>
  <c r="J25" i="16"/>
  <c r="K25" i="16"/>
  <c r="G25" i="16"/>
  <c r="J24" i="16"/>
  <c r="K24" i="16" s="1"/>
  <c r="G24" i="16"/>
  <c r="J22" i="16"/>
  <c r="K22" i="16" s="1"/>
  <c r="M22" i="16" s="1"/>
  <c r="N22" i="16" s="1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F19" i="16"/>
  <c r="J19" i="16"/>
  <c r="E19" i="16"/>
  <c r="G19" i="16" s="1"/>
  <c r="J17" i="16"/>
  <c r="K17" i="16" s="1"/>
  <c r="G17" i="16"/>
  <c r="K16" i="16"/>
  <c r="G16" i="16"/>
  <c r="M16" i="16" s="1"/>
  <c r="J15" i="16"/>
  <c r="K15" i="16" s="1"/>
  <c r="G15" i="16"/>
  <c r="K14" i="16"/>
  <c r="K18" i="16" s="1"/>
  <c r="G14" i="16"/>
  <c r="E9" i="16"/>
  <c r="J34" i="15"/>
  <c r="K34" i="15" s="1"/>
  <c r="M34" i="15" s="1"/>
  <c r="N34" i="15" s="1"/>
  <c r="G34" i="15"/>
  <c r="I33" i="15"/>
  <c r="F33" i="15"/>
  <c r="I32" i="15"/>
  <c r="K32" i="15" s="1"/>
  <c r="F32" i="15"/>
  <c r="J32" i="15" s="1"/>
  <c r="J30" i="15"/>
  <c r="K30" i="15" s="1"/>
  <c r="F30" i="15"/>
  <c r="G30" i="15" s="1"/>
  <c r="K29" i="15"/>
  <c r="M29" i="15" s="1"/>
  <c r="N29" i="15" s="1"/>
  <c r="G29" i="15"/>
  <c r="J28" i="15"/>
  <c r="F28" i="15"/>
  <c r="F31" i="15" s="1"/>
  <c r="G31" i="15" s="1"/>
  <c r="J27" i="15"/>
  <c r="K27" i="15" s="1"/>
  <c r="F27" i="15"/>
  <c r="G27" i="15" s="1"/>
  <c r="J25" i="15"/>
  <c r="K25" i="15" s="1"/>
  <c r="G25" i="15"/>
  <c r="J24" i="15"/>
  <c r="K24" i="15" s="1"/>
  <c r="G24" i="15"/>
  <c r="J22" i="15"/>
  <c r="K22" i="15" s="1"/>
  <c r="M22" i="15" s="1"/>
  <c r="N22" i="15" s="1"/>
  <c r="G22" i="15"/>
  <c r="J21" i="15"/>
  <c r="K21" i="15" s="1"/>
  <c r="G21" i="15"/>
  <c r="J20" i="15"/>
  <c r="K20" i="15" s="1"/>
  <c r="G20" i="15"/>
  <c r="F19" i="15"/>
  <c r="J19" i="15"/>
  <c r="E19" i="15"/>
  <c r="G19" i="15" s="1"/>
  <c r="J17" i="15"/>
  <c r="K17" i="15"/>
  <c r="G17" i="15"/>
  <c r="K16" i="15"/>
  <c r="G16" i="15"/>
  <c r="M16" i="15" s="1"/>
  <c r="N16" i="15" s="1"/>
  <c r="J15" i="15"/>
  <c r="K15" i="15"/>
  <c r="M15" i="15" s="1"/>
  <c r="N15" i="15" s="1"/>
  <c r="G15" i="15"/>
  <c r="K14" i="15"/>
  <c r="G14" i="15"/>
  <c r="E9" i="15"/>
  <c r="K34" i="14"/>
  <c r="G34" i="14"/>
  <c r="I33" i="14"/>
  <c r="G33" i="14"/>
  <c r="F33" i="14"/>
  <c r="J33" i="14" s="1"/>
  <c r="J32" i="14"/>
  <c r="I32" i="14"/>
  <c r="I19" i="14" s="1"/>
  <c r="F32" i="14"/>
  <c r="G32" i="14" s="1"/>
  <c r="J30" i="14"/>
  <c r="K30" i="14" s="1"/>
  <c r="F30" i="14"/>
  <c r="G30" i="14" s="1"/>
  <c r="M29" i="14"/>
  <c r="N29" i="14" s="1"/>
  <c r="K29" i="14"/>
  <c r="G29" i="14"/>
  <c r="J28" i="14"/>
  <c r="J31" i="14" s="1"/>
  <c r="K31" i="14" s="1"/>
  <c r="F28" i="14"/>
  <c r="J27" i="14"/>
  <c r="K27" i="14" s="1"/>
  <c r="F27" i="14"/>
  <c r="G27" i="14"/>
  <c r="M27" i="14" s="1"/>
  <c r="N27" i="14" s="1"/>
  <c r="J25" i="14"/>
  <c r="K25" i="14" s="1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 s="1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N39" i="13"/>
  <c r="J34" i="13"/>
  <c r="K34" i="13" s="1"/>
  <c r="M34" i="13" s="1"/>
  <c r="N34" i="13" s="1"/>
  <c r="G34" i="13"/>
  <c r="I33" i="13"/>
  <c r="F33" i="13"/>
  <c r="G33" i="13" s="1"/>
  <c r="I32" i="13"/>
  <c r="F32" i="13"/>
  <c r="J32" i="13" s="1"/>
  <c r="G32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F28" i="13"/>
  <c r="F31" i="13" s="1"/>
  <c r="G31" i="13" s="1"/>
  <c r="G28" i="13"/>
  <c r="J27" i="13"/>
  <c r="K27" i="13" s="1"/>
  <c r="F27" i="13"/>
  <c r="G27" i="13" s="1"/>
  <c r="J25" i="13"/>
  <c r="K25" i="13" s="1"/>
  <c r="G25" i="13"/>
  <c r="J24" i="13"/>
  <c r="K24" i="13" s="1"/>
  <c r="G24" i="13"/>
  <c r="J22" i="13"/>
  <c r="K22" i="13" s="1"/>
  <c r="M22" i="13" s="1"/>
  <c r="N22" i="13" s="1"/>
  <c r="G22" i="13"/>
  <c r="J21" i="13"/>
  <c r="K21" i="13" s="1"/>
  <c r="M21" i="13" s="1"/>
  <c r="N21" i="13" s="1"/>
  <c r="G21" i="13"/>
  <c r="J20" i="13"/>
  <c r="K20" i="13" s="1"/>
  <c r="G20" i="13"/>
  <c r="K17" i="13"/>
  <c r="J17" i="13"/>
  <c r="G17" i="13"/>
  <c r="K16" i="13"/>
  <c r="G16" i="13"/>
  <c r="J15" i="13"/>
  <c r="K15" i="13" s="1"/>
  <c r="M15" i="13" s="1"/>
  <c r="N15" i="13" s="1"/>
  <c r="G15" i="13"/>
  <c r="K14" i="13"/>
  <c r="G14" i="13"/>
  <c r="E9" i="13"/>
  <c r="N39" i="12"/>
  <c r="K34" i="12"/>
  <c r="M34" i="12" s="1"/>
  <c r="N34" i="12" s="1"/>
  <c r="G34" i="12"/>
  <c r="I33" i="12"/>
  <c r="F33" i="12"/>
  <c r="G33" i="12" s="1"/>
  <c r="J33" i="12"/>
  <c r="K33" i="12" s="1"/>
  <c r="M33" i="12" s="1"/>
  <c r="N33" i="12" s="1"/>
  <c r="I32" i="12"/>
  <c r="I19" i="12" s="1"/>
  <c r="F32" i="12"/>
  <c r="J32" i="12" s="1"/>
  <c r="J30" i="12"/>
  <c r="K30" i="12" s="1"/>
  <c r="F30" i="12"/>
  <c r="G30" i="12" s="1"/>
  <c r="K29" i="12"/>
  <c r="M29" i="12" s="1"/>
  <c r="N29" i="12" s="1"/>
  <c r="G29" i="12"/>
  <c r="J28" i="12"/>
  <c r="F28" i="12"/>
  <c r="J27" i="12"/>
  <c r="K27" i="12" s="1"/>
  <c r="F27" i="12"/>
  <c r="G27" i="12" s="1"/>
  <c r="F25" i="12"/>
  <c r="G25" i="12" s="1"/>
  <c r="F24" i="12"/>
  <c r="G24" i="12" s="1"/>
  <c r="J22" i="12"/>
  <c r="K22" i="12" s="1"/>
  <c r="G22" i="12"/>
  <c r="J21" i="12"/>
  <c r="K21" i="12" s="1"/>
  <c r="F21" i="12"/>
  <c r="G21" i="12" s="1"/>
  <c r="F20" i="12"/>
  <c r="G20" i="12" s="1"/>
  <c r="F19" i="12"/>
  <c r="J19" i="12" s="1"/>
  <c r="E19" i="12"/>
  <c r="G19" i="12" s="1"/>
  <c r="J17" i="12"/>
  <c r="K17" i="12" s="1"/>
  <c r="G17" i="12"/>
  <c r="F17" i="12"/>
  <c r="K16" i="12"/>
  <c r="G16" i="12"/>
  <c r="F15" i="12"/>
  <c r="K14" i="12"/>
  <c r="G14" i="12"/>
  <c r="E9" i="12"/>
  <c r="J35" i="11"/>
  <c r="K35" i="11" s="1"/>
  <c r="G35" i="11"/>
  <c r="J34" i="11"/>
  <c r="I34" i="11"/>
  <c r="K34" i="11" s="1"/>
  <c r="M34" i="11" s="1"/>
  <c r="N34" i="11" s="1"/>
  <c r="G34" i="11"/>
  <c r="J33" i="11"/>
  <c r="I33" i="11"/>
  <c r="G33" i="11"/>
  <c r="J31" i="11"/>
  <c r="K31" i="11" s="1"/>
  <c r="F31" i="11"/>
  <c r="G31" i="11" s="1"/>
  <c r="K30" i="11"/>
  <c r="G30" i="11"/>
  <c r="J29" i="11"/>
  <c r="F29" i="11"/>
  <c r="F32" i="11" s="1"/>
  <c r="G32" i="11" s="1"/>
  <c r="G29" i="11"/>
  <c r="J28" i="11"/>
  <c r="K28" i="11" s="1"/>
  <c r="F28" i="11"/>
  <c r="G28" i="11" s="1"/>
  <c r="J26" i="11"/>
  <c r="K26" i="11" s="1"/>
  <c r="G26" i="11"/>
  <c r="J25" i="11"/>
  <c r="K25" i="11" s="1"/>
  <c r="G25" i="11"/>
  <c r="J23" i="11"/>
  <c r="K23" i="11" s="1"/>
  <c r="M23" i="11" s="1"/>
  <c r="N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6" i="10"/>
  <c r="G36" i="10"/>
  <c r="J35" i="10"/>
  <c r="I35" i="10"/>
  <c r="G35" i="10"/>
  <c r="J34" i="10"/>
  <c r="I34" i="10"/>
  <c r="G34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G15" i="10"/>
  <c r="K14" i="10"/>
  <c r="G14" i="10"/>
  <c r="E9" i="10"/>
  <c r="J34" i="8"/>
  <c r="K34" i="8" s="1"/>
  <c r="G34" i="8"/>
  <c r="J33" i="8"/>
  <c r="K33" i="8" s="1"/>
  <c r="G33" i="8"/>
  <c r="M33" i="8" s="1"/>
  <c r="N33" i="8" s="1"/>
  <c r="J32" i="8"/>
  <c r="K32" i="8" s="1"/>
  <c r="G32" i="8"/>
  <c r="J30" i="8"/>
  <c r="K30" i="8" s="1"/>
  <c r="G30" i="8"/>
  <c r="F30" i="8"/>
  <c r="K29" i="8"/>
  <c r="G29" i="8"/>
  <c r="K28" i="8"/>
  <c r="J28" i="8"/>
  <c r="J31" i="8" s="1"/>
  <c r="K31" i="8" s="1"/>
  <c r="F28" i="8"/>
  <c r="J27" i="8"/>
  <c r="K27" i="8" s="1"/>
  <c r="F27" i="8"/>
  <c r="G27" i="8" s="1"/>
  <c r="J25" i="8"/>
  <c r="K25" i="8" s="1"/>
  <c r="G25" i="8"/>
  <c r="J24" i="8"/>
  <c r="K24" i="8" s="1"/>
  <c r="G24" i="8"/>
  <c r="J22" i="8"/>
  <c r="K22" i="8" s="1"/>
  <c r="M22" i="8" s="1"/>
  <c r="N22" i="8" s="1"/>
  <c r="G22" i="8"/>
  <c r="J21" i="8"/>
  <c r="K21" i="8" s="1"/>
  <c r="G21" i="8"/>
  <c r="J20" i="8"/>
  <c r="K20" i="8" s="1"/>
  <c r="G20" i="8"/>
  <c r="I19" i="8"/>
  <c r="K19" i="8" s="1"/>
  <c r="G19" i="8"/>
  <c r="F19" i="8"/>
  <c r="J19" i="8" s="1"/>
  <c r="E19" i="8"/>
  <c r="J17" i="8"/>
  <c r="K17" i="8"/>
  <c r="G17" i="8"/>
  <c r="K16" i="8"/>
  <c r="G16" i="8"/>
  <c r="J15" i="8"/>
  <c r="K15" i="8" s="1"/>
  <c r="G15" i="8"/>
  <c r="K14" i="8"/>
  <c r="G14" i="8"/>
  <c r="E9" i="8"/>
  <c r="J34" i="7"/>
  <c r="K34" i="7" s="1"/>
  <c r="G34" i="7"/>
  <c r="M34" i="7" s="1"/>
  <c r="N34" i="7" s="1"/>
  <c r="J33" i="7"/>
  <c r="K33" i="7" s="1"/>
  <c r="G33" i="7"/>
  <c r="J32" i="7"/>
  <c r="K32" i="7" s="1"/>
  <c r="G32" i="7"/>
  <c r="J30" i="7"/>
  <c r="K30" i="7" s="1"/>
  <c r="F30" i="7"/>
  <c r="G30" i="7" s="1"/>
  <c r="K29" i="7"/>
  <c r="M29" i="7" s="1"/>
  <c r="N29" i="7" s="1"/>
  <c r="G29" i="7"/>
  <c r="J28" i="7"/>
  <c r="J31" i="7" s="1"/>
  <c r="K31" i="7" s="1"/>
  <c r="G28" i="7"/>
  <c r="F28" i="7"/>
  <c r="F31" i="7" s="1"/>
  <c r="G31" i="7" s="1"/>
  <c r="J27" i="7"/>
  <c r="K27" i="7" s="1"/>
  <c r="F27" i="7"/>
  <c r="G27" i="7" s="1"/>
  <c r="J25" i="7"/>
  <c r="K25" i="7" s="1"/>
  <c r="G25" i="7"/>
  <c r="J24" i="7"/>
  <c r="K24" i="7" s="1"/>
  <c r="G24" i="7"/>
  <c r="J22" i="7"/>
  <c r="K22" i="7" s="1"/>
  <c r="M22" i="7" s="1"/>
  <c r="N22" i="7" s="1"/>
  <c r="G22" i="7"/>
  <c r="J21" i="7"/>
  <c r="K21" i="7"/>
  <c r="G21" i="7"/>
  <c r="J20" i="7"/>
  <c r="K20" i="7" s="1"/>
  <c r="G20" i="7"/>
  <c r="I19" i="7"/>
  <c r="K19" i="7" s="1"/>
  <c r="F19" i="7"/>
  <c r="J19" i="7" s="1"/>
  <c r="E19" i="7"/>
  <c r="J17" i="7"/>
  <c r="K17" i="7"/>
  <c r="G17" i="7"/>
  <c r="K16" i="7"/>
  <c r="M16" i="7" s="1"/>
  <c r="N16" i="7" s="1"/>
  <c r="G16" i="7"/>
  <c r="K15" i="7"/>
  <c r="J15" i="7"/>
  <c r="G15" i="7"/>
  <c r="K14" i="7"/>
  <c r="M14" i="7" s="1"/>
  <c r="N14" i="7" s="1"/>
  <c r="G14" i="7"/>
  <c r="E9" i="7"/>
  <c r="J34" i="6"/>
  <c r="K34" i="6"/>
  <c r="G34" i="6"/>
  <c r="J33" i="6"/>
  <c r="K33" i="6" s="1"/>
  <c r="G33" i="6"/>
  <c r="K32" i="6"/>
  <c r="M32" i="6" s="1"/>
  <c r="N32" i="6" s="1"/>
  <c r="J32" i="6"/>
  <c r="G32" i="6"/>
  <c r="J30" i="6"/>
  <c r="K30" i="6" s="1"/>
  <c r="F30" i="6"/>
  <c r="G30" i="6" s="1"/>
  <c r="K29" i="6"/>
  <c r="G29" i="6"/>
  <c r="M29" i="6" s="1"/>
  <c r="N29" i="6" s="1"/>
  <c r="J28" i="6"/>
  <c r="J31" i="6" s="1"/>
  <c r="K31" i="6" s="1"/>
  <c r="M31" i="6" s="1"/>
  <c r="N31" i="6" s="1"/>
  <c r="F28" i="6"/>
  <c r="F31" i="6" s="1"/>
  <c r="G31" i="6" s="1"/>
  <c r="G28" i="6"/>
  <c r="J27" i="6"/>
  <c r="K27" i="6" s="1"/>
  <c r="F27" i="6"/>
  <c r="G27" i="6"/>
  <c r="J25" i="6"/>
  <c r="K25" i="6" s="1"/>
  <c r="G25" i="6"/>
  <c r="J24" i="6"/>
  <c r="K24" i="6" s="1"/>
  <c r="M24" i="6" s="1"/>
  <c r="N24" i="6" s="1"/>
  <c r="G24" i="6"/>
  <c r="J22" i="6"/>
  <c r="K22" i="6" s="1"/>
  <c r="G22" i="6"/>
  <c r="J21" i="6"/>
  <c r="K21" i="6" s="1"/>
  <c r="M21" i="6" s="1"/>
  <c r="N21" i="6" s="1"/>
  <c r="G21" i="6"/>
  <c r="J20" i="6"/>
  <c r="K20" i="6" s="1"/>
  <c r="G20" i="6"/>
  <c r="I19" i="6"/>
  <c r="F19" i="6"/>
  <c r="J19" i="6" s="1"/>
  <c r="E19" i="6"/>
  <c r="J17" i="6"/>
  <c r="K17" i="6" s="1"/>
  <c r="G17" i="6"/>
  <c r="M16" i="6"/>
  <c r="N16" i="6" s="1"/>
  <c r="K16" i="6"/>
  <c r="G16" i="6"/>
  <c r="J15" i="6"/>
  <c r="K15" i="6"/>
  <c r="G15" i="6"/>
  <c r="K14" i="6"/>
  <c r="G14" i="6"/>
  <c r="E9" i="6"/>
  <c r="J34" i="5"/>
  <c r="K34" i="5" s="1"/>
  <c r="G34" i="5"/>
  <c r="J33" i="5"/>
  <c r="K33" i="5"/>
  <c r="M33" i="5" s="1"/>
  <c r="N33" i="5" s="1"/>
  <c r="G33" i="5"/>
  <c r="J30" i="5"/>
  <c r="K30" i="5" s="1"/>
  <c r="F30" i="5"/>
  <c r="G30" i="5" s="1"/>
  <c r="K29" i="5"/>
  <c r="G29" i="5"/>
  <c r="K28" i="5"/>
  <c r="G28" i="5"/>
  <c r="J27" i="5"/>
  <c r="K27" i="5" s="1"/>
  <c r="G27" i="5"/>
  <c r="J25" i="5"/>
  <c r="K25" i="5" s="1"/>
  <c r="M25" i="5" s="1"/>
  <c r="N25" i="5" s="1"/>
  <c r="G25" i="5"/>
  <c r="J24" i="5"/>
  <c r="K24" i="5" s="1"/>
  <c r="G24" i="5"/>
  <c r="J22" i="5"/>
  <c r="K22" i="5"/>
  <c r="G22" i="5"/>
  <c r="J21" i="5"/>
  <c r="K21" i="5"/>
  <c r="M21" i="5" s="1"/>
  <c r="N21" i="5" s="1"/>
  <c r="G21" i="5"/>
  <c r="K20" i="5"/>
  <c r="G20" i="5"/>
  <c r="I19" i="5"/>
  <c r="F19" i="5"/>
  <c r="J19" i="5" s="1"/>
  <c r="E19" i="5"/>
  <c r="J17" i="5"/>
  <c r="K17" i="5" s="1"/>
  <c r="G17" i="5"/>
  <c r="K16" i="5"/>
  <c r="G16" i="5"/>
  <c r="M16" i="5" s="1"/>
  <c r="N16" i="5" s="1"/>
  <c r="J15" i="5"/>
  <c r="K15" i="5" s="1"/>
  <c r="G15" i="5"/>
  <c r="K14" i="5"/>
  <c r="G14" i="5"/>
  <c r="E9" i="5"/>
  <c r="F34" i="4"/>
  <c r="F33" i="4"/>
  <c r="F32" i="4"/>
  <c r="J30" i="4"/>
  <c r="K30" i="4" s="1"/>
  <c r="F30" i="4"/>
  <c r="G30" i="4" s="1"/>
  <c r="K29" i="4"/>
  <c r="G29" i="4"/>
  <c r="M29" i="4" s="1"/>
  <c r="N29" i="4" s="1"/>
  <c r="J28" i="4"/>
  <c r="J31" i="4" s="1"/>
  <c r="K31" i="4" s="1"/>
  <c r="F28" i="4"/>
  <c r="J27" i="4"/>
  <c r="K27" i="4" s="1"/>
  <c r="F27" i="4"/>
  <c r="G27" i="4" s="1"/>
  <c r="M27" i="4" s="1"/>
  <c r="N27" i="4" s="1"/>
  <c r="F25" i="4"/>
  <c r="G25" i="4" s="1"/>
  <c r="F24" i="4"/>
  <c r="J24" i="4" s="1"/>
  <c r="K24" i="4" s="1"/>
  <c r="J22" i="4"/>
  <c r="K22" i="4"/>
  <c r="G22" i="4"/>
  <c r="M22" i="4" s="1"/>
  <c r="N22" i="4" s="1"/>
  <c r="F21" i="4"/>
  <c r="G21" i="4" s="1"/>
  <c r="F20" i="4"/>
  <c r="G20" i="4" s="1"/>
  <c r="J20" i="4"/>
  <c r="K20" i="4" s="1"/>
  <c r="F19" i="4"/>
  <c r="J19" i="4" s="1"/>
  <c r="E19" i="4"/>
  <c r="F17" i="4"/>
  <c r="J17" i="4" s="1"/>
  <c r="K17" i="4" s="1"/>
  <c r="K16" i="4"/>
  <c r="G16" i="4"/>
  <c r="F15" i="4"/>
  <c r="G15" i="4" s="1"/>
  <c r="J15" i="4"/>
  <c r="K15" i="4"/>
  <c r="K14" i="4"/>
  <c r="M14" i="4" s="1"/>
  <c r="N14" i="4" s="1"/>
  <c r="G14" i="4"/>
  <c r="E9" i="4"/>
  <c r="J35" i="3"/>
  <c r="K35" i="3" s="1"/>
  <c r="G35" i="3"/>
  <c r="J34" i="3"/>
  <c r="K34" i="3" s="1"/>
  <c r="G34" i="3"/>
  <c r="J33" i="3"/>
  <c r="K33" i="3" s="1"/>
  <c r="G33" i="3"/>
  <c r="J31" i="3"/>
  <c r="K31" i="3" s="1"/>
  <c r="F31" i="3"/>
  <c r="G31" i="3" s="1"/>
  <c r="K30" i="3"/>
  <c r="G30" i="3"/>
  <c r="J29" i="3"/>
  <c r="J32" i="3" s="1"/>
  <c r="K32" i="3" s="1"/>
  <c r="K29" i="3"/>
  <c r="F29" i="3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G15" i="3"/>
  <c r="K14" i="3"/>
  <c r="G14" i="3"/>
  <c r="E9" i="3"/>
  <c r="K36" i="2"/>
  <c r="G36" i="2"/>
  <c r="K35" i="2"/>
  <c r="G35" i="2"/>
  <c r="K34" i="2"/>
  <c r="G34" i="2"/>
  <c r="K31" i="2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K22" i="2"/>
  <c r="G22" i="2"/>
  <c r="K21" i="2"/>
  <c r="G21" i="2"/>
  <c r="K19" i="2"/>
  <c r="G19" i="2"/>
  <c r="K15" i="2"/>
  <c r="G15" i="2"/>
  <c r="K14" i="2"/>
  <c r="G14" i="2"/>
  <c r="E9" i="2"/>
  <c r="N11" i="1"/>
  <c r="D12" i="1" s="1"/>
  <c r="D24" i="1" s="1"/>
  <c r="M11" i="1"/>
  <c r="C12" i="1" s="1"/>
  <c r="C24" i="1" s="1"/>
  <c r="N10" i="1"/>
  <c r="D11" i="1" s="1"/>
  <c r="D23" i="1" s="1"/>
  <c r="M10" i="1"/>
  <c r="C11" i="1" s="1"/>
  <c r="C23" i="1" s="1"/>
  <c r="N9" i="1"/>
  <c r="D10" i="1" s="1"/>
  <c r="D22" i="1" s="1"/>
  <c r="M9" i="1"/>
  <c r="C10" i="1" s="1"/>
  <c r="C22" i="1" s="1"/>
  <c r="N8" i="1"/>
  <c r="M8" i="1"/>
  <c r="N7" i="1"/>
  <c r="M7" i="1"/>
  <c r="N6" i="1"/>
  <c r="D7" i="1" s="1"/>
  <c r="D19" i="1" s="1"/>
  <c r="M6" i="1"/>
  <c r="C7" i="1" s="1"/>
  <c r="C19" i="1" s="1"/>
  <c r="N5" i="1"/>
  <c r="D5" i="1" s="1"/>
  <c r="D17" i="1" s="1"/>
  <c r="M5" i="1"/>
  <c r="C5" i="1" s="1"/>
  <c r="C17" i="1" s="1"/>
  <c r="K33" i="16"/>
  <c r="G32" i="15"/>
  <c r="M14" i="14"/>
  <c r="N14" i="14" s="1"/>
  <c r="G32" i="16"/>
  <c r="J33" i="4"/>
  <c r="K33" i="4"/>
  <c r="G33" i="4"/>
  <c r="M27" i="18" l="1"/>
  <c r="N27" i="18" s="1"/>
  <c r="G33" i="16"/>
  <c r="M33" i="16" s="1"/>
  <c r="N33" i="16" s="1"/>
  <c r="M15" i="16"/>
  <c r="N15" i="16" s="1"/>
  <c r="M31" i="16"/>
  <c r="N31" i="16" s="1"/>
  <c r="M19" i="16"/>
  <c r="N19" i="16" s="1"/>
  <c r="G28" i="16"/>
  <c r="M28" i="16" s="1"/>
  <c r="N28" i="16" s="1"/>
  <c r="K28" i="15"/>
  <c r="J31" i="15"/>
  <c r="K31" i="15" s="1"/>
  <c r="M31" i="15" s="1"/>
  <c r="N31" i="15" s="1"/>
  <c r="K19" i="15"/>
  <c r="M19" i="15" s="1"/>
  <c r="N19" i="15" s="1"/>
  <c r="M21" i="15"/>
  <c r="N21" i="15" s="1"/>
  <c r="M25" i="15"/>
  <c r="N25" i="15" s="1"/>
  <c r="M32" i="15"/>
  <c r="N32" i="15" s="1"/>
  <c r="M30" i="15"/>
  <c r="N30" i="15" s="1"/>
  <c r="G28" i="15"/>
  <c r="M28" i="15" s="1"/>
  <c r="N28" i="15" s="1"/>
  <c r="K32" i="14"/>
  <c r="M34" i="14"/>
  <c r="N34" i="14" s="1"/>
  <c r="G28" i="14"/>
  <c r="F31" i="14"/>
  <c r="G31" i="14" s="1"/>
  <c r="M31" i="14" s="1"/>
  <c r="N31" i="14" s="1"/>
  <c r="M30" i="14"/>
  <c r="N30" i="14" s="1"/>
  <c r="K28" i="14"/>
  <c r="M28" i="14" s="1"/>
  <c r="N28" i="14" s="1"/>
  <c r="I19" i="13"/>
  <c r="K19" i="13" s="1"/>
  <c r="M16" i="13"/>
  <c r="N16" i="13" s="1"/>
  <c r="J33" i="13"/>
  <c r="K33" i="13" s="1"/>
  <c r="M33" i="13" s="1"/>
  <c r="N33" i="13" s="1"/>
  <c r="M20" i="13"/>
  <c r="N20" i="13" s="1"/>
  <c r="K28" i="13"/>
  <c r="M28" i="13" s="1"/>
  <c r="N28" i="13" s="1"/>
  <c r="J31" i="13"/>
  <c r="K31" i="13" s="1"/>
  <c r="M31" i="13" s="1"/>
  <c r="N31" i="13" s="1"/>
  <c r="M16" i="12"/>
  <c r="N16" i="12" s="1"/>
  <c r="M27" i="12"/>
  <c r="N27" i="12" s="1"/>
  <c r="G28" i="12"/>
  <c r="F31" i="12"/>
  <c r="G31" i="12" s="1"/>
  <c r="M22" i="12"/>
  <c r="N22" i="12" s="1"/>
  <c r="K19" i="12"/>
  <c r="M19" i="12" s="1"/>
  <c r="N19" i="12" s="1"/>
  <c r="K28" i="12"/>
  <c r="M28" i="12" s="1"/>
  <c r="N28" i="12" s="1"/>
  <c r="J31" i="12"/>
  <c r="K31" i="12" s="1"/>
  <c r="M31" i="12" s="1"/>
  <c r="N31" i="12" s="1"/>
  <c r="J25" i="12"/>
  <c r="K25" i="12" s="1"/>
  <c r="I20" i="11"/>
  <c r="K20" i="11" s="1"/>
  <c r="K29" i="11"/>
  <c r="M29" i="11" s="1"/>
  <c r="N29" i="11" s="1"/>
  <c r="J32" i="11"/>
  <c r="K32" i="11" s="1"/>
  <c r="M32" i="11" s="1"/>
  <c r="N32" i="11" s="1"/>
  <c r="M27" i="8"/>
  <c r="N27" i="8" s="1"/>
  <c r="G28" i="8"/>
  <c r="M28" i="8" s="1"/>
  <c r="N28" i="8" s="1"/>
  <c r="F31" i="8"/>
  <c r="G31" i="8" s="1"/>
  <c r="M31" i="8" s="1"/>
  <c r="N31" i="8" s="1"/>
  <c r="M30" i="8"/>
  <c r="N30" i="8" s="1"/>
  <c r="M16" i="8"/>
  <c r="N16" i="8" s="1"/>
  <c r="M14" i="8"/>
  <c r="N14" i="8" s="1"/>
  <c r="M21" i="8"/>
  <c r="N21" i="8" s="1"/>
  <c r="M29" i="8"/>
  <c r="N29" i="8" s="1"/>
  <c r="M30" i="7"/>
  <c r="N30" i="7" s="1"/>
  <c r="G18" i="7"/>
  <c r="M33" i="7"/>
  <c r="N33" i="7" s="1"/>
  <c r="M21" i="7"/>
  <c r="N21" i="7" s="1"/>
  <c r="M31" i="7"/>
  <c r="N31" i="7" s="1"/>
  <c r="G19" i="7"/>
  <c r="K28" i="7"/>
  <c r="M28" i="7" s="1"/>
  <c r="N28" i="7" s="1"/>
  <c r="M15" i="7"/>
  <c r="N15" i="7" s="1"/>
  <c r="K19" i="6"/>
  <c r="K28" i="6"/>
  <c r="M28" i="6" s="1"/>
  <c r="N28" i="6" s="1"/>
  <c r="M17" i="6"/>
  <c r="N17" i="6" s="1"/>
  <c r="G19" i="6"/>
  <c r="M22" i="5"/>
  <c r="N22" i="5" s="1"/>
  <c r="M29" i="5"/>
  <c r="N29" i="5" s="1"/>
  <c r="G19" i="5"/>
  <c r="G18" i="5"/>
  <c r="G23" i="5" s="1"/>
  <c r="G26" i="5" s="1"/>
  <c r="G36" i="5" s="1"/>
  <c r="G37" i="5" s="1"/>
  <c r="G38" i="5" s="1"/>
  <c r="M14" i="5"/>
  <c r="N14" i="5" s="1"/>
  <c r="K19" i="5"/>
  <c r="M30" i="5"/>
  <c r="N30" i="5" s="1"/>
  <c r="J25" i="4"/>
  <c r="K25" i="4" s="1"/>
  <c r="M25" i="4" s="1"/>
  <c r="N25" i="4" s="1"/>
  <c r="G28" i="4"/>
  <c r="F31" i="4"/>
  <c r="G31" i="4" s="1"/>
  <c r="M16" i="4"/>
  <c r="N16" i="4" s="1"/>
  <c r="G19" i="4"/>
  <c r="K28" i="4"/>
  <c r="M31" i="4"/>
  <c r="N31" i="4" s="1"/>
  <c r="M15" i="3"/>
  <c r="N15" i="3" s="1"/>
  <c r="G29" i="3"/>
  <c r="F32" i="3"/>
  <c r="G32" i="3" s="1"/>
  <c r="M32" i="3" s="1"/>
  <c r="N32" i="3" s="1"/>
  <c r="M39" i="17"/>
  <c r="N39" i="17" s="1"/>
  <c r="K40" i="17"/>
  <c r="M23" i="2"/>
  <c r="N23" i="2" s="1"/>
  <c r="M29" i="2"/>
  <c r="N29" i="2" s="1"/>
  <c r="M35" i="2"/>
  <c r="N35" i="2" s="1"/>
  <c r="M36" i="10"/>
  <c r="N36" i="10" s="1"/>
  <c r="M21" i="2"/>
  <c r="N21" i="2" s="1"/>
  <c r="M31" i="2"/>
  <c r="N31" i="2" s="1"/>
  <c r="D9" i="1"/>
  <c r="D21" i="1" s="1"/>
  <c r="D8" i="1"/>
  <c r="D20" i="1" s="1"/>
  <c r="C9" i="1"/>
  <c r="C21" i="1" s="1"/>
  <c r="C8" i="1"/>
  <c r="C20" i="1" s="1"/>
  <c r="M15" i="10"/>
  <c r="N15" i="10" s="1"/>
  <c r="G29" i="18"/>
  <c r="J29" i="18"/>
  <c r="K29" i="18" s="1"/>
  <c r="G30" i="18"/>
  <c r="J30" i="18"/>
  <c r="G28" i="18"/>
  <c r="M27" i="15"/>
  <c r="N27" i="15" s="1"/>
  <c r="M27" i="13"/>
  <c r="N27" i="13" s="1"/>
  <c r="M27" i="7"/>
  <c r="N27" i="7" s="1"/>
  <c r="M19" i="2"/>
  <c r="N19" i="2" s="1"/>
  <c r="M24" i="16"/>
  <c r="N24" i="16" s="1"/>
  <c r="M17" i="15"/>
  <c r="N17" i="15" s="1"/>
  <c r="M24" i="15"/>
  <c r="N24" i="15" s="1"/>
  <c r="M32" i="14"/>
  <c r="N32" i="14" s="1"/>
  <c r="M25" i="14"/>
  <c r="N25" i="14" s="1"/>
  <c r="M24" i="14"/>
  <c r="N24" i="14" s="1"/>
  <c r="M17" i="13"/>
  <c r="N17" i="13" s="1"/>
  <c r="K32" i="13"/>
  <c r="M32" i="13" s="1"/>
  <c r="N32" i="13" s="1"/>
  <c r="M25" i="13"/>
  <c r="N25" i="13" s="1"/>
  <c r="J20" i="12"/>
  <c r="K20" i="12" s="1"/>
  <c r="M20" i="12" s="1"/>
  <c r="N20" i="12" s="1"/>
  <c r="J24" i="12"/>
  <c r="K24" i="12" s="1"/>
  <c r="M24" i="12" s="1"/>
  <c r="N24" i="12" s="1"/>
  <c r="M30" i="12"/>
  <c r="N30" i="12" s="1"/>
  <c r="G32" i="12"/>
  <c r="M25" i="12"/>
  <c r="N25" i="12" s="1"/>
  <c r="M31" i="10"/>
  <c r="N31" i="10" s="1"/>
  <c r="M25" i="8"/>
  <c r="N25" i="8" s="1"/>
  <c r="M34" i="8"/>
  <c r="N34" i="8" s="1"/>
  <c r="M32" i="8"/>
  <c r="N32" i="8" s="1"/>
  <c r="M19" i="8"/>
  <c r="N19" i="8" s="1"/>
  <c r="M24" i="8"/>
  <c r="N24" i="8" s="1"/>
  <c r="M17" i="8"/>
  <c r="N17" i="8" s="1"/>
  <c r="G18" i="8"/>
  <c r="G23" i="8" s="1"/>
  <c r="G26" i="8" s="1"/>
  <c r="G36" i="8" s="1"/>
  <c r="G37" i="8" s="1"/>
  <c r="G38" i="8" s="1"/>
  <c r="M32" i="7"/>
  <c r="N32" i="7" s="1"/>
  <c r="M25" i="7"/>
  <c r="N25" i="7" s="1"/>
  <c r="M24" i="7"/>
  <c r="N24" i="7" s="1"/>
  <c r="M34" i="6"/>
  <c r="N34" i="6" s="1"/>
  <c r="M19" i="6"/>
  <c r="N19" i="6" s="1"/>
  <c r="M25" i="6"/>
  <c r="N25" i="6" s="1"/>
  <c r="M28" i="5"/>
  <c r="N28" i="5" s="1"/>
  <c r="M27" i="5"/>
  <c r="N27" i="5" s="1"/>
  <c r="M19" i="5"/>
  <c r="N19" i="5" s="1"/>
  <c r="M34" i="5"/>
  <c r="N34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4" i="2"/>
  <c r="N34" i="2" s="1"/>
  <c r="K23" i="16"/>
  <c r="K26" i="16" s="1"/>
  <c r="K36" i="16" s="1"/>
  <c r="K37" i="16" s="1"/>
  <c r="M25" i="16"/>
  <c r="N25" i="16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8" i="2" s="1"/>
  <c r="K39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5" i="10"/>
  <c r="M31" i="11"/>
  <c r="N31" i="11" s="1"/>
  <c r="M15" i="11"/>
  <c r="N15" i="11" s="1"/>
  <c r="M25" i="11"/>
  <c r="N25" i="11" s="1"/>
  <c r="M26" i="11"/>
  <c r="N26" i="11" s="1"/>
  <c r="M20" i="11"/>
  <c r="N20" i="11" s="1"/>
  <c r="K33" i="11"/>
  <c r="M33" i="11" s="1"/>
  <c r="N33" i="11" s="1"/>
  <c r="M17" i="11"/>
  <c r="N17" i="11" s="1"/>
  <c r="K20" i="3"/>
  <c r="M29" i="3"/>
  <c r="N29" i="3" s="1"/>
  <c r="M35" i="3"/>
  <c r="N35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N16" i="10" s="1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8" i="10" s="1"/>
  <c r="M15" i="2"/>
  <c r="N15" i="2" s="1"/>
  <c r="M22" i="2"/>
  <c r="N22" i="2" s="1"/>
  <c r="M31" i="3"/>
  <c r="N31" i="3" s="1"/>
  <c r="M22" i="3"/>
  <c r="N22" i="3" s="1"/>
  <c r="M33" i="3"/>
  <c r="N33" i="3" s="1"/>
  <c r="M23" i="3"/>
  <c r="N23" i="3" s="1"/>
  <c r="G19" i="3"/>
  <c r="G24" i="3" s="1"/>
  <c r="G27" i="3" s="1"/>
  <c r="G37" i="3" s="1"/>
  <c r="G38" i="3" s="1"/>
  <c r="G39" i="3" s="1"/>
  <c r="M24" i="2"/>
  <c r="N24" i="2" s="1"/>
  <c r="M36" i="2"/>
  <c r="N36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N16" i="14" s="1"/>
  <c r="G18" i="14"/>
  <c r="G23" i="14" s="1"/>
  <c r="G26" i="14" s="1"/>
  <c r="G36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4" i="4"/>
  <c r="J34" i="4"/>
  <c r="K34" i="4" s="1"/>
  <c r="K18" i="6"/>
  <c r="M22" i="14"/>
  <c r="N22" i="14" s="1"/>
  <c r="M34" i="3"/>
  <c r="N34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7" i="11" s="1"/>
  <c r="M28" i="11"/>
  <c r="N28" i="11" s="1"/>
  <c r="G18" i="15"/>
  <c r="G23" i="15" s="1"/>
  <c r="G26" i="15" s="1"/>
  <c r="M33" i="4"/>
  <c r="N33" i="4" s="1"/>
  <c r="M30" i="4"/>
  <c r="N30" i="4" s="1"/>
  <c r="G18" i="6"/>
  <c r="G23" i="6" s="1"/>
  <c r="G26" i="6" s="1"/>
  <c r="G36" i="6" s="1"/>
  <c r="M22" i="6"/>
  <c r="N22" i="6" s="1"/>
  <c r="J33" i="15"/>
  <c r="K33" i="15" s="1"/>
  <c r="G33" i="15"/>
  <c r="M35" i="11"/>
  <c r="N35" i="11" s="1"/>
  <c r="G23" i="7"/>
  <c r="G26" i="7" s="1"/>
  <c r="G36" i="7" s="1"/>
  <c r="G18" i="16"/>
  <c r="G23" i="16" s="1"/>
  <c r="M14" i="16"/>
  <c r="N14" i="16" s="1"/>
  <c r="M20" i="5"/>
  <c r="N20" i="5" s="1"/>
  <c r="M14" i="6"/>
  <c r="N14" i="6" s="1"/>
  <c r="M30" i="6"/>
  <c r="N30" i="6" s="1"/>
  <c r="K34" i="10"/>
  <c r="M34" i="10" s="1"/>
  <c r="N34" i="10" s="1"/>
  <c r="M14" i="12"/>
  <c r="N14" i="12" s="1"/>
  <c r="G19" i="13"/>
  <c r="M30" i="2"/>
  <c r="N30" i="2" s="1"/>
  <c r="J32" i="4"/>
  <c r="K32" i="4" s="1"/>
  <c r="G32" i="4"/>
  <c r="M35" i="10"/>
  <c r="N35" i="10" s="1"/>
  <c r="M22" i="11"/>
  <c r="N22" i="11" s="1"/>
  <c r="M17" i="14"/>
  <c r="N17" i="14" s="1"/>
  <c r="M17" i="16"/>
  <c r="N17" i="16" s="1"/>
  <c r="M16" i="3"/>
  <c r="N16" i="3" s="1"/>
  <c r="K19" i="4"/>
  <c r="M27" i="6"/>
  <c r="N27" i="6" s="1"/>
  <c r="K18" i="7"/>
  <c r="M24" i="13"/>
  <c r="N24" i="13" s="1"/>
  <c r="K33" i="14"/>
  <c r="M33" i="14" s="1"/>
  <c r="N33" i="14" s="1"/>
  <c r="M20" i="4"/>
  <c r="N20" i="4" s="1"/>
  <c r="M20" i="6"/>
  <c r="N20" i="6" s="1"/>
  <c r="M33" i="6"/>
  <c r="N33" i="6" s="1"/>
  <c r="M19" i="7"/>
  <c r="N19" i="7" s="1"/>
  <c r="K32" i="12"/>
  <c r="M14" i="15"/>
  <c r="N14" i="15" s="1"/>
  <c r="K18" i="15"/>
  <c r="K42" i="17" l="1"/>
  <c r="M40" i="17"/>
  <c r="N40" i="17" s="1"/>
  <c r="F6" i="1" s="1"/>
  <c r="K30" i="18"/>
  <c r="J33" i="18"/>
  <c r="K33" i="18" s="1"/>
  <c r="M33" i="18" s="1"/>
  <c r="N33" i="18" s="1"/>
  <c r="G38" i="18"/>
  <c r="G39" i="18" s="1"/>
  <c r="G40" i="18" s="1"/>
  <c r="M30" i="18"/>
  <c r="N30" i="18" s="1"/>
  <c r="M28" i="18"/>
  <c r="M29" i="18"/>
  <c r="N29" i="18" s="1"/>
  <c r="G23" i="13"/>
  <c r="G26" i="13" s="1"/>
  <c r="G36" i="13" s="1"/>
  <c r="M18" i="13"/>
  <c r="O20" i="1" s="1"/>
  <c r="M19" i="13"/>
  <c r="N19" i="13" s="1"/>
  <c r="G36" i="12"/>
  <c r="G37" i="12" s="1"/>
  <c r="G38" i="12" s="1"/>
  <c r="G40" i="12" s="1"/>
  <c r="M32" i="12"/>
  <c r="N32" i="12" s="1"/>
  <c r="G18" i="4"/>
  <c r="G23" i="4" s="1"/>
  <c r="G26" i="4" s="1"/>
  <c r="G36" i="4" s="1"/>
  <c r="K24" i="3"/>
  <c r="M24" i="3" s="1"/>
  <c r="M20" i="3"/>
  <c r="N20" i="3" s="1"/>
  <c r="M19" i="3"/>
  <c r="N19" i="3" s="1"/>
  <c r="M19" i="11"/>
  <c r="M20" i="10"/>
  <c r="N20" i="10" s="1"/>
  <c r="M20" i="2"/>
  <c r="N20" i="2" s="1"/>
  <c r="G37" i="13"/>
  <c r="G38" i="13" s="1"/>
  <c r="G40" i="13" s="1"/>
  <c r="G41" i="3"/>
  <c r="M18" i="14"/>
  <c r="K23" i="14"/>
  <c r="K23" i="7"/>
  <c r="M18" i="7"/>
  <c r="K27" i="11"/>
  <c r="M24" i="11"/>
  <c r="G37" i="6"/>
  <c r="G38" i="6" s="1"/>
  <c r="G38" i="11"/>
  <c r="G39" i="11" s="1"/>
  <c r="M33" i="15"/>
  <c r="N33" i="15" s="1"/>
  <c r="G28" i="2"/>
  <c r="M25" i="2"/>
  <c r="G40" i="8"/>
  <c r="K18" i="12"/>
  <c r="M15" i="12"/>
  <c r="N15" i="12" s="1"/>
  <c r="M18" i="4"/>
  <c r="K23" i="4"/>
  <c r="M19" i="4"/>
  <c r="N19" i="4" s="1"/>
  <c r="M32" i="4"/>
  <c r="N32" i="4" s="1"/>
  <c r="M23" i="13"/>
  <c r="N23" i="13" s="1"/>
  <c r="K26" i="13"/>
  <c r="G26" i="16"/>
  <c r="M23" i="16"/>
  <c r="G39" i="10"/>
  <c r="G40" i="10" s="1"/>
  <c r="K23" i="6"/>
  <c r="M18" i="6"/>
  <c r="G37" i="14"/>
  <c r="G38" i="14" s="1"/>
  <c r="G40" i="5"/>
  <c r="G36" i="15"/>
  <c r="K28" i="10"/>
  <c r="M25" i="10"/>
  <c r="K23" i="8"/>
  <c r="M18" i="8"/>
  <c r="M18" i="15"/>
  <c r="K23" i="15"/>
  <c r="G37" i="7"/>
  <c r="G38" i="7" s="1"/>
  <c r="M18" i="16"/>
  <c r="M34" i="4"/>
  <c r="N34" i="4" s="1"/>
  <c r="M18" i="5"/>
  <c r="K23" i="5"/>
  <c r="K40" i="2"/>
  <c r="K38" i="16"/>
  <c r="M42" i="17" l="1"/>
  <c r="N42" i="17" s="1"/>
  <c r="E6" i="1" s="1"/>
  <c r="P29" i="17"/>
  <c r="K38" i="18"/>
  <c r="K39" i="18" s="1"/>
  <c r="K40" i="18" s="1"/>
  <c r="M40" i="18" s="1"/>
  <c r="N40" i="18" s="1"/>
  <c r="F18" i="1" s="1"/>
  <c r="N28" i="18"/>
  <c r="N39" i="14"/>
  <c r="N18" i="13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41" i="11"/>
  <c r="G40" i="6"/>
  <c r="M28" i="10"/>
  <c r="N28" i="10" s="1"/>
  <c r="K38" i="10"/>
  <c r="N18" i="5"/>
  <c r="P8" i="1" s="1"/>
  <c r="O8" i="1"/>
  <c r="M23" i="8"/>
  <c r="K26" i="8"/>
  <c r="G36" i="16"/>
  <c r="M26" i="16"/>
  <c r="N26" i="16" s="1"/>
  <c r="N18" i="4"/>
  <c r="G37" i="4"/>
  <c r="G38" i="4" s="1"/>
  <c r="G37" i="15"/>
  <c r="G38" i="15" s="1"/>
  <c r="K23" i="12"/>
  <c r="M18" i="12"/>
  <c r="N18" i="14"/>
  <c r="K40" i="16"/>
  <c r="M23" i="15"/>
  <c r="K26" i="15"/>
  <c r="M28" i="2"/>
  <c r="N28" i="2" s="1"/>
  <c r="G38" i="2"/>
  <c r="M27" i="11"/>
  <c r="N27" i="11" s="1"/>
  <c r="K37" i="11"/>
  <c r="M23" i="14"/>
  <c r="K26" i="14"/>
  <c r="N18" i="6"/>
  <c r="N18" i="15"/>
  <c r="G42" i="10"/>
  <c r="N18" i="7"/>
  <c r="N18" i="16"/>
  <c r="G40" i="7"/>
  <c r="M26" i="13"/>
  <c r="N26" i="13" s="1"/>
  <c r="K36" i="13"/>
  <c r="M23" i="6"/>
  <c r="K26" i="6"/>
  <c r="M23" i="5"/>
  <c r="N23" i="5" s="1"/>
  <c r="K26" i="5"/>
  <c r="N18" i="8"/>
  <c r="M23" i="4"/>
  <c r="K26" i="4"/>
  <c r="M23" i="7"/>
  <c r="K26" i="7"/>
  <c r="M39" i="18" l="1"/>
  <c r="N39" i="18" s="1"/>
  <c r="K42" i="18"/>
  <c r="P28" i="18" s="1"/>
  <c r="M38" i="18"/>
  <c r="N38" i="18" s="1"/>
  <c r="G42" i="18"/>
  <c r="N39" i="15"/>
  <c r="G40" i="14"/>
  <c r="K37" i="3"/>
  <c r="M37" i="3" s="1"/>
  <c r="N37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40" i="4"/>
  <c r="M38" i="10"/>
  <c r="N38" i="10" s="1"/>
  <c r="K39" i="10"/>
  <c r="M39" i="10" s="1"/>
  <c r="N39" i="10" s="1"/>
  <c r="M37" i="11"/>
  <c r="N37" i="11" s="1"/>
  <c r="K38" i="11"/>
  <c r="M38" i="11" s="1"/>
  <c r="N38" i="11" s="1"/>
  <c r="K36" i="15"/>
  <c r="M26" i="15"/>
  <c r="N26" i="15" s="1"/>
  <c r="K36" i="4"/>
  <c r="M26" i="4"/>
  <c r="N26" i="4" s="1"/>
  <c r="K37" i="13"/>
  <c r="M37" i="13" s="1"/>
  <c r="N37" i="13" s="1"/>
  <c r="M36" i="13"/>
  <c r="N36" i="13" s="1"/>
  <c r="K26" i="12"/>
  <c r="M23" i="12"/>
  <c r="G37" i="16"/>
  <c r="M37" i="16" s="1"/>
  <c r="N37" i="16" s="1"/>
  <c r="M36" i="16"/>
  <c r="N36" i="16" s="1"/>
  <c r="K36" i="7"/>
  <c r="M26" i="7"/>
  <c r="N26" i="7" s="1"/>
  <c r="K36" i="14"/>
  <c r="M26" i="14"/>
  <c r="N26" i="14" s="1"/>
  <c r="K36" i="8"/>
  <c r="M26" i="8"/>
  <c r="N26" i="8" s="1"/>
  <c r="P11" i="1" s="1"/>
  <c r="M26" i="5"/>
  <c r="N26" i="5" s="1"/>
  <c r="K36" i="5"/>
  <c r="G39" i="2"/>
  <c r="M39" i="2" s="1"/>
  <c r="N39" i="2" s="1"/>
  <c r="M38" i="2"/>
  <c r="N38" i="2" s="1"/>
  <c r="K36" i="6"/>
  <c r="M26" i="6"/>
  <c r="N26" i="6" s="1"/>
  <c r="K42" i="2"/>
  <c r="N18" i="12"/>
  <c r="M42" i="18" l="1"/>
  <c r="N42" i="18" s="1"/>
  <c r="E18" i="1" s="1"/>
  <c r="G40" i="15"/>
  <c r="K38" i="3"/>
  <c r="M38" i="3" s="1"/>
  <c r="N38" i="3" s="1"/>
  <c r="K38" i="13"/>
  <c r="K40" i="13" s="1"/>
  <c r="M40" i="13" s="1"/>
  <c r="N23" i="12"/>
  <c r="P19" i="1" s="1"/>
  <c r="O19" i="1"/>
  <c r="K39" i="11"/>
  <c r="K37" i="5"/>
  <c r="M37" i="5" s="1"/>
  <c r="N37" i="5" s="1"/>
  <c r="M36" i="5"/>
  <c r="N36" i="5" s="1"/>
  <c r="G38" i="16"/>
  <c r="K37" i="4"/>
  <c r="M37" i="4" s="1"/>
  <c r="N37" i="4" s="1"/>
  <c r="M36" i="4"/>
  <c r="N36" i="4" s="1"/>
  <c r="K37" i="8"/>
  <c r="M37" i="8" s="1"/>
  <c r="N37" i="8" s="1"/>
  <c r="M36" i="8"/>
  <c r="N36" i="8" s="1"/>
  <c r="M36" i="15"/>
  <c r="N36" i="15" s="1"/>
  <c r="K37" i="15"/>
  <c r="M37" i="15" s="1"/>
  <c r="N37" i="15" s="1"/>
  <c r="K37" i="6"/>
  <c r="M37" i="6" s="1"/>
  <c r="N37" i="6" s="1"/>
  <c r="M36" i="6"/>
  <c r="N36" i="6" s="1"/>
  <c r="K36" i="12"/>
  <c r="M26" i="12"/>
  <c r="N26" i="12" s="1"/>
  <c r="M36" i="14"/>
  <c r="N36" i="14" s="1"/>
  <c r="K37" i="14"/>
  <c r="M37" i="14" s="1"/>
  <c r="N37" i="14" s="1"/>
  <c r="K40" i="10"/>
  <c r="G40" i="2"/>
  <c r="K37" i="7"/>
  <c r="M37" i="7" s="1"/>
  <c r="N37" i="7" s="1"/>
  <c r="M36" i="7"/>
  <c r="N36" i="7" s="1"/>
  <c r="M38" i="13" l="1"/>
  <c r="N38" i="13" s="1"/>
  <c r="K39" i="3"/>
  <c r="M39" i="3" s="1"/>
  <c r="N39" i="3" s="1"/>
  <c r="F7" i="1" s="1"/>
  <c r="K38" i="4"/>
  <c r="M38" i="4" s="1"/>
  <c r="N38" i="4" s="1"/>
  <c r="F9" i="1" s="1"/>
  <c r="K38" i="5"/>
  <c r="M38" i="5" s="1"/>
  <c r="N38" i="5" s="1"/>
  <c r="K38" i="6"/>
  <c r="M38" i="6" s="1"/>
  <c r="N38" i="6" s="1"/>
  <c r="F10" i="1" s="1"/>
  <c r="M39" i="11"/>
  <c r="N39" i="11" s="1"/>
  <c r="F19" i="1" s="1"/>
  <c r="K38" i="8"/>
  <c r="M38" i="8" s="1"/>
  <c r="N38" i="8" s="1"/>
  <c r="F12" i="1" s="1"/>
  <c r="K38" i="7"/>
  <c r="M38" i="7" s="1"/>
  <c r="N38" i="7" s="1"/>
  <c r="F11" i="1" s="1"/>
  <c r="G40" i="16"/>
  <c r="M40" i="16" s="1"/>
  <c r="M38" i="16"/>
  <c r="N38" i="16" s="1"/>
  <c r="F24" i="1" s="1"/>
  <c r="K41" i="11"/>
  <c r="M41" i="11" s="1"/>
  <c r="N39" i="4"/>
  <c r="N39" i="5"/>
  <c r="N40" i="13"/>
  <c r="R20" i="1" s="1"/>
  <c r="Q20" i="1"/>
  <c r="M40" i="2"/>
  <c r="N40" i="2" s="1"/>
  <c r="F5" i="1" s="1"/>
  <c r="M36" i="12"/>
  <c r="N36" i="12" s="1"/>
  <c r="K37" i="12"/>
  <c r="M37" i="12" s="1"/>
  <c r="N37" i="12" s="1"/>
  <c r="K38" i="14"/>
  <c r="M40" i="10"/>
  <c r="N40" i="10" s="1"/>
  <c r="F17" i="1" s="1"/>
  <c r="N39" i="6"/>
  <c r="K38" i="15"/>
  <c r="N39" i="8" l="1"/>
  <c r="G42" i="2"/>
  <c r="M42" i="2" s="1"/>
  <c r="Q5" i="1" s="1"/>
  <c r="N39" i="7"/>
  <c r="K41" i="3"/>
  <c r="M41" i="3" s="1"/>
  <c r="N41" i="3" s="1"/>
  <c r="M38" i="14"/>
  <c r="N38" i="14" s="1"/>
  <c r="F22" i="1" s="1"/>
  <c r="K40" i="14"/>
  <c r="M40" i="14" s="1"/>
  <c r="K40" i="5"/>
  <c r="M40" i="5" s="1"/>
  <c r="K40" i="8"/>
  <c r="M40" i="8" s="1"/>
  <c r="K40" i="6"/>
  <c r="M40" i="6" s="1"/>
  <c r="K38" i="12"/>
  <c r="Q18" i="1"/>
  <c r="N41" i="11"/>
  <c r="Q23" i="1"/>
  <c r="N40" i="16"/>
  <c r="M38" i="15"/>
  <c r="N38" i="15" s="1"/>
  <c r="F23" i="1" s="1"/>
  <c r="K40" i="15"/>
  <c r="M40" i="15" s="1"/>
  <c r="K42" i="10"/>
  <c r="M42" i="10" s="1"/>
  <c r="K40" i="4"/>
  <c r="M40" i="4" s="1"/>
  <c r="R23" i="1" l="1"/>
  <c r="E24" i="1"/>
  <c r="R18" i="1"/>
  <c r="E19" i="1"/>
  <c r="R6" i="1"/>
  <c r="E7" i="1"/>
  <c r="Q6" i="1"/>
  <c r="N42" i="2"/>
  <c r="K40" i="7"/>
  <c r="M40" i="7" s="1"/>
  <c r="Q10" i="1" s="1"/>
  <c r="N40" i="8"/>
  <c r="Q11" i="1"/>
  <c r="Q17" i="1"/>
  <c r="N42" i="10"/>
  <c r="Q22" i="1"/>
  <c r="N40" i="15"/>
  <c r="Q9" i="1"/>
  <c r="N40" i="6"/>
  <c r="M38" i="12"/>
  <c r="N38" i="12" s="1"/>
  <c r="F21" i="1" s="1"/>
  <c r="K40" i="12"/>
  <c r="M40" i="12" s="1"/>
  <c r="N40" i="5"/>
  <c r="R8" i="1" s="1"/>
  <c r="Q8" i="1"/>
  <c r="N40" i="14"/>
  <c r="Q21" i="1"/>
  <c r="N40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40" i="7"/>
  <c r="Q19" i="1"/>
  <c r="N40" i="12"/>
  <c r="R19" i="1" l="1"/>
  <c r="E21" i="1"/>
  <c r="R10" i="1"/>
  <c r="E11" i="1"/>
</calcChain>
</file>

<file path=xl/comments1.xml><?xml version="1.0" encoding="utf-8"?>
<comments xmlns="http://schemas.openxmlformats.org/spreadsheetml/2006/main">
  <authors>
    <author>Richard Dimmel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LRAM rate rider
</t>
        </r>
      </text>
    </comment>
  </commentList>
</comments>
</file>

<file path=xl/comments2.xml><?xml version="1.0" encoding="utf-8"?>
<comments xmlns="http://schemas.openxmlformats.org/spreadsheetml/2006/main">
  <authors>
    <author>Richard Dimmel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comments3.xml><?xml version="1.0" encoding="utf-8"?>
<comments xmlns="http://schemas.openxmlformats.org/spreadsheetml/2006/main">
  <authors>
    <author>Richard Dimmel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sharedStrings.xml><?xml version="1.0" encoding="utf-8"?>
<sst xmlns="http://schemas.openxmlformats.org/spreadsheetml/2006/main" count="816" uniqueCount="87">
  <si>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</si>
  <si>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</si>
  <si>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</si>
  <si>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</si>
  <si>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</si>
  <si>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</si>
  <si>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</si>
  <si>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</si>
  <si>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</si>
  <si>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</si>
  <si>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</si>
  <si>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</si>
  <si>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</si>
  <si>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</si>
  <si>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</si>
  <si>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</si>
  <si>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</si>
  <si>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</si>
  <si>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</si>
  <si>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</si>
  <si>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</si>
  <si>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</si>
  <si>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</si>
  <si>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</si>
  <si>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</si>
  <si>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</si>
  <si>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</si>
  <si>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</si>
  <si>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</si>
  <si>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</si>
  <si>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</si>
  <si>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</si>
  <si>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</si>
  <si>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</si>
  <si>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</si>
  <si>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</si>
  <si>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</si>
  <si>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</si>
  <si>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</si>
  <si>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</si>
  <si>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</si>
  <si>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</si>
  <si>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</si>
  <si>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</si>
  <si>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</si>
  <si>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</si>
  <si>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</si>
  <si>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</si>
  <si>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</si>
  <si>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</si>
  <si>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</si>
  <si>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</si>
  <si>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</si>
  <si>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</si>
  <si>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</si>
  <si>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</si>
  <si>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</si>
  <si>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</si>
  <si>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</si>
  <si>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</si>
  <si>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</si>
  <si>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</si>
  <si>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</si>
  <si>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</si>
  <si>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</si>
  <si>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</si>
  <si>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</si>
  <si>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</si>
  <si>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</si>
  <si>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</si>
  <si>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</si>
  <si>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</si>
  <si>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</si>
  <si>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</si>
  <si>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</si>
  <si>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</si>
  <si>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</si>
  <si>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</si>
  <si>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</si>
  <si>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</si>
  <si>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</si>
  <si>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</si>
  <si>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</si>
  <si>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</si>
  <si>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</si>
  <si>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</si>
  <si>
    <t>Ontario Electricity Support Program (OESP)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</si>
</sst>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0.0%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33" applyNumberFormat="0" applyAlignment="0" applyProtection="0"/>
    <xf numFmtId="0" fontId="23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36" borderId="0" applyNumberFormat="0" applyBorder="0" applyAlignment="0" applyProtection="0"/>
    <xf numFmtId="38" fontId="4" fillId="2" borderId="0" applyNumberFormat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0" fillId="37" borderId="33" applyNumberFormat="0" applyAlignment="0" applyProtection="0"/>
    <xf numFmtId="0" fontId="31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2" fillId="38" borderId="0" applyNumberFormat="0" applyBorder="0" applyAlignment="0" applyProtection="0"/>
    <xf numFmtId="177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9" borderId="39" applyNumberFormat="0" applyFont="0" applyAlignment="0" applyProtection="0"/>
    <xf numFmtId="0" fontId="33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7" fillId="0" borderId="27" xfId="74" applyNumberFormat="1" applyFont="1" applyFill="1" applyBorder="1" applyAlignment="1" applyProtection="1">
      <alignment horizontal="right" vertical="center"/>
    </xf>
    <xf numFmtId="44" fontId="17" fillId="0" borderId="13" xfId="74" applyNumberFormat="1" applyFont="1" applyFill="1" applyBorder="1" applyAlignment="1" applyProtection="1">
      <alignment horizontal="right" vertical="center"/>
    </xf>
    <xf numFmtId="44" fontId="17" fillId="0" borderId="17" xfId="74" applyNumberFormat="1" applyFont="1" applyFill="1" applyBorder="1" applyAlignment="1" applyProtection="1">
      <alignment horizontal="right" vertical="center"/>
    </xf>
    <xf numFmtId="10" fontId="17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8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44" fontId="0" fillId="0" borderId="0" xfId="0" applyNumberFormat="1"/>
    <xf numFmtId="9" fontId="0" fillId="0" borderId="0" xfId="81" applyFont="1"/>
    <xf numFmtId="178" fontId="0" fillId="0" borderId="0" xfId="81" applyNumberFormat="1" applyFont="1"/>
    <xf numFmtId="0" fontId="2" fillId="0" borderId="0" xfId="74" applyFont="1" applyAlignment="1" applyProtection="1">
      <alignment vertical="top" wrapText="1"/>
    </xf>
    <xf numFmtId="178" fontId="0" fillId="40" borderId="0" xfId="81" applyNumberFormat="1" applyFont="1" applyFill="1"/>
    <xf numFmtId="0" fontId="3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  <xf numFmtId="0" fontId="2" fillId="0" borderId="0" xfId="74" applyFont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ColWidth="9.140625"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5" t="s">
        <v>69</v>
      </c>
      <c r="M2" s="235"/>
      <c r="N2" s="235"/>
      <c r="O2" s="235"/>
      <c r="P2" s="235"/>
      <c r="Q2" s="235"/>
      <c r="R2" s="235"/>
    </row>
    <row r="3" spans="2:18" ht="12" thickBot="1" x14ac:dyDescent="0.25">
      <c r="B3" s="236" t="s">
        <v>76</v>
      </c>
      <c r="C3" s="236" t="s">
        <v>1</v>
      </c>
      <c r="D3" s="236" t="s">
        <v>2</v>
      </c>
      <c r="E3" s="209" t="s">
        <v>72</v>
      </c>
      <c r="F3" s="209" t="s">
        <v>72</v>
      </c>
      <c r="L3" s="236" t="s">
        <v>0</v>
      </c>
      <c r="M3" s="236" t="s">
        <v>1</v>
      </c>
      <c r="N3" s="236" t="s">
        <v>2</v>
      </c>
      <c r="O3" s="238" t="s">
        <v>3</v>
      </c>
      <c r="P3" s="239"/>
      <c r="Q3" s="238" t="s">
        <v>4</v>
      </c>
      <c r="R3" s="239"/>
    </row>
    <row r="4" spans="2:18" ht="12" thickBot="1" x14ac:dyDescent="0.25">
      <c r="B4" s="237"/>
      <c r="C4" s="237"/>
      <c r="D4" s="237"/>
      <c r="E4" s="210" t="s">
        <v>73</v>
      </c>
      <c r="F4" s="210" t="s">
        <v>74</v>
      </c>
      <c r="L4" s="237"/>
      <c r="M4" s="237"/>
      <c r="N4" s="237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75</v>
      </c>
      <c r="C5" s="214">
        <f>+M5</f>
        <v>800</v>
      </c>
      <c r="D5" s="5">
        <f>+N5</f>
        <v>0</v>
      </c>
      <c r="E5" s="215">
        <f>+ResidentialRPP!N42</f>
        <v>2.777953581849258E-2</v>
      </c>
      <c r="F5" s="216">
        <f>+ResidentialRPP!N40</f>
        <v>2.777953581849258E-2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4.9599999999999973</v>
      </c>
      <c r="P5" s="7">
        <f>ResidentialRPP!N25</f>
        <v>0.20177704391683854</v>
      </c>
      <c r="Q5" s="6">
        <f>ResidentialRPP!M42</f>
        <v>3.7838004799999965</v>
      </c>
      <c r="R5" s="8">
        <f>ResidentialRPP!N42</f>
        <v>2.777953581849258E-2</v>
      </c>
    </row>
    <row r="6" spans="2:18" s="9" customFormat="1" x14ac:dyDescent="0.2">
      <c r="B6" s="224" t="s">
        <v>71</v>
      </c>
      <c r="C6" s="10">
        <f>+'Residential 10th '!E5</f>
        <v>364</v>
      </c>
      <c r="D6" s="12">
        <v>0</v>
      </c>
      <c r="E6" s="217">
        <f>+'Residential 10th '!N42</f>
        <v>4.4888597188199902E-2</v>
      </c>
      <c r="F6" s="218">
        <f>+'Residential 10th '!N40</f>
        <v>4.4888597188199902E-2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-4.0299999999999869</v>
      </c>
      <c r="P6" s="14">
        <f>'GS &lt;50RPP'!N24</f>
        <v>-5.5626368367252453E-2</v>
      </c>
      <c r="Q6" s="13">
        <f>'GS &lt;50RPP'!M41</f>
        <v>-8.6271884000000227</v>
      </c>
      <c r="R6" s="15">
        <f>'GS &lt;50RPP'!N41</f>
        <v>-2.3590634858965842E-2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&lt;50RPP'!N41</f>
        <v>-2.3590634858965842E-2</v>
      </c>
      <c r="F7" s="218">
        <f>+'GS &lt;50RPP'!N39</f>
        <v>-2.3590634858965842E-2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279.92999999999984</v>
      </c>
      <c r="P7" s="14">
        <f>'GS 50-2999RPP'!N23</f>
        <v>0.78059051492594489</v>
      </c>
      <c r="Q7" s="13">
        <f>'GS 50-2999RPP'!M40</f>
        <v>215.79453833999833</v>
      </c>
      <c r="R7" s="15">
        <f>'GS 50-2999RPP'!N40</f>
        <v>3.4984237276820471E-2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'GS3000-4999RPP'!M40</f>
        <v>105.81772000002093</v>
      </c>
      <c r="R8" s="15">
        <f>'GS3000-4999RPP'!N40</f>
        <v>5.5180518068164786E-4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50-2999RPP'!N40</f>
        <v>3.4984237276820471E-2</v>
      </c>
      <c r="F9" s="218">
        <f>+'GS 50-2999RPP'!N38</f>
        <v>3.4984237276820471E-2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14.779999999999987</v>
      </c>
      <c r="P9" s="14">
        <f>UMSLRPP!N23</f>
        <v>0.2372861807482366</v>
      </c>
      <c r="Q9" s="13">
        <f>UMSLRPP!M40</f>
        <v>12.628111600000011</v>
      </c>
      <c r="R9" s="15">
        <f>UMSLRPP!N40</f>
        <v>3.5650158737077692E-2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+UMSLRPP!N40</f>
        <v>3.5650158737077692E-2</v>
      </c>
      <c r="F10" s="218">
        <f>+UMSLRPP!N38</f>
        <v>3.5650158737077692E-2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0.34999999999999964</v>
      </c>
      <c r="P10" s="17">
        <f>'Sentinel LightsRPP'!N23</f>
        <v>8.4827965570261774E-2</v>
      </c>
      <c r="Q10" s="13">
        <f>'Sentinel LightsRPP'!M40</f>
        <v>0.33275937838000225</v>
      </c>
      <c r="R10" s="15">
        <f>'Sentinel LightsRPP'!N40</f>
        <v>3.2490921455734581E-2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LightsRPP'!N40</f>
        <v>3.2490921455734581E-2</v>
      </c>
      <c r="F11" s="218">
        <f>+'Sentinel LightsRPP'!N38</f>
        <v>3.2490921455734581E-2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5.540822163911429E-2</v>
      </c>
      <c r="Q11" s="21">
        <f>'Street LightingRPP'!M40</f>
        <v>0.26958553735999935</v>
      </c>
      <c r="R11" s="23">
        <f>'Street LightingRPP'!N40</f>
        <v>2.6704011136646194E-2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LightingRPP'!N40</f>
        <v>2.6704011136646194E-2</v>
      </c>
      <c r="F12" s="223">
        <f>+'Street LightingRPP'!N38</f>
        <v>2.6704011136646194E-2</v>
      </c>
    </row>
    <row r="14" spans="2:18" ht="12" thickBot="1" x14ac:dyDescent="0.25">
      <c r="L14" s="235" t="s">
        <v>70</v>
      </c>
      <c r="M14" s="235"/>
      <c r="N14" s="235"/>
      <c r="O14" s="235"/>
      <c r="P14" s="235"/>
      <c r="Q14" s="235"/>
      <c r="R14" s="235"/>
    </row>
    <row r="15" spans="2:18" ht="12" thickBot="1" x14ac:dyDescent="0.25">
      <c r="B15" s="236" t="s">
        <v>77</v>
      </c>
      <c r="C15" s="236" t="s">
        <v>1</v>
      </c>
      <c r="D15" s="236" t="s">
        <v>2</v>
      </c>
      <c r="E15" s="209" t="s">
        <v>72</v>
      </c>
      <c r="F15" s="209" t="s">
        <v>72</v>
      </c>
      <c r="L15" s="236" t="s">
        <v>0</v>
      </c>
      <c r="M15" s="236" t="s">
        <v>1</v>
      </c>
      <c r="N15" s="236" t="s">
        <v>2</v>
      </c>
      <c r="O15" s="238" t="s">
        <v>3</v>
      </c>
      <c r="P15" s="239"/>
      <c r="Q15" s="238" t="s">
        <v>4</v>
      </c>
      <c r="R15" s="239"/>
    </row>
    <row r="16" spans="2:18" ht="12" thickBot="1" x14ac:dyDescent="0.25">
      <c r="B16" s="237"/>
      <c r="C16" s="237"/>
      <c r="D16" s="237"/>
      <c r="E16" s="210" t="s">
        <v>73</v>
      </c>
      <c r="F16" s="210" t="s">
        <v>74</v>
      </c>
      <c r="L16" s="237"/>
      <c r="M16" s="237"/>
      <c r="N16" s="237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75</v>
      </c>
      <c r="C17" s="214">
        <f>+C5</f>
        <v>800</v>
      </c>
      <c r="D17" s="5">
        <f>+D5</f>
        <v>0</v>
      </c>
      <c r="E17" s="226">
        <f>+ResidentialNonRPP!N42</f>
        <v>4.7062778117919465E-2</v>
      </c>
      <c r="F17" s="216">
        <f>+ResidentialNonRPP!N40</f>
        <v>4.7062778117919465E-2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9.1999999999999922</v>
      </c>
      <c r="P17" s="186">
        <f>ResidentialNonRPP!N25</f>
        <v>0.35927395420038083</v>
      </c>
      <c r="Q17" s="185">
        <f>ResidentialNonRPP!M42</f>
        <v>8.5762841600000002</v>
      </c>
      <c r="R17" s="187">
        <f>ResidentialNonRPP!N42</f>
        <v>4.7062778117919465E-2</v>
      </c>
    </row>
    <row r="18" spans="2:18" x14ac:dyDescent="0.2">
      <c r="B18" s="224" t="s">
        <v>71</v>
      </c>
      <c r="C18" s="219">
        <f t="shared" ref="C18:D18" si="1">+C6</f>
        <v>364</v>
      </c>
      <c r="D18" s="12">
        <f t="shared" si="1"/>
        <v>0</v>
      </c>
      <c r="E18" s="227">
        <f>+'ResidentialNonRPP 10th'!N42</f>
        <v>5.8329903302496412E-2</v>
      </c>
      <c r="F18" s="218">
        <f>+'ResidentialNonRPP 10th'!N40</f>
        <v>5.8329903302496412E-2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6.5699999999999932</v>
      </c>
      <c r="P18" s="192">
        <f>'GS &lt;50NonRPP'!N24</f>
        <v>9.2116414963100732E-2</v>
      </c>
      <c r="Q18" s="191">
        <f>'GS &lt;50NonRPP'!M41</f>
        <v>3.3508115999999859</v>
      </c>
      <c r="R18" s="193">
        <f>'GS &lt;50NonRPP'!N41</f>
        <v>7.0307073103443429E-3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&lt;50NonRPP'!N41</f>
        <v>7.0307073103443429E-3</v>
      </c>
      <c r="F19" s="218">
        <f>+'GS &lt;50NonRPP'!N39</f>
        <v>7.0307073103443429E-3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480.49999999999994</v>
      </c>
      <c r="P19" s="192">
        <f>'GS 50-2999NonRPP'!N23</f>
        <v>2.0331170625967427</v>
      </c>
      <c r="Q19" s="191">
        <f>'GS 50-2999NonRPP'!M40</f>
        <v>442.43863833999967</v>
      </c>
      <c r="R19" s="193">
        <f>'GS 50-2999NonRPP'!N40</f>
        <v>8.320645146242911E-2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54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'GS3000-4999NonRPP'!M40</f>
        <v>105.81772000002093</v>
      </c>
      <c r="R20" s="193">
        <f>'GS3000-4999NonRPP'!N40</f>
        <v>4.1977886536992469E-4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50-2999NonRPP'!N40</f>
        <v>8.320645146242911E-2</v>
      </c>
      <c r="F21" s="218">
        <f>+'GS 50-2999NonRPP'!N38</f>
        <v>8.320645146242911E-2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25.379999999999981</v>
      </c>
      <c r="P21" s="192">
        <f>UMSLNonRPP!N23</f>
        <v>0.41495815901346511</v>
      </c>
      <c r="Q21" s="191">
        <f>UMSLNonRPP!M40</f>
        <v>24.606111599999963</v>
      </c>
      <c r="R21" s="193">
        <f>UMSLNonRPP!N40</f>
        <v>5.2903187954368304E-2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+UMSLNonRPP!N40</f>
        <v>5.2903187954368304E-2</v>
      </c>
      <c r="F22" s="218">
        <f>+UMSLNonRPP!N38</f>
        <v>5.2903187954368304E-2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0.53445000000000054</v>
      </c>
      <c r="P22" s="195">
        <f>'Sentinel LightsNonRPP'!N23</f>
        <v>0.12996217838870497</v>
      </c>
      <c r="Q22" s="191">
        <f>'Sentinel LightsNonRPP'!M40</f>
        <v>0.5411878783800006</v>
      </c>
      <c r="R22" s="193">
        <f>'Sentinel LightsNonRPP'!N40</f>
        <v>4.5112713948470697E-2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LightsNonRPP'!N40</f>
        <v>4.5112713948470697E-2</v>
      </c>
      <c r="F23" s="218">
        <f>+'Sentinel LightsNonRPP'!N38</f>
        <v>4.5112713948470697E-2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LightingNonRPP'!M40</f>
        <v>0.46518853735999954</v>
      </c>
      <c r="R23" s="201">
        <f>'Street LightingNonRPP'!N40</f>
        <v>3.9284843693358121E-2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LightingNonRPP'!N40</f>
        <v>3.9284843693358121E-2</v>
      </c>
      <c r="F24" s="223">
        <f>+'Street LightingNonRPP'!N38</f>
        <v>3.9284843693358121E-2</v>
      </c>
    </row>
  </sheetData>
  <mergeCells count="18">
    <mergeCell ref="B3:B4"/>
    <mergeCell ref="C3:C4"/>
    <mergeCell ref="D3:D4"/>
    <mergeCell ref="B15:B16"/>
    <mergeCell ref="C15:C16"/>
    <mergeCell ref="D15:D16"/>
    <mergeCell ref="L2:R2"/>
    <mergeCell ref="L3:L4"/>
    <mergeCell ref="M3:M4"/>
    <mergeCell ref="N3:N4"/>
    <mergeCell ref="O3:P3"/>
    <mergeCell ref="Q3:R3"/>
    <mergeCell ref="L14:R14"/>
    <mergeCell ref="L15:L16"/>
    <mergeCell ref="M15:M16"/>
    <mergeCell ref="N15:N16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6"/>
  <sheetViews>
    <sheetView tabSelected="1" workbookViewId="0">
      <selection activeCell="I7" sqref="I7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40" t="s">
        <v>78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6" si="0">K15-G15</f>
        <v>-2.8800000000000008</v>
      </c>
      <c r="N15" s="63">
        <f t="shared" ref="N15:N36" si="1">M15/G15</f>
        <v>-0.23684210526315796</v>
      </c>
    </row>
    <row r="16" spans="1:14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-0.11</v>
      </c>
      <c r="J16" s="66">
        <v>1</v>
      </c>
      <c r="K16" s="58">
        <f>+I16*J16</f>
        <v>-0.11</v>
      </c>
      <c r="L16" s="59"/>
      <c r="M16" s="62">
        <f t="shared" ref="M16" si="2">K16-G16</f>
        <v>-0.11</v>
      </c>
      <c r="N16" s="63" t="e">
        <f t="shared" ref="N16" si="3">M16/G16</f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/>
      <c r="J19" s="77">
        <v>800</v>
      </c>
      <c r="K19" s="75">
        <f>I19*J19</f>
        <v>0</v>
      </c>
      <c r="L19" s="76"/>
      <c r="M19" s="78">
        <f t="shared" si="0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25.75</v>
      </c>
      <c r="L20" s="88"/>
      <c r="M20" s="89">
        <f t="shared" si="0"/>
        <v>-0.32000000000000384</v>
      </c>
      <c r="N20" s="90">
        <f t="shared" si="1"/>
        <v>-1.2274645186037736E-2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</f>
        <v>-2.3E-3</v>
      </c>
      <c r="J22" s="95">
        <v>800</v>
      </c>
      <c r="K22" s="58">
        <f t="shared" si="5"/>
        <v>-1.8399999999999999</v>
      </c>
      <c r="L22" s="96"/>
      <c r="M22" s="62">
        <f t="shared" si="0"/>
        <v>5.28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29.541587200000002</v>
      </c>
      <c r="L25" s="88"/>
      <c r="M25" s="105">
        <f t="shared" si="0"/>
        <v>4.9599999999999973</v>
      </c>
      <c r="N25" s="106">
        <f t="shared" si="1"/>
        <v>0.20177704391683854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5.1999999999999998E-3</v>
      </c>
      <c r="J26" s="111">
        <v>848.16000000000008</v>
      </c>
      <c r="K26" s="58">
        <f>I26*J26</f>
        <v>4.4104320000000001</v>
      </c>
      <c r="L26" s="96"/>
      <c r="M26" s="62">
        <f t="shared" si="0"/>
        <v>-1.6115040000000009</v>
      </c>
      <c r="N26" s="63">
        <f t="shared" si="1"/>
        <v>-0.26760563380281699</v>
      </c>
    </row>
    <row r="27" spans="1:14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3.3999999999999998E-3</v>
      </c>
      <c r="J27" s="111">
        <v>848.16000000000008</v>
      </c>
      <c r="K27" s="58">
        <f>I27*J27</f>
        <v>2.8837440000000001</v>
      </c>
      <c r="L27" s="96"/>
      <c r="M27" s="62">
        <f t="shared" si="0"/>
        <v>0</v>
      </c>
      <c r="N27" s="63">
        <f t="shared" si="1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36.835763200000002</v>
      </c>
      <c r="L28" s="117"/>
      <c r="M28" s="105">
        <f t="shared" si="0"/>
        <v>3.3484959999999973</v>
      </c>
      <c r="N28" s="106">
        <f t="shared" si="1"/>
        <v>9.9993110217127451E-2</v>
      </c>
    </row>
    <row r="29" spans="1:14" ht="25.5" x14ac:dyDescent="0.2">
      <c r="A29" s="118" t="s">
        <v>41</v>
      </c>
      <c r="B29" s="92"/>
      <c r="C29" s="93"/>
      <c r="D29" s="94"/>
      <c r="E29" s="119">
        <v>3.5999999999999999E-3</v>
      </c>
      <c r="F29" s="110">
        <v>848.16000000000008</v>
      </c>
      <c r="G29" s="120">
        <f t="shared" ref="G29:G36" si="6">E29*F29</f>
        <v>3.0533760000000001</v>
      </c>
      <c r="H29" s="96"/>
      <c r="I29" s="119">
        <v>3.5999999999999999E-3</v>
      </c>
      <c r="J29" s="111">
        <v>848.16000000000008</v>
      </c>
      <c r="K29" s="120">
        <f t="shared" ref="K29:K35" si="7">I29*J29</f>
        <v>3.0533760000000001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9.5" customHeight="1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v>512</v>
      </c>
      <c r="G34" s="120">
        <f t="shared" si="6"/>
        <v>40.96</v>
      </c>
      <c r="H34" s="96"/>
      <c r="I34" s="119">
        <v>0.08</v>
      </c>
      <c r="J34" s="110">
        <v>512</v>
      </c>
      <c r="K34" s="120">
        <f t="shared" si="7"/>
        <v>40.96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v>144</v>
      </c>
      <c r="G35" s="120">
        <f t="shared" si="6"/>
        <v>17.567999999999998</v>
      </c>
      <c r="H35" s="96"/>
      <c r="I35" s="119">
        <v>0.122</v>
      </c>
      <c r="J35" s="110">
        <v>144</v>
      </c>
      <c r="K35" s="120">
        <f t="shared" si="7"/>
        <v>17.567999999999998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v>144</v>
      </c>
      <c r="G36" s="120">
        <f t="shared" si="6"/>
        <v>23.184000000000001</v>
      </c>
      <c r="H36" s="96"/>
      <c r="I36" s="119">
        <v>0.161</v>
      </c>
      <c r="J36" s="110">
        <v>144</v>
      </c>
      <c r="K36" s="120">
        <f>I36*J36</f>
        <v>23.184000000000001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120.53822720000001</v>
      </c>
      <c r="H38" s="138"/>
      <c r="I38" s="139"/>
      <c r="J38" s="139"/>
      <c r="K38" s="140">
        <f>SUM(K28:K37)</f>
        <v>123.88672320000001</v>
      </c>
      <c r="L38" s="141"/>
      <c r="M38" s="142">
        <f>K38-G38</f>
        <v>3.3484959999999973</v>
      </c>
      <c r="N38" s="143">
        <f>M38/G38</f>
        <v>2.7779535818492584E-2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15.669969536000002</v>
      </c>
      <c r="H39" s="147"/>
      <c r="I39" s="135">
        <v>0.13</v>
      </c>
      <c r="J39" s="147"/>
      <c r="K39" s="148">
        <f>K38*I39</f>
        <v>16.105274016000003</v>
      </c>
      <c r="L39" s="149"/>
      <c r="M39" s="150">
        <f>K39-G39</f>
        <v>0.43530448000000099</v>
      </c>
      <c r="N39" s="151">
        <f>M39/G39</f>
        <v>2.7779535818492667E-2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136.20819673600002</v>
      </c>
      <c r="H40" s="147"/>
      <c r="I40" s="147"/>
      <c r="J40" s="147"/>
      <c r="K40" s="148">
        <f>SUM(K38:K39)</f>
        <v>139.99199721600002</v>
      </c>
      <c r="L40" s="149"/>
      <c r="M40" s="150">
        <f>K40-G40</f>
        <v>3.7838004799999965</v>
      </c>
      <c r="N40" s="151">
        <f>M40/G40</f>
        <v>2.777953581849258E-2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136.20819673600002</v>
      </c>
      <c r="H42" s="161"/>
      <c r="I42" s="161"/>
      <c r="J42" s="161"/>
      <c r="K42" s="162">
        <f>SUM(K40:K41)</f>
        <v>139.99199721600002</v>
      </c>
      <c r="L42" s="163"/>
      <c r="M42" s="89">
        <f>K42-G42</f>
        <v>3.7838004799999965</v>
      </c>
      <c r="N42" s="90">
        <f>M42/G42</f>
        <v>2.777953581849258E-2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14:D19 D22:D24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14:C19 C22:C24 C29:C30 C31:C36"/>
  </dataValidations>
  <pageMargins left="0.75" right="0.75" top="1" bottom="1" header="0.5" footer="0.5"/>
  <pageSetup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I19" sqref="I19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8" ht="15.75" x14ac:dyDescent="0.2">
      <c r="A1" s="24"/>
      <c r="B1" s="25"/>
      <c r="C1" s="240" t="s">
        <v>79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8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8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8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8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8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8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8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8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8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8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8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8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8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6" si="0">K15-G15</f>
        <v>-1.3104000000000005</v>
      </c>
      <c r="N15" s="63">
        <f t="shared" ref="N15:N36" si="1">M15/G15</f>
        <v>-0.23684210526315799</v>
      </c>
      <c r="P15" s="230"/>
      <c r="Q15" s="230"/>
      <c r="R15" s="231"/>
    </row>
    <row r="16" spans="1:18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f>+ResidentialRPP!I16</f>
        <v>-0.11</v>
      </c>
      <c r="J16" s="66">
        <v>1</v>
      </c>
      <c r="K16" s="58">
        <f>+I16*J16</f>
        <v>-0.11</v>
      </c>
      <c r="L16" s="59"/>
      <c r="M16" s="62">
        <f t="shared" si="0"/>
        <v>-0.11</v>
      </c>
      <c r="N16" s="63" t="e">
        <f t="shared" si="1"/>
        <v>#DIV/0!</v>
      </c>
      <c r="R16" s="232"/>
    </row>
    <row r="17" spans="1:16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f>+ResidentialRPP!I19</f>
        <v>0</v>
      </c>
      <c r="J19" s="66">
        <f>+F19</f>
        <v>364</v>
      </c>
      <c r="K19" s="75">
        <f>I19*J19</f>
        <v>0</v>
      </c>
      <c r="L19" s="76"/>
      <c r="M19" s="78">
        <f t="shared" si="0"/>
        <v>7.2800000000000004E-2</v>
      </c>
      <c r="N19" s="79">
        <f>-M19/G19</f>
        <v>1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20.692399999999999</v>
      </c>
      <c r="L20" s="88"/>
      <c r="M20" s="89">
        <f t="shared" si="0"/>
        <v>1.1623999999999981</v>
      </c>
      <c r="N20" s="90">
        <f t="shared" si="1"/>
        <v>5.9518689196108449E-2</v>
      </c>
    </row>
    <row r="21" spans="1:16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</f>
        <v>-2.3E-3</v>
      </c>
      <c r="J22" s="66">
        <f t="shared" si="2"/>
        <v>364</v>
      </c>
      <c r="K22" s="58">
        <f t="shared" si="3"/>
        <v>-0.83719999999999994</v>
      </c>
      <c r="L22" s="96"/>
      <c r="M22" s="62">
        <f t="shared" si="0"/>
        <v>2.4024000000000001</v>
      </c>
      <c r="N22" s="63">
        <f>IFERROR(M22/G22, "")</f>
        <v>-0.7415730337078652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22.848122176</v>
      </c>
      <c r="L25" s="88"/>
      <c r="M25" s="105">
        <f t="shared" si="0"/>
        <v>3.5647999999999982</v>
      </c>
      <c r="N25" s="106">
        <f t="shared" si="1"/>
        <v>0.18486441119760699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f>+ResidentialRPP!I26</f>
        <v>5.1999999999999998E-3</v>
      </c>
      <c r="J26" s="111">
        <f>+F26</f>
        <v>385.9128</v>
      </c>
      <c r="K26" s="58">
        <f>I26*J26</f>
        <v>2.0067465599999998</v>
      </c>
      <c r="L26" s="96"/>
      <c r="M26" s="62">
        <f t="shared" si="0"/>
        <v>-0.73323432000000022</v>
      </c>
      <c r="N26" s="63">
        <f t="shared" si="1"/>
        <v>-0.26760563380281699</v>
      </c>
    </row>
    <row r="27" spans="1:16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+ResidentialRPP!I27</f>
        <v>3.3999999999999998E-3</v>
      </c>
      <c r="J27" s="111">
        <f>+F27</f>
        <v>385.9128</v>
      </c>
      <c r="K27" s="58">
        <f>I27*J27</f>
        <v>1.31210352</v>
      </c>
      <c r="L27" s="96"/>
      <c r="M27" s="62">
        <f t="shared" si="0"/>
        <v>0</v>
      </c>
      <c r="N27" s="63">
        <f t="shared" si="1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26.166972256000001</v>
      </c>
      <c r="L28" s="117"/>
      <c r="M28" s="105">
        <f t="shared" si="0"/>
        <v>2.8315656799999971</v>
      </c>
      <c r="N28" s="106">
        <f t="shared" si="1"/>
        <v>0.12134203322226257</v>
      </c>
      <c r="P28" s="232"/>
    </row>
    <row r="29" spans="1:16" ht="14.25" x14ac:dyDescent="0.2">
      <c r="A29" s="92" t="s">
        <v>41</v>
      </c>
      <c r="B29" s="92"/>
      <c r="C29" s="93"/>
      <c r="D29" s="94"/>
      <c r="E29" s="119"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v>3.5999999999999999E-3</v>
      </c>
      <c r="J29" s="111">
        <f>+F29</f>
        <v>385.9128</v>
      </c>
      <c r="K29" s="120">
        <f t="shared" ref="K29:K35" si="5">I29*J29</f>
        <v>1.38928608</v>
      </c>
      <c r="L29" s="96"/>
      <c r="M29" s="62">
        <f t="shared" si="0"/>
        <v>0</v>
      </c>
      <c r="N29" s="121">
        <f t="shared" si="1"/>
        <v>0</v>
      </c>
      <c r="P29" s="234">
        <f>+M28/K42</f>
        <v>3.8017854149562838E-2</v>
      </c>
    </row>
    <row r="30" spans="1:16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6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3.25" customHeight="1" x14ac:dyDescent="0.2">
      <c r="A33" s="254" t="s">
        <v>86</v>
      </c>
      <c r="B33" s="255"/>
      <c r="C33" s="255"/>
      <c r="D33" s="256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f>+E5*0.64</f>
        <v>232.96</v>
      </c>
      <c r="G34" s="120">
        <f t="shared" si="4"/>
        <v>18.636800000000001</v>
      </c>
      <c r="H34" s="96"/>
      <c r="I34" s="119">
        <v>0.08</v>
      </c>
      <c r="J34" s="111">
        <f>+F34</f>
        <v>232.96</v>
      </c>
      <c r="K34" s="120">
        <f t="shared" si="5"/>
        <v>18.636800000000001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f>+E5*0.18</f>
        <v>65.52</v>
      </c>
      <c r="G35" s="120">
        <f t="shared" si="4"/>
        <v>7.9934399999999997</v>
      </c>
      <c r="H35" s="96"/>
      <c r="I35" s="119">
        <v>0.122</v>
      </c>
      <c r="J35" s="111">
        <f>+F35</f>
        <v>65.52</v>
      </c>
      <c r="K35" s="120">
        <f t="shared" si="5"/>
        <v>7.9934399999999997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f>+E5-F34-F35</f>
        <v>65.52</v>
      </c>
      <c r="G36" s="120">
        <f t="shared" si="4"/>
        <v>10.548719999999999</v>
      </c>
      <c r="H36" s="96"/>
      <c r="I36" s="119">
        <v>0.161</v>
      </c>
      <c r="J36" s="111">
        <f>+F36</f>
        <v>65.52</v>
      </c>
      <c r="K36" s="120">
        <f>I36*J36</f>
        <v>10.548719999999999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63.079843375999999</v>
      </c>
      <c r="H38" s="138"/>
      <c r="I38" s="139"/>
      <c r="J38" s="139"/>
      <c r="K38" s="140">
        <f>SUM(K28:K37)</f>
        <v>65.911409055999997</v>
      </c>
      <c r="L38" s="141"/>
      <c r="M38" s="142">
        <f>K38-G38</f>
        <v>2.8315656799999971</v>
      </c>
      <c r="N38" s="143">
        <f>M38/G38</f>
        <v>4.4888597188199798E-2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8.2003796388799994</v>
      </c>
      <c r="H39" s="147"/>
      <c r="I39" s="135">
        <v>0.13</v>
      </c>
      <c r="J39" s="147"/>
      <c r="K39" s="148">
        <f>K38*I39</f>
        <v>8.5684831772799992</v>
      </c>
      <c r="L39" s="149"/>
      <c r="M39" s="150">
        <f>K39-G39</f>
        <v>0.36810353839999976</v>
      </c>
      <c r="N39" s="151">
        <f>M39/G39</f>
        <v>4.4888597188199819E-2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71.280223014879994</v>
      </c>
      <c r="H40" s="147"/>
      <c r="I40" s="147"/>
      <c r="J40" s="147"/>
      <c r="K40" s="148">
        <f>SUM(K38:K39)</f>
        <v>74.479892233279998</v>
      </c>
      <c r="L40" s="149"/>
      <c r="M40" s="150">
        <f>K40-G40</f>
        <v>3.199669218400004</v>
      </c>
      <c r="N40" s="151">
        <f>M40/G40</f>
        <v>4.4888597188199902E-2</v>
      </c>
    </row>
    <row r="41" spans="1:14" ht="14.25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71.280223014879994</v>
      </c>
      <c r="H42" s="161"/>
      <c r="I42" s="161"/>
      <c r="J42" s="161"/>
      <c r="K42" s="162">
        <f>SUM(K40:K41)</f>
        <v>74.479892233279998</v>
      </c>
      <c r="L42" s="163"/>
      <c r="M42" s="89">
        <f>K42-G42</f>
        <v>3.199669218400004</v>
      </c>
      <c r="N42" s="90">
        <f>M42/G42</f>
        <v>4.4888597188199902E-2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2">
    <mergeCell ref="A41:C41"/>
    <mergeCell ref="A42:C42"/>
    <mergeCell ref="C1:K1"/>
    <mergeCell ref="E9:J9"/>
    <mergeCell ref="E11:G11"/>
    <mergeCell ref="I11:K11"/>
    <mergeCell ref="A33:D33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6"/>
  <sheetViews>
    <sheetView topLeftCell="A4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5" si="1">M15/G15</f>
        <v>1.7241379310344768E-2</v>
      </c>
    </row>
    <row r="16" spans="1:14" ht="14.25" x14ac:dyDescent="0.2">
      <c r="A16" s="67" t="s">
        <v>57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-1E-4</v>
      </c>
      <c r="J18" s="77">
        <f>F18</f>
        <v>2000</v>
      </c>
      <c r="K18" s="75">
        <f>I18*J18</f>
        <v>-0.2</v>
      </c>
      <c r="L18" s="76"/>
      <c r="M18" s="78">
        <f t="shared" si="0"/>
        <v>0</v>
      </c>
      <c r="N18" s="79">
        <f t="shared" si="1"/>
        <v>0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57.929999999999993</v>
      </c>
      <c r="L19" s="88"/>
      <c r="M19" s="89">
        <f t="shared" si="0"/>
        <v>-17.629999999999995</v>
      </c>
      <c r="N19" s="90">
        <f t="shared" si="1"/>
        <v>-0.23332451032292215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I33*0.64+I34*0.18+I35*0.18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</f>
        <v>-2.3E-3</v>
      </c>
      <c r="J21" s="175">
        <f>F21</f>
        <v>2000</v>
      </c>
      <c r="K21" s="58">
        <f t="shared" si="3"/>
        <v>-4.5999999999999996</v>
      </c>
      <c r="L21" s="96"/>
      <c r="M21" s="62">
        <f t="shared" si="0"/>
        <v>13.6</v>
      </c>
      <c r="N21" s="63">
        <f>IFERROR(M21/G21, "")</f>
        <v>-0.74725274725274726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68.417656000000008</v>
      </c>
      <c r="L24" s="88"/>
      <c r="M24" s="105">
        <f t="shared" si="0"/>
        <v>-4.0299999999999869</v>
      </c>
      <c r="N24" s="106">
        <f t="shared" si="1"/>
        <v>-5.5626368367252453E-2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84.744736000000003</v>
      </c>
      <c r="L27" s="117"/>
      <c r="M27" s="105">
        <f t="shared" si="0"/>
        <v>-7.6346799999999888</v>
      </c>
      <c r="N27" s="106">
        <f t="shared" si="1"/>
        <v>-8.264481775896905E-2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76">
        <v>1280</v>
      </c>
      <c r="G33" s="120">
        <f t="shared" si="4"/>
        <v>102.4</v>
      </c>
      <c r="H33" s="96"/>
      <c r="I33" s="119">
        <v>0.08</v>
      </c>
      <c r="J33" s="176">
        <f>F33</f>
        <v>1280</v>
      </c>
      <c r="K33" s="120">
        <f t="shared" si="5"/>
        <v>102.4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76">
        <v>360</v>
      </c>
      <c r="G34" s="120">
        <f t="shared" si="4"/>
        <v>43.92</v>
      </c>
      <c r="H34" s="96"/>
      <c r="I34" s="119">
        <v>0.122</v>
      </c>
      <c r="J34" s="176">
        <f>F34</f>
        <v>360</v>
      </c>
      <c r="K34" s="120">
        <f t="shared" si="5"/>
        <v>43.92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76">
        <v>360</v>
      </c>
      <c r="G35" s="120">
        <f t="shared" si="4"/>
        <v>57.96</v>
      </c>
      <c r="H35" s="96"/>
      <c r="I35" s="119">
        <v>0.161</v>
      </c>
      <c r="J35" s="176">
        <f>F35</f>
        <v>360</v>
      </c>
      <c r="K35" s="120">
        <f>I35*J35</f>
        <v>57.96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323.63181600000001</v>
      </c>
      <c r="H37" s="138"/>
      <c r="I37" s="139"/>
      <c r="J37" s="139"/>
      <c r="K37" s="140">
        <f>SUM(K27:K36)</f>
        <v>315.99713600000001</v>
      </c>
      <c r="L37" s="141"/>
      <c r="M37" s="142">
        <f>K37-G37</f>
        <v>-7.634680000000003</v>
      </c>
      <c r="N37" s="143">
        <f>M37/G37</f>
        <v>-2.359063485896579E-2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42.07213608</v>
      </c>
      <c r="H38" s="147"/>
      <c r="I38" s="135">
        <v>0.13</v>
      </c>
      <c r="J38" s="147"/>
      <c r="K38" s="148">
        <f>K37*I38</f>
        <v>41.079627680000002</v>
      </c>
      <c r="L38" s="149"/>
      <c r="M38" s="150">
        <f>K38-G38</f>
        <v>-0.9925083999999984</v>
      </c>
      <c r="N38" s="151">
        <f>M38/G38</f>
        <v>-2.3590634858965745E-2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365.70395208000002</v>
      </c>
      <c r="H39" s="147"/>
      <c r="I39" s="147"/>
      <c r="J39" s="147"/>
      <c r="K39" s="148">
        <f>SUM(K37:K38)</f>
        <v>357.07676368</v>
      </c>
      <c r="L39" s="149"/>
      <c r="M39" s="150">
        <f>K39-G39</f>
        <v>-8.6271884000000227</v>
      </c>
      <c r="N39" s="151">
        <f>M39/G39</f>
        <v>-2.3590634858965842E-2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365.70395208000002</v>
      </c>
      <c r="H41" s="161"/>
      <c r="I41" s="161"/>
      <c r="J41" s="161"/>
      <c r="K41" s="162">
        <f>SUM(K39:K40)</f>
        <v>357.07676368</v>
      </c>
      <c r="L41" s="163"/>
      <c r="M41" s="89">
        <f>K41-G41</f>
        <v>-8.6271884000000227</v>
      </c>
      <c r="N41" s="90">
        <f>M41/G41</f>
        <v>-2.3590634858965842E-2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F31 J33:J35 F18:H18 F16:H16 H17 E14:H15 J14:N18 J31" unlockedFormula="1"/>
    <ignoredError sqref="E19:K19 E30:K30 H40:J40 N21 L40" formula="1"/>
    <ignoredError sqref="E20:K20 E22:K24 F21:H21 J21:K21 E27:K27 F25:H25 J25:K25 F26:H26 J26:K26 E29:K29 F28:H28 J28:K28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1"/>
  <sheetViews>
    <sheetView topLeftCell="A7" workbookViewId="0">
      <selection activeCell="Q25" sqref="Q25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4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</f>
        <v>-1.9099999999999999E-2</v>
      </c>
      <c r="J17" s="77">
        <f>F17</f>
        <v>100</v>
      </c>
      <c r="K17" s="75">
        <f>I17*J17</f>
        <v>-1.91</v>
      </c>
      <c r="L17" s="76"/>
      <c r="M17" s="78">
        <f t="shared" si="0"/>
        <v>1.2900000000000003</v>
      </c>
      <c r="N17" s="79">
        <f t="shared" si="1"/>
        <v>-0.40312500000000007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443.98999999999995</v>
      </c>
      <c r="L18" s="88"/>
      <c r="M18" s="89">
        <f t="shared" si="0"/>
        <v>9.8099999999999454</v>
      </c>
      <c r="N18" s="90">
        <f t="shared" si="1"/>
        <v>2.2594315721589996E-2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I32*0.64+I33*0.18+I34*0.18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</f>
        <v>-0.86460000000000004</v>
      </c>
      <c r="J20" s="175">
        <f>F20</f>
        <v>100</v>
      </c>
      <c r="K20" s="58">
        <f>I20*J20</f>
        <v>-86.460000000000008</v>
      </c>
      <c r="L20" s="96"/>
      <c r="M20" s="62">
        <f t="shared" si="0"/>
        <v>270.12</v>
      </c>
      <c r="N20" s="63">
        <f>IFERROR(M20/G20, "")</f>
        <v>-0.75752986707050318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638.54312000000004</v>
      </c>
      <c r="L23" s="88"/>
      <c r="M23" s="105">
        <f t="shared" si="0"/>
        <v>279.92999999999984</v>
      </c>
      <c r="N23" s="106">
        <f t="shared" si="1"/>
        <v>0.78059051492594489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2.2709999999999999</v>
      </c>
      <c r="J24" s="177">
        <f>F24</f>
        <v>106.02000000000001</v>
      </c>
      <c r="K24" s="58">
        <f>I24*J24</f>
        <v>240.77142000000001</v>
      </c>
      <c r="L24" s="96"/>
      <c r="M24" s="62">
        <f t="shared" si="0"/>
        <v>-90.148806000000064</v>
      </c>
      <c r="N24" s="63">
        <f t="shared" si="1"/>
        <v>-0.27241854355556994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1.4154</v>
      </c>
      <c r="J25" s="177">
        <f>F25</f>
        <v>106.02000000000001</v>
      </c>
      <c r="K25" s="58">
        <f>I25*J25</f>
        <v>150.06070800000001</v>
      </c>
      <c r="L25" s="96"/>
      <c r="M25" s="62">
        <f t="shared" si="0"/>
        <v>1.1874239999999929</v>
      </c>
      <c r="N25" s="63">
        <f t="shared" si="1"/>
        <v>7.9760717846460143E-3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1029.3752480000001</v>
      </c>
      <c r="L26" s="117"/>
      <c r="M26" s="105">
        <f t="shared" si="0"/>
        <v>190.96861799999976</v>
      </c>
      <c r="N26" s="106">
        <f t="shared" si="1"/>
        <v>0.22777565344396156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f>$E$5*0.64</f>
        <v>25600</v>
      </c>
      <c r="G32" s="120">
        <f t="shared" si="2"/>
        <v>2048</v>
      </c>
      <c r="H32" s="96"/>
      <c r="I32" s="119">
        <v>0.08</v>
      </c>
      <c r="J32" s="176">
        <f>F32</f>
        <v>25600</v>
      </c>
      <c r="K32" s="120">
        <f t="shared" si="3"/>
        <v>2048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f>$E$5*0.18</f>
        <v>7200</v>
      </c>
      <c r="G33" s="120">
        <f t="shared" si="2"/>
        <v>878.4</v>
      </c>
      <c r="H33" s="96"/>
      <c r="I33" s="119">
        <v>0.122</v>
      </c>
      <c r="J33" s="176">
        <f>F33</f>
        <v>7200</v>
      </c>
      <c r="K33" s="120">
        <f t="shared" si="3"/>
        <v>878.4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f>$E$5*0.18</f>
        <v>7200</v>
      </c>
      <c r="G34" s="120">
        <f t="shared" si="2"/>
        <v>1159.2</v>
      </c>
      <c r="H34" s="96"/>
      <c r="I34" s="119">
        <v>0.161</v>
      </c>
      <c r="J34" s="176">
        <f>F34</f>
        <v>7200</v>
      </c>
      <c r="K34" s="120">
        <f>I34*J34</f>
        <v>1159.2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5458.7046300000002</v>
      </c>
      <c r="H36" s="138"/>
      <c r="I36" s="139"/>
      <c r="J36" s="139"/>
      <c r="K36" s="140">
        <f>SUM(K26:K35)</f>
        <v>5649.6732479999991</v>
      </c>
      <c r="L36" s="141"/>
      <c r="M36" s="142">
        <f>K36-G36</f>
        <v>190.96861799999897</v>
      </c>
      <c r="N36" s="143">
        <f>M36/G36</f>
        <v>3.4984237276820554E-2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709.63160190000008</v>
      </c>
      <c r="H37" s="147"/>
      <c r="I37" s="135">
        <v>0.13</v>
      </c>
      <c r="J37" s="147"/>
      <c r="K37" s="148">
        <f>K36*I37</f>
        <v>734.45752223999989</v>
      </c>
      <c r="L37" s="149"/>
      <c r="M37" s="150">
        <f>K37-G37</f>
        <v>24.825920339999811</v>
      </c>
      <c r="N37" s="151">
        <f>M37/G37</f>
        <v>3.4984237276820478E-2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6168.3362319000007</v>
      </c>
      <c r="H38" s="147"/>
      <c r="I38" s="147"/>
      <c r="J38" s="147"/>
      <c r="K38" s="148">
        <f>SUM(K36:K37)</f>
        <v>6384.130770239999</v>
      </c>
      <c r="L38" s="149"/>
      <c r="M38" s="150">
        <f>K38-G38</f>
        <v>215.79453833999833</v>
      </c>
      <c r="N38" s="151">
        <f>M38/G38</f>
        <v>3.4984237276820471E-2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6168.3362319000007</v>
      </c>
      <c r="H40" s="161"/>
      <c r="I40" s="161"/>
      <c r="J40" s="161"/>
      <c r="K40" s="162">
        <f>SUM(K38:K39)</f>
        <v>6384.130770239999</v>
      </c>
      <c r="L40" s="163"/>
      <c r="M40" s="89">
        <f>K40-G40</f>
        <v>215.79453833999833</v>
      </c>
      <c r="N40" s="90">
        <f>M40/G40</f>
        <v>3.4984237276820471E-2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7:H17 E16:M16 H29:N30 H26:J26 L24:N26 H22:M22 H21:N21 H19:H20 J20:M20 E14:H15 J14:N15 H24:H25 J24:J25 F32:H34 J32:N34 J17:N17 J19:N19 H27 J27:N27 H28:N28" unlockedFormula="1"/>
    <ignoredError sqref="N16 E18:G18 E23:G23 K18 E26 K23 H39:J39 N22 L39 N20 E29:E30 E28 N39" formula="1"/>
    <ignoredError sqref="E19:G19 F29:G30 K24:K26 E21:G22 F20:G20 F24:G28" formula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1"/>
  <sheetViews>
    <sheetView topLeftCell="A19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82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4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I32*0.64+I33*0.18+I34*0.18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870187.73299199995</v>
      </c>
      <c r="G32" s="120">
        <f t="shared" si="2"/>
        <v>69615.018639360002</v>
      </c>
      <c r="H32" s="96"/>
      <c r="I32" s="119">
        <v>0.08</v>
      </c>
      <c r="J32" s="176">
        <f>F32</f>
        <v>870187.73299199995</v>
      </c>
      <c r="K32" s="120">
        <f t="shared" si="3"/>
        <v>69615.018639360002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244740.29990399998</v>
      </c>
      <c r="G33" s="120">
        <f t="shared" si="2"/>
        <v>29858.316588287998</v>
      </c>
      <c r="H33" s="96"/>
      <c r="I33" s="119">
        <v>0.122</v>
      </c>
      <c r="J33" s="176">
        <f>F33</f>
        <v>244740.29990399998</v>
      </c>
      <c r="K33" s="120">
        <f t="shared" si="3"/>
        <v>29858.316588287998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244740.29990399998</v>
      </c>
      <c r="G34" s="120">
        <f t="shared" si="2"/>
        <v>39403.188284543998</v>
      </c>
      <c r="H34" s="96"/>
      <c r="I34" s="119">
        <v>0.161</v>
      </c>
      <c r="J34" s="176">
        <f>F34</f>
        <v>244740.29990399998</v>
      </c>
      <c r="K34" s="120">
        <f>I34*J34</f>
        <v>39403.188284543998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169704.82206118398</v>
      </c>
      <c r="H36" s="138"/>
      <c r="I36" s="139"/>
      <c r="J36" s="139"/>
      <c r="K36" s="140">
        <f>SUM(K26:K35)</f>
        <v>169798.46606118401</v>
      </c>
      <c r="L36" s="141"/>
      <c r="M36" s="142">
        <f>K36-G36</f>
        <v>93.644000000029337</v>
      </c>
      <c r="N36" s="143">
        <f>M36/G36</f>
        <v>5.5180518068171161E-4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22061.626867953917</v>
      </c>
      <c r="H37" s="147"/>
      <c r="I37" s="135">
        <v>0.13</v>
      </c>
      <c r="J37" s="147"/>
      <c r="K37" s="148">
        <f>K36*I37</f>
        <v>22073.800587953923</v>
      </c>
      <c r="L37" s="149"/>
      <c r="M37" s="150">
        <f>K37-G37</f>
        <v>12.173720000006142</v>
      </c>
      <c r="N37" s="151">
        <f>M37/G37</f>
        <v>5.518051806818171E-4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191766.4489291379</v>
      </c>
      <c r="H38" s="147"/>
      <c r="I38" s="147"/>
      <c r="J38" s="147"/>
      <c r="K38" s="148">
        <f>SUM(K36:K37)</f>
        <v>191872.26664913792</v>
      </c>
      <c r="L38" s="149"/>
      <c r="M38" s="150">
        <f>K38-G38</f>
        <v>105.81772000002093</v>
      </c>
      <c r="N38" s="151">
        <f>M38/G38</f>
        <v>5.5180518068164786E-4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191766.4489291379</v>
      </c>
      <c r="H40" s="161"/>
      <c r="I40" s="161"/>
      <c r="J40" s="161"/>
      <c r="K40" s="162">
        <f>SUM(K38:K39)</f>
        <v>191872.26664913792</v>
      </c>
      <c r="L40" s="163"/>
      <c r="M40" s="89">
        <f>K40-G40</f>
        <v>105.81772000002093</v>
      </c>
      <c r="N40" s="90">
        <f>M40/G40</f>
        <v>5.5180518068164786E-4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J14:N15 J16:M17 J19:J22 E29:G30 E23:F23 J32:M38 J40:M40 L39 E19:F19 E26:F26 F24:F25 F32:G33 E28 J29:M30" unlockedFormula="1"/>
    <ignoredError sqref="N16 G23:G28 I23:K23 J24:M27 J39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opLeftCell="A7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4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I32*0.64+I33*0.18+I34*0.18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77.067655999999999</v>
      </c>
      <c r="L23" s="88"/>
      <c r="M23" s="105">
        <f t="shared" si="0"/>
        <v>14.779999999999987</v>
      </c>
      <c r="N23" s="106">
        <f t="shared" si="1"/>
        <v>0.2372861807482366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93.394735999999995</v>
      </c>
      <c r="L26" s="117"/>
      <c r="M26" s="105">
        <f t="shared" si="0"/>
        <v>11.175319999999985</v>
      </c>
      <c r="N26" s="106">
        <f t="shared" si="1"/>
        <v>0.1359206929905703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2"/>
        <v>102.4</v>
      </c>
      <c r="H32" s="96"/>
      <c r="I32" s="119">
        <v>0.08</v>
      </c>
      <c r="J32" s="176">
        <f>F32</f>
        <v>1280</v>
      </c>
      <c r="K32" s="120">
        <f t="shared" si="3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2"/>
        <v>43.92</v>
      </c>
      <c r="H33" s="96"/>
      <c r="I33" s="119">
        <v>0.122</v>
      </c>
      <c r="J33" s="176">
        <f>F33</f>
        <v>360</v>
      </c>
      <c r="K33" s="120">
        <f t="shared" si="3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2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313.47181599999999</v>
      </c>
      <c r="H36" s="138"/>
      <c r="I36" s="139"/>
      <c r="J36" s="139"/>
      <c r="K36" s="140">
        <f>SUM(K26:K35)</f>
        <v>324.64713599999999</v>
      </c>
      <c r="L36" s="141"/>
      <c r="M36" s="142">
        <f>K36-G36</f>
        <v>11.175319999999999</v>
      </c>
      <c r="N36" s="143">
        <f>M36/G36</f>
        <v>3.5650158737077657E-2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40.751336080000002</v>
      </c>
      <c r="H37" s="147"/>
      <c r="I37" s="135">
        <v>0.13</v>
      </c>
      <c r="J37" s="147"/>
      <c r="K37" s="148">
        <f>K36*I37</f>
        <v>42.204127679999999</v>
      </c>
      <c r="L37" s="149"/>
      <c r="M37" s="150">
        <f>K37-G37</f>
        <v>1.4527915999999976</v>
      </c>
      <c r="N37" s="151">
        <f>M37/G37</f>
        <v>3.5650158737077602E-2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354.22315207999998</v>
      </c>
      <c r="H38" s="147"/>
      <c r="I38" s="147"/>
      <c r="J38" s="147"/>
      <c r="K38" s="148">
        <f>SUM(K36:K37)</f>
        <v>366.85126367999999</v>
      </c>
      <c r="L38" s="149"/>
      <c r="M38" s="150">
        <f>K38-G38</f>
        <v>12.628111600000011</v>
      </c>
      <c r="N38" s="151">
        <f>M38/G38</f>
        <v>3.5650158737077692E-2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354.22315207999998</v>
      </c>
      <c r="H40" s="161"/>
      <c r="I40" s="161"/>
      <c r="J40" s="161"/>
      <c r="K40" s="162">
        <f>SUM(K38:K39)</f>
        <v>366.85126367999999</v>
      </c>
      <c r="L40" s="163"/>
      <c r="M40" s="89">
        <f>K40-G40</f>
        <v>12.628111600000011</v>
      </c>
      <c r="N40" s="90">
        <f>M40/G40</f>
        <v>3.5650158737077692E-2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J15:N15 J32:N35 E36:L37 E35:I35 F32:H34 E28:N28 E29:N30" unlockedFormula="1"/>
    <ignoredError sqref="J17:N17 M27:N27 J27:L27 F27:H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9:J39 N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2"/>
  <sheetViews>
    <sheetView topLeftCell="A16" workbookViewId="0">
      <selection activeCell="I25" sqref="I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84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4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5.6799999999999993E-3</v>
      </c>
      <c r="N17" s="79">
        <f t="shared" si="1"/>
        <v>-0.54146806482364152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8.4089999999999776E-2</v>
      </c>
      <c r="N18" s="90">
        <f t="shared" si="1"/>
        <v>1.9910121511170827E-2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4.4759978080000007</v>
      </c>
      <c r="L23" s="88"/>
      <c r="M23" s="105">
        <f t="shared" si="0"/>
        <v>0.34999999999999964</v>
      </c>
      <c r="N23" s="106">
        <f t="shared" si="1"/>
        <v>8.4827965570261774E-2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1.4193</v>
      </c>
      <c r="J24" s="177">
        <f>F24</f>
        <v>0.10602</v>
      </c>
      <c r="K24" s="58">
        <f>I24*J24</f>
        <v>0.15047418600000001</v>
      </c>
      <c r="L24" s="96"/>
      <c r="M24" s="62">
        <f t="shared" si="0"/>
        <v>-5.6339028000000013E-2</v>
      </c>
      <c r="N24" s="63">
        <f t="shared" si="1"/>
        <v>-0.27241503050187116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0.97309999999999997</v>
      </c>
      <c r="J25" s="177">
        <f>F25</f>
        <v>0.10602</v>
      </c>
      <c r="K25" s="58">
        <f>I25*J25</f>
        <v>0.103168062</v>
      </c>
      <c r="L25" s="96"/>
      <c r="M25" s="62">
        <f t="shared" si="0"/>
        <v>8.1635399999999136E-4</v>
      </c>
      <c r="N25" s="63">
        <f t="shared" si="1"/>
        <v>7.9759685104618984E-3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4.7296400560000009</v>
      </c>
      <c r="L26" s="117"/>
      <c r="M26" s="105">
        <f t="shared" si="0"/>
        <v>0.29447732599999998</v>
      </c>
      <c r="N26" s="106">
        <f t="shared" si="1"/>
        <v>6.6396058933332516E-2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9.0633725608920006</v>
      </c>
      <c r="H36" s="138"/>
      <c r="I36" s="139"/>
      <c r="J36" s="139"/>
      <c r="K36" s="140">
        <f>SUM(K26:K35)</f>
        <v>9.3578498868920015</v>
      </c>
      <c r="L36" s="141"/>
      <c r="M36" s="142">
        <f>K36-G36</f>
        <v>0.29447732600000087</v>
      </c>
      <c r="N36" s="143">
        <f>M36/G36</f>
        <v>3.2490921455734456E-2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1.1782384329159601</v>
      </c>
      <c r="H37" s="147"/>
      <c r="I37" s="135">
        <v>0.13</v>
      </c>
      <c r="J37" s="147"/>
      <c r="K37" s="148">
        <f>K36*I37</f>
        <v>1.2165204852959601</v>
      </c>
      <c r="L37" s="149"/>
      <c r="M37" s="150">
        <f>K37-G37</f>
        <v>3.8282052380000042E-2</v>
      </c>
      <c r="N37" s="151">
        <f>M37/G37</f>
        <v>3.2490921455734401E-2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10.24161099380796</v>
      </c>
      <c r="H38" s="147"/>
      <c r="I38" s="147"/>
      <c r="J38" s="147"/>
      <c r="K38" s="148">
        <f>SUM(K36:K37)</f>
        <v>10.574370372187962</v>
      </c>
      <c r="L38" s="149"/>
      <c r="M38" s="150">
        <f>K38-G38</f>
        <v>0.33275937838000225</v>
      </c>
      <c r="N38" s="151">
        <f>M38/G38</f>
        <v>3.2490921455734581E-2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10.24161099380796</v>
      </c>
      <c r="H40" s="161"/>
      <c r="I40" s="161"/>
      <c r="J40" s="161"/>
      <c r="K40" s="162">
        <f>SUM(K38:K39)</f>
        <v>10.574370372187962</v>
      </c>
      <c r="L40" s="163"/>
      <c r="M40" s="89">
        <f>K40-G40</f>
        <v>0.33275937838000225</v>
      </c>
      <c r="N40" s="90">
        <f>M40/G40</f>
        <v>3.2490921455734581E-2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70" orientation="portrait" r:id="rId1"/>
  <headerFooter alignWithMargins="0"/>
  <ignoredErrors>
    <ignoredError sqref="E15:H15 F34:H34 E14:H14 J14 J15 F33:H33 J33 J34" unlockedFormula="1"/>
    <ignoredError sqref="E16:J16 E29:J30 E18:F19 E21:F23 F20 E26:F26 F24:F25 F32:H32 J32 E17:H17 J17 F27:H27 J27 E28:J28" evalError="1" unlockedFormula="1"/>
    <ignoredError sqref="K17:N17 K32:N32 K16:M16 K27:N28 K29:N30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9:J39 N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1"/>
  <sheetViews>
    <sheetView topLeftCell="A19" workbookViewId="0">
      <selection activeCell="I25" sqref="I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85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4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1.3995</v>
      </c>
      <c r="J24" s="177">
        <f>F24</f>
        <v>0.10602</v>
      </c>
      <c r="K24" s="58">
        <f>I24*J24</f>
        <v>0.14837499000000001</v>
      </c>
      <c r="L24" s="96"/>
      <c r="M24" s="62">
        <f t="shared" si="0"/>
        <v>-5.5554479999999989E-2</v>
      </c>
      <c r="N24" s="63">
        <f t="shared" si="1"/>
        <v>-0.27242006758513121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0.96679999999999999</v>
      </c>
      <c r="J25" s="177">
        <f>F25</f>
        <v>0.10602</v>
      </c>
      <c r="K25" s="58">
        <f>I25*J25</f>
        <v>0.10250013600000001</v>
      </c>
      <c r="L25" s="96"/>
      <c r="M25" s="62">
        <f t="shared" si="0"/>
        <v>8.0575199999999292E-4</v>
      </c>
      <c r="N25" s="63">
        <f t="shared" si="1"/>
        <v>7.9232693911592284E-3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4.5442729340000003</v>
      </c>
      <c r="L26" s="117"/>
      <c r="M26" s="105">
        <f t="shared" si="0"/>
        <v>0.23857127199999884</v>
      </c>
      <c r="N26" s="106">
        <f t="shared" si="1"/>
        <v>5.540822163911429E-2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8.9339114928920011</v>
      </c>
      <c r="H36" s="138"/>
      <c r="I36" s="139"/>
      <c r="J36" s="139"/>
      <c r="K36" s="140">
        <f>SUM(K26:K35)</f>
        <v>9.1724827648920009</v>
      </c>
      <c r="L36" s="141"/>
      <c r="M36" s="142">
        <f>K36-G36</f>
        <v>0.23857127199999972</v>
      </c>
      <c r="N36" s="143">
        <f>M36/G36</f>
        <v>2.6704011136646229E-2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1.1614084940759601</v>
      </c>
      <c r="H37" s="147"/>
      <c r="I37" s="135">
        <v>0.13</v>
      </c>
      <c r="J37" s="147"/>
      <c r="K37" s="148">
        <f>K36*I37</f>
        <v>1.1924227594359602</v>
      </c>
      <c r="L37" s="149"/>
      <c r="M37" s="150">
        <f>K37-G37</f>
        <v>3.1014265360000071E-2</v>
      </c>
      <c r="N37" s="151">
        <f>M37/G37</f>
        <v>2.6704011136646319E-2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10.095319986967962</v>
      </c>
      <c r="H38" s="147"/>
      <c r="I38" s="147"/>
      <c r="J38" s="147"/>
      <c r="K38" s="148">
        <f>SUM(K36:K37)</f>
        <v>10.364905524327961</v>
      </c>
      <c r="L38" s="149"/>
      <c r="M38" s="150">
        <f>K38-G38</f>
        <v>0.26958553735999935</v>
      </c>
      <c r="N38" s="151">
        <f>M38/G38</f>
        <v>2.6704011136646194E-2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10.095319986967962</v>
      </c>
      <c r="H40" s="161"/>
      <c r="I40" s="161"/>
      <c r="J40" s="161"/>
      <c r="K40" s="162">
        <f>SUM(K38:K39)</f>
        <v>10.364905524327961</v>
      </c>
      <c r="L40" s="163"/>
      <c r="M40" s="89">
        <f>K40-G40</f>
        <v>0.26958553735999935</v>
      </c>
      <c r="N40" s="90">
        <f>M40/G40</f>
        <v>2.6704011136646194E-2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N15 J16:M17 E29:N30 E19:F19 E40:N40 E38:F39 E21:F23 F20 E26:F26 F24:F25 E35:N37 F32:H34 J32:N34 F27:H27 J27:N27 E28:N28" unlockedFormula="1"/>
    <ignoredError sqref="N16 G19:N19 G38:N38 G23:N23 G22:M22 H39:J39 L39 G21:N21 G20:H20 J20:M20 G26:N26 G24:H24 J24:N24 G25:H25 J25:N25" formula="1" unlockedFormula="1"/>
    <ignoredError sqref="G18:N18 N22 N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6"/>
  <sheetViews>
    <sheetView topLeftCell="A10" workbookViewId="0">
      <selection activeCell="N32" sqref="N3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40" t="s">
        <v>59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6" si="1">K15-G15</f>
        <v>-2.8800000000000008</v>
      </c>
      <c r="N15" s="63">
        <f t="shared" ref="N15:N35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f>+ResidentialRPP!I19</f>
        <v>0</v>
      </c>
      <c r="J19" s="77">
        <v>800</v>
      </c>
      <c r="K19" s="75">
        <f t="shared" si="0"/>
        <v>0</v>
      </c>
      <c r="L19" s="76"/>
      <c r="M19" s="78">
        <f t="shared" si="1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25.75</v>
      </c>
      <c r="L20" s="88"/>
      <c r="M20" s="89">
        <f t="shared" si="1"/>
        <v>-0.32000000000000384</v>
      </c>
      <c r="N20" s="90">
        <f t="shared" si="2"/>
        <v>-1.2274645186037736E-2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</f>
        <v>4.3E-3</v>
      </c>
      <c r="J22" s="95">
        <v>800</v>
      </c>
      <c r="K22" s="58">
        <f t="shared" si="3"/>
        <v>3.44</v>
      </c>
      <c r="L22" s="96"/>
      <c r="M22" s="62">
        <f>K22-G22</f>
        <v>9.52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34.807199999999995</v>
      </c>
      <c r="L25" s="88"/>
      <c r="M25" s="105">
        <f t="shared" si="1"/>
        <v>9.1999999999999922</v>
      </c>
      <c r="N25" s="106">
        <f t="shared" si="2"/>
        <v>0.35927395420038083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f>+ResidentialRPP!I26</f>
        <v>5.1999999999999998E-3</v>
      </c>
      <c r="J26" s="111">
        <f>E5*E3</f>
        <v>848.16000000000008</v>
      </c>
      <c r="K26" s="58">
        <f>I26*J26</f>
        <v>4.4104320000000001</v>
      </c>
      <c r="L26" s="96"/>
      <c r="M26" s="62">
        <f t="shared" si="1"/>
        <v>-1.6103680000000002</v>
      </c>
      <c r="N26" s="63">
        <f t="shared" si="2"/>
        <v>-0.26746744618655333</v>
      </c>
    </row>
    <row r="27" spans="1:14" ht="29.2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f>+ResidentialRPP!I27</f>
        <v>3.3999999999999998E-3</v>
      </c>
      <c r="J27" s="111">
        <f>ResidentialRPP!J26</f>
        <v>848.16000000000008</v>
      </c>
      <c r="K27" s="58">
        <f>I27*J27</f>
        <v>2.8837440000000001</v>
      </c>
      <c r="L27" s="96"/>
      <c r="M27" s="62">
        <f t="shared" si="1"/>
        <v>0</v>
      </c>
      <c r="N27" s="63">
        <f t="shared" si="2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42.101375999999995</v>
      </c>
      <c r="L28" s="117"/>
      <c r="M28" s="105">
        <f t="shared" si="1"/>
        <v>7.5896319999999875</v>
      </c>
      <c r="N28" s="106">
        <f t="shared" si="2"/>
        <v>0.21991447317179874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3.5999999999999999E-3</v>
      </c>
      <c r="F29" s="110">
        <v>848</v>
      </c>
      <c r="G29" s="120">
        <f t="shared" ref="G29:G36" si="4">E29*F29</f>
        <v>3.0528</v>
      </c>
      <c r="H29" s="96"/>
      <c r="I29" s="119">
        <f>+E29</f>
        <v>3.5999999999999999E-3</v>
      </c>
      <c r="J29" s="111">
        <v>848</v>
      </c>
      <c r="K29" s="120">
        <f t="shared" ref="K29:K35" si="5">I29*J29</f>
        <v>3.0528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v>800</v>
      </c>
      <c r="G34" s="120">
        <f t="shared" si="4"/>
        <v>76.319999999999993</v>
      </c>
      <c r="H34" s="96"/>
      <c r="I34" s="119">
        <f>E34</f>
        <v>9.5399999999999999E-2</v>
      </c>
      <c r="J34" s="110">
        <f>F34</f>
        <v>800</v>
      </c>
      <c r="K34" s="120">
        <f>I34*J34</f>
        <v>76.319999999999993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v>800</v>
      </c>
      <c r="G35" s="120">
        <f t="shared" si="4"/>
        <v>45.096000000000004</v>
      </c>
      <c r="H35" s="96"/>
      <c r="I35" s="119">
        <f>E35</f>
        <v>5.6370000000000003E-2</v>
      </c>
      <c r="J35" s="110">
        <f>F35</f>
        <v>800</v>
      </c>
      <c r="K35" s="120">
        <f t="shared" si="5"/>
        <v>45.096000000000004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161.26612800000001</v>
      </c>
      <c r="H38" s="138"/>
      <c r="I38" s="139"/>
      <c r="J38" s="139"/>
      <c r="K38" s="140">
        <f>SUM(K28:K37)</f>
        <v>168.85576</v>
      </c>
      <c r="L38" s="141"/>
      <c r="M38" s="142">
        <f>K38-G38</f>
        <v>7.5896319999999946</v>
      </c>
      <c r="N38" s="143">
        <f>M38/G38</f>
        <v>4.7062778117919431E-2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20.964596640000003</v>
      </c>
      <c r="H39" s="147"/>
      <c r="I39" s="135">
        <v>0.13</v>
      </c>
      <c r="J39" s="147"/>
      <c r="K39" s="148">
        <f>K38*I39</f>
        <v>21.951248800000002</v>
      </c>
      <c r="L39" s="149"/>
      <c r="M39" s="150">
        <f>K39-G39</f>
        <v>0.98665215999999845</v>
      </c>
      <c r="N39" s="151">
        <f>M39/G39</f>
        <v>4.7062778117919389E-2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182.23072464000001</v>
      </c>
      <c r="H40" s="147"/>
      <c r="I40" s="147"/>
      <c r="J40" s="147"/>
      <c r="K40" s="148">
        <f>SUM(K38:K39)</f>
        <v>190.80700880000001</v>
      </c>
      <c r="L40" s="149"/>
      <c r="M40" s="150">
        <f>K40-G40</f>
        <v>8.5762841600000002</v>
      </c>
      <c r="N40" s="151">
        <f>M40/G40</f>
        <v>4.7062778117919465E-2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182.23072464000001</v>
      </c>
      <c r="H42" s="161"/>
      <c r="I42" s="161"/>
      <c r="J42" s="161"/>
      <c r="K42" s="162">
        <f>SUM(K40:K41)</f>
        <v>190.80700880000001</v>
      </c>
      <c r="L42" s="163"/>
      <c r="M42" s="89">
        <f>K42-G42</f>
        <v>8.5762841600000002</v>
      </c>
      <c r="N42" s="90">
        <f>M42/G42</f>
        <v>4.7062778117919465E-2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22:D24 D14:D19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22:C24 C14:C19 C29:C30 C31:C36"/>
  </dataValidations>
  <pageMargins left="0.75" right="0.75" top="1" bottom="1" header="0.5" footer="0.5"/>
  <pageSetup scale="65" orientation="portrait" r:id="rId1"/>
  <headerFooter alignWithMargins="0"/>
  <ignoredErrors>
    <ignoredError sqref="E14:N14 F19:H19 H18 E37:N39 E20:F21 E35:M36 K19:M19 E15:I15 K15:N15 E16:H16 K16:M16 E42:N42 E41:F41 E40:F40 M40:N40 E23:F25 F22 J17:M18 H17 E28:F28 F26 F27 F30 F34" unlockedFormula="1"/>
    <ignoredError sqref="N35" evalError="1" unlockedFormula="1"/>
    <ignoredError sqref="G20:N21 G34:M34 G23:N25 G22:H22 L41 H41:J41 G40:L40 J22:M22 G28:N28 G26:H26 J26:N26 G27:H27 J27:N27 G29:H29 K29:M29 G30:H30 J30:M30 G31:H31 K31:M31 H32 L32" formula="1" unlockedFormula="1"/>
    <ignoredError sqref="N34 N30 N31" evalError="1" formula="1" unlockedFormula="1"/>
    <ignoredError sqref="N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opLeftCell="A10" workbookViewId="0">
      <selection activeCell="P35" sqref="P35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68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ht="17.25" customHeight="1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6" si="1">K15-G15</f>
        <v>-1.3104000000000005</v>
      </c>
      <c r="N15" s="63">
        <f t="shared" ref="N15:N35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6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f>+ResidentialNonRPP!I19</f>
        <v>0</v>
      </c>
      <c r="J19" s="77">
        <f>+F19</f>
        <v>364</v>
      </c>
      <c r="K19" s="75">
        <f t="shared" si="0"/>
        <v>0</v>
      </c>
      <c r="L19" s="76"/>
      <c r="M19" s="78">
        <f t="shared" si="1"/>
        <v>7.2800000000000004E-2</v>
      </c>
      <c r="N19" s="79">
        <f>-M19/G19</f>
        <v>1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20.692399999999999</v>
      </c>
      <c r="L20" s="88"/>
      <c r="M20" s="89">
        <f t="shared" si="1"/>
        <v>1.1623999999999981</v>
      </c>
      <c r="N20" s="90">
        <f t="shared" si="2"/>
        <v>5.9518689196108449E-2</v>
      </c>
    </row>
    <row r="21" spans="1:16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66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</f>
        <v>4.3E-3</v>
      </c>
      <c r="J22" s="65">
        <f>+F22</f>
        <v>364</v>
      </c>
      <c r="K22" s="58">
        <f t="shared" si="3"/>
        <v>1.5651999999999999</v>
      </c>
      <c r="L22" s="96"/>
      <c r="M22" s="62">
        <f>K22-G22</f>
        <v>4.3315999999999999</v>
      </c>
      <c r="N22" s="63">
        <f>IFERROR(-M22/G22, "")</f>
        <v>1.5657894736842104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65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25.250083920000002</v>
      </c>
      <c r="L25" s="88"/>
      <c r="M25" s="105">
        <f t="shared" si="1"/>
        <v>5.4939999999999998</v>
      </c>
      <c r="N25" s="106">
        <f t="shared" si="2"/>
        <v>0.27809155003832353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f>+ResidentialNonRPP!I26</f>
        <v>5.1999999999999998E-3</v>
      </c>
      <c r="J26" s="66">
        <f>+F26</f>
        <v>385.9128</v>
      </c>
      <c r="K26" s="58">
        <f>I26*J26</f>
        <v>2.0067465599999998</v>
      </c>
      <c r="L26" s="96"/>
      <c r="M26" s="62">
        <f t="shared" si="1"/>
        <v>-0.73323432000000022</v>
      </c>
      <c r="N26" s="63">
        <f t="shared" si="2"/>
        <v>-0.26760563380281699</v>
      </c>
    </row>
    <row r="27" spans="1:16" ht="33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+ResidentialNonRPP!I27</f>
        <v>3.3999999999999998E-3</v>
      </c>
      <c r="J27" s="74">
        <f>+F27</f>
        <v>385.9128</v>
      </c>
      <c r="K27" s="58">
        <f>I27*J27</f>
        <v>1.31210352</v>
      </c>
      <c r="L27" s="96"/>
      <c r="M27" s="62">
        <f t="shared" si="1"/>
        <v>0</v>
      </c>
      <c r="N27" s="63">
        <f t="shared" si="2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28.568934000000002</v>
      </c>
      <c r="L28" s="117"/>
      <c r="M28" s="105">
        <f t="shared" si="1"/>
        <v>4.7607656799999987</v>
      </c>
      <c r="N28" s="106">
        <f t="shared" si="2"/>
        <v>0.19996354259645951</v>
      </c>
      <c r="P28" s="234">
        <f>+M28/K42</f>
        <v>4.8774378662512982E-2</v>
      </c>
    </row>
    <row r="29" spans="1:16" ht="14.25" x14ac:dyDescent="0.2">
      <c r="A29" s="92" t="s">
        <v>41</v>
      </c>
      <c r="B29" s="92"/>
      <c r="C29" s="93"/>
      <c r="D29" s="94"/>
      <c r="E29" s="119">
        <f>+ResidentialRPP!E29</f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f>+E29</f>
        <v>3.5999999999999999E-3</v>
      </c>
      <c r="J29" s="66">
        <f>+F29</f>
        <v>385.9128</v>
      </c>
      <c r="K29" s="120">
        <f t="shared" ref="K29:K35" si="5">I29*J29</f>
        <v>1.38928608</v>
      </c>
      <c r="L29" s="96"/>
      <c r="M29" s="62">
        <f t="shared" si="1"/>
        <v>0</v>
      </c>
      <c r="N29" s="121">
        <f>IFERROR(M29/G29,"")</f>
        <v>0</v>
      </c>
    </row>
    <row r="30" spans="1:16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65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6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0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65"/>
      <c r="K32" s="120"/>
      <c r="L32" s="96"/>
      <c r="M32" s="62"/>
      <c r="N32" s="121"/>
    </row>
    <row r="33" spans="1:14" ht="14.25" x14ac:dyDescent="0.2">
      <c r="A33" s="254" t="s">
        <v>86</v>
      </c>
      <c r="B33" s="255"/>
      <c r="C33" s="255"/>
      <c r="D33" s="94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f>+F23</f>
        <v>364</v>
      </c>
      <c r="G34" s="120">
        <f t="shared" si="4"/>
        <v>34.7256</v>
      </c>
      <c r="H34" s="96"/>
      <c r="I34" s="119">
        <f>E34</f>
        <v>9.5399999999999999E-2</v>
      </c>
      <c r="J34" s="110">
        <f>F34</f>
        <v>364</v>
      </c>
      <c r="K34" s="120">
        <f>I34*J34</f>
        <v>34.7256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f>+F34</f>
        <v>364</v>
      </c>
      <c r="G35" s="120">
        <f t="shared" si="4"/>
        <v>20.51868</v>
      </c>
      <c r="H35" s="96"/>
      <c r="I35" s="119">
        <f>E35</f>
        <v>5.6370000000000003E-2</v>
      </c>
      <c r="J35" s="110">
        <f>F35</f>
        <v>364</v>
      </c>
      <c r="K35" s="120">
        <f t="shared" si="5"/>
        <v>20.51868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81.61792512000001</v>
      </c>
      <c r="H38" s="138"/>
      <c r="I38" s="139"/>
      <c r="J38" s="139"/>
      <c r="K38" s="140">
        <f>SUM(K28:K37)</f>
        <v>86.378690800000001</v>
      </c>
      <c r="L38" s="141"/>
      <c r="M38" s="142">
        <f>K38-G38</f>
        <v>4.7607656799999916</v>
      </c>
      <c r="N38" s="143">
        <f>M38/G38</f>
        <v>5.8329903302496391E-2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10.610330265600002</v>
      </c>
      <c r="H39" s="147"/>
      <c r="I39" s="135">
        <v>0.13</v>
      </c>
      <c r="J39" s="147"/>
      <c r="K39" s="148">
        <f>K38*I39</f>
        <v>11.229229804000001</v>
      </c>
      <c r="L39" s="149"/>
      <c r="M39" s="150">
        <f>K39-G39</f>
        <v>0.61889953839999912</v>
      </c>
      <c r="N39" s="151">
        <f>M39/G39</f>
        <v>5.8329903302496405E-2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92.228255385600008</v>
      </c>
      <c r="H40" s="147"/>
      <c r="I40" s="147"/>
      <c r="J40" s="147"/>
      <c r="K40" s="148">
        <f>SUM(K38:K39)</f>
        <v>97.607920604</v>
      </c>
      <c r="L40" s="149"/>
      <c r="M40" s="150">
        <f>K40-G40</f>
        <v>5.3796652183999925</v>
      </c>
      <c r="N40" s="151">
        <f>M40/G40</f>
        <v>5.8329903302496412E-2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92.228255385600008</v>
      </c>
      <c r="H42" s="161"/>
      <c r="I42" s="161"/>
      <c r="J42" s="161"/>
      <c r="K42" s="162">
        <f>SUM(K40:K41)</f>
        <v>97.607920604</v>
      </c>
      <c r="L42" s="163"/>
      <c r="M42" s="89">
        <f>K42-G42</f>
        <v>5.3796652183999925</v>
      </c>
      <c r="N42" s="90">
        <f>M42/G42</f>
        <v>5.8329903302496412E-2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1">
    <mergeCell ref="A41:C41"/>
    <mergeCell ref="A42:C42"/>
    <mergeCell ref="E9:J9"/>
    <mergeCell ref="E11:G11"/>
    <mergeCell ref="I11:K11"/>
    <mergeCell ref="A33:C33"/>
    <mergeCell ref="M11:N11"/>
    <mergeCell ref="C12:C13"/>
    <mergeCell ref="M12:M13"/>
    <mergeCell ref="N12:N13"/>
    <mergeCell ref="A27:C27"/>
  </mergeCells>
  <dataValidations count="4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  <dataValidation type="list" allowBlank="1" showInputMessage="1" showErrorMessage="1" sqref="D3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6"/>
  <sheetViews>
    <sheetView topLeftCell="A13" workbookViewId="0">
      <selection activeCell="N40" sqref="N40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40" t="s">
        <v>60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53" t="s">
        <v>57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+'GS &lt;50RPP'!I18</f>
        <v>-1E-4</v>
      </c>
      <c r="J18" s="77">
        <f>F18</f>
        <v>2000</v>
      </c>
      <c r="K18" s="75">
        <f>I18*J18</f>
        <v>-0.2</v>
      </c>
      <c r="L18" s="76"/>
      <c r="M18" s="78">
        <f t="shared" si="0"/>
        <v>0</v>
      </c>
      <c r="N18" s="79">
        <f t="shared" si="1"/>
        <v>0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57.929999999999993</v>
      </c>
      <c r="L19" s="88"/>
      <c r="M19" s="89">
        <f t="shared" si="0"/>
        <v>-17.629999999999995</v>
      </c>
      <c r="N19" s="90">
        <f t="shared" si="1"/>
        <v>-0.23332451032292215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I33*0.64+I34*0.18+I35*0.18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</f>
        <v>4.3E-3</v>
      </c>
      <c r="J21" s="175">
        <f>F21</f>
        <v>2000</v>
      </c>
      <c r="K21" s="58">
        <f t="shared" si="3"/>
        <v>8.6</v>
      </c>
      <c r="L21" s="96"/>
      <c r="M21" s="62">
        <f t="shared" si="0"/>
        <v>24.2</v>
      </c>
      <c r="N21" s="63">
        <f>IFERROR(-M21/G21, "")</f>
        <v>1.5512820512820513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77.892793040000001</v>
      </c>
      <c r="L24" s="88"/>
      <c r="M24" s="105">
        <f t="shared" si="0"/>
        <v>6.5699999999999932</v>
      </c>
      <c r="N24" s="106">
        <f t="shared" si="1"/>
        <v>9.2116414963100732E-2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f>+'GS &lt;50RPP'!I25</f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f>+'GS &lt;50RPP'!I26</f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94.219873039999996</v>
      </c>
      <c r="L27" s="117"/>
      <c r="M27" s="105">
        <f t="shared" si="0"/>
        <v>2.9653199999999913</v>
      </c>
      <c r="N27" s="106">
        <f t="shared" si="1"/>
        <v>3.2495036151239373E-2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76">
        <v>2000</v>
      </c>
      <c r="G33" s="120">
        <f t="shared" si="4"/>
        <v>190.8</v>
      </c>
      <c r="H33" s="96"/>
      <c r="I33" s="119">
        <f>E33</f>
        <v>9.5399999999999999E-2</v>
      </c>
      <c r="J33" s="176">
        <f>F33</f>
        <v>2000</v>
      </c>
      <c r="K33" s="120">
        <f t="shared" si="5"/>
        <v>190.8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56</v>
      </c>
      <c r="B34" s="92"/>
      <c r="C34" s="93"/>
      <c r="D34" s="94"/>
      <c r="E34" s="122">
        <v>5.6370000000000003E-2</v>
      </c>
      <c r="F34" s="176">
        <v>2000</v>
      </c>
      <c r="G34" s="120">
        <f t="shared" si="4"/>
        <v>112.74000000000001</v>
      </c>
      <c r="H34" s="96"/>
      <c r="I34" s="119">
        <f>E34</f>
        <v>5.6370000000000003E-2</v>
      </c>
      <c r="J34" s="176">
        <f>F34</f>
        <v>2000</v>
      </c>
      <c r="K34" s="120">
        <f t="shared" si="5"/>
        <v>112.74000000000001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/>
      <c r="B35" s="92"/>
      <c r="C35" s="93"/>
      <c r="D35" s="94"/>
      <c r="E35" s="122"/>
      <c r="F35" s="176"/>
      <c r="G35" s="120">
        <f t="shared" si="4"/>
        <v>0</v>
      </c>
      <c r="H35" s="96"/>
      <c r="I35" s="119"/>
      <c r="J35" s="176">
        <f>F35</f>
        <v>0</v>
      </c>
      <c r="K35" s="120">
        <f>I35*J35</f>
        <v>0</v>
      </c>
      <c r="L35" s="96"/>
      <c r="M35" s="62">
        <f t="shared" si="0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421.76695304000003</v>
      </c>
      <c r="H37" s="138"/>
      <c r="I37" s="139"/>
      <c r="J37" s="139"/>
      <c r="K37" s="140">
        <f>SUM(K27:K36)</f>
        <v>424.73227304</v>
      </c>
      <c r="L37" s="141"/>
      <c r="M37" s="142">
        <f>K37-G37</f>
        <v>2.9653199999999629</v>
      </c>
      <c r="N37" s="143">
        <f>M37/G37</f>
        <v>7.0307073103442847E-3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54.829703895200005</v>
      </c>
      <c r="H38" s="147"/>
      <c r="I38" s="135">
        <v>0.13</v>
      </c>
      <c r="J38" s="147"/>
      <c r="K38" s="148">
        <f>K37*I38</f>
        <v>55.2151954952</v>
      </c>
      <c r="L38" s="149"/>
      <c r="M38" s="150">
        <f>K38-G38</f>
        <v>0.38549159999999461</v>
      </c>
      <c r="N38" s="151">
        <f>M38/G38</f>
        <v>7.0307073103442743E-3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476.59665693520003</v>
      </c>
      <c r="H39" s="147"/>
      <c r="I39" s="147"/>
      <c r="J39" s="147"/>
      <c r="K39" s="148">
        <f>SUM(K37:K38)</f>
        <v>479.94746853520002</v>
      </c>
      <c r="L39" s="149"/>
      <c r="M39" s="150">
        <f>K39-G39</f>
        <v>3.3508115999999859</v>
      </c>
      <c r="N39" s="151">
        <f>M39/G39</f>
        <v>7.0307073103443429E-3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476.59665693520003</v>
      </c>
      <c r="H41" s="161"/>
      <c r="I41" s="161"/>
      <c r="J41" s="161"/>
      <c r="K41" s="162">
        <f>SUM(K39:K40)</f>
        <v>479.94746853520002</v>
      </c>
      <c r="L41" s="163"/>
      <c r="M41" s="89">
        <f>K41-G41</f>
        <v>3.3508115999999859</v>
      </c>
      <c r="N41" s="90">
        <f>M41/G41</f>
        <v>7.0307073103443429E-3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disablePrompts="1"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33:N34 L35:M35 J21:M21 L28:N29 L30:N31" unlockedFormula="1"/>
    <ignoredError sqref="G19:N19 G24:K24 E30:E31 E27:I27 G41:K41 E34:E35 H40:J40 E29" formula="1"/>
    <ignoredError sqref="F28:H28 F30:K30 J27:K28 F33:K35 F31:H31 J31:K31 F29:K29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1"/>
  <sheetViews>
    <sheetView topLeftCell="A16" workbookViewId="0">
      <selection activeCell="I18" sqref="I18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67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</f>
        <v>-1.9099999999999999E-2</v>
      </c>
      <c r="J17" s="77">
        <f>F17</f>
        <v>100</v>
      </c>
      <c r="K17" s="75">
        <f>I17*J17</f>
        <v>-1.91</v>
      </c>
      <c r="L17" s="76"/>
      <c r="M17" s="78">
        <f t="shared" si="0"/>
        <v>1.2900000000000003</v>
      </c>
      <c r="N17" s="79">
        <f>-M17/G17</f>
        <v>0.40312500000000007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443.98999999999995</v>
      </c>
      <c r="L18" s="88"/>
      <c r="M18" s="89">
        <f t="shared" si="0"/>
        <v>9.8099999999999454</v>
      </c>
      <c r="N18" s="90">
        <f t="shared" si="1"/>
        <v>2.2594315721589996E-2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I32*0.64+I33*0.18+I34*0.18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</f>
        <v>1.6712</v>
      </c>
      <c r="J20" s="175">
        <f>F20</f>
        <v>100</v>
      </c>
      <c r="K20" s="58">
        <f>I20*J20</f>
        <v>167.12</v>
      </c>
      <c r="L20" s="96"/>
      <c r="M20" s="62">
        <f t="shared" si="0"/>
        <v>470.69</v>
      </c>
      <c r="N20" s="63">
        <f>IFERROR(-M20/G20, "")</f>
        <v>1.550515531837797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716.83661280000001</v>
      </c>
      <c r="L23" s="88"/>
      <c r="M23" s="105">
        <f t="shared" si="0"/>
        <v>480.49999999999994</v>
      </c>
      <c r="N23" s="106">
        <f t="shared" si="1"/>
        <v>2.0331170625967427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2.2709999999999999</v>
      </c>
      <c r="J24" s="177">
        <f>F24</f>
        <v>106.02000000000001</v>
      </c>
      <c r="K24" s="58">
        <f>I24*J24</f>
        <v>240.77142000000001</v>
      </c>
      <c r="L24" s="96"/>
      <c r="M24" s="62">
        <f t="shared" si="0"/>
        <v>-90.148806000000064</v>
      </c>
      <c r="N24" s="63">
        <f t="shared" si="1"/>
        <v>-0.27241854355556994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1.4154</v>
      </c>
      <c r="J25" s="177">
        <f>F25</f>
        <v>106.02000000000001</v>
      </c>
      <c r="K25" s="58">
        <f>I25*J25</f>
        <v>150.06070800000001</v>
      </c>
      <c r="L25" s="96"/>
      <c r="M25" s="62">
        <f t="shared" si="0"/>
        <v>1.1874239999999929</v>
      </c>
      <c r="N25" s="63">
        <f t="shared" si="1"/>
        <v>7.9760717846460143E-3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1107.6687408</v>
      </c>
      <c r="L26" s="117"/>
      <c r="M26" s="105">
        <f t="shared" si="0"/>
        <v>391.53861799999981</v>
      </c>
      <c r="N26" s="106">
        <f t="shared" si="1"/>
        <v>0.54674228263031488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55</v>
      </c>
      <c r="B32" s="92"/>
      <c r="C32" s="93"/>
      <c r="D32" s="94"/>
      <c r="E32" s="122">
        <v>0.03</v>
      </c>
      <c r="F32" s="176">
        <f>E5</f>
        <v>40000</v>
      </c>
      <c r="G32" s="120">
        <f t="shared" si="2"/>
        <v>1200</v>
      </c>
      <c r="H32" s="96"/>
      <c r="I32" s="119">
        <f>E32</f>
        <v>0.03</v>
      </c>
      <c r="J32" s="176">
        <f>F32</f>
        <v>40000</v>
      </c>
      <c r="K32" s="120">
        <f t="shared" si="3"/>
        <v>1200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40000</v>
      </c>
      <c r="G33" s="120">
        <f t="shared" si="2"/>
        <v>2254.8000000000002</v>
      </c>
      <c r="H33" s="96"/>
      <c r="I33" s="119">
        <f>E33</f>
        <v>5.6370000000000003E-2</v>
      </c>
      <c r="J33" s="176">
        <f>F33</f>
        <v>40000</v>
      </c>
      <c r="K33" s="120">
        <f t="shared" si="3"/>
        <v>2254.8000000000002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4705.6281228000007</v>
      </c>
      <c r="H36" s="138"/>
      <c r="I36" s="139"/>
      <c r="J36" s="139"/>
      <c r="K36" s="140">
        <f>SUM(K26:K35)</f>
        <v>5097.1667408000003</v>
      </c>
      <c r="L36" s="141"/>
      <c r="M36" s="142">
        <f>K36-G36</f>
        <v>391.53861799999959</v>
      </c>
      <c r="N36" s="143">
        <f>M36/G36</f>
        <v>8.3206451462429096E-2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611.73165596400008</v>
      </c>
      <c r="H37" s="147"/>
      <c r="I37" s="135">
        <v>0.13</v>
      </c>
      <c r="J37" s="147"/>
      <c r="K37" s="148">
        <f>K36*I37</f>
        <v>662.63167630400005</v>
      </c>
      <c r="L37" s="149"/>
      <c r="M37" s="150">
        <f>K37-G37</f>
        <v>50.900020339999969</v>
      </c>
      <c r="N37" s="151">
        <f>M37/G37</f>
        <v>8.3206451462429137E-2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5317.359778764001</v>
      </c>
      <c r="H38" s="147"/>
      <c r="I38" s="147"/>
      <c r="J38" s="147"/>
      <c r="K38" s="148">
        <f>SUM(K36:K37)</f>
        <v>5759.7984171040007</v>
      </c>
      <c r="L38" s="149"/>
      <c r="M38" s="150">
        <f>K38-G38</f>
        <v>442.43863833999967</v>
      </c>
      <c r="N38" s="151">
        <f>M38/G38</f>
        <v>8.320645146242911E-2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5317.359778764001</v>
      </c>
      <c r="H40" s="161"/>
      <c r="I40" s="161"/>
      <c r="J40" s="161"/>
      <c r="K40" s="162">
        <f>SUM(K38:K39)</f>
        <v>5759.7984171040007</v>
      </c>
      <c r="L40" s="163"/>
      <c r="M40" s="89">
        <f>K40-G40</f>
        <v>442.43863833999967</v>
      </c>
      <c r="N40" s="90">
        <f>M40/G40</f>
        <v>8.320645146242911E-2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:O17 E19:N19 F35:F39 E22:M22 E21:N21 I23:J23 F20:H20 J20:M20 J15:O15 I26:J26 J24:J25 J17:M17 I32:J33 J27 I28:J28 I29:J30" unlockedFormula="1"/>
    <ignoredError sqref="N16 G18 F23:G23 G32:G34 K34:M34 O30:O34 H39:J39 L39 O23:O28 G24:G28 G29:G30 N39" formula="1"/>
    <ignoredError sqref="F32:F34 N22 K32:N33 K23:N28 F24:F28 K29:N30 F29:F30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1"/>
  <sheetViews>
    <sheetView topLeftCell="A10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52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I32*0.64+I33*0.18+I34*0.18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1282464</v>
      </c>
      <c r="G32" s="120">
        <f t="shared" si="2"/>
        <v>122347.0656</v>
      </c>
      <c r="H32" s="96"/>
      <c r="I32" s="119">
        <f>E32</f>
        <v>9.5399999999999999E-2</v>
      </c>
      <c r="J32" s="176">
        <f>F32</f>
        <v>1282464</v>
      </c>
      <c r="K32" s="120">
        <f t="shared" si="3"/>
        <v>122347.0656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1282464</v>
      </c>
      <c r="G33" s="120">
        <f t="shared" si="2"/>
        <v>72292.495680000007</v>
      </c>
      <c r="H33" s="96"/>
      <c r="I33" s="119">
        <f>E33</f>
        <v>5.6370000000000003E-2</v>
      </c>
      <c r="J33" s="176">
        <f>F33</f>
        <v>1282464</v>
      </c>
      <c r="K33" s="120">
        <f t="shared" si="3"/>
        <v>72292.495680000007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223079.35850342526</v>
      </c>
      <c r="H36" s="138"/>
      <c r="I36" s="139"/>
      <c r="J36" s="139"/>
      <c r="K36" s="140">
        <f>SUM(K26:K35)</f>
        <v>223173.00250342529</v>
      </c>
      <c r="L36" s="141"/>
      <c r="M36" s="142">
        <f>K36-G36</f>
        <v>93.644000000029337</v>
      </c>
      <c r="N36" s="143">
        <f>M36/G36</f>
        <v>4.1977886536997321E-4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29000.316605445285</v>
      </c>
      <c r="H37" s="147"/>
      <c r="I37" s="135">
        <v>0.13</v>
      </c>
      <c r="J37" s="147"/>
      <c r="K37" s="148">
        <f>K36*I37</f>
        <v>29012.490325445287</v>
      </c>
      <c r="L37" s="149"/>
      <c r="M37" s="150">
        <f>K37-G37</f>
        <v>12.173720000002504</v>
      </c>
      <c r="N37" s="151">
        <f>M37/G37</f>
        <v>4.19778865369928E-4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252079.67510887055</v>
      </c>
      <c r="H38" s="147"/>
      <c r="I38" s="147"/>
      <c r="J38" s="147"/>
      <c r="K38" s="148">
        <f>SUM(K36:K37)</f>
        <v>252185.49282887057</v>
      </c>
      <c r="L38" s="149"/>
      <c r="M38" s="150">
        <f>K38-G38</f>
        <v>105.81772000002093</v>
      </c>
      <c r="N38" s="151">
        <f>M38/G38</f>
        <v>4.1977886536992469E-4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252079.67510887055</v>
      </c>
      <c r="H40" s="161"/>
      <c r="I40" s="161"/>
      <c r="J40" s="161"/>
      <c r="K40" s="162">
        <f>SUM(K38:K39)</f>
        <v>252185.49282887057</v>
      </c>
      <c r="L40" s="163"/>
      <c r="M40" s="89">
        <f>K40-G40</f>
        <v>105.81772000002093</v>
      </c>
      <c r="N40" s="90">
        <f>M40/G40</f>
        <v>4.1977886536992469E-4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F27:H27 E19:F23 J15:J17 E35:N37 E34:M34 E29:N30 E28:H28 J28:N28 E26:F26 F24 F25 E33:N33 F32:N32 J27:N27" unlockedFormula="1"/>
    <ignoredError sqref="G19:N19 G21:N21 G20:M20 G23:N23 G22:M22 G26:N26 G24:H24 J24:N24 G25:H25 J25:N25" formula="1" unlockedFormula="1"/>
    <ignoredError sqref="G18:N18 N20 N22 N3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1"/>
  <sheetViews>
    <sheetView topLeftCell="A10" workbookViewId="0">
      <selection activeCell="M39" sqref="M39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I32*0.64+I33*0.18+I34*0.18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86.542793039999992</v>
      </c>
      <c r="L23" s="88"/>
      <c r="M23" s="105">
        <f t="shared" si="0"/>
        <v>25.379999999999981</v>
      </c>
      <c r="N23" s="106">
        <f t="shared" si="1"/>
        <v>0.41495815901346511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f>+UMSLRPP!I24</f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f>+UMSLRPP!I25</f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102.86987303999999</v>
      </c>
      <c r="L26" s="117"/>
      <c r="M26" s="105">
        <f t="shared" si="0"/>
        <v>21.775319999999979</v>
      </c>
      <c r="N26" s="106">
        <f t="shared" si="1"/>
        <v>0.26851766467298083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2000</v>
      </c>
      <c r="G32" s="120">
        <f t="shared" si="2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3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2000</v>
      </c>
      <c r="G33" s="120">
        <f t="shared" si="2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3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411.60695304000001</v>
      </c>
      <c r="H36" s="138"/>
      <c r="I36" s="139"/>
      <c r="J36" s="139"/>
      <c r="K36" s="140">
        <f>SUM(K26:K35)</f>
        <v>433.38227303999997</v>
      </c>
      <c r="L36" s="141"/>
      <c r="M36" s="142">
        <f>K36-G36</f>
        <v>21.775319999999965</v>
      </c>
      <c r="N36" s="143">
        <f>M36/G36</f>
        <v>5.2903187954368297E-2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53.5089038952</v>
      </c>
      <c r="H37" s="147"/>
      <c r="I37" s="135">
        <v>0.13</v>
      </c>
      <c r="J37" s="147"/>
      <c r="K37" s="148">
        <f>K36*I37</f>
        <v>56.339695495199997</v>
      </c>
      <c r="L37" s="149"/>
      <c r="M37" s="150">
        <f>K37-G37</f>
        <v>2.8307915999999977</v>
      </c>
      <c r="N37" s="151">
        <f>M37/G37</f>
        <v>5.2903187954368339E-2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465.11585693519999</v>
      </c>
      <c r="H38" s="147"/>
      <c r="I38" s="147"/>
      <c r="J38" s="147"/>
      <c r="K38" s="148">
        <f>SUM(K36:K37)</f>
        <v>489.72196853519995</v>
      </c>
      <c r="L38" s="149"/>
      <c r="M38" s="150">
        <f>K38-G38</f>
        <v>24.606111599999963</v>
      </c>
      <c r="N38" s="151">
        <f>M38/G38</f>
        <v>5.2903187954368304E-2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465.11585693519999</v>
      </c>
      <c r="H40" s="161"/>
      <c r="I40" s="161"/>
      <c r="J40" s="161"/>
      <c r="K40" s="162">
        <f>SUM(K38:K39)</f>
        <v>489.72196853519995</v>
      </c>
      <c r="L40" s="163"/>
      <c r="M40" s="89">
        <f>K40-G40</f>
        <v>24.606111599999963</v>
      </c>
      <c r="N40" s="90">
        <f>M40/G40</f>
        <v>5.2903187954368304E-2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9 N20 G24:H24" formula="1"/>
    <ignoredError sqref="E19:O19 E21:M22 O20:O22 J15:J17 F34:M34 F32:F33 F20:H20 J20:M20 F27:F28 F29:F30" unlockedFormula="1"/>
    <ignoredError sqref="N21 G32:N33 J24:J25 G27:H27 J27:N27 G28:N28 G29:N30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2"/>
  <sheetViews>
    <sheetView topLeftCell="A16" workbookViewId="0">
      <selection activeCell="M39" sqref="M39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f>-0.0481</f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2.0099999999999996E-3</v>
      </c>
      <c r="N17" s="79">
        <f>-M17/G17</f>
        <v>0.29472140762463339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8.0420000000000158E-2</v>
      </c>
      <c r="N18" s="90">
        <f t="shared" si="1"/>
        <v>1.9024638349715565E-2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-2.9727000000000001</v>
      </c>
      <c r="F20" s="175">
        <v>0.1</v>
      </c>
      <c r="G20" s="58">
        <f>E20*F20</f>
        <v>-0.29727000000000003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0.45403000000000004</v>
      </c>
      <c r="N20" s="63">
        <f>IFERROR(-M20/G20, "")</f>
        <v>1.527332055034144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4.1123502747199998</v>
      </c>
      <c r="H23" s="86"/>
      <c r="I23" s="102"/>
      <c r="J23" s="104"/>
      <c r="K23" s="103">
        <f>SUM(K18:K22)</f>
        <v>4.6468002747200003</v>
      </c>
      <c r="L23" s="88"/>
      <c r="M23" s="105">
        <f t="shared" si="0"/>
        <v>0.53445000000000054</v>
      </c>
      <c r="N23" s="106">
        <f t="shared" si="1"/>
        <v>0.12996217838870497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f>+'Sentinel LightsRPP'!I24</f>
        <v>1.4193</v>
      </c>
      <c r="J24" s="177">
        <f>F24</f>
        <v>0.10602</v>
      </c>
      <c r="K24" s="58">
        <f>I24*J24</f>
        <v>0.15047418600000001</v>
      </c>
      <c r="L24" s="96"/>
      <c r="M24" s="62">
        <f t="shared" si="0"/>
        <v>-5.6339028000000013E-2</v>
      </c>
      <c r="N24" s="63">
        <f t="shared" si="1"/>
        <v>-0.27241503050187116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f>+'Sentinel LightsRPP'!I25</f>
        <v>0.97309999999999997</v>
      </c>
      <c r="J25" s="177">
        <f>F25</f>
        <v>0.10602</v>
      </c>
      <c r="K25" s="58">
        <f>I25*J25</f>
        <v>0.103168062</v>
      </c>
      <c r="L25" s="96"/>
      <c r="M25" s="62">
        <f t="shared" si="0"/>
        <v>8.1635399999999136E-4</v>
      </c>
      <c r="N25" s="63">
        <f t="shared" si="1"/>
        <v>7.9759685104618984E-3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4.4215151967199997</v>
      </c>
      <c r="H26" s="114"/>
      <c r="I26" s="115"/>
      <c r="J26" s="116"/>
      <c r="K26" s="103">
        <f>SUM(K23:K25)</f>
        <v>4.9004425227200006</v>
      </c>
      <c r="L26" s="117"/>
      <c r="M26" s="105">
        <f t="shared" si="0"/>
        <v>0.47892732600000087</v>
      </c>
      <c r="N26" s="106">
        <f t="shared" si="1"/>
        <v>0.10831746690710962</v>
      </c>
    </row>
    <row r="27" spans="1:14" ht="31.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10.61623839672</v>
      </c>
      <c r="H36" s="138"/>
      <c r="I36" s="139"/>
      <c r="J36" s="139"/>
      <c r="K36" s="140">
        <f>SUM(K26:K35)</f>
        <v>11.095165722720001</v>
      </c>
      <c r="L36" s="141"/>
      <c r="M36" s="142">
        <f>K36-G36</f>
        <v>0.47892732600000087</v>
      </c>
      <c r="N36" s="143">
        <f>M36/G36</f>
        <v>4.5112713948470731E-2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1.3801109915736001</v>
      </c>
      <c r="H37" s="147"/>
      <c r="I37" s="135">
        <v>0.13</v>
      </c>
      <c r="J37" s="147"/>
      <c r="K37" s="148">
        <f>K36*I37</f>
        <v>1.4423715439536002</v>
      </c>
      <c r="L37" s="149"/>
      <c r="M37" s="150">
        <f>K37-G37</f>
        <v>6.2260552380000167E-2</v>
      </c>
      <c r="N37" s="151">
        <f>M37/G37</f>
        <v>4.5112713948470766E-2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11.9963493882936</v>
      </c>
      <c r="H38" s="147"/>
      <c r="I38" s="147"/>
      <c r="J38" s="147"/>
      <c r="K38" s="148">
        <f>SUM(K36:K37)</f>
        <v>12.537537266673601</v>
      </c>
      <c r="L38" s="149"/>
      <c r="M38" s="150">
        <f>K38-G38</f>
        <v>0.5411878783800006</v>
      </c>
      <c r="N38" s="151">
        <f>M38/G38</f>
        <v>4.5112713948470697E-2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11.9963493882936</v>
      </c>
      <c r="H40" s="161"/>
      <c r="I40" s="161"/>
      <c r="J40" s="161"/>
      <c r="K40" s="162">
        <f>SUM(K38:K39)</f>
        <v>12.537537266673601</v>
      </c>
      <c r="L40" s="163"/>
      <c r="M40" s="89">
        <f>K40-G40</f>
        <v>0.5411878783800006</v>
      </c>
      <c r="N40" s="90">
        <f>M40/G40</f>
        <v>4.5112713948470697E-2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G18:O18 O30:O33 N39 O19:O28" formula="1"/>
    <ignoredError sqref="G19:N19 N16 G21:N23 G20:H20 J20:M20 G26:N26 G24:H25 J24:N25 G32:N33 G27:H27 J27:N27 G28:N28 G29:N30" formula="1" unlockedFormula="1"/>
    <ignoredError sqref="E19:F19 J15:N15 J16:M17 E21:F23 F20 E26:F26 F24:F25 E33:F33 F32 E29:F30 F27 E28:F2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19" workbookViewId="0">
      <selection activeCell="I24" sqref="I24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63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f>+'Street LightingRPP'!I24</f>
        <v>1.3995</v>
      </c>
      <c r="J24" s="177">
        <f>F24</f>
        <v>0.10602</v>
      </c>
      <c r="K24" s="58">
        <f>I24*J24</f>
        <v>0.14837499000000001</v>
      </c>
      <c r="L24" s="96"/>
      <c r="M24" s="62">
        <f t="shared" si="0"/>
        <v>-5.5554479999999989E-2</v>
      </c>
      <c r="N24" s="63">
        <f t="shared" si="1"/>
        <v>-0.27242006758513121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f>+'Street LightingRPP'!I25</f>
        <v>0.96679999999999999</v>
      </c>
      <c r="J25" s="177">
        <f>F25</f>
        <v>0.10602</v>
      </c>
      <c r="K25" s="58">
        <f>I25*J25</f>
        <v>0.10250013600000001</v>
      </c>
      <c r="L25" s="96"/>
      <c r="M25" s="62">
        <f t="shared" si="0"/>
        <v>8.0575199999999292E-4</v>
      </c>
      <c r="N25" s="63">
        <f t="shared" si="1"/>
        <v>7.9232693911592284E-3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4.6960854007200004</v>
      </c>
      <c r="L26" s="117"/>
      <c r="M26" s="105">
        <f t="shared" si="0"/>
        <v>0.41167127199999953</v>
      </c>
      <c r="N26" s="106">
        <f t="shared" si="1"/>
        <v>9.6085779672981625E-2</v>
      </c>
    </row>
    <row r="27" spans="1:14" ht="29.2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10.479137328720002</v>
      </c>
      <c r="H36" s="138"/>
      <c r="I36" s="139"/>
      <c r="J36" s="139"/>
      <c r="K36" s="140">
        <f>SUM(K26:K35)</f>
        <v>10.890808600720002</v>
      </c>
      <c r="L36" s="141"/>
      <c r="M36" s="142">
        <f>K36-G36</f>
        <v>0.41167127199999953</v>
      </c>
      <c r="N36" s="143">
        <f>M36/G36</f>
        <v>3.9284843693358114E-2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1.3622878527336002</v>
      </c>
      <c r="H37" s="147"/>
      <c r="I37" s="135">
        <v>0.13</v>
      </c>
      <c r="J37" s="147"/>
      <c r="K37" s="148">
        <f>K36*I37</f>
        <v>1.4158051180936002</v>
      </c>
      <c r="L37" s="149"/>
      <c r="M37" s="150">
        <f>K37-G37</f>
        <v>5.351726536000001E-2</v>
      </c>
      <c r="N37" s="151">
        <f>M37/G37</f>
        <v>3.9284843693358162E-2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11.841425181453602</v>
      </c>
      <c r="H38" s="147"/>
      <c r="I38" s="147"/>
      <c r="J38" s="147"/>
      <c r="K38" s="148">
        <f>SUM(K36:K37)</f>
        <v>12.306613718813601</v>
      </c>
      <c r="L38" s="149"/>
      <c r="M38" s="150">
        <f>K38-G38</f>
        <v>0.46518853735999954</v>
      </c>
      <c r="N38" s="151">
        <f>M38/G38</f>
        <v>3.9284843693358121E-2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11.841425181453602</v>
      </c>
      <c r="H40" s="161"/>
      <c r="I40" s="161"/>
      <c r="J40" s="161"/>
      <c r="K40" s="162">
        <f>SUM(K38:K39)</f>
        <v>12.306613718813601</v>
      </c>
      <c r="L40" s="163"/>
      <c r="M40" s="89">
        <f>K40-G40</f>
        <v>0.46518853735999954</v>
      </c>
      <c r="N40" s="90">
        <f>M40/G40</f>
        <v>3.9284843693358121E-2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6" orientation="portrait" r:id="rId1"/>
  <headerFooter alignWithMargins="0"/>
  <ignoredErrors>
    <ignoredError sqref="J15:N16 E19:F19 E21:F22 F20 F32:K33 F24:F26 F27:H27 J27:K27 F28:K28 F29:K30" unlockedFormula="1"/>
    <ignoredError sqref="G18:N18 G17:H17 G23:N23 N22 L24:N26 N39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Susi Vogt</cp:lastModifiedBy>
  <cp:lastPrinted>2015-11-02T17:11:27Z</cp:lastPrinted>
  <dcterms:created xsi:type="dcterms:W3CDTF">2015-02-10T13:22:59Z</dcterms:created>
  <dcterms:modified xsi:type="dcterms:W3CDTF">2016-02-10T19:59:53Z</dcterms:modified>
</cp:coreProperties>
</file>