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1955" activeTab="8"/>
  </bookViews>
  <sheets>
    <sheet name="Residential" sheetId="9" r:id="rId1"/>
    <sheet name="GS&lt;50" sheetId="2" r:id="rId2"/>
    <sheet name="GS &gt;50_999" sheetId="3" r:id="rId3"/>
    <sheet name="GS &gt;1000_4999" sheetId="4" r:id="rId4"/>
    <sheet name="Large User" sheetId="5" r:id="rId5"/>
    <sheet name="Unmetered" sheetId="8" r:id="rId6"/>
    <sheet name="Sentinel" sheetId="6" r:id="rId7"/>
    <sheet name="Streetlighting" sheetId="7" r:id="rId8"/>
    <sheet name="Summary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Residential!$A$1:$J$392</definedName>
    <definedName name="_xlnm.Print_Area" localSheetId="8">Summary!$A$1:$I$36</definedName>
  </definedNames>
  <calcPr calcId="145621" iterate="1"/>
</workbook>
</file>

<file path=xl/calcChain.xml><?xml version="1.0" encoding="utf-8"?>
<calcChain xmlns="http://schemas.openxmlformats.org/spreadsheetml/2006/main">
  <c r="E43" i="7" l="1"/>
  <c r="H41" i="7"/>
  <c r="E41" i="7"/>
  <c r="H36" i="7"/>
  <c r="H35" i="7"/>
  <c r="H34" i="7"/>
  <c r="H33" i="7"/>
  <c r="H32" i="7"/>
  <c r="E36" i="7"/>
  <c r="E33" i="7"/>
  <c r="E32" i="7"/>
  <c r="D36" i="7"/>
  <c r="H42" i="6"/>
  <c r="H35" i="6"/>
  <c r="H34" i="6"/>
  <c r="H32" i="6"/>
  <c r="H31" i="6"/>
  <c r="E35" i="6"/>
  <c r="D35" i="6"/>
  <c r="E34" i="6"/>
  <c r="E32" i="6"/>
  <c r="E31" i="6"/>
  <c r="D19" i="6"/>
  <c r="H33" i="8"/>
  <c r="H32" i="8"/>
  <c r="H31" i="8"/>
  <c r="H30" i="8"/>
  <c r="H29" i="8"/>
  <c r="E33" i="8"/>
  <c r="E30" i="8"/>
  <c r="E29" i="8"/>
  <c r="E36" i="8"/>
  <c r="E35" i="8"/>
  <c r="E34" i="8"/>
  <c r="E32" i="8"/>
  <c r="E31" i="8"/>
  <c r="D33" i="8"/>
  <c r="G231" i="2"/>
  <c r="D231" i="2"/>
  <c r="G182" i="2"/>
  <c r="D182" i="2"/>
  <c r="E182" i="2" s="1"/>
  <c r="E190" i="2" s="1"/>
  <c r="G133" i="2"/>
  <c r="D133" i="2"/>
  <c r="E133" i="2" s="1"/>
  <c r="E141" i="2" s="1"/>
  <c r="G84" i="2"/>
  <c r="D84" i="2"/>
  <c r="G135" i="3"/>
  <c r="D135" i="3"/>
  <c r="G85" i="3"/>
  <c r="D85" i="3"/>
  <c r="E91" i="5"/>
  <c r="G83" i="5"/>
  <c r="H83" i="5" s="1"/>
  <c r="G80" i="5"/>
  <c r="G84" i="5" s="1"/>
  <c r="H84" i="5" s="1"/>
  <c r="D83" i="5"/>
  <c r="E83" i="5" s="1"/>
  <c r="D80" i="5"/>
  <c r="D89" i="5" s="1"/>
  <c r="E89" i="5" s="1"/>
  <c r="I88" i="5"/>
  <c r="I87" i="5"/>
  <c r="I86" i="5"/>
  <c r="I85" i="5"/>
  <c r="F83" i="5"/>
  <c r="H82" i="5"/>
  <c r="E82" i="5"/>
  <c r="I82" i="5" s="1"/>
  <c r="J82" i="5" s="1"/>
  <c r="J36" i="5"/>
  <c r="E43" i="5"/>
  <c r="H41" i="5"/>
  <c r="H36" i="5"/>
  <c r="H35" i="5"/>
  <c r="H34" i="5"/>
  <c r="H33" i="5"/>
  <c r="H32" i="5"/>
  <c r="E41" i="5"/>
  <c r="E36" i="5"/>
  <c r="E33" i="5"/>
  <c r="E32" i="5"/>
  <c r="D36" i="5"/>
  <c r="E141" i="4"/>
  <c r="H139" i="4"/>
  <c r="E139" i="4"/>
  <c r="E134" i="4"/>
  <c r="D134" i="4"/>
  <c r="E131" i="4"/>
  <c r="E130" i="4"/>
  <c r="E43" i="4"/>
  <c r="E92" i="4"/>
  <c r="H92" i="4"/>
  <c r="H90" i="4"/>
  <c r="E90" i="4"/>
  <c r="H85" i="4"/>
  <c r="H84" i="4"/>
  <c r="H83" i="4"/>
  <c r="H82" i="4"/>
  <c r="H81" i="4"/>
  <c r="E85" i="4"/>
  <c r="D85" i="4"/>
  <c r="E82" i="4"/>
  <c r="E81" i="4"/>
  <c r="H43" i="3"/>
  <c r="E43" i="3"/>
  <c r="H387" i="9"/>
  <c r="E387" i="9"/>
  <c r="H338" i="9"/>
  <c r="E338" i="9"/>
  <c r="E289" i="9"/>
  <c r="H289" i="9"/>
  <c r="H240" i="9"/>
  <c r="E240" i="9"/>
  <c r="E191" i="9"/>
  <c r="H191" i="9"/>
  <c r="H142" i="9"/>
  <c r="E142" i="9"/>
  <c r="E93" i="9"/>
  <c r="H93" i="9"/>
  <c r="H44" i="9"/>
  <c r="E44" i="9"/>
  <c r="H36" i="4"/>
  <c r="E36" i="4"/>
  <c r="D36" i="4"/>
  <c r="H33" i="4"/>
  <c r="H32" i="4"/>
  <c r="G32" i="4"/>
  <c r="G33" i="4"/>
  <c r="E33" i="4"/>
  <c r="E32" i="4"/>
  <c r="G133" i="3"/>
  <c r="H133" i="3" s="1"/>
  <c r="G132" i="3"/>
  <c r="H132" i="3" s="1"/>
  <c r="D133" i="3"/>
  <c r="D136" i="3" s="1"/>
  <c r="E136" i="3" s="1"/>
  <c r="D132" i="3"/>
  <c r="E132" i="3" s="1"/>
  <c r="G83" i="3"/>
  <c r="G82" i="3"/>
  <c r="H82" i="3" s="1"/>
  <c r="D83" i="3"/>
  <c r="D86" i="3" s="1"/>
  <c r="E86" i="3" s="1"/>
  <c r="D82" i="3"/>
  <c r="E82" i="3" s="1"/>
  <c r="D227" i="9"/>
  <c r="D226" i="9"/>
  <c r="D229" i="9" s="1"/>
  <c r="F135" i="3"/>
  <c r="H135" i="3" s="1"/>
  <c r="E135" i="3"/>
  <c r="I134" i="3"/>
  <c r="J134" i="3" s="1"/>
  <c r="H134" i="3"/>
  <c r="E134" i="3"/>
  <c r="H85" i="3"/>
  <c r="I85" i="3" s="1"/>
  <c r="J85" i="3" s="1"/>
  <c r="F85" i="3"/>
  <c r="E85" i="3"/>
  <c r="H84" i="3"/>
  <c r="I84" i="3" s="1"/>
  <c r="J84" i="3" s="1"/>
  <c r="E84" i="3"/>
  <c r="H83" i="3"/>
  <c r="E83" i="3"/>
  <c r="J36" i="3"/>
  <c r="H36" i="3"/>
  <c r="H33" i="3"/>
  <c r="H32" i="3"/>
  <c r="H35" i="3"/>
  <c r="H34" i="3"/>
  <c r="E36" i="3"/>
  <c r="D36" i="3"/>
  <c r="E33" i="3"/>
  <c r="E32" i="3"/>
  <c r="D32" i="3"/>
  <c r="D33" i="3"/>
  <c r="F231" i="2"/>
  <c r="H231" i="2" s="1"/>
  <c r="H239" i="2" s="1"/>
  <c r="E231" i="2"/>
  <c r="E239" i="2" s="1"/>
  <c r="I230" i="2"/>
  <c r="J230" i="2" s="1"/>
  <c r="H230" i="2"/>
  <c r="E230" i="2"/>
  <c r="G229" i="2"/>
  <c r="G232" i="2" s="1"/>
  <c r="H232" i="2" s="1"/>
  <c r="I232" i="2" s="1"/>
  <c r="J232" i="2" s="1"/>
  <c r="D229" i="2"/>
  <c r="D232" i="2" s="1"/>
  <c r="E232" i="2" s="1"/>
  <c r="G228" i="2"/>
  <c r="H228" i="2" s="1"/>
  <c r="D228" i="2"/>
  <c r="E228" i="2" s="1"/>
  <c r="G183" i="2"/>
  <c r="H183" i="2" s="1"/>
  <c r="I183" i="2" s="1"/>
  <c r="J183" i="2" s="1"/>
  <c r="D183" i="2"/>
  <c r="E183" i="2" s="1"/>
  <c r="H182" i="2"/>
  <c r="H190" i="2" s="1"/>
  <c r="F182" i="2"/>
  <c r="H181" i="2"/>
  <c r="I181" i="2" s="1"/>
  <c r="J181" i="2" s="1"/>
  <c r="E181" i="2"/>
  <c r="H180" i="2"/>
  <c r="I180" i="2" s="1"/>
  <c r="J180" i="2" s="1"/>
  <c r="G180" i="2"/>
  <c r="E180" i="2"/>
  <c r="D180" i="2"/>
  <c r="H179" i="2"/>
  <c r="I179" i="2" s="1"/>
  <c r="J179" i="2" s="1"/>
  <c r="G179" i="2"/>
  <c r="E179" i="2"/>
  <c r="D179" i="2"/>
  <c r="H133" i="2"/>
  <c r="H141" i="2" s="1"/>
  <c r="F133" i="2"/>
  <c r="H132" i="2"/>
  <c r="E132" i="2"/>
  <c r="I132" i="2" s="1"/>
  <c r="J132" i="2" s="1"/>
  <c r="G131" i="2"/>
  <c r="G134" i="2" s="1"/>
  <c r="H134" i="2" s="1"/>
  <c r="I134" i="2" s="1"/>
  <c r="J134" i="2" s="1"/>
  <c r="D131" i="2"/>
  <c r="D134" i="2" s="1"/>
  <c r="E134" i="2" s="1"/>
  <c r="G130" i="2"/>
  <c r="H130" i="2" s="1"/>
  <c r="I130" i="2" s="1"/>
  <c r="J130" i="2" s="1"/>
  <c r="D130" i="2"/>
  <c r="E130" i="2" s="1"/>
  <c r="G85" i="2"/>
  <c r="H85" i="2" s="1"/>
  <c r="I85" i="2" s="1"/>
  <c r="J85" i="2" s="1"/>
  <c r="D85" i="2"/>
  <c r="E85" i="2" s="1"/>
  <c r="F84" i="2"/>
  <c r="H84" i="2" s="1"/>
  <c r="I84" i="2" s="1"/>
  <c r="J84" i="2" s="1"/>
  <c r="E84" i="2"/>
  <c r="E92" i="2" s="1"/>
  <c r="H83" i="2"/>
  <c r="I83" i="2" s="1"/>
  <c r="J83" i="2" s="1"/>
  <c r="E83" i="2"/>
  <c r="H82" i="2"/>
  <c r="I82" i="2" s="1"/>
  <c r="J82" i="2" s="1"/>
  <c r="G82" i="2"/>
  <c r="E82" i="2"/>
  <c r="D82" i="2"/>
  <c r="H81" i="2"/>
  <c r="I81" i="2" s="1"/>
  <c r="J81" i="2" s="1"/>
  <c r="G81" i="2"/>
  <c r="E81" i="2"/>
  <c r="D81" i="2"/>
  <c r="H36" i="2"/>
  <c r="H35" i="2"/>
  <c r="H34" i="2"/>
  <c r="H33" i="2"/>
  <c r="H32" i="2"/>
  <c r="E36" i="2"/>
  <c r="E33" i="2"/>
  <c r="E32" i="2"/>
  <c r="D36" i="2"/>
  <c r="D379" i="9"/>
  <c r="E379" i="9" s="1"/>
  <c r="I379" i="9" s="1"/>
  <c r="H378" i="9"/>
  <c r="E378" i="9"/>
  <c r="I378" i="9" s="1"/>
  <c r="J378" i="9" s="1"/>
  <c r="G376" i="9"/>
  <c r="H376" i="9" s="1"/>
  <c r="D376" i="9"/>
  <c r="D377" i="9" s="1"/>
  <c r="G331" i="9"/>
  <c r="H331" i="9" s="1"/>
  <c r="E330" i="9"/>
  <c r="I330" i="9" s="1"/>
  <c r="D330" i="9"/>
  <c r="H329" i="9"/>
  <c r="I329" i="9" s="1"/>
  <c r="J329" i="9" s="1"/>
  <c r="E329" i="9"/>
  <c r="H328" i="9"/>
  <c r="G328" i="9"/>
  <c r="H327" i="9"/>
  <c r="I327" i="9" s="1"/>
  <c r="J327" i="9" s="1"/>
  <c r="G327" i="9"/>
  <c r="E327" i="9"/>
  <c r="D327" i="9"/>
  <c r="D328" i="9" s="1"/>
  <c r="D281" i="9"/>
  <c r="E281" i="9" s="1"/>
  <c r="I281" i="9" s="1"/>
  <c r="I280" i="9"/>
  <c r="J280" i="9" s="1"/>
  <c r="H280" i="9"/>
  <c r="E280" i="9"/>
  <c r="D279" i="9"/>
  <c r="D282" i="9" s="1"/>
  <c r="E282" i="9" s="1"/>
  <c r="G278" i="9"/>
  <c r="G282" i="9" s="1"/>
  <c r="H282" i="9" s="1"/>
  <c r="D278" i="9"/>
  <c r="E278" i="9" s="1"/>
  <c r="G233" i="9"/>
  <c r="H233" i="9" s="1"/>
  <c r="E232" i="9"/>
  <c r="I232" i="9" s="1"/>
  <c r="D232" i="9"/>
  <c r="H231" i="9"/>
  <c r="I231" i="9" s="1"/>
  <c r="J231" i="9" s="1"/>
  <c r="E231" i="9"/>
  <c r="H229" i="9"/>
  <c r="G229" i="9"/>
  <c r="G230" i="9" s="1"/>
  <c r="H230" i="9" s="1"/>
  <c r="D183" i="9"/>
  <c r="E183" i="9" s="1"/>
  <c r="I183" i="9" s="1"/>
  <c r="H182" i="9"/>
  <c r="E182" i="9"/>
  <c r="I182" i="9" s="1"/>
  <c r="J182" i="9" s="1"/>
  <c r="G181" i="9"/>
  <c r="H181" i="9" s="1"/>
  <c r="G180" i="9"/>
  <c r="H180" i="9" s="1"/>
  <c r="D180" i="9"/>
  <c r="D181" i="9" s="1"/>
  <c r="G135" i="9"/>
  <c r="H135" i="9" s="1"/>
  <c r="E134" i="9"/>
  <c r="I134" i="9" s="1"/>
  <c r="D134" i="9"/>
  <c r="H133" i="9"/>
  <c r="I133" i="9" s="1"/>
  <c r="J133" i="9" s="1"/>
  <c r="E133" i="9"/>
  <c r="H132" i="9"/>
  <c r="G132" i="9"/>
  <c r="H131" i="9"/>
  <c r="I131" i="9" s="1"/>
  <c r="J131" i="9" s="1"/>
  <c r="G131" i="9"/>
  <c r="E131" i="9"/>
  <c r="D131" i="9"/>
  <c r="D132" i="9" s="1"/>
  <c r="D85" i="9"/>
  <c r="E85" i="9" s="1"/>
  <c r="I85" i="9" s="1"/>
  <c r="I84" i="9"/>
  <c r="J84" i="9" s="1"/>
  <c r="H84" i="9"/>
  <c r="E84" i="9"/>
  <c r="D83" i="9"/>
  <c r="D86" i="9" s="1"/>
  <c r="E86" i="9" s="1"/>
  <c r="G82" i="9"/>
  <c r="G86" i="9" s="1"/>
  <c r="H86" i="9" s="1"/>
  <c r="D82" i="9"/>
  <c r="E82" i="9" s="1"/>
  <c r="J37" i="9"/>
  <c r="H37" i="9"/>
  <c r="E37" i="9"/>
  <c r="D37" i="9"/>
  <c r="H34" i="9"/>
  <c r="E34" i="9"/>
  <c r="H33" i="9"/>
  <c r="E33" i="9"/>
  <c r="I182" i="2" l="1"/>
  <c r="J182" i="2" s="1"/>
  <c r="I133" i="2"/>
  <c r="J133" i="2" s="1"/>
  <c r="H92" i="2"/>
  <c r="G81" i="5"/>
  <c r="H81" i="5" s="1"/>
  <c r="I83" i="5"/>
  <c r="J83" i="5" s="1"/>
  <c r="D81" i="5"/>
  <c r="H80" i="5"/>
  <c r="I80" i="5" s="1"/>
  <c r="J80" i="5" s="1"/>
  <c r="G89" i="5"/>
  <c r="H89" i="5" s="1"/>
  <c r="I89" i="5" s="1"/>
  <c r="J89" i="5" s="1"/>
  <c r="E80" i="5"/>
  <c r="G86" i="3"/>
  <c r="H86" i="3" s="1"/>
  <c r="I86" i="3" s="1"/>
  <c r="J86" i="3" s="1"/>
  <c r="I83" i="3"/>
  <c r="J83" i="3" s="1"/>
  <c r="I82" i="3"/>
  <c r="J82" i="3" s="1"/>
  <c r="E229" i="9"/>
  <c r="I229" i="9" s="1"/>
  <c r="J229" i="9" s="1"/>
  <c r="D230" i="9"/>
  <c r="I132" i="3"/>
  <c r="J132" i="3" s="1"/>
  <c r="I135" i="3"/>
  <c r="J135" i="3" s="1"/>
  <c r="G136" i="3"/>
  <c r="H136" i="3" s="1"/>
  <c r="I136" i="3" s="1"/>
  <c r="J136" i="3" s="1"/>
  <c r="E133" i="3"/>
  <c r="I133" i="3" s="1"/>
  <c r="J133" i="3" s="1"/>
  <c r="I228" i="2"/>
  <c r="J228" i="2" s="1"/>
  <c r="I231" i="2"/>
  <c r="J231" i="2" s="1"/>
  <c r="E131" i="2"/>
  <c r="H229" i="2"/>
  <c r="I229" i="2" s="1"/>
  <c r="J229" i="2" s="1"/>
  <c r="H131" i="2"/>
  <c r="I131" i="2" s="1"/>
  <c r="J131" i="2" s="1"/>
  <c r="E229" i="2"/>
  <c r="D184" i="9"/>
  <c r="E184" i="9" s="1"/>
  <c r="E181" i="9"/>
  <c r="D380" i="9"/>
  <c r="E380" i="9" s="1"/>
  <c r="E377" i="9"/>
  <c r="D135" i="9"/>
  <c r="E135" i="9" s="1"/>
  <c r="I135" i="9" s="1"/>
  <c r="J135" i="9" s="1"/>
  <c r="E132" i="9"/>
  <c r="I180" i="9"/>
  <c r="J180" i="9" s="1"/>
  <c r="D331" i="9"/>
  <c r="E331" i="9" s="1"/>
  <c r="I331" i="9" s="1"/>
  <c r="J331" i="9" s="1"/>
  <c r="E328" i="9"/>
  <c r="I376" i="9"/>
  <c r="J376" i="9" s="1"/>
  <c r="I132" i="9"/>
  <c r="J132" i="9" s="1"/>
  <c r="I181" i="9"/>
  <c r="J181" i="9" s="1"/>
  <c r="I328" i="9"/>
  <c r="J328" i="9" s="1"/>
  <c r="I86" i="9"/>
  <c r="J86" i="9" s="1"/>
  <c r="I282" i="9"/>
  <c r="J282" i="9" s="1"/>
  <c r="G377" i="9"/>
  <c r="H377" i="9" s="1"/>
  <c r="I377" i="9" s="1"/>
  <c r="J377" i="9" s="1"/>
  <c r="H82" i="9"/>
  <c r="I82" i="9" s="1"/>
  <c r="J82" i="9" s="1"/>
  <c r="E83" i="9"/>
  <c r="E180" i="9"/>
  <c r="G184" i="9"/>
  <c r="H184" i="9" s="1"/>
  <c r="H278" i="9"/>
  <c r="I278" i="9" s="1"/>
  <c r="J278" i="9" s="1"/>
  <c r="E279" i="9"/>
  <c r="E376" i="9"/>
  <c r="G380" i="9"/>
  <c r="H380" i="9" s="1"/>
  <c r="I380" i="9" s="1"/>
  <c r="J380" i="9" s="1"/>
  <c r="G83" i="9"/>
  <c r="H83" i="9" s="1"/>
  <c r="G279" i="9"/>
  <c r="H279" i="9" s="1"/>
  <c r="I279" i="9" s="1"/>
  <c r="J279" i="9" s="1"/>
  <c r="H220" i="9"/>
  <c r="H221" i="9"/>
  <c r="F30" i="7"/>
  <c r="F29" i="7"/>
  <c r="F29" i="6"/>
  <c r="F28" i="6"/>
  <c r="F27" i="8"/>
  <c r="F26" i="8"/>
  <c r="F78" i="5"/>
  <c r="F77" i="5"/>
  <c r="F30" i="5"/>
  <c r="F29" i="5"/>
  <c r="F133" i="4"/>
  <c r="F128" i="4"/>
  <c r="F127" i="4"/>
  <c r="F30" i="4"/>
  <c r="F29" i="4"/>
  <c r="F30" i="3"/>
  <c r="F80" i="3" s="1"/>
  <c r="F130" i="3" s="1"/>
  <c r="F29" i="3"/>
  <c r="F79" i="3" s="1"/>
  <c r="F129" i="3" s="1"/>
  <c r="F12" i="3"/>
  <c r="F62" i="3" s="1"/>
  <c r="F112" i="3" s="1"/>
  <c r="F30" i="2"/>
  <c r="F79" i="2" s="1"/>
  <c r="F128" i="2" s="1"/>
  <c r="F177" i="2" s="1"/>
  <c r="F226" i="2" s="1"/>
  <c r="F29" i="2"/>
  <c r="F78" i="2" s="1"/>
  <c r="F127" i="2" s="1"/>
  <c r="F176" i="2" s="1"/>
  <c r="F225" i="2" s="1"/>
  <c r="F31" i="9"/>
  <c r="F80" i="9" s="1"/>
  <c r="F129" i="9" s="1"/>
  <c r="F178" i="9" s="1"/>
  <c r="F227" i="9" s="1"/>
  <c r="F276" i="9" s="1"/>
  <c r="F325" i="9" s="1"/>
  <c r="F374" i="9" s="1"/>
  <c r="F30" i="9"/>
  <c r="F79" i="9" s="1"/>
  <c r="F128" i="9" s="1"/>
  <c r="F177" i="9" s="1"/>
  <c r="F226" i="9" s="1"/>
  <c r="F275" i="9" s="1"/>
  <c r="F324" i="9" s="1"/>
  <c r="F373" i="9" s="1"/>
  <c r="D84" i="5" l="1"/>
  <c r="E84" i="5" s="1"/>
  <c r="I84" i="5" s="1"/>
  <c r="J84" i="5" s="1"/>
  <c r="E81" i="5"/>
  <c r="I81" i="5" s="1"/>
  <c r="J81" i="5" s="1"/>
  <c r="E230" i="9"/>
  <c r="I230" i="9" s="1"/>
  <c r="J230" i="9" s="1"/>
  <c r="D233" i="9"/>
  <c r="E233" i="9" s="1"/>
  <c r="I233" i="9" s="1"/>
  <c r="J233" i="9" s="1"/>
  <c r="I83" i="9"/>
  <c r="J83" i="9" s="1"/>
  <c r="I184" i="9"/>
  <c r="J184" i="9" s="1"/>
  <c r="F84" i="4"/>
  <c r="F79" i="4"/>
  <c r="F78" i="4"/>
  <c r="F74" i="4"/>
  <c r="F72" i="4"/>
  <c r="F71" i="4"/>
  <c r="F70" i="4"/>
  <c r="F69" i="4"/>
  <c r="F68" i="4"/>
  <c r="F65" i="4"/>
  <c r="F63" i="4"/>
  <c r="F61" i="4"/>
  <c r="G321" i="9" l="1"/>
  <c r="H125" i="9"/>
  <c r="G25" i="6" l="1"/>
  <c r="G24" i="8"/>
  <c r="G226" i="2"/>
  <c r="G225" i="2"/>
  <c r="G222" i="2"/>
  <c r="G177" i="2"/>
  <c r="G176" i="2"/>
  <c r="G173" i="2"/>
  <c r="G128" i="2"/>
  <c r="G127" i="2"/>
  <c r="G124" i="2"/>
  <c r="G79" i="2"/>
  <c r="G78" i="2"/>
  <c r="G75" i="2"/>
  <c r="G30" i="2"/>
  <c r="G29" i="2"/>
  <c r="G26" i="2"/>
  <c r="F25" i="4" l="1"/>
  <c r="F123" i="4"/>
  <c r="F25" i="3"/>
  <c r="F75" i="3" s="1"/>
  <c r="F125" i="3" s="1"/>
  <c r="F25" i="2"/>
  <c r="F74" i="2" s="1"/>
  <c r="F123" i="2" s="1"/>
  <c r="F172" i="2" s="1"/>
  <c r="F221" i="2" s="1"/>
  <c r="F25" i="7"/>
  <c r="F73" i="5"/>
  <c r="F25" i="5"/>
  <c r="F24" i="6"/>
  <c r="F23" i="8"/>
  <c r="H17" i="9"/>
  <c r="G370" i="9" l="1"/>
  <c r="G374" i="9"/>
  <c r="G373" i="9"/>
  <c r="G325" i="9"/>
  <c r="G324" i="9"/>
  <c r="G276" i="9"/>
  <c r="G275" i="9"/>
  <c r="G272" i="9"/>
  <c r="J236" i="9"/>
  <c r="J235" i="9"/>
  <c r="J234" i="9"/>
  <c r="J227" i="9"/>
  <c r="J226" i="9"/>
  <c r="J224" i="9"/>
  <c r="J223" i="9"/>
  <c r="J222" i="9"/>
  <c r="J220" i="9"/>
  <c r="J211" i="9"/>
  <c r="H236" i="9"/>
  <c r="H235" i="9"/>
  <c r="H234" i="9"/>
  <c r="H227" i="9"/>
  <c r="H226" i="9"/>
  <c r="H224" i="9"/>
  <c r="H223" i="9"/>
  <c r="G227" i="9"/>
  <c r="G226" i="9"/>
  <c r="G223" i="9"/>
  <c r="D223" i="9"/>
  <c r="G178" i="9"/>
  <c r="G177" i="9"/>
  <c r="G174" i="9"/>
  <c r="G129" i="9"/>
  <c r="G128" i="9"/>
  <c r="G125" i="9"/>
  <c r="G80" i="9"/>
  <c r="G79" i="9"/>
  <c r="G76" i="9"/>
  <c r="G31" i="9"/>
  <c r="G30" i="9"/>
  <c r="G27" i="9"/>
  <c r="F26" i="9" l="1"/>
  <c r="F75" i="9" s="1"/>
  <c r="F124" i="9" s="1"/>
  <c r="F173" i="9" s="1"/>
  <c r="F222" i="9" s="1"/>
  <c r="H25" i="6"/>
  <c r="J38" i="6"/>
  <c r="J37" i="6"/>
  <c r="J36" i="6"/>
  <c r="H36" i="6"/>
  <c r="H37" i="6"/>
  <c r="H38" i="6"/>
  <c r="H29" i="6"/>
  <c r="H28" i="6"/>
  <c r="F271" i="9" l="1"/>
  <c r="F320" i="9" s="1"/>
  <c r="F369" i="9" s="1"/>
  <c r="H222" i="9"/>
  <c r="G36" i="5"/>
  <c r="D366" i="9"/>
  <c r="D317" i="9"/>
  <c r="D268" i="9"/>
  <c r="D170" i="9"/>
  <c r="D121" i="9"/>
  <c r="D72" i="9"/>
  <c r="H122" i="9" l="1"/>
  <c r="I122" i="9" s="1"/>
  <c r="H123" i="9"/>
  <c r="I123" i="9" s="1"/>
  <c r="I15" i="9"/>
  <c r="J28" i="9"/>
  <c r="J24" i="9"/>
  <c r="J15" i="9"/>
  <c r="D41" i="7" l="1"/>
  <c r="G35" i="7"/>
  <c r="D35" i="7"/>
  <c r="G32" i="7"/>
  <c r="G36" i="7" s="1"/>
  <c r="D32" i="7"/>
  <c r="D30" i="7"/>
  <c r="D29" i="7"/>
  <c r="G25" i="7"/>
  <c r="G23" i="7"/>
  <c r="G21" i="7"/>
  <c r="G22" i="7"/>
  <c r="G19" i="7"/>
  <c r="D23" i="7"/>
  <c r="D25" i="7"/>
  <c r="D22" i="7"/>
  <c r="D21" i="7"/>
  <c r="D20" i="7"/>
  <c r="D15" i="7"/>
  <c r="D16" i="7"/>
  <c r="D14" i="7"/>
  <c r="G15" i="7"/>
  <c r="G16" i="7"/>
  <c r="G35" i="5"/>
  <c r="G32" i="5"/>
  <c r="G41" i="5" s="1"/>
  <c r="G30" i="5"/>
  <c r="H30" i="5" s="1"/>
  <c r="G29" i="5"/>
  <c r="H29" i="5" s="1"/>
  <c r="G25" i="5"/>
  <c r="H25" i="5" s="1"/>
  <c r="G23" i="5"/>
  <c r="G22" i="5"/>
  <c r="G21" i="5"/>
  <c r="G20" i="5"/>
  <c r="G18" i="5"/>
  <c r="G17" i="5"/>
  <c r="G16" i="5"/>
  <c r="G15" i="5"/>
  <c r="D35" i="5"/>
  <c r="E35" i="5" s="1"/>
  <c r="D32" i="5"/>
  <c r="D30" i="5"/>
  <c r="D29" i="5"/>
  <c r="D25" i="5"/>
  <c r="D23" i="5"/>
  <c r="D22" i="5"/>
  <c r="D21" i="5"/>
  <c r="D20" i="5"/>
  <c r="D16" i="5"/>
  <c r="D17" i="5"/>
  <c r="D18" i="5"/>
  <c r="D15" i="5"/>
  <c r="D41" i="5"/>
  <c r="I40" i="5"/>
  <c r="I39" i="5"/>
  <c r="I38" i="5"/>
  <c r="I37" i="5"/>
  <c r="F35" i="5"/>
  <c r="I34" i="5"/>
  <c r="J34" i="5" s="1"/>
  <c r="E34" i="5"/>
  <c r="D33" i="5"/>
  <c r="E30" i="5"/>
  <c r="E29" i="5"/>
  <c r="I27" i="5"/>
  <c r="I26" i="5"/>
  <c r="E25" i="5"/>
  <c r="I24" i="5"/>
  <c r="J24" i="5" s="1"/>
  <c r="E24" i="5"/>
  <c r="E19" i="5"/>
  <c r="E28" i="5" s="1"/>
  <c r="G68" i="5"/>
  <c r="I36" i="5" l="1"/>
  <c r="G41" i="7"/>
  <c r="I30" i="5"/>
  <c r="J30" i="5" s="1"/>
  <c r="I35" i="5"/>
  <c r="J35" i="5" s="1"/>
  <c r="E31" i="5"/>
  <c r="I25" i="5"/>
  <c r="J25" i="5" s="1"/>
  <c r="I29" i="5"/>
  <c r="J29" i="5" s="1"/>
  <c r="I41" i="5"/>
  <c r="J41" i="5" s="1"/>
  <c r="I32" i="5"/>
  <c r="J32" i="5" s="1"/>
  <c r="G33" i="5"/>
  <c r="I33" i="5" s="1"/>
  <c r="J33" i="5" s="1"/>
  <c r="E44" i="5" l="1"/>
  <c r="E45" i="5" s="1"/>
  <c r="E47" i="5" s="1"/>
  <c r="E29" i="10" s="1"/>
  <c r="D68" i="5" l="1"/>
  <c r="E79" i="5"/>
  <c r="E76" i="5"/>
  <c r="G78" i="5"/>
  <c r="G77" i="5"/>
  <c r="G73" i="5"/>
  <c r="G71" i="5"/>
  <c r="G70" i="5"/>
  <c r="G69" i="5"/>
  <c r="G66" i="5"/>
  <c r="G65" i="5"/>
  <c r="G64" i="5"/>
  <c r="G63" i="5"/>
  <c r="D78" i="5"/>
  <c r="D77" i="5"/>
  <c r="D73" i="5"/>
  <c r="D71" i="5"/>
  <c r="D70" i="5"/>
  <c r="D69" i="5"/>
  <c r="D64" i="5"/>
  <c r="D65" i="5"/>
  <c r="D66" i="5"/>
  <c r="D63" i="5"/>
  <c r="G131" i="4"/>
  <c r="G130" i="4"/>
  <c r="G133" i="4"/>
  <c r="H133" i="4" s="1"/>
  <c r="G128" i="4"/>
  <c r="H128" i="4" s="1"/>
  <c r="G127" i="4"/>
  <c r="H127" i="4" s="1"/>
  <c r="G123" i="4"/>
  <c r="G121" i="4"/>
  <c r="G120" i="4"/>
  <c r="G119" i="4"/>
  <c r="G118" i="4"/>
  <c r="G117" i="4"/>
  <c r="G114" i="4"/>
  <c r="G113" i="4"/>
  <c r="G112" i="4"/>
  <c r="D133" i="4"/>
  <c r="E133" i="4" s="1"/>
  <c r="D131" i="4"/>
  <c r="D130" i="4"/>
  <c r="D128" i="4"/>
  <c r="E128" i="4" s="1"/>
  <c r="D127" i="4"/>
  <c r="E127" i="4" s="1"/>
  <c r="D123" i="4"/>
  <c r="E123" i="4" s="1"/>
  <c r="D120" i="4"/>
  <c r="E120" i="4" s="1"/>
  <c r="D119" i="4"/>
  <c r="D118" i="4"/>
  <c r="D121" i="4"/>
  <c r="E121" i="4" s="1"/>
  <c r="D117" i="4"/>
  <c r="E117" i="4" s="1"/>
  <c r="D114" i="4"/>
  <c r="D113" i="4"/>
  <c r="D112" i="4"/>
  <c r="E112" i="4" s="1"/>
  <c r="E116" i="4" s="1"/>
  <c r="D139" i="4"/>
  <c r="I132" i="4"/>
  <c r="E132" i="4"/>
  <c r="H131" i="4"/>
  <c r="H123" i="4"/>
  <c r="H122" i="4"/>
  <c r="E122" i="4"/>
  <c r="E119" i="4"/>
  <c r="E118" i="4"/>
  <c r="H115" i="4"/>
  <c r="H113" i="4"/>
  <c r="E110" i="4"/>
  <c r="G139" i="4" l="1"/>
  <c r="I139" i="4" s="1"/>
  <c r="J139" i="4" s="1"/>
  <c r="G134" i="4"/>
  <c r="H134" i="4" s="1"/>
  <c r="I134" i="4" s="1"/>
  <c r="I131" i="4"/>
  <c r="J131" i="4" s="1"/>
  <c r="I127" i="4"/>
  <c r="J127" i="4" s="1"/>
  <c r="I123" i="4"/>
  <c r="J123" i="4" s="1"/>
  <c r="E126" i="4"/>
  <c r="E129" i="4" s="1"/>
  <c r="I133" i="4"/>
  <c r="I128" i="4"/>
  <c r="J128" i="4" s="1"/>
  <c r="H130" i="4"/>
  <c r="I130" i="4" s="1"/>
  <c r="J130" i="4" s="1"/>
  <c r="E142" i="4" l="1"/>
  <c r="E143" i="4" s="1"/>
  <c r="E145" i="4" s="1"/>
  <c r="G35" i="4" l="1"/>
  <c r="G30" i="4"/>
  <c r="G29" i="4"/>
  <c r="H29" i="4" s="1"/>
  <c r="G25" i="4"/>
  <c r="H25" i="4" s="1"/>
  <c r="G23" i="4"/>
  <c r="G22" i="4"/>
  <c r="G21" i="4"/>
  <c r="G20" i="4"/>
  <c r="G19" i="4"/>
  <c r="G16" i="4"/>
  <c r="G15" i="4"/>
  <c r="H15" i="4" s="1"/>
  <c r="G14" i="4"/>
  <c r="D35" i="4"/>
  <c r="E35" i="4" s="1"/>
  <c r="D33" i="4"/>
  <c r="D32" i="4"/>
  <c r="D30" i="4"/>
  <c r="D29" i="4"/>
  <c r="D25" i="4"/>
  <c r="D23" i="4"/>
  <c r="E23" i="4" s="1"/>
  <c r="D22" i="4"/>
  <c r="E22" i="4" s="1"/>
  <c r="D21" i="4"/>
  <c r="D20" i="4"/>
  <c r="D19" i="4"/>
  <c r="E19" i="4" s="1"/>
  <c r="D15" i="4"/>
  <c r="D16" i="4"/>
  <c r="D14" i="4"/>
  <c r="E14" i="4" s="1"/>
  <c r="F35" i="4"/>
  <c r="H35" i="4" s="1"/>
  <c r="E34" i="4"/>
  <c r="I34" i="4" s="1"/>
  <c r="D41" i="4"/>
  <c r="E41" i="4" s="1"/>
  <c r="H30" i="4"/>
  <c r="E30" i="4"/>
  <c r="E29" i="4"/>
  <c r="E25" i="4"/>
  <c r="H24" i="4"/>
  <c r="E24" i="4"/>
  <c r="E21" i="4"/>
  <c r="E20" i="4"/>
  <c r="H17" i="4"/>
  <c r="E12" i="4"/>
  <c r="G41" i="4" l="1"/>
  <c r="H41" i="4" s="1"/>
  <c r="I41" i="4" s="1"/>
  <c r="J41" i="4" s="1"/>
  <c r="G36" i="4"/>
  <c r="I36" i="4" s="1"/>
  <c r="I35" i="4"/>
  <c r="I33" i="4"/>
  <c r="J33" i="4" s="1"/>
  <c r="I30" i="4"/>
  <c r="J30" i="4" s="1"/>
  <c r="I29" i="4"/>
  <c r="J29" i="4" s="1"/>
  <c r="I25" i="4"/>
  <c r="J25" i="4" s="1"/>
  <c r="E18" i="4"/>
  <c r="E28" i="4" s="1"/>
  <c r="E31" i="4" s="1"/>
  <c r="I32" i="4"/>
  <c r="J32" i="4" s="1"/>
  <c r="H74" i="4"/>
  <c r="H73" i="4"/>
  <c r="H72" i="4"/>
  <c r="H71" i="4"/>
  <c r="H70" i="4"/>
  <c r="H69" i="4"/>
  <c r="H68" i="4"/>
  <c r="E68" i="4"/>
  <c r="E69" i="4"/>
  <c r="E70" i="4"/>
  <c r="E71" i="4"/>
  <c r="E72" i="4"/>
  <c r="G84" i="4"/>
  <c r="D84" i="4"/>
  <c r="G82" i="4"/>
  <c r="G81" i="4"/>
  <c r="G85" i="4" s="1"/>
  <c r="I85" i="4" s="1"/>
  <c r="D82" i="4"/>
  <c r="D81" i="4"/>
  <c r="G79" i="4"/>
  <c r="D79" i="4"/>
  <c r="G78" i="4"/>
  <c r="G74" i="4"/>
  <c r="G72" i="4"/>
  <c r="G71" i="4"/>
  <c r="G70" i="4"/>
  <c r="G69" i="4"/>
  <c r="G68" i="4"/>
  <c r="D72" i="4"/>
  <c r="D78" i="4"/>
  <c r="D74" i="4"/>
  <c r="D70" i="4"/>
  <c r="D71" i="4"/>
  <c r="D69" i="4"/>
  <c r="D68" i="4"/>
  <c r="G65" i="4"/>
  <c r="G64" i="4"/>
  <c r="G63" i="4"/>
  <c r="D64" i="4"/>
  <c r="D65" i="4"/>
  <c r="D63" i="4"/>
  <c r="E44" i="4" l="1"/>
  <c r="D141" i="3"/>
  <c r="E141" i="3" s="1"/>
  <c r="G130" i="3"/>
  <c r="H130" i="3" s="1"/>
  <c r="G129" i="3"/>
  <c r="D130" i="3"/>
  <c r="E130" i="3" s="1"/>
  <c r="D129" i="3"/>
  <c r="G125" i="3"/>
  <c r="G123" i="3"/>
  <c r="G122" i="3"/>
  <c r="G121" i="3"/>
  <c r="G120" i="3"/>
  <c r="G119" i="3"/>
  <c r="D123" i="3"/>
  <c r="E123" i="3" s="1"/>
  <c r="D125" i="3"/>
  <c r="D122" i="3"/>
  <c r="D121" i="3"/>
  <c r="E121" i="3" s="1"/>
  <c r="D120" i="3"/>
  <c r="D119" i="3"/>
  <c r="G117" i="3"/>
  <c r="G116" i="3"/>
  <c r="G115" i="3"/>
  <c r="H115" i="3" s="1"/>
  <c r="G114" i="3"/>
  <c r="D117" i="3"/>
  <c r="D116" i="3"/>
  <c r="D115" i="3"/>
  <c r="E115" i="3" s="1"/>
  <c r="D114" i="3"/>
  <c r="H129" i="3"/>
  <c r="E129" i="3"/>
  <c r="H127" i="3"/>
  <c r="E127" i="3"/>
  <c r="H126" i="3"/>
  <c r="E126" i="3"/>
  <c r="H125" i="3"/>
  <c r="E125" i="3"/>
  <c r="H124" i="3"/>
  <c r="I124" i="3" s="1"/>
  <c r="E124" i="3"/>
  <c r="E122" i="3"/>
  <c r="E120" i="3"/>
  <c r="E119" i="3"/>
  <c r="H117" i="3"/>
  <c r="E117" i="3"/>
  <c r="E116" i="3"/>
  <c r="E114" i="3"/>
  <c r="H113" i="3"/>
  <c r="I113" i="3" s="1"/>
  <c r="E113" i="3"/>
  <c r="E112" i="3"/>
  <c r="G35" i="3"/>
  <c r="D35" i="3"/>
  <c r="G33" i="3"/>
  <c r="G32" i="3"/>
  <c r="G36" i="3" s="1"/>
  <c r="I36" i="3" s="1"/>
  <c r="G30" i="3"/>
  <c r="G29" i="3"/>
  <c r="D30" i="3"/>
  <c r="D29" i="3"/>
  <c r="G25" i="3"/>
  <c r="G23" i="3"/>
  <c r="G22" i="3"/>
  <c r="G21" i="3"/>
  <c r="G20" i="3"/>
  <c r="G19" i="3"/>
  <c r="D25" i="3"/>
  <c r="D23" i="3"/>
  <c r="E23" i="3" s="1"/>
  <c r="D22" i="3"/>
  <c r="E22" i="3" s="1"/>
  <c r="D21" i="3"/>
  <c r="D20" i="3"/>
  <c r="E20" i="3" s="1"/>
  <c r="D19" i="3"/>
  <c r="G17" i="3"/>
  <c r="G16" i="3"/>
  <c r="G15" i="3"/>
  <c r="G14" i="3"/>
  <c r="D17" i="3"/>
  <c r="D16" i="3"/>
  <c r="D15" i="3"/>
  <c r="E15" i="3" s="1"/>
  <c r="D14" i="3"/>
  <c r="E14" i="3" s="1"/>
  <c r="G41" i="3"/>
  <c r="H41" i="3" s="1"/>
  <c r="F35" i="3"/>
  <c r="E35" i="3"/>
  <c r="I34" i="3"/>
  <c r="J34" i="3" s="1"/>
  <c r="E34" i="3"/>
  <c r="D41" i="3"/>
  <c r="E41" i="3" s="1"/>
  <c r="H30" i="3"/>
  <c r="E30" i="3"/>
  <c r="H29" i="3"/>
  <c r="E29" i="3"/>
  <c r="H27" i="3"/>
  <c r="E27" i="3"/>
  <c r="H26" i="3"/>
  <c r="E26" i="3"/>
  <c r="H25" i="3"/>
  <c r="E25" i="3"/>
  <c r="H24" i="3"/>
  <c r="I24" i="3" s="1"/>
  <c r="E24" i="3"/>
  <c r="E21" i="3"/>
  <c r="E19" i="3"/>
  <c r="H17" i="3"/>
  <c r="E17" i="3"/>
  <c r="E16" i="3"/>
  <c r="H15" i="3"/>
  <c r="H13" i="3"/>
  <c r="E13" i="3"/>
  <c r="E12" i="3"/>
  <c r="G91" i="3"/>
  <c r="D91" i="3"/>
  <c r="G73" i="3"/>
  <c r="D73" i="3"/>
  <c r="D69" i="3"/>
  <c r="G69" i="3"/>
  <c r="G234" i="2"/>
  <c r="G233" i="2"/>
  <c r="D234" i="2"/>
  <c r="E234" i="2" s="1"/>
  <c r="D233" i="2"/>
  <c r="D226" i="2"/>
  <c r="D225" i="2"/>
  <c r="G221" i="2"/>
  <c r="G219" i="2"/>
  <c r="H219" i="2" s="1"/>
  <c r="I219" i="2" s="1"/>
  <c r="G218" i="2"/>
  <c r="G217" i="2"/>
  <c r="G216" i="2"/>
  <c r="G215" i="2"/>
  <c r="D221" i="2"/>
  <c r="D222" i="2" s="1"/>
  <c r="E222" i="2" s="1"/>
  <c r="D219" i="2"/>
  <c r="D218" i="2"/>
  <c r="D217" i="2"/>
  <c r="D216" i="2"/>
  <c r="D215" i="2"/>
  <c r="G213" i="2"/>
  <c r="G212" i="2"/>
  <c r="G211" i="2"/>
  <c r="D213" i="2"/>
  <c r="D212" i="2"/>
  <c r="D211" i="2"/>
  <c r="H235" i="2"/>
  <c r="E235" i="2"/>
  <c r="H234" i="2"/>
  <c r="H233" i="2"/>
  <c r="E233" i="2"/>
  <c r="H226" i="2"/>
  <c r="E226" i="2"/>
  <c r="H225" i="2"/>
  <c r="E225" i="2"/>
  <c r="H223" i="2"/>
  <c r="I223" i="2" s="1"/>
  <c r="J223" i="2" s="1"/>
  <c r="E223" i="2"/>
  <c r="H221" i="2"/>
  <c r="H220" i="2"/>
  <c r="I220" i="2" s="1"/>
  <c r="J220" i="2" s="1"/>
  <c r="E220" i="2"/>
  <c r="I212" i="2"/>
  <c r="E211" i="2"/>
  <c r="I210" i="2"/>
  <c r="J210" i="2" s="1"/>
  <c r="E210" i="2"/>
  <c r="I209" i="2"/>
  <c r="E208" i="2"/>
  <c r="E214" i="2" s="1"/>
  <c r="D177" i="2"/>
  <c r="E177" i="2" s="1"/>
  <c r="D176" i="2"/>
  <c r="G172" i="2"/>
  <c r="G170" i="2"/>
  <c r="G169" i="2"/>
  <c r="G168" i="2"/>
  <c r="G167" i="2"/>
  <c r="G166" i="2"/>
  <c r="D172" i="2"/>
  <c r="D173" i="2" s="1"/>
  <c r="E173" i="2" s="1"/>
  <c r="D170" i="2"/>
  <c r="D169" i="2"/>
  <c r="D168" i="2"/>
  <c r="D167" i="2"/>
  <c r="D166" i="2"/>
  <c r="G164" i="2"/>
  <c r="G163" i="2"/>
  <c r="G162" i="2"/>
  <c r="D164" i="2"/>
  <c r="D163" i="2"/>
  <c r="D162" i="2"/>
  <c r="H186" i="2"/>
  <c r="E186" i="2"/>
  <c r="H185" i="2"/>
  <c r="I185" i="2" s="1"/>
  <c r="J185" i="2" s="1"/>
  <c r="E185" i="2"/>
  <c r="H184" i="2"/>
  <c r="I184" i="2" s="1"/>
  <c r="J184" i="2" s="1"/>
  <c r="E184" i="2"/>
  <c r="H177" i="2"/>
  <c r="H176" i="2"/>
  <c r="I176" i="2" s="1"/>
  <c r="J176" i="2" s="1"/>
  <c r="E176" i="2"/>
  <c r="H174" i="2"/>
  <c r="I174" i="2" s="1"/>
  <c r="J174" i="2" s="1"/>
  <c r="E174" i="2"/>
  <c r="H173" i="2"/>
  <c r="H172" i="2"/>
  <c r="H171" i="2"/>
  <c r="I171" i="2" s="1"/>
  <c r="J171" i="2" s="1"/>
  <c r="E171" i="2"/>
  <c r="H170" i="2"/>
  <c r="I170" i="2" s="1"/>
  <c r="I163" i="2"/>
  <c r="E162" i="2"/>
  <c r="I161" i="2"/>
  <c r="J161" i="2" s="1"/>
  <c r="E161" i="2"/>
  <c r="I160" i="2"/>
  <c r="E159" i="2"/>
  <c r="D128" i="2"/>
  <c r="D127" i="2"/>
  <c r="G123" i="2"/>
  <c r="G121" i="2"/>
  <c r="G120" i="2"/>
  <c r="G119" i="2"/>
  <c r="G118" i="2"/>
  <c r="G117" i="2"/>
  <c r="D123" i="2"/>
  <c r="D121" i="2"/>
  <c r="D120" i="2"/>
  <c r="D119" i="2"/>
  <c r="D118" i="2"/>
  <c r="D117" i="2"/>
  <c r="G115" i="2"/>
  <c r="G114" i="2"/>
  <c r="G113" i="2"/>
  <c r="D115" i="2"/>
  <c r="D114" i="2"/>
  <c r="D113" i="2"/>
  <c r="H137" i="2"/>
  <c r="I137" i="2" s="1"/>
  <c r="J137" i="2" s="1"/>
  <c r="E137" i="2"/>
  <c r="H136" i="2"/>
  <c r="I136" i="2" s="1"/>
  <c r="J136" i="2" s="1"/>
  <c r="E136" i="2"/>
  <c r="H135" i="2"/>
  <c r="E135" i="2"/>
  <c r="H128" i="2"/>
  <c r="E128" i="2"/>
  <c r="H127" i="2"/>
  <c r="H125" i="2"/>
  <c r="E125" i="2"/>
  <c r="H124" i="2"/>
  <c r="H123" i="2"/>
  <c r="H122" i="2"/>
  <c r="I122" i="2" s="1"/>
  <c r="J122" i="2" s="1"/>
  <c r="E122" i="2"/>
  <c r="H121" i="2"/>
  <c r="I121" i="2" s="1"/>
  <c r="I114" i="2"/>
  <c r="E113" i="2"/>
  <c r="E116" i="2" s="1"/>
  <c r="E112" i="2"/>
  <c r="I112" i="2" s="1"/>
  <c r="J112" i="2" s="1"/>
  <c r="I111" i="2"/>
  <c r="E110" i="2"/>
  <c r="G35" i="2"/>
  <c r="D35" i="2"/>
  <c r="E35" i="2" s="1"/>
  <c r="G33" i="2"/>
  <c r="G36" i="2" s="1"/>
  <c r="I36" i="2" s="1"/>
  <c r="J36" i="2" s="1"/>
  <c r="D30" i="2"/>
  <c r="D29" i="2"/>
  <c r="G25" i="2"/>
  <c r="H25" i="2" s="1"/>
  <c r="G23" i="2"/>
  <c r="G22" i="2"/>
  <c r="G21" i="2"/>
  <c r="G20" i="2"/>
  <c r="G19" i="2"/>
  <c r="D25" i="2"/>
  <c r="E25" i="2" s="1"/>
  <c r="D23" i="2"/>
  <c r="D22" i="2"/>
  <c r="D21" i="2"/>
  <c r="D20" i="2"/>
  <c r="D19" i="2"/>
  <c r="G17" i="2"/>
  <c r="G16" i="2"/>
  <c r="G15" i="2"/>
  <c r="D16" i="2"/>
  <c r="D17" i="2"/>
  <c r="D15" i="2"/>
  <c r="H39" i="2"/>
  <c r="E39" i="2"/>
  <c r="H38" i="2"/>
  <c r="E38" i="2"/>
  <c r="H37" i="2"/>
  <c r="E37" i="2"/>
  <c r="F35" i="2"/>
  <c r="E34" i="2"/>
  <c r="I34" i="2" s="1"/>
  <c r="J34" i="2" s="1"/>
  <c r="H30" i="2"/>
  <c r="E30" i="2"/>
  <c r="H29" i="2"/>
  <c r="G32" i="2"/>
  <c r="D33" i="2"/>
  <c r="H27" i="2"/>
  <c r="E27" i="2"/>
  <c r="I27" i="2" s="1"/>
  <c r="J27" i="2" s="1"/>
  <c r="H26" i="2"/>
  <c r="D26" i="2"/>
  <c r="E26" i="2" s="1"/>
  <c r="H24" i="2"/>
  <c r="I24" i="2" s="1"/>
  <c r="J24" i="2" s="1"/>
  <c r="E24" i="2"/>
  <c r="H23" i="2"/>
  <c r="I23" i="2" s="1"/>
  <c r="I16" i="2"/>
  <c r="E15" i="2"/>
  <c r="E14" i="2"/>
  <c r="I14" i="2" s="1"/>
  <c r="J14" i="2" s="1"/>
  <c r="I13" i="2"/>
  <c r="E12" i="2"/>
  <c r="E18" i="2" s="1"/>
  <c r="J63" i="2"/>
  <c r="H88" i="2"/>
  <c r="H87" i="2"/>
  <c r="H86" i="2"/>
  <c r="H79" i="2"/>
  <c r="H78" i="2"/>
  <c r="H72" i="2"/>
  <c r="H73" i="2"/>
  <c r="H74" i="2"/>
  <c r="H75" i="2"/>
  <c r="H76" i="2"/>
  <c r="E88" i="2"/>
  <c r="E87" i="2"/>
  <c r="E86" i="2"/>
  <c r="E79" i="2"/>
  <c r="E78" i="2"/>
  <c r="D79" i="2"/>
  <c r="D78" i="2"/>
  <c r="D75" i="2"/>
  <c r="E75" i="2" s="1"/>
  <c r="E74" i="2"/>
  <c r="E76" i="2"/>
  <c r="E73" i="2"/>
  <c r="E64" i="2"/>
  <c r="E63" i="2"/>
  <c r="E61" i="2"/>
  <c r="D374" i="9"/>
  <c r="E374" i="9" s="1"/>
  <c r="D373" i="9"/>
  <c r="E373" i="9" s="1"/>
  <c r="G369" i="9"/>
  <c r="G368" i="9"/>
  <c r="G364" i="9"/>
  <c r="G363" i="9"/>
  <c r="D369" i="9"/>
  <c r="E369" i="9" s="1"/>
  <c r="D368" i="9"/>
  <c r="D364" i="9"/>
  <c r="D363" i="9"/>
  <c r="G361" i="9"/>
  <c r="G360" i="9"/>
  <c r="G359" i="9"/>
  <c r="D361" i="9"/>
  <c r="D360" i="9"/>
  <c r="D359" i="9"/>
  <c r="H383" i="9"/>
  <c r="I383" i="9" s="1"/>
  <c r="J383" i="9" s="1"/>
  <c r="E383" i="9"/>
  <c r="H382" i="9"/>
  <c r="E382" i="9"/>
  <c r="H381" i="9"/>
  <c r="I381" i="9" s="1"/>
  <c r="J381" i="9" s="1"/>
  <c r="E381" i="9"/>
  <c r="H374" i="9"/>
  <c r="H373" i="9"/>
  <c r="H371" i="9"/>
  <c r="I371" i="9" s="1"/>
  <c r="J371" i="9" s="1"/>
  <c r="E371" i="9"/>
  <c r="H370" i="9"/>
  <c r="H369" i="9"/>
  <c r="D370" i="9"/>
  <c r="E370" i="9" s="1"/>
  <c r="H368" i="9"/>
  <c r="E368" i="9"/>
  <c r="H367" i="9"/>
  <c r="I367" i="9" s="1"/>
  <c r="J367" i="9" s="1"/>
  <c r="E367" i="9"/>
  <c r="I361" i="9"/>
  <c r="I360" i="9"/>
  <c r="E359" i="9"/>
  <c r="E358" i="9"/>
  <c r="I358" i="9" s="1"/>
  <c r="J358" i="9" s="1"/>
  <c r="I357" i="9"/>
  <c r="E356" i="9"/>
  <c r="E362" i="9" s="1"/>
  <c r="D325" i="9"/>
  <c r="E325" i="9" s="1"/>
  <c r="D324" i="9"/>
  <c r="G320" i="9"/>
  <c r="G319" i="9"/>
  <c r="G315" i="9"/>
  <c r="G314" i="9"/>
  <c r="D320" i="9"/>
  <c r="D319" i="9"/>
  <c r="D315" i="9"/>
  <c r="D314" i="9"/>
  <c r="G312" i="9"/>
  <c r="G311" i="9"/>
  <c r="G310" i="9"/>
  <c r="D312" i="9"/>
  <c r="D311" i="9"/>
  <c r="D310" i="9"/>
  <c r="H334" i="9"/>
  <c r="E334" i="9"/>
  <c r="H333" i="9"/>
  <c r="E333" i="9"/>
  <c r="H332" i="9"/>
  <c r="E332" i="9"/>
  <c r="H325" i="9"/>
  <c r="H324" i="9"/>
  <c r="H322" i="9"/>
  <c r="I322" i="9" s="1"/>
  <c r="J322" i="9" s="1"/>
  <c r="E322" i="9"/>
  <c r="H321" i="9"/>
  <c r="H320" i="9"/>
  <c r="D321" i="9"/>
  <c r="E321" i="9" s="1"/>
  <c r="H319" i="9"/>
  <c r="E319" i="9"/>
  <c r="H318" i="9"/>
  <c r="I318" i="9" s="1"/>
  <c r="J318" i="9" s="1"/>
  <c r="E318" i="9"/>
  <c r="I312" i="9"/>
  <c r="I311" i="9"/>
  <c r="E310" i="9"/>
  <c r="E309" i="9"/>
  <c r="I309" i="9" s="1"/>
  <c r="J309" i="9" s="1"/>
  <c r="I308" i="9"/>
  <c r="E307" i="9"/>
  <c r="E313" i="9" s="1"/>
  <c r="H275" i="9"/>
  <c r="D276" i="9"/>
  <c r="E276" i="9" s="1"/>
  <c r="D275" i="9"/>
  <c r="E275" i="9" s="1"/>
  <c r="G271" i="9"/>
  <c r="H272" i="9" s="1"/>
  <c r="I272" i="9" s="1"/>
  <c r="J272" i="9" s="1"/>
  <c r="G270" i="9"/>
  <c r="G266" i="9"/>
  <c r="G265" i="9"/>
  <c r="D271" i="9"/>
  <c r="D270" i="9"/>
  <c r="E270" i="9" s="1"/>
  <c r="D266" i="9"/>
  <c r="D265" i="9"/>
  <c r="G263" i="9"/>
  <c r="G262" i="9"/>
  <c r="G261" i="9"/>
  <c r="D263" i="9"/>
  <c r="D262" i="9"/>
  <c r="D261" i="9"/>
  <c r="E261" i="9" s="1"/>
  <c r="H285" i="9"/>
  <c r="E285" i="9"/>
  <c r="H284" i="9"/>
  <c r="E284" i="9"/>
  <c r="H283" i="9"/>
  <c r="E283" i="9"/>
  <c r="H276" i="9"/>
  <c r="H273" i="9"/>
  <c r="I273" i="9" s="1"/>
  <c r="J273" i="9" s="1"/>
  <c r="E273" i="9"/>
  <c r="D272" i="9"/>
  <c r="E272" i="9" s="1"/>
  <c r="E271" i="9"/>
  <c r="H270" i="9"/>
  <c r="H269" i="9"/>
  <c r="I269" i="9" s="1"/>
  <c r="J269" i="9" s="1"/>
  <c r="E269" i="9"/>
  <c r="I263" i="9"/>
  <c r="I262" i="9"/>
  <c r="E260" i="9"/>
  <c r="I260" i="9" s="1"/>
  <c r="J260" i="9" s="1"/>
  <c r="I259" i="9"/>
  <c r="E258" i="9"/>
  <c r="H178" i="9"/>
  <c r="D178" i="9"/>
  <c r="D177" i="9"/>
  <c r="G173" i="9"/>
  <c r="G172" i="9"/>
  <c r="G168" i="9"/>
  <c r="G167" i="9"/>
  <c r="D173" i="9"/>
  <c r="D172" i="9"/>
  <c r="D168" i="9"/>
  <c r="D167" i="9"/>
  <c r="G165" i="9"/>
  <c r="G164" i="9"/>
  <c r="G163" i="9"/>
  <c r="D164" i="9"/>
  <c r="D165" i="9"/>
  <c r="D163" i="9"/>
  <c r="E163" i="9" s="1"/>
  <c r="H187" i="9"/>
  <c r="E187" i="9"/>
  <c r="H186" i="9"/>
  <c r="E186" i="9"/>
  <c r="H185" i="9"/>
  <c r="E185" i="9"/>
  <c r="E178" i="9"/>
  <c r="E177" i="9"/>
  <c r="H175" i="9"/>
  <c r="I175" i="9" s="1"/>
  <c r="J175" i="9" s="1"/>
  <c r="E175" i="9"/>
  <c r="D174" i="9"/>
  <c r="E174" i="9" s="1"/>
  <c r="H174" i="9"/>
  <c r="E173" i="9"/>
  <c r="H172" i="9"/>
  <c r="E172" i="9"/>
  <c r="H171" i="9"/>
  <c r="I171" i="9" s="1"/>
  <c r="J171" i="9" s="1"/>
  <c r="E171" i="9"/>
  <c r="I165" i="9"/>
  <c r="I164" i="9"/>
  <c r="E162" i="9"/>
  <c r="I162" i="9" s="1"/>
  <c r="J162" i="9" s="1"/>
  <c r="I161" i="9"/>
  <c r="E160" i="9"/>
  <c r="E127" i="9"/>
  <c r="D129" i="9"/>
  <c r="D128" i="9"/>
  <c r="G141" i="3" l="1"/>
  <c r="H141" i="3" s="1"/>
  <c r="I141" i="3" s="1"/>
  <c r="J141" i="3" s="1"/>
  <c r="E45" i="4"/>
  <c r="E47" i="4" s="1"/>
  <c r="I129" i="3"/>
  <c r="J129" i="3" s="1"/>
  <c r="I125" i="3"/>
  <c r="J125" i="3" s="1"/>
  <c r="E118" i="3"/>
  <c r="I115" i="3"/>
  <c r="I117" i="3"/>
  <c r="E128" i="3"/>
  <c r="E131" i="3" s="1"/>
  <c r="E143" i="3" s="1"/>
  <c r="I130" i="3"/>
  <c r="J130" i="3" s="1"/>
  <c r="I33" i="3"/>
  <c r="J33" i="3" s="1"/>
  <c r="I30" i="3"/>
  <c r="J30" i="3" s="1"/>
  <c r="I25" i="3"/>
  <c r="J25" i="3" s="1"/>
  <c r="I17" i="3"/>
  <c r="E18" i="3"/>
  <c r="E28" i="3" s="1"/>
  <c r="E31" i="3" s="1"/>
  <c r="I15" i="3"/>
  <c r="I29" i="3"/>
  <c r="J29" i="3" s="1"/>
  <c r="I35" i="3"/>
  <c r="J35" i="3" s="1"/>
  <c r="I13" i="3"/>
  <c r="I41" i="3"/>
  <c r="J41" i="3" s="1"/>
  <c r="I32" i="3"/>
  <c r="J32" i="3" s="1"/>
  <c r="I235" i="2"/>
  <c r="J235" i="2" s="1"/>
  <c r="I234" i="2"/>
  <c r="J234" i="2" s="1"/>
  <c r="I233" i="2"/>
  <c r="J233" i="2" s="1"/>
  <c r="I226" i="2"/>
  <c r="J226" i="2" s="1"/>
  <c r="I225" i="2"/>
  <c r="J225" i="2" s="1"/>
  <c r="E221" i="2"/>
  <c r="E224" i="2"/>
  <c r="E227" i="2" s="1"/>
  <c r="I221" i="2"/>
  <c r="J221" i="2" s="1"/>
  <c r="H222" i="2"/>
  <c r="I222" i="2" s="1"/>
  <c r="J222" i="2" s="1"/>
  <c r="I186" i="2"/>
  <c r="J186" i="2" s="1"/>
  <c r="I177" i="2"/>
  <c r="J177" i="2" s="1"/>
  <c r="E172" i="2"/>
  <c r="E175" i="2" s="1"/>
  <c r="E178" i="2" s="1"/>
  <c r="I172" i="2"/>
  <c r="J172" i="2" s="1"/>
  <c r="E165" i="2"/>
  <c r="I173" i="2"/>
  <c r="J173" i="2" s="1"/>
  <c r="I135" i="2"/>
  <c r="J135" i="2" s="1"/>
  <c r="I128" i="2"/>
  <c r="J128" i="2" s="1"/>
  <c r="D124" i="2"/>
  <c r="E124" i="2" s="1"/>
  <c r="I124" i="2" s="1"/>
  <c r="J124" i="2" s="1"/>
  <c r="E123" i="2"/>
  <c r="E127" i="2"/>
  <c r="I127" i="2" s="1"/>
  <c r="J127" i="2" s="1"/>
  <c r="I125" i="2"/>
  <c r="J125" i="2" s="1"/>
  <c r="I39" i="2"/>
  <c r="J39" i="2" s="1"/>
  <c r="I38" i="2"/>
  <c r="J38" i="2" s="1"/>
  <c r="I37" i="2"/>
  <c r="J37" i="2" s="1"/>
  <c r="I35" i="2"/>
  <c r="J35" i="2" s="1"/>
  <c r="I30" i="2"/>
  <c r="J30" i="2" s="1"/>
  <c r="E28" i="2"/>
  <c r="I26" i="2"/>
  <c r="J26" i="2" s="1"/>
  <c r="I25" i="2"/>
  <c r="J25" i="2" s="1"/>
  <c r="I29" i="2"/>
  <c r="J29" i="2" s="1"/>
  <c r="D32" i="2"/>
  <c r="E29" i="2"/>
  <c r="I33" i="2"/>
  <c r="J33" i="2" s="1"/>
  <c r="I382" i="9"/>
  <c r="J382" i="9" s="1"/>
  <c r="I374" i="9"/>
  <c r="J374" i="9" s="1"/>
  <c r="I373" i="9"/>
  <c r="J373" i="9" s="1"/>
  <c r="I369" i="9"/>
  <c r="J369" i="9" s="1"/>
  <c r="I368" i="9"/>
  <c r="I370" i="9"/>
  <c r="J370" i="9" s="1"/>
  <c r="E372" i="9"/>
  <c r="E375" i="9" s="1"/>
  <c r="I334" i="9"/>
  <c r="J334" i="9" s="1"/>
  <c r="I333" i="9"/>
  <c r="J333" i="9" s="1"/>
  <c r="I332" i="9"/>
  <c r="J332" i="9" s="1"/>
  <c r="I325" i="9"/>
  <c r="J325" i="9" s="1"/>
  <c r="I321" i="9"/>
  <c r="J321" i="9" s="1"/>
  <c r="I319" i="9"/>
  <c r="E320" i="9"/>
  <c r="I320" i="9" s="1"/>
  <c r="J320" i="9" s="1"/>
  <c r="E324" i="9"/>
  <c r="I324" i="9" s="1"/>
  <c r="J324" i="9" s="1"/>
  <c r="I276" i="9"/>
  <c r="J276" i="9" s="1"/>
  <c r="I275" i="9"/>
  <c r="J275" i="9" s="1"/>
  <c r="I270" i="9"/>
  <c r="E264" i="9"/>
  <c r="E274" i="9" s="1"/>
  <c r="E277" i="9" s="1"/>
  <c r="I285" i="9"/>
  <c r="J285" i="9" s="1"/>
  <c r="I284" i="9"/>
  <c r="J284" i="9" s="1"/>
  <c r="I283" i="9"/>
  <c r="J283" i="9" s="1"/>
  <c r="H271" i="9"/>
  <c r="I271" i="9" s="1"/>
  <c r="J271" i="9" s="1"/>
  <c r="I187" i="9"/>
  <c r="J187" i="9" s="1"/>
  <c r="I186" i="9"/>
  <c r="J186" i="9" s="1"/>
  <c r="I185" i="9"/>
  <c r="J185" i="9" s="1"/>
  <c r="I178" i="9"/>
  <c r="J178" i="9" s="1"/>
  <c r="I172" i="9"/>
  <c r="E166" i="9"/>
  <c r="E176" i="9"/>
  <c r="E179" i="9" s="1"/>
  <c r="I174" i="9"/>
  <c r="J174" i="9" s="1"/>
  <c r="H173" i="9"/>
  <c r="I173" i="9" s="1"/>
  <c r="J173" i="9" s="1"/>
  <c r="H177" i="9"/>
  <c r="I177" i="9" s="1"/>
  <c r="J177" i="9" s="1"/>
  <c r="G124" i="9"/>
  <c r="G123" i="9"/>
  <c r="G119" i="9"/>
  <c r="G118" i="9"/>
  <c r="D124" i="9"/>
  <c r="D123" i="9"/>
  <c r="D119" i="9"/>
  <c r="D118" i="9"/>
  <c r="G116" i="9"/>
  <c r="G115" i="9"/>
  <c r="G114" i="9"/>
  <c r="D115" i="9"/>
  <c r="D116" i="9"/>
  <c r="D114" i="9"/>
  <c r="H138" i="9"/>
  <c r="I138" i="9" s="1"/>
  <c r="J138" i="9" s="1"/>
  <c r="E138" i="9"/>
  <c r="H137" i="9"/>
  <c r="I137" i="9" s="1"/>
  <c r="J137" i="9" s="1"/>
  <c r="E137" i="9"/>
  <c r="H136" i="9"/>
  <c r="I136" i="9" s="1"/>
  <c r="J136" i="9" s="1"/>
  <c r="E136" i="9"/>
  <c r="H129" i="9"/>
  <c r="E129" i="9"/>
  <c r="H128" i="9"/>
  <c r="H126" i="9"/>
  <c r="I126" i="9" s="1"/>
  <c r="J126" i="9" s="1"/>
  <c r="E126" i="9"/>
  <c r="H124" i="9"/>
  <c r="D125" i="9"/>
  <c r="E125" i="9" s="1"/>
  <c r="E123" i="9"/>
  <c r="J122" i="9"/>
  <c r="E122" i="9"/>
  <c r="I116" i="9"/>
  <c r="I115" i="9"/>
  <c r="E114" i="9"/>
  <c r="I113" i="9"/>
  <c r="J113" i="9" s="1"/>
  <c r="E113" i="9"/>
  <c r="I112" i="9"/>
  <c r="E111" i="9"/>
  <c r="E117" i="9" s="1"/>
  <c r="H80" i="9"/>
  <c r="H79" i="9"/>
  <c r="G75" i="9"/>
  <c r="H76" i="9" s="1"/>
  <c r="G74" i="9"/>
  <c r="G70" i="9"/>
  <c r="G69" i="9"/>
  <c r="G67" i="9"/>
  <c r="G66" i="9"/>
  <c r="G65" i="9"/>
  <c r="D80" i="9"/>
  <c r="E80" i="9" s="1"/>
  <c r="D79" i="9"/>
  <c r="D75" i="9"/>
  <c r="D76" i="9" s="1"/>
  <c r="E76" i="9" s="1"/>
  <c r="D74" i="9"/>
  <c r="D70" i="9"/>
  <c r="D69" i="9"/>
  <c r="D67" i="9"/>
  <c r="D66" i="9"/>
  <c r="D65" i="9"/>
  <c r="H89" i="9"/>
  <c r="I89" i="9" s="1"/>
  <c r="J89" i="9" s="1"/>
  <c r="E89" i="9"/>
  <c r="H88" i="9"/>
  <c r="I88" i="9" s="1"/>
  <c r="J88" i="9" s="1"/>
  <c r="E88" i="9"/>
  <c r="H87" i="9"/>
  <c r="I87" i="9" s="1"/>
  <c r="J87" i="9" s="1"/>
  <c r="E87" i="9"/>
  <c r="H77" i="9"/>
  <c r="I77" i="9" s="1"/>
  <c r="J77" i="9" s="1"/>
  <c r="E77" i="9"/>
  <c r="E75" i="9"/>
  <c r="H74" i="9"/>
  <c r="E74" i="9"/>
  <c r="H73" i="9"/>
  <c r="I73" i="9" s="1"/>
  <c r="J73" i="9" s="1"/>
  <c r="E73" i="9"/>
  <c r="I66" i="9"/>
  <c r="E65" i="9"/>
  <c r="E64" i="9"/>
  <c r="I64" i="9" s="1"/>
  <c r="J64" i="9" s="1"/>
  <c r="I63" i="9"/>
  <c r="E62" i="9"/>
  <c r="J40" i="9"/>
  <c r="J39" i="9"/>
  <c r="J38" i="9"/>
  <c r="J35" i="9"/>
  <c r="I38" i="9"/>
  <c r="I39" i="9"/>
  <c r="I40" i="9"/>
  <c r="I35" i="9"/>
  <c r="I28" i="9"/>
  <c r="I25" i="9"/>
  <c r="I24" i="9"/>
  <c r="I14" i="9"/>
  <c r="I17" i="9"/>
  <c r="H24" i="9"/>
  <c r="H25" i="9"/>
  <c r="H26" i="9"/>
  <c r="I26" i="9" s="1"/>
  <c r="J26" i="9" s="1"/>
  <c r="H27" i="9"/>
  <c r="H28" i="9"/>
  <c r="H35" i="9"/>
  <c r="H39" i="9"/>
  <c r="H40" i="9"/>
  <c r="H38" i="9"/>
  <c r="E39" i="9"/>
  <c r="E40" i="9"/>
  <c r="E38" i="9"/>
  <c r="I32" i="2" l="1"/>
  <c r="J32" i="2" s="1"/>
  <c r="E43" i="2"/>
  <c r="E144" i="3"/>
  <c r="E145" i="3" s="1"/>
  <c r="E147" i="3" s="1"/>
  <c r="E44" i="3"/>
  <c r="E45" i="3" s="1"/>
  <c r="E47" i="3" s="1"/>
  <c r="E240" i="2"/>
  <c r="E241" i="2" s="1"/>
  <c r="E243" i="2" s="1"/>
  <c r="E126" i="2"/>
  <c r="E129" i="2" s="1"/>
  <c r="E142" i="2" s="1"/>
  <c r="E143" i="2" s="1"/>
  <c r="E145" i="2" s="1"/>
  <c r="I123" i="2"/>
  <c r="J123" i="2" s="1"/>
  <c r="E31" i="2"/>
  <c r="E323" i="9"/>
  <c r="E326" i="9" s="1"/>
  <c r="E290" i="9"/>
  <c r="E291" i="9" s="1"/>
  <c r="E293" i="9" s="1"/>
  <c r="I129" i="9"/>
  <c r="J129" i="9" s="1"/>
  <c r="I125" i="9"/>
  <c r="J125" i="9" s="1"/>
  <c r="E124" i="9"/>
  <c r="I124" i="9" s="1"/>
  <c r="J124" i="9" s="1"/>
  <c r="E128" i="9"/>
  <c r="I128" i="9" s="1"/>
  <c r="J128" i="9" s="1"/>
  <c r="I80" i="9"/>
  <c r="J80" i="9" s="1"/>
  <c r="I76" i="9"/>
  <c r="J76" i="9" s="1"/>
  <c r="I74" i="9"/>
  <c r="E68" i="9"/>
  <c r="E78" i="9" s="1"/>
  <c r="E79" i="9"/>
  <c r="I79" i="9" s="1"/>
  <c r="J79" i="9" s="1"/>
  <c r="H75" i="9"/>
  <c r="I75" i="9" s="1"/>
  <c r="J75" i="9" s="1"/>
  <c r="E339" i="9" l="1"/>
  <c r="E340" i="9" s="1"/>
  <c r="E342" i="9" s="1"/>
  <c r="E191" i="2"/>
  <c r="E192" i="2" s="1"/>
  <c r="E194" i="2" s="1"/>
  <c r="E44" i="2"/>
  <c r="E45" i="2" s="1"/>
  <c r="E47" i="2" s="1"/>
  <c r="E388" i="9"/>
  <c r="E389" i="9" s="1"/>
  <c r="E391" i="9" s="1"/>
  <c r="E192" i="9"/>
  <c r="E193" i="9" s="1"/>
  <c r="E195" i="9" s="1"/>
  <c r="E130" i="9"/>
  <c r="E81" i="9"/>
  <c r="E94" i="9" l="1"/>
  <c r="E95" i="9" s="1"/>
  <c r="E97" i="9" s="1"/>
  <c r="E143" i="9"/>
  <c r="E144" i="9" s="1"/>
  <c r="E146" i="9" s="1"/>
  <c r="D36" i="9" l="1"/>
  <c r="E36" i="9" s="1"/>
  <c r="I36" i="9" s="1"/>
  <c r="E35" i="9"/>
  <c r="G33" i="9"/>
  <c r="D34" i="9"/>
  <c r="D33" i="9"/>
  <c r="H31" i="9"/>
  <c r="I31" i="9" s="1"/>
  <c r="J31" i="9" s="1"/>
  <c r="H30" i="9"/>
  <c r="I30" i="9" s="1"/>
  <c r="J30" i="9" s="1"/>
  <c r="E31" i="9"/>
  <c r="E30" i="9"/>
  <c r="D31" i="9"/>
  <c r="D30" i="9"/>
  <c r="E25" i="9"/>
  <c r="E26" i="9"/>
  <c r="E27" i="9"/>
  <c r="I27" i="9" s="1"/>
  <c r="J27" i="9" s="1"/>
  <c r="E28" i="9"/>
  <c r="E24" i="9"/>
  <c r="G26" i="9"/>
  <c r="G25" i="9"/>
  <c r="G21" i="9"/>
  <c r="G20" i="9"/>
  <c r="D27" i="9"/>
  <c r="D26" i="9"/>
  <c r="D25" i="9"/>
  <c r="D23" i="9"/>
  <c r="D21" i="9"/>
  <c r="D20" i="9"/>
  <c r="G17" i="9"/>
  <c r="G18" i="9"/>
  <c r="G16" i="9"/>
  <c r="E13" i="9"/>
  <c r="E15" i="9"/>
  <c r="D17" i="9"/>
  <c r="D18" i="9"/>
  <c r="D16" i="9"/>
  <c r="E16" i="9"/>
  <c r="G37" i="9" l="1"/>
  <c r="I37" i="9" s="1"/>
  <c r="I33" i="9"/>
  <c r="J33" i="9" s="1"/>
  <c r="G34" i="9"/>
  <c r="I34" i="9" s="1"/>
  <c r="J34" i="9" s="1"/>
  <c r="E19" i="9"/>
  <c r="E29" i="9" s="1"/>
  <c r="E32" i="9" s="1"/>
  <c r="E45" i="9" l="1"/>
  <c r="E46" i="9" s="1"/>
  <c r="E48" i="9" s="1"/>
  <c r="G33" i="7"/>
  <c r="I40" i="7"/>
  <c r="I39" i="7"/>
  <c r="I38" i="7"/>
  <c r="I37" i="7"/>
  <c r="I34" i="7"/>
  <c r="I27" i="7"/>
  <c r="I26" i="7"/>
  <c r="H30" i="7"/>
  <c r="H29" i="7"/>
  <c r="H27" i="7"/>
  <c r="H26" i="7"/>
  <c r="H25" i="7"/>
  <c r="I25" i="7" s="1"/>
  <c r="H24" i="7"/>
  <c r="D19" i="7"/>
  <c r="G30" i="7"/>
  <c r="G29" i="7"/>
  <c r="G20" i="7"/>
  <c r="G14" i="7"/>
  <c r="I35" i="7"/>
  <c r="F35" i="7"/>
  <c r="E35" i="7"/>
  <c r="E34" i="7"/>
  <c r="E29" i="7"/>
  <c r="E25" i="7"/>
  <c r="E24" i="7"/>
  <c r="I24" i="7" s="1"/>
  <c r="E13" i="7"/>
  <c r="E14" i="7"/>
  <c r="E15" i="7"/>
  <c r="E12" i="7"/>
  <c r="D33" i="7"/>
  <c r="E30" i="7"/>
  <c r="E16" i="7"/>
  <c r="I34" i="6"/>
  <c r="J34" i="6" s="1"/>
  <c r="I39" i="6"/>
  <c r="I38" i="6"/>
  <c r="I37" i="6"/>
  <c r="I36" i="6"/>
  <c r="I33" i="6"/>
  <c r="J33" i="6" s="1"/>
  <c r="I29" i="6"/>
  <c r="J29" i="6" s="1"/>
  <c r="I28" i="6"/>
  <c r="J28" i="6" s="1"/>
  <c r="I25" i="6"/>
  <c r="J25" i="6" s="1"/>
  <c r="I23" i="6"/>
  <c r="H24" i="6"/>
  <c r="I24" i="6" s="1"/>
  <c r="J24" i="6" s="1"/>
  <c r="H23" i="6"/>
  <c r="E30" i="6"/>
  <c r="E27" i="6"/>
  <c r="E18" i="6"/>
  <c r="D31" i="6"/>
  <c r="D32" i="6" s="1"/>
  <c r="G31" i="6"/>
  <c r="G19" i="6"/>
  <c r="G34" i="6"/>
  <c r="F34" i="6"/>
  <c r="J34" i="8"/>
  <c r="J32" i="8"/>
  <c r="I37" i="8"/>
  <c r="I36" i="8"/>
  <c r="J36" i="8" s="1"/>
  <c r="I35" i="8"/>
  <c r="J35" i="8" s="1"/>
  <c r="I34" i="8"/>
  <c r="I32" i="8"/>
  <c r="I31" i="8"/>
  <c r="J31" i="8" s="1"/>
  <c r="I22" i="8"/>
  <c r="G32" i="8"/>
  <c r="F32" i="8"/>
  <c r="H36" i="8"/>
  <c r="H35" i="8"/>
  <c r="H34" i="8"/>
  <c r="H27" i="8"/>
  <c r="I27" i="8" s="1"/>
  <c r="J27" i="8" s="1"/>
  <c r="H24" i="8"/>
  <c r="I24" i="8" s="1"/>
  <c r="J24" i="8" s="1"/>
  <c r="H23" i="8"/>
  <c r="I23" i="8" s="1"/>
  <c r="J23" i="8" s="1"/>
  <c r="H22" i="8"/>
  <c r="G27" i="8"/>
  <c r="G29" i="8" s="1"/>
  <c r="G26" i="8"/>
  <c r="H26" i="8" s="1"/>
  <c r="I26" i="8" s="1"/>
  <c r="J26" i="8" s="1"/>
  <c r="G23" i="8"/>
  <c r="G21" i="8"/>
  <c r="G20" i="8"/>
  <c r="G19" i="8"/>
  <c r="G18" i="8"/>
  <c r="G16" i="8"/>
  <c r="G15" i="8"/>
  <c r="G14" i="8"/>
  <c r="D32" i="8"/>
  <c r="D30" i="8"/>
  <c r="D29" i="8"/>
  <c r="D27" i="8"/>
  <c r="E27" i="8" s="1"/>
  <c r="D26" i="8"/>
  <c r="E26" i="8" s="1"/>
  <c r="D23" i="8"/>
  <c r="E23" i="8" s="1"/>
  <c r="D21" i="8"/>
  <c r="E21" i="8" s="1"/>
  <c r="D20" i="8"/>
  <c r="D19" i="8"/>
  <c r="E19" i="8" s="1"/>
  <c r="D18" i="8"/>
  <c r="D16" i="8"/>
  <c r="D15" i="8"/>
  <c r="D14" i="8"/>
  <c r="E14" i="8" s="1"/>
  <c r="E24" i="8"/>
  <c r="E22" i="8"/>
  <c r="E20" i="8"/>
  <c r="E18" i="8"/>
  <c r="E13" i="8"/>
  <c r="E15" i="8"/>
  <c r="E12" i="8"/>
  <c r="H78" i="5"/>
  <c r="H77" i="5"/>
  <c r="H73" i="5"/>
  <c r="E78" i="5"/>
  <c r="E77" i="5"/>
  <c r="I77" i="5" s="1"/>
  <c r="J77" i="5" s="1"/>
  <c r="J72" i="5"/>
  <c r="I72" i="5"/>
  <c r="I74" i="5"/>
  <c r="I75" i="5"/>
  <c r="E73" i="5"/>
  <c r="E72" i="5"/>
  <c r="E67" i="5"/>
  <c r="E73" i="4"/>
  <c r="E61" i="4"/>
  <c r="H67" i="3"/>
  <c r="H65" i="3"/>
  <c r="H63" i="3"/>
  <c r="E70" i="3"/>
  <c r="E71" i="3"/>
  <c r="E72" i="3"/>
  <c r="E73" i="3"/>
  <c r="E78" i="3" s="1"/>
  <c r="E74" i="3"/>
  <c r="E75" i="3"/>
  <c r="E76" i="3"/>
  <c r="E77" i="3"/>
  <c r="E69" i="3"/>
  <c r="H77" i="3"/>
  <c r="H76" i="3"/>
  <c r="H75" i="3"/>
  <c r="H74" i="3"/>
  <c r="I36" i="7" l="1"/>
  <c r="I30" i="7"/>
  <c r="I29" i="7"/>
  <c r="G32" i="6"/>
  <c r="I32" i="6" s="1"/>
  <c r="J32" i="6" s="1"/>
  <c r="I31" i="6"/>
  <c r="J31" i="6" s="1"/>
  <c r="G35" i="6"/>
  <c r="I35" i="6" s="1"/>
  <c r="J35" i="6" s="1"/>
  <c r="I29" i="8"/>
  <c r="J29" i="8" s="1"/>
  <c r="G30" i="8"/>
  <c r="I41" i="7"/>
  <c r="I32" i="7"/>
  <c r="I33" i="7"/>
  <c r="E18" i="7"/>
  <c r="E28" i="7" s="1"/>
  <c r="E31" i="7" s="1"/>
  <c r="I78" i="5"/>
  <c r="J78" i="5" s="1"/>
  <c r="I73" i="5"/>
  <c r="J73" i="5" s="1"/>
  <c r="E68" i="3"/>
  <c r="E80" i="3"/>
  <c r="E79" i="3"/>
  <c r="H80" i="3"/>
  <c r="H79" i="3"/>
  <c r="I79" i="3" s="1"/>
  <c r="J79" i="3" s="1"/>
  <c r="I74" i="3"/>
  <c r="G70" i="3"/>
  <c r="D70" i="3"/>
  <c r="E63" i="3"/>
  <c r="I63" i="3" s="1"/>
  <c r="E62" i="3"/>
  <c r="D80" i="3"/>
  <c r="D79" i="3"/>
  <c r="G80" i="3"/>
  <c r="G79" i="3"/>
  <c r="G75" i="3"/>
  <c r="G72" i="3"/>
  <c r="G71" i="3"/>
  <c r="G65" i="3"/>
  <c r="G66" i="3"/>
  <c r="G67" i="3"/>
  <c r="G64" i="3"/>
  <c r="D71" i="3"/>
  <c r="D72" i="3"/>
  <c r="D75" i="3"/>
  <c r="D65" i="3"/>
  <c r="E65" i="3" s="1"/>
  <c r="I65" i="3" s="1"/>
  <c r="D66" i="3"/>
  <c r="E66" i="3" s="1"/>
  <c r="D67" i="3"/>
  <c r="E67" i="3" s="1"/>
  <c r="I67" i="3" s="1"/>
  <c r="D64" i="3"/>
  <c r="E64" i="3" s="1"/>
  <c r="I65" i="2"/>
  <c r="I63" i="2"/>
  <c r="I62" i="2"/>
  <c r="I88" i="2"/>
  <c r="J88" i="2" s="1"/>
  <c r="I87" i="2"/>
  <c r="J87" i="2" s="1"/>
  <c r="I86" i="2"/>
  <c r="J86" i="2" s="1"/>
  <c r="I79" i="2"/>
  <c r="J79" i="2" s="1"/>
  <c r="I78" i="2"/>
  <c r="J78" i="2" s="1"/>
  <c r="I76" i="2"/>
  <c r="J76" i="2" s="1"/>
  <c r="I75" i="2"/>
  <c r="J75" i="2" s="1"/>
  <c r="I74" i="2"/>
  <c r="J74" i="2" s="1"/>
  <c r="I73" i="2"/>
  <c r="J73" i="2" s="1"/>
  <c r="I72" i="2"/>
  <c r="E67" i="2"/>
  <c r="E77" i="2" s="1"/>
  <c r="E80" i="2" s="1"/>
  <c r="I30" i="8" l="1"/>
  <c r="J30" i="8" s="1"/>
  <c r="G33" i="8"/>
  <c r="I33" i="8" s="1"/>
  <c r="J33" i="8" s="1"/>
  <c r="I80" i="3"/>
  <c r="J80" i="3" s="1"/>
  <c r="E81" i="3"/>
  <c r="E93" i="2"/>
  <c r="E94" i="2" s="1"/>
  <c r="E96" i="2" s="1"/>
  <c r="E225" i="9"/>
  <c r="E228" i="9" s="1"/>
  <c r="E241" i="9" s="1"/>
  <c r="E242" i="9" s="1"/>
  <c r="E244" i="9" s="1"/>
  <c r="E215" i="9"/>
  <c r="E83" i="4" l="1"/>
  <c r="I83" i="4" s="1"/>
  <c r="D90" i="4"/>
  <c r="H79" i="4"/>
  <c r="H78" i="4"/>
  <c r="E79" i="4"/>
  <c r="I72" i="4"/>
  <c r="I71" i="4"/>
  <c r="I70" i="4"/>
  <c r="E74" i="4"/>
  <c r="E91" i="3"/>
  <c r="I68" i="4" l="1"/>
  <c r="I69" i="4"/>
  <c r="E84" i="4"/>
  <c r="I84" i="4"/>
  <c r="I74" i="4"/>
  <c r="J74" i="4" s="1"/>
  <c r="H91" i="3"/>
  <c r="I91" i="3" s="1"/>
  <c r="J91" i="3" s="1"/>
  <c r="E78" i="4"/>
  <c r="I78" i="4" s="1"/>
  <c r="J78" i="4" s="1"/>
  <c r="I82" i="4"/>
  <c r="J82" i="4" s="1"/>
  <c r="H65" i="4"/>
  <c r="I65" i="4" s="1"/>
  <c r="I79" i="4"/>
  <c r="J79" i="4" s="1"/>
  <c r="H64" i="4"/>
  <c r="G90" i="4"/>
  <c r="I90" i="4" s="1"/>
  <c r="J90" i="4" s="1"/>
  <c r="E63" i="4"/>
  <c r="E67" i="4" s="1"/>
  <c r="E77" i="4" s="1"/>
  <c r="I81" i="4" l="1"/>
  <c r="J81" i="4" s="1"/>
  <c r="E23" i="10"/>
  <c r="E80" i="4"/>
  <c r="E93" i="4" s="1"/>
  <c r="E94" i="4" s="1"/>
  <c r="E96" i="4" s="1"/>
  <c r="H66" i="4"/>
  <c r="E93" i="3" l="1"/>
  <c r="E94" i="3" l="1"/>
  <c r="E95" i="3" l="1"/>
  <c r="E97" i="3" s="1"/>
  <c r="E22" i="10" s="1"/>
  <c r="E27" i="10"/>
  <c r="E26" i="10"/>
  <c r="E21" i="10"/>
  <c r="E19" i="10"/>
  <c r="E18" i="10"/>
  <c r="E17" i="10"/>
  <c r="E16" i="10"/>
  <c r="E15" i="10"/>
  <c r="E13" i="10"/>
  <c r="E12" i="10"/>
  <c r="E11" i="10"/>
  <c r="E10" i="10"/>
  <c r="E9" i="10"/>
  <c r="E8" i="10"/>
  <c r="E7" i="10"/>
  <c r="E6" i="10"/>
  <c r="E44" i="7" l="1"/>
  <c r="E45" i="7" s="1"/>
  <c r="I75" i="3"/>
  <c r="J75" i="3" s="1"/>
  <c r="E42" i="6" l="1"/>
  <c r="E17" i="8"/>
  <c r="E25" i="8" s="1"/>
  <c r="E28" i="8" s="1"/>
  <c r="E40" i="8" s="1"/>
  <c r="E41" i="8" s="1"/>
  <c r="E47" i="7"/>
  <c r="E36" i="10" s="1"/>
  <c r="I211" i="9"/>
  <c r="E43" i="6" l="1"/>
  <c r="E44" i="6" s="1"/>
  <c r="E46" i="6" s="1"/>
  <c r="E34" i="10" s="1"/>
  <c r="E92" i="5"/>
  <c r="E93" i="5" s="1"/>
  <c r="E95" i="5" s="1"/>
  <c r="E30" i="10" s="1"/>
  <c r="E42" i="8"/>
  <c r="E25" i="10" l="1"/>
  <c r="E44" i="8"/>
  <c r="E32" i="10" s="1"/>
  <c r="H12" i="3" l="1"/>
  <c r="I12" i="3" l="1"/>
  <c r="J12" i="3" s="1"/>
  <c r="H112" i="3"/>
  <c r="H62" i="3"/>
  <c r="I62" i="3" l="1"/>
  <c r="J62" i="3" s="1"/>
  <c r="I112" i="3"/>
  <c r="J112" i="3" s="1"/>
  <c r="H61" i="4" l="1"/>
  <c r="I61" i="4" l="1"/>
  <c r="J61" i="4" s="1"/>
  <c r="H63" i="4" l="1"/>
  <c r="I63" i="4" l="1"/>
  <c r="J63" i="4" s="1"/>
  <c r="H67" i="4"/>
  <c r="H77" i="4" l="1"/>
  <c r="I67" i="4"/>
  <c r="J67" i="4" l="1"/>
  <c r="I26" i="10" s="1"/>
  <c r="H80" i="4"/>
  <c r="I77" i="4"/>
  <c r="J77" i="4" s="1"/>
  <c r="I80" i="4" l="1"/>
  <c r="J80" i="4" s="1"/>
  <c r="H93" i="4" l="1"/>
  <c r="I93" i="4" s="1"/>
  <c r="J93" i="4" s="1"/>
  <c r="I92" i="4"/>
  <c r="J92" i="4" s="1"/>
  <c r="H94" i="4" l="1"/>
  <c r="I94" i="4" s="1"/>
  <c r="J94" i="4" s="1"/>
  <c r="H96" i="4" l="1"/>
  <c r="F26" i="10" s="1"/>
  <c r="G26" i="10" s="1"/>
  <c r="M67" i="4" l="1"/>
  <c r="L67" i="4"/>
  <c r="I96" i="4"/>
  <c r="J96" i="4" s="1"/>
  <c r="H26" i="10" s="1"/>
  <c r="F16" i="3"/>
  <c r="F17" i="2"/>
  <c r="F66" i="3" l="1"/>
  <c r="H16" i="3"/>
  <c r="I16" i="3" s="1"/>
  <c r="F17" i="5"/>
  <c r="H17" i="5" s="1"/>
  <c r="I17" i="5" s="1"/>
  <c r="F65" i="5"/>
  <c r="H65" i="5" s="1"/>
  <c r="I65" i="5" s="1"/>
  <c r="F66" i="2"/>
  <c r="H17" i="2"/>
  <c r="I17" i="2" s="1"/>
  <c r="F114" i="4"/>
  <c r="H114" i="4" s="1"/>
  <c r="I114" i="4" s="1"/>
  <c r="F16" i="4"/>
  <c r="H16" i="4" s="1"/>
  <c r="I16" i="4" s="1"/>
  <c r="F115" i="2" l="1"/>
  <c r="H66" i="2"/>
  <c r="I66" i="2" s="1"/>
  <c r="F116" i="3"/>
  <c r="H116" i="3" s="1"/>
  <c r="I116" i="3" s="1"/>
  <c r="H66" i="3"/>
  <c r="I66" i="3" s="1"/>
  <c r="F22" i="6"/>
  <c r="H22" i="6" s="1"/>
  <c r="I22" i="6" s="1"/>
  <c r="F22" i="7"/>
  <c r="H22" i="7" s="1"/>
  <c r="I22" i="7" s="1"/>
  <c r="F164" i="2" l="1"/>
  <c r="H115" i="2"/>
  <c r="I115" i="2" s="1"/>
  <c r="F22" i="3"/>
  <c r="F21" i="8"/>
  <c r="H21" i="8" s="1"/>
  <c r="I21" i="8" s="1"/>
  <c r="F23" i="9"/>
  <c r="F22" i="2"/>
  <c r="F120" i="4" l="1"/>
  <c r="H120" i="4" s="1"/>
  <c r="I120" i="4" s="1"/>
  <c r="F22" i="4"/>
  <c r="H22" i="4" s="1"/>
  <c r="I22" i="4" s="1"/>
  <c r="F23" i="5"/>
  <c r="H23" i="5" s="1"/>
  <c r="I23" i="5" s="1"/>
  <c r="F71" i="5"/>
  <c r="H71" i="5" s="1"/>
  <c r="I71" i="5" s="1"/>
  <c r="F72" i="9"/>
  <c r="H23" i="9"/>
  <c r="I23" i="9" s="1"/>
  <c r="F71" i="2"/>
  <c r="H22" i="2"/>
  <c r="I22" i="2" s="1"/>
  <c r="F72" i="3"/>
  <c r="H22" i="3"/>
  <c r="I22" i="3" s="1"/>
  <c r="F213" i="2"/>
  <c r="H213" i="2" s="1"/>
  <c r="I213" i="2" s="1"/>
  <c r="H164" i="2"/>
  <c r="I164" i="2" s="1"/>
  <c r="F120" i="2" l="1"/>
  <c r="H71" i="2"/>
  <c r="I71" i="2" s="1"/>
  <c r="F122" i="3"/>
  <c r="H122" i="3" s="1"/>
  <c r="I122" i="3" s="1"/>
  <c r="H72" i="3"/>
  <c r="I72" i="3" s="1"/>
  <c r="F121" i="9"/>
  <c r="H72" i="9"/>
  <c r="I72" i="9" s="1"/>
  <c r="F170" i="9" l="1"/>
  <c r="H121" i="9"/>
  <c r="I121" i="9" s="1"/>
  <c r="F169" i="2"/>
  <c r="H120" i="2"/>
  <c r="I120" i="2" s="1"/>
  <c r="F218" i="2" l="1"/>
  <c r="H218" i="2" s="1"/>
  <c r="I218" i="2" s="1"/>
  <c r="H169" i="2"/>
  <c r="I169" i="2" s="1"/>
  <c r="F219" i="9"/>
  <c r="H170" i="9"/>
  <c r="I170" i="9" s="1"/>
  <c r="F268" i="9" l="1"/>
  <c r="H219" i="9"/>
  <c r="I219" i="9" s="1"/>
  <c r="F317" i="9" l="1"/>
  <c r="H268" i="9"/>
  <c r="I268" i="9" s="1"/>
  <c r="F366" i="9" l="1"/>
  <c r="H366" i="9" s="1"/>
  <c r="I366" i="9" s="1"/>
  <c r="H317" i="9"/>
  <c r="I317" i="9" s="1"/>
  <c r="F22" i="9" l="1"/>
  <c r="F20" i="8"/>
  <c r="H20" i="8" s="1"/>
  <c r="I20" i="8" s="1"/>
  <c r="F19" i="2"/>
  <c r="F21" i="2"/>
  <c r="F21" i="7"/>
  <c r="H21" i="7" s="1"/>
  <c r="I21" i="7" s="1"/>
  <c r="F21" i="6"/>
  <c r="H21" i="6" s="1"/>
  <c r="I21" i="6" s="1"/>
  <c r="F20" i="9"/>
  <c r="F20" i="7"/>
  <c r="H20" i="7" s="1"/>
  <c r="I20" i="7" s="1"/>
  <c r="F20" i="6"/>
  <c r="H20" i="6" s="1"/>
  <c r="I20" i="6" s="1"/>
  <c r="F71" i="9" l="1"/>
  <c r="H22" i="9"/>
  <c r="I22" i="9" s="1"/>
  <c r="F69" i="9"/>
  <c r="H20" i="9"/>
  <c r="I20" i="9" s="1"/>
  <c r="F70" i="2"/>
  <c r="H21" i="2"/>
  <c r="I21" i="2" s="1"/>
  <c r="F68" i="2"/>
  <c r="H19" i="2"/>
  <c r="I19" i="2" s="1"/>
  <c r="F22" i="5"/>
  <c r="H22" i="5" s="1"/>
  <c r="I22" i="5" s="1"/>
  <c r="F70" i="5"/>
  <c r="H70" i="5" s="1"/>
  <c r="I70" i="5" s="1"/>
  <c r="F21" i="4"/>
  <c r="H21" i="4" s="1"/>
  <c r="I21" i="4" s="1"/>
  <c r="F119" i="4"/>
  <c r="H119" i="4" s="1"/>
  <c r="I119" i="4" s="1"/>
  <c r="F21" i="3"/>
  <c r="F23" i="7"/>
  <c r="H23" i="7" s="1"/>
  <c r="I23" i="7" s="1"/>
  <c r="F20" i="3"/>
  <c r="F18" i="8"/>
  <c r="H18" i="8" s="1"/>
  <c r="I18" i="8" s="1"/>
  <c r="F69" i="5" l="1"/>
  <c r="H69" i="5" s="1"/>
  <c r="I69" i="5" s="1"/>
  <c r="F21" i="5"/>
  <c r="H21" i="5" s="1"/>
  <c r="I21" i="5" s="1"/>
  <c r="F117" i="2"/>
  <c r="H68" i="2"/>
  <c r="I68" i="2" s="1"/>
  <c r="F118" i="9"/>
  <c r="H69" i="9"/>
  <c r="I69" i="9" s="1"/>
  <c r="F70" i="3"/>
  <c r="H20" i="3"/>
  <c r="I20" i="3" s="1"/>
  <c r="F20" i="4"/>
  <c r="H20" i="4" s="1"/>
  <c r="I20" i="4" s="1"/>
  <c r="F118" i="4"/>
  <c r="H118" i="4" s="1"/>
  <c r="I118" i="4" s="1"/>
  <c r="F71" i="3"/>
  <c r="H21" i="3"/>
  <c r="I21" i="3" s="1"/>
  <c r="F119" i="2"/>
  <c r="H70" i="2"/>
  <c r="I70" i="2" s="1"/>
  <c r="F120" i="9"/>
  <c r="H71" i="9"/>
  <c r="I71" i="9" s="1"/>
  <c r="F169" i="9" l="1"/>
  <c r="H120" i="9"/>
  <c r="I120" i="9" s="1"/>
  <c r="F121" i="3"/>
  <c r="H121" i="3" s="1"/>
  <c r="I121" i="3" s="1"/>
  <c r="H71" i="3"/>
  <c r="I71" i="3" s="1"/>
  <c r="F120" i="3"/>
  <c r="H120" i="3" s="1"/>
  <c r="I120" i="3" s="1"/>
  <c r="H70" i="3"/>
  <c r="I70" i="3" s="1"/>
  <c r="F166" i="2"/>
  <c r="H117" i="2"/>
  <c r="I117" i="2" s="1"/>
  <c r="F168" i="2"/>
  <c r="H119" i="2"/>
  <c r="I119" i="2" s="1"/>
  <c r="F167" i="9"/>
  <c r="H118" i="9"/>
  <c r="I118" i="9" s="1"/>
  <c r="F19" i="6"/>
  <c r="H19" i="6" s="1"/>
  <c r="I19" i="6" s="1"/>
  <c r="F20" i="2"/>
  <c r="F19" i="7"/>
  <c r="H19" i="7" s="1"/>
  <c r="I19" i="7" s="1"/>
  <c r="F19" i="8"/>
  <c r="H19" i="8" s="1"/>
  <c r="I19" i="8" s="1"/>
  <c r="F23" i="3"/>
  <c r="F23" i="4" l="1"/>
  <c r="H23" i="4" s="1"/>
  <c r="I23" i="4" s="1"/>
  <c r="F121" i="4"/>
  <c r="H121" i="4" s="1"/>
  <c r="I121" i="4" s="1"/>
  <c r="F216" i="9"/>
  <c r="H167" i="9"/>
  <c r="I167" i="9" s="1"/>
  <c r="F215" i="2"/>
  <c r="H215" i="2" s="1"/>
  <c r="I215" i="2" s="1"/>
  <c r="H166" i="2"/>
  <c r="I166" i="2" s="1"/>
  <c r="F73" i="3"/>
  <c r="H23" i="3"/>
  <c r="I23" i="3" s="1"/>
  <c r="F69" i="2"/>
  <c r="H20" i="2"/>
  <c r="I20" i="2" s="1"/>
  <c r="F19" i="4"/>
  <c r="H19" i="4" s="1"/>
  <c r="I19" i="4" s="1"/>
  <c r="F117" i="4"/>
  <c r="H117" i="4" s="1"/>
  <c r="I117" i="4" s="1"/>
  <c r="F68" i="5"/>
  <c r="H68" i="5" s="1"/>
  <c r="I68" i="5" s="1"/>
  <c r="F20" i="5"/>
  <c r="H20" i="5" s="1"/>
  <c r="I20" i="5" s="1"/>
  <c r="F217" i="2"/>
  <c r="H217" i="2" s="1"/>
  <c r="I217" i="2" s="1"/>
  <c r="H168" i="2"/>
  <c r="I168" i="2" s="1"/>
  <c r="F218" i="9"/>
  <c r="H169" i="9"/>
  <c r="I169" i="9" s="1"/>
  <c r="F19" i="3"/>
  <c r="F21" i="9"/>
  <c r="F123" i="3" l="1"/>
  <c r="H123" i="3" s="1"/>
  <c r="I123" i="3" s="1"/>
  <c r="H73" i="3"/>
  <c r="I73" i="3" s="1"/>
  <c r="F265" i="9"/>
  <c r="H216" i="9"/>
  <c r="I216" i="9" s="1"/>
  <c r="F69" i="3"/>
  <c r="H19" i="3"/>
  <c r="I19" i="3" s="1"/>
  <c r="F70" i="9"/>
  <c r="H21" i="9"/>
  <c r="I21" i="9" s="1"/>
  <c r="F267" i="9"/>
  <c r="H218" i="9"/>
  <c r="F118" i="2"/>
  <c r="H69" i="2"/>
  <c r="I69" i="2" s="1"/>
  <c r="F167" i="2" l="1"/>
  <c r="H118" i="2"/>
  <c r="I118" i="2" s="1"/>
  <c r="F119" i="9"/>
  <c r="H70" i="9"/>
  <c r="I70" i="9" s="1"/>
  <c r="F314" i="9"/>
  <c r="H265" i="9"/>
  <c r="I265" i="9" s="1"/>
  <c r="F316" i="9"/>
  <c r="H267" i="9"/>
  <c r="I267" i="9" s="1"/>
  <c r="F119" i="3"/>
  <c r="H119" i="3" s="1"/>
  <c r="I119" i="3" s="1"/>
  <c r="H69" i="3"/>
  <c r="I69" i="3" s="1"/>
  <c r="F365" i="9" l="1"/>
  <c r="H365" i="9" s="1"/>
  <c r="I365" i="9" s="1"/>
  <c r="H316" i="9"/>
  <c r="I316" i="9" s="1"/>
  <c r="F168" i="9"/>
  <c r="H119" i="9"/>
  <c r="I119" i="9" s="1"/>
  <c r="F363" i="9"/>
  <c r="H363" i="9" s="1"/>
  <c r="I363" i="9" s="1"/>
  <c r="H314" i="9"/>
  <c r="I314" i="9" s="1"/>
  <c r="F216" i="2"/>
  <c r="H216" i="2" s="1"/>
  <c r="I216" i="2" s="1"/>
  <c r="H167" i="2"/>
  <c r="I167" i="2" s="1"/>
  <c r="F217" i="9" l="1"/>
  <c r="H168" i="9"/>
  <c r="I168" i="9" s="1"/>
  <c r="F266" i="9" l="1"/>
  <c r="H217" i="9"/>
  <c r="I217" i="9" s="1"/>
  <c r="F315" i="9" l="1"/>
  <c r="H266" i="9"/>
  <c r="I266" i="9" s="1"/>
  <c r="F364" i="9" l="1"/>
  <c r="H364" i="9" s="1"/>
  <c r="I364" i="9" s="1"/>
  <c r="H315" i="9"/>
  <c r="I315" i="9" s="1"/>
  <c r="F12" i="7" l="1"/>
  <c r="H12" i="7" s="1"/>
  <c r="F12" i="6"/>
  <c r="H12" i="6" s="1"/>
  <c r="F12" i="4" l="1"/>
  <c r="H12" i="4" s="1"/>
  <c r="F110" i="4"/>
  <c r="H110" i="4" s="1"/>
  <c r="I12" i="6"/>
  <c r="J12" i="6" s="1"/>
  <c r="F60" i="5"/>
  <c r="H60" i="5" s="1"/>
  <c r="F12" i="5"/>
  <c r="H12" i="5" s="1"/>
  <c r="I12" i="7"/>
  <c r="J12" i="7" s="1"/>
  <c r="F14" i="3"/>
  <c r="F64" i="3" l="1"/>
  <c r="H14" i="3"/>
  <c r="I12" i="5"/>
  <c r="J12" i="5" s="1"/>
  <c r="I110" i="4"/>
  <c r="J110" i="4" s="1"/>
  <c r="I60" i="5"/>
  <c r="J60" i="5" s="1"/>
  <c r="I12" i="4"/>
  <c r="J12" i="4" s="1"/>
  <c r="F16" i="9"/>
  <c r="F65" i="9" l="1"/>
  <c r="H16" i="9"/>
  <c r="I16" i="9" s="1"/>
  <c r="J16" i="9" s="1"/>
  <c r="I14" i="3"/>
  <c r="J14" i="3" s="1"/>
  <c r="H18" i="3"/>
  <c r="F114" i="3"/>
  <c r="H114" i="3" s="1"/>
  <c r="H64" i="3"/>
  <c r="F14" i="7"/>
  <c r="H14" i="7" s="1"/>
  <c r="F13" i="9"/>
  <c r="F14" i="6"/>
  <c r="H14" i="6" s="1"/>
  <c r="F15" i="5" l="1"/>
  <c r="H15" i="5" s="1"/>
  <c r="F63" i="5"/>
  <c r="H63" i="5" s="1"/>
  <c r="F14" i="4"/>
  <c r="H14" i="4" s="1"/>
  <c r="F112" i="4"/>
  <c r="H112" i="4" s="1"/>
  <c r="I18" i="3"/>
  <c r="J18" i="3" s="1"/>
  <c r="I21" i="10" s="1"/>
  <c r="H28" i="3"/>
  <c r="I14" i="7"/>
  <c r="J14" i="7" s="1"/>
  <c r="H18" i="7"/>
  <c r="I14" i="6"/>
  <c r="J14" i="6" s="1"/>
  <c r="H18" i="6"/>
  <c r="I64" i="3"/>
  <c r="J64" i="3" s="1"/>
  <c r="H68" i="3"/>
  <c r="H13" i="9"/>
  <c r="F62" i="9"/>
  <c r="H118" i="3"/>
  <c r="I114" i="3"/>
  <c r="J114" i="3" s="1"/>
  <c r="F114" i="9"/>
  <c r="H65" i="9"/>
  <c r="I65" i="9" s="1"/>
  <c r="J65" i="9" s="1"/>
  <c r="F12" i="8"/>
  <c r="H12" i="8" s="1"/>
  <c r="I12" i="8" l="1"/>
  <c r="J12" i="8" s="1"/>
  <c r="I118" i="3"/>
  <c r="J118" i="3" s="1"/>
  <c r="I23" i="10" s="1"/>
  <c r="H128" i="3"/>
  <c r="H78" i="3"/>
  <c r="I68" i="3"/>
  <c r="H28" i="7"/>
  <c r="I18" i="7"/>
  <c r="J18" i="7" s="1"/>
  <c r="I36" i="10" s="1"/>
  <c r="I112" i="4"/>
  <c r="J112" i="4" s="1"/>
  <c r="H116" i="4"/>
  <c r="F111" i="9"/>
  <c r="H62" i="9"/>
  <c r="I14" i="4"/>
  <c r="J14" i="4" s="1"/>
  <c r="H18" i="4"/>
  <c r="F163" i="9"/>
  <c r="H114" i="9"/>
  <c r="I114" i="9" s="1"/>
  <c r="J114" i="9" s="1"/>
  <c r="I13" i="9"/>
  <c r="J13" i="9" s="1"/>
  <c r="H27" i="6"/>
  <c r="I18" i="6"/>
  <c r="H31" i="3"/>
  <c r="I28" i="3"/>
  <c r="J28" i="3" s="1"/>
  <c r="I63" i="5"/>
  <c r="J63" i="5" s="1"/>
  <c r="H67" i="5"/>
  <c r="I15" i="5"/>
  <c r="J15" i="5" s="1"/>
  <c r="H19" i="5"/>
  <c r="F12" i="2"/>
  <c r="F61" i="2" l="1"/>
  <c r="H12" i="2"/>
  <c r="H76" i="5"/>
  <c r="I67" i="5"/>
  <c r="I128" i="3"/>
  <c r="J128" i="3" s="1"/>
  <c r="H131" i="3"/>
  <c r="I19" i="5"/>
  <c r="J19" i="5" s="1"/>
  <c r="I29" i="10" s="1"/>
  <c r="H28" i="5"/>
  <c r="J18" i="6"/>
  <c r="I34" i="10" s="1"/>
  <c r="H126" i="4"/>
  <c r="I116" i="4"/>
  <c r="I28" i="7"/>
  <c r="J28" i="7" s="1"/>
  <c r="H31" i="7"/>
  <c r="I27" i="6"/>
  <c r="J27" i="6" s="1"/>
  <c r="H30" i="6"/>
  <c r="F212" i="9"/>
  <c r="H163" i="9"/>
  <c r="I163" i="9" s="1"/>
  <c r="J163" i="9" s="1"/>
  <c r="I62" i="9"/>
  <c r="J62" i="9" s="1"/>
  <c r="J68" i="3"/>
  <c r="I22" i="10" s="1"/>
  <c r="I31" i="3"/>
  <c r="J31" i="3" s="1"/>
  <c r="I18" i="4"/>
  <c r="H28" i="4"/>
  <c r="F160" i="9"/>
  <c r="H111" i="9"/>
  <c r="I78" i="3"/>
  <c r="J78" i="3" s="1"/>
  <c r="H81" i="3"/>
  <c r="F209" i="9" l="1"/>
  <c r="H160" i="9"/>
  <c r="J116" i="4"/>
  <c r="I27" i="10" s="1"/>
  <c r="H31" i="5"/>
  <c r="I28" i="5"/>
  <c r="J28" i="5" s="1"/>
  <c r="J67" i="5"/>
  <c r="I30" i="10" s="1"/>
  <c r="I81" i="3"/>
  <c r="J81" i="3" s="1"/>
  <c r="H93" i="3"/>
  <c r="H31" i="4"/>
  <c r="I28" i="4"/>
  <c r="J28" i="4" s="1"/>
  <c r="H129" i="4"/>
  <c r="I126" i="4"/>
  <c r="J126" i="4" s="1"/>
  <c r="I76" i="5"/>
  <c r="J76" i="5" s="1"/>
  <c r="H79" i="5"/>
  <c r="J18" i="4"/>
  <c r="I25" i="10" s="1"/>
  <c r="F261" i="9"/>
  <c r="H212" i="9"/>
  <c r="I212" i="9" s="1"/>
  <c r="J212" i="9" s="1"/>
  <c r="H43" i="7"/>
  <c r="I31" i="7"/>
  <c r="J31" i="7" s="1"/>
  <c r="H143" i="3"/>
  <c r="I131" i="3"/>
  <c r="J131" i="3" s="1"/>
  <c r="I12" i="2"/>
  <c r="J12" i="2" s="1"/>
  <c r="I111" i="9"/>
  <c r="J111" i="9" s="1"/>
  <c r="H117" i="9"/>
  <c r="I43" i="3"/>
  <c r="J43" i="3" s="1"/>
  <c r="H44" i="3"/>
  <c r="I44" i="3" s="1"/>
  <c r="J44" i="3" s="1"/>
  <c r="I30" i="6"/>
  <c r="J30" i="6" s="1"/>
  <c r="F110" i="2"/>
  <c r="H61" i="2"/>
  <c r="F14" i="8"/>
  <c r="H14" i="8" s="1"/>
  <c r="H45" i="3" l="1"/>
  <c r="I45" i="3" s="1"/>
  <c r="J45" i="3" s="1"/>
  <c r="I61" i="2"/>
  <c r="J61" i="2" s="1"/>
  <c r="H144" i="3"/>
  <c r="I144" i="3" s="1"/>
  <c r="J144" i="3" s="1"/>
  <c r="I143" i="3"/>
  <c r="J143" i="3" s="1"/>
  <c r="F310" i="9"/>
  <c r="H261" i="9"/>
  <c r="I261" i="9" s="1"/>
  <c r="J261" i="9" s="1"/>
  <c r="H91" i="5"/>
  <c r="I79" i="5"/>
  <c r="J79" i="5" s="1"/>
  <c r="F159" i="2"/>
  <c r="H110" i="2"/>
  <c r="I31" i="4"/>
  <c r="J31" i="4" s="1"/>
  <c r="H43" i="4"/>
  <c r="I43" i="7"/>
  <c r="J43" i="7" s="1"/>
  <c r="H44" i="7"/>
  <c r="I44" i="7" s="1"/>
  <c r="J44" i="7" s="1"/>
  <c r="H94" i="3"/>
  <c r="I94" i="3" s="1"/>
  <c r="J94" i="3" s="1"/>
  <c r="I93" i="3"/>
  <c r="J93" i="3" s="1"/>
  <c r="H166" i="9"/>
  <c r="I160" i="9"/>
  <c r="J160" i="9" s="1"/>
  <c r="I14" i="8"/>
  <c r="J14" i="8" s="1"/>
  <c r="H17" i="8"/>
  <c r="H43" i="6"/>
  <c r="I43" i="6" s="1"/>
  <c r="J43" i="6" s="1"/>
  <c r="I42" i="6"/>
  <c r="J42" i="6" s="1"/>
  <c r="I117" i="9"/>
  <c r="H127" i="9"/>
  <c r="H141" i="4"/>
  <c r="I129" i="4"/>
  <c r="J129" i="4" s="1"/>
  <c r="I31" i="5"/>
  <c r="J31" i="5" s="1"/>
  <c r="H43" i="5"/>
  <c r="F258" i="9"/>
  <c r="H209" i="9"/>
  <c r="F15" i="2"/>
  <c r="H47" i="3" l="1"/>
  <c r="I47" i="3" s="1"/>
  <c r="J47" i="3" s="1"/>
  <c r="H21" i="10" s="1"/>
  <c r="H95" i="3"/>
  <c r="I95" i="3" s="1"/>
  <c r="J95" i="3" s="1"/>
  <c r="H145" i="3"/>
  <c r="I145" i="3" s="1"/>
  <c r="J145" i="3" s="1"/>
  <c r="F64" i="2"/>
  <c r="H15" i="2"/>
  <c r="F307" i="9"/>
  <c r="H258" i="9"/>
  <c r="H142" i="4"/>
  <c r="I142" i="4" s="1"/>
  <c r="J142" i="4" s="1"/>
  <c r="I141" i="4"/>
  <c r="J141" i="4" s="1"/>
  <c r="H44" i="4"/>
  <c r="I44" i="4" s="1"/>
  <c r="J44" i="4" s="1"/>
  <c r="I43" i="4"/>
  <c r="J43" i="4" s="1"/>
  <c r="H44" i="5"/>
  <c r="I44" i="5" s="1"/>
  <c r="J44" i="5" s="1"/>
  <c r="I43" i="5"/>
  <c r="J43" i="5" s="1"/>
  <c r="I127" i="9"/>
  <c r="J127" i="9" s="1"/>
  <c r="H130" i="9"/>
  <c r="H176" i="9"/>
  <c r="I166" i="9"/>
  <c r="J166" i="9" s="1"/>
  <c r="I9" i="10" s="1"/>
  <c r="H45" i="7"/>
  <c r="I91" i="5"/>
  <c r="J91" i="5" s="1"/>
  <c r="H92" i="5"/>
  <c r="I92" i="5" s="1"/>
  <c r="J92" i="5" s="1"/>
  <c r="J117" i="9"/>
  <c r="I8" i="10" s="1"/>
  <c r="I17" i="8"/>
  <c r="H25" i="8"/>
  <c r="I110" i="2"/>
  <c r="J110" i="2" s="1"/>
  <c r="H215" i="9"/>
  <c r="I209" i="9"/>
  <c r="J209" i="9" s="1"/>
  <c r="H44" i="6"/>
  <c r="F208" i="2"/>
  <c r="H208" i="2" s="1"/>
  <c r="H159" i="2"/>
  <c r="F359" i="9"/>
  <c r="H359" i="9" s="1"/>
  <c r="I359" i="9" s="1"/>
  <c r="J359" i="9" s="1"/>
  <c r="H310" i="9"/>
  <c r="I310" i="9" s="1"/>
  <c r="J310" i="9" s="1"/>
  <c r="F21" i="10"/>
  <c r="G21" i="10" s="1"/>
  <c r="H97" i="3" l="1"/>
  <c r="F22" i="10" s="1"/>
  <c r="G22" i="10" s="1"/>
  <c r="H143" i="4"/>
  <c r="I143" i="4" s="1"/>
  <c r="J143" i="4" s="1"/>
  <c r="H147" i="3"/>
  <c r="F23" i="10" s="1"/>
  <c r="G23" i="10" s="1"/>
  <c r="H45" i="5"/>
  <c r="H47" i="5" s="1"/>
  <c r="H93" i="5"/>
  <c r="I93" i="5" s="1"/>
  <c r="J93" i="5" s="1"/>
  <c r="H45" i="4"/>
  <c r="H47" i="4" s="1"/>
  <c r="I44" i="6"/>
  <c r="J44" i="6" s="1"/>
  <c r="H46" i="6"/>
  <c r="I45" i="7"/>
  <c r="H47" i="7"/>
  <c r="I147" i="3"/>
  <c r="J147" i="3" s="1"/>
  <c r="H23" i="10" s="1"/>
  <c r="H264" i="9"/>
  <c r="I258" i="9"/>
  <c r="J258" i="9" s="1"/>
  <c r="H28" i="8"/>
  <c r="I25" i="8"/>
  <c r="J25" i="8" s="1"/>
  <c r="H145" i="4"/>
  <c r="F356" i="9"/>
  <c r="H356" i="9" s="1"/>
  <c r="H307" i="9"/>
  <c r="I159" i="2"/>
  <c r="J159" i="2" s="1"/>
  <c r="I215" i="9"/>
  <c r="H225" i="9"/>
  <c r="J17" i="8"/>
  <c r="I32" i="10" s="1"/>
  <c r="I176" i="9"/>
  <c r="J176" i="9" s="1"/>
  <c r="H179" i="9"/>
  <c r="I15" i="2"/>
  <c r="J15" i="2" s="1"/>
  <c r="H18" i="2"/>
  <c r="I208" i="2"/>
  <c r="J208" i="2" s="1"/>
  <c r="I130" i="9"/>
  <c r="J130" i="9" s="1"/>
  <c r="F113" i="2"/>
  <c r="H64" i="2"/>
  <c r="L68" i="3" l="1"/>
  <c r="I97" i="3"/>
  <c r="J97" i="3" s="1"/>
  <c r="H22" i="10" s="1"/>
  <c r="M68" i="3"/>
  <c r="H95" i="5"/>
  <c r="I95" i="5" s="1"/>
  <c r="J95" i="5" s="1"/>
  <c r="H30" i="10" s="1"/>
  <c r="I45" i="5"/>
  <c r="J45" i="5" s="1"/>
  <c r="I45" i="4"/>
  <c r="J45" i="4" s="1"/>
  <c r="F162" i="2"/>
  <c r="H113" i="2"/>
  <c r="L18" i="7"/>
  <c r="F36" i="10"/>
  <c r="G36" i="10" s="1"/>
  <c r="M18" i="7"/>
  <c r="I142" i="9"/>
  <c r="J142" i="9" s="1"/>
  <c r="H143" i="9"/>
  <c r="I143" i="9" s="1"/>
  <c r="J143" i="9" s="1"/>
  <c r="H28" i="2"/>
  <c r="I18" i="2"/>
  <c r="J18" i="2" s="1"/>
  <c r="I15" i="10" s="1"/>
  <c r="I179" i="9"/>
  <c r="J179" i="9" s="1"/>
  <c r="F27" i="10"/>
  <c r="G27" i="10" s="1"/>
  <c r="I145" i="4"/>
  <c r="J145" i="4" s="1"/>
  <c r="H27" i="10" s="1"/>
  <c r="M116" i="4"/>
  <c r="L116" i="4"/>
  <c r="I264" i="9"/>
  <c r="J264" i="9" s="1"/>
  <c r="I11" i="10" s="1"/>
  <c r="H274" i="9"/>
  <c r="J45" i="7"/>
  <c r="I47" i="7"/>
  <c r="J47" i="7" s="1"/>
  <c r="H36" i="10" s="1"/>
  <c r="I225" i="9"/>
  <c r="J225" i="9" s="1"/>
  <c r="H228" i="9"/>
  <c r="H313" i="9"/>
  <c r="I307" i="9"/>
  <c r="J307" i="9" s="1"/>
  <c r="F34" i="10"/>
  <c r="G34" i="10" s="1"/>
  <c r="I46" i="6"/>
  <c r="M18" i="6"/>
  <c r="I64" i="2"/>
  <c r="J64" i="2" s="1"/>
  <c r="H67" i="2"/>
  <c r="F25" i="10"/>
  <c r="G25" i="10" s="1"/>
  <c r="I47" i="4"/>
  <c r="J47" i="4" s="1"/>
  <c r="H25" i="10" s="1"/>
  <c r="M18" i="4"/>
  <c r="L18" i="4"/>
  <c r="J215" i="9"/>
  <c r="I10" i="10" s="1"/>
  <c r="H362" i="9"/>
  <c r="I356" i="9"/>
  <c r="J356" i="9" s="1"/>
  <c r="I47" i="5"/>
  <c r="J47" i="5" s="1"/>
  <c r="H29" i="10" s="1"/>
  <c r="F29" i="10"/>
  <c r="G29" i="10" s="1"/>
  <c r="H40" i="8"/>
  <c r="I28" i="8"/>
  <c r="J28" i="8" s="1"/>
  <c r="F30" i="10" l="1"/>
  <c r="G30" i="10" s="1"/>
  <c r="L67" i="5"/>
  <c r="M67" i="5"/>
  <c r="H144" i="9"/>
  <c r="H146" i="9" s="1"/>
  <c r="I313" i="9"/>
  <c r="J313" i="9" s="1"/>
  <c r="I12" i="10" s="1"/>
  <c r="H323" i="9"/>
  <c r="H192" i="9"/>
  <c r="I192" i="9" s="1"/>
  <c r="J192" i="9" s="1"/>
  <c r="I191" i="9"/>
  <c r="J191" i="9" s="1"/>
  <c r="J46" i="6"/>
  <c r="H34" i="10" s="1"/>
  <c r="L18" i="6"/>
  <c r="I228" i="9"/>
  <c r="J228" i="9" s="1"/>
  <c r="H277" i="9"/>
  <c r="I274" i="9"/>
  <c r="J274" i="9" s="1"/>
  <c r="I113" i="2"/>
  <c r="J113" i="2" s="1"/>
  <c r="H116" i="2"/>
  <c r="H41" i="8"/>
  <c r="I41" i="8" s="1"/>
  <c r="J41" i="8" s="1"/>
  <c r="I40" i="8"/>
  <c r="J40" i="8" s="1"/>
  <c r="I362" i="9"/>
  <c r="J362" i="9" s="1"/>
  <c r="I13" i="10" s="1"/>
  <c r="H372" i="9"/>
  <c r="H77" i="2"/>
  <c r="I67" i="2"/>
  <c r="I28" i="2"/>
  <c r="J28" i="2" s="1"/>
  <c r="H31" i="2"/>
  <c r="F211" i="2"/>
  <c r="H211" i="2" s="1"/>
  <c r="H162" i="2"/>
  <c r="H193" i="9" l="1"/>
  <c r="H195" i="9" s="1"/>
  <c r="F9" i="10" s="1"/>
  <c r="G9" i="10" s="1"/>
  <c r="I144" i="9"/>
  <c r="J144" i="9" s="1"/>
  <c r="J146" i="9" s="1"/>
  <c r="H8" i="10" s="1"/>
  <c r="H42" i="8"/>
  <c r="H44" i="8" s="1"/>
  <c r="I162" i="2"/>
  <c r="J162" i="2" s="1"/>
  <c r="H165" i="2"/>
  <c r="J67" i="2"/>
  <c r="I16" i="10" s="1"/>
  <c r="H241" i="9"/>
  <c r="I241" i="9" s="1"/>
  <c r="J241" i="9" s="1"/>
  <c r="I240" i="9"/>
  <c r="J240" i="9" s="1"/>
  <c r="I211" i="2"/>
  <c r="J211" i="2" s="1"/>
  <c r="H214" i="2"/>
  <c r="I77" i="2"/>
  <c r="J77" i="2" s="1"/>
  <c r="H80" i="2"/>
  <c r="H43" i="2"/>
  <c r="I31" i="2"/>
  <c r="J31" i="2" s="1"/>
  <c r="I372" i="9"/>
  <c r="J372" i="9" s="1"/>
  <c r="H375" i="9"/>
  <c r="I277" i="9"/>
  <c r="J277" i="9" s="1"/>
  <c r="I323" i="9"/>
  <c r="J323" i="9" s="1"/>
  <c r="H326" i="9"/>
  <c r="F8" i="10"/>
  <c r="G8" i="10" s="1"/>
  <c r="K117" i="9"/>
  <c r="I116" i="2"/>
  <c r="J116" i="2" s="1"/>
  <c r="I17" i="10" s="1"/>
  <c r="H126" i="2"/>
  <c r="I42" i="8" l="1"/>
  <c r="J42" i="8" s="1"/>
  <c r="I193" i="9"/>
  <c r="I146" i="9"/>
  <c r="H290" i="9"/>
  <c r="I290" i="9" s="1"/>
  <c r="J290" i="9" s="1"/>
  <c r="I289" i="9"/>
  <c r="J289" i="9" s="1"/>
  <c r="H44" i="2"/>
  <c r="I44" i="2" s="1"/>
  <c r="J44" i="2" s="1"/>
  <c r="I43" i="2"/>
  <c r="J43" i="2" s="1"/>
  <c r="H129" i="2"/>
  <c r="I126" i="2"/>
  <c r="J126" i="2" s="1"/>
  <c r="I326" i="9"/>
  <c r="J326" i="9" s="1"/>
  <c r="I375" i="9"/>
  <c r="J375" i="9" s="1"/>
  <c r="H224" i="2"/>
  <c r="I214" i="2"/>
  <c r="J214" i="2" s="1"/>
  <c r="I19" i="10" s="1"/>
  <c r="F32" i="10"/>
  <c r="G32" i="10" s="1"/>
  <c r="I44" i="8"/>
  <c r="J44" i="8" s="1"/>
  <c r="H32" i="10" s="1"/>
  <c r="M17" i="8"/>
  <c r="L17" i="8"/>
  <c r="I165" i="2"/>
  <c r="J165" i="2" s="1"/>
  <c r="I18" i="10" s="1"/>
  <c r="H175" i="2"/>
  <c r="I195" i="9"/>
  <c r="J193" i="9"/>
  <c r="J195" i="9" s="1"/>
  <c r="H9" i="10" s="1"/>
  <c r="I80" i="2"/>
  <c r="J80" i="2" s="1"/>
  <c r="H242" i="9"/>
  <c r="H291" i="9" l="1"/>
  <c r="H293" i="9" s="1"/>
  <c r="F11" i="10" s="1"/>
  <c r="G11" i="10" s="1"/>
  <c r="I92" i="2"/>
  <c r="J92" i="2" s="1"/>
  <c r="H93" i="2"/>
  <c r="I93" i="2" s="1"/>
  <c r="J93" i="2" s="1"/>
  <c r="I175" i="2"/>
  <c r="J175" i="2" s="1"/>
  <c r="H178" i="2"/>
  <c r="I387" i="9"/>
  <c r="J387" i="9" s="1"/>
  <c r="H388" i="9"/>
  <c r="I388" i="9" s="1"/>
  <c r="J388" i="9" s="1"/>
  <c r="I129" i="2"/>
  <c r="J129" i="2" s="1"/>
  <c r="H339" i="9"/>
  <c r="I339" i="9" s="1"/>
  <c r="J339" i="9" s="1"/>
  <c r="I338" i="9"/>
  <c r="J338" i="9" s="1"/>
  <c r="H45" i="2"/>
  <c r="I242" i="9"/>
  <c r="H244" i="9"/>
  <c r="H227" i="2"/>
  <c r="I224" i="2"/>
  <c r="J224" i="2" s="1"/>
  <c r="I291" i="9" l="1"/>
  <c r="I293" i="9" s="1"/>
  <c r="H340" i="9"/>
  <c r="H342" i="9" s="1"/>
  <c r="F12" i="10" s="1"/>
  <c r="G12" i="10" s="1"/>
  <c r="H389" i="9"/>
  <c r="I389" i="9" s="1"/>
  <c r="H94" i="2"/>
  <c r="I94" i="2" s="1"/>
  <c r="J94" i="2" s="1"/>
  <c r="I45" i="2"/>
  <c r="J45" i="2" s="1"/>
  <c r="H47" i="2"/>
  <c r="I227" i="2"/>
  <c r="J227" i="2" s="1"/>
  <c r="F10" i="10"/>
  <c r="G10" i="10" s="1"/>
  <c r="L215" i="9"/>
  <c r="K215" i="9"/>
  <c r="H142" i="2"/>
  <c r="I142" i="2" s="1"/>
  <c r="J142" i="2" s="1"/>
  <c r="I141" i="2"/>
  <c r="J141" i="2" s="1"/>
  <c r="J242" i="9"/>
  <c r="J244" i="9" s="1"/>
  <c r="H10" i="10" s="1"/>
  <c r="I244" i="9"/>
  <c r="I178" i="2"/>
  <c r="J178" i="2" s="1"/>
  <c r="J291" i="9" l="1"/>
  <c r="J293" i="9" s="1"/>
  <c r="H11" i="10" s="1"/>
  <c r="H96" i="2"/>
  <c r="I96" i="2" s="1"/>
  <c r="J96" i="2" s="1"/>
  <c r="H16" i="10" s="1"/>
  <c r="I340" i="9"/>
  <c r="J340" i="9" s="1"/>
  <c r="J342" i="9" s="1"/>
  <c r="H12" i="10" s="1"/>
  <c r="H391" i="9"/>
  <c r="F13" i="10" s="1"/>
  <c r="G13" i="10" s="1"/>
  <c r="H143" i="2"/>
  <c r="I47" i="2"/>
  <c r="J47" i="2" s="1"/>
  <c r="H15" i="10" s="1"/>
  <c r="F15" i="10"/>
  <c r="G15" i="10" s="1"/>
  <c r="H191" i="2"/>
  <c r="I191" i="2" s="1"/>
  <c r="J191" i="2" s="1"/>
  <c r="I190" i="2"/>
  <c r="J190" i="2" s="1"/>
  <c r="J389" i="9"/>
  <c r="J391" i="9" s="1"/>
  <c r="H13" i="10" s="1"/>
  <c r="I391" i="9"/>
  <c r="I239" i="2"/>
  <c r="J239" i="2" s="1"/>
  <c r="H240" i="2"/>
  <c r="I240" i="2" s="1"/>
  <c r="J240" i="2" s="1"/>
  <c r="M67" i="2" l="1"/>
  <c r="F16" i="10"/>
  <c r="G16" i="10" s="1"/>
  <c r="L67" i="2"/>
  <c r="I342" i="9"/>
  <c r="H241" i="2"/>
  <c r="I241" i="2" s="1"/>
  <c r="J241" i="2" s="1"/>
  <c r="H192" i="2"/>
  <c r="H194" i="2" s="1"/>
  <c r="I143" i="2"/>
  <c r="J143" i="2" s="1"/>
  <c r="H145" i="2"/>
  <c r="I192" i="2" l="1"/>
  <c r="J192" i="2" s="1"/>
  <c r="H243" i="2"/>
  <c r="I243" i="2" s="1"/>
  <c r="J243" i="2" s="1"/>
  <c r="H19" i="10" s="1"/>
  <c r="F17" i="10"/>
  <c r="G17" i="10" s="1"/>
  <c r="I145" i="2"/>
  <c r="J145" i="2" s="1"/>
  <c r="H17" i="10" s="1"/>
  <c r="I194" i="2"/>
  <c r="J194" i="2" s="1"/>
  <c r="H18" i="10" s="1"/>
  <c r="F18" i="10"/>
  <c r="G18" i="10" s="1"/>
  <c r="F19" i="10" l="1"/>
  <c r="G19" i="10" s="1"/>
  <c r="F18" i="9" l="1"/>
  <c r="F67" i="9" l="1"/>
  <c r="H18" i="9"/>
  <c r="I18" i="9" l="1"/>
  <c r="H19" i="9"/>
  <c r="H67" i="9"/>
  <c r="F116" i="9"/>
  <c r="F165" i="9" s="1"/>
  <c r="F214" i="9" s="1"/>
  <c r="F263" i="9" s="1"/>
  <c r="F312" i="9" s="1"/>
  <c r="F361" i="9" s="1"/>
  <c r="I67" i="9" l="1"/>
  <c r="H68" i="9"/>
  <c r="I19" i="9"/>
  <c r="J19" i="9" s="1"/>
  <c r="I6" i="10" s="1"/>
  <c r="H29" i="9"/>
  <c r="I29" i="9" l="1"/>
  <c r="J29" i="9" s="1"/>
  <c r="H32" i="9"/>
  <c r="I68" i="9"/>
  <c r="J68" i="9" s="1"/>
  <c r="I7" i="10" s="1"/>
  <c r="H78" i="9"/>
  <c r="I78" i="9" l="1"/>
  <c r="J78" i="9" s="1"/>
  <c r="H81" i="9"/>
  <c r="I32" i="9"/>
  <c r="J32" i="9" s="1"/>
  <c r="I44" i="9" l="1"/>
  <c r="J44" i="9" s="1"/>
  <c r="H45" i="9"/>
  <c r="I45" i="9" s="1"/>
  <c r="J45" i="9" s="1"/>
  <c r="I81" i="9"/>
  <c r="J81" i="9" s="1"/>
  <c r="H46" i="9" l="1"/>
  <c r="H48" i="9" s="1"/>
  <c r="F6" i="10" s="1"/>
  <c r="G6" i="10" s="1"/>
  <c r="H94" i="9"/>
  <c r="I94" i="9" s="1"/>
  <c r="J94" i="9" s="1"/>
  <c r="I93" i="9"/>
  <c r="J93" i="9" s="1"/>
  <c r="I46" i="9" l="1"/>
  <c r="J46" i="9" s="1"/>
  <c r="J48" i="9" s="1"/>
  <c r="H6" i="10" s="1"/>
  <c r="H95" i="9"/>
  <c r="H97" i="9" s="1"/>
  <c r="F7" i="10" s="1"/>
  <c r="G7" i="10" s="1"/>
  <c r="I95" i="9" l="1"/>
  <c r="J95" i="9" s="1"/>
  <c r="J97" i="9" s="1"/>
  <c r="H7" i="10" s="1"/>
  <c r="I48" i="9"/>
  <c r="I97" i="9" l="1"/>
</calcChain>
</file>

<file path=xl/sharedStrings.xml><?xml version="1.0" encoding="utf-8"?>
<sst xmlns="http://schemas.openxmlformats.org/spreadsheetml/2006/main" count="1979" uniqueCount="92">
  <si>
    <t>Customer Class:</t>
  </si>
  <si>
    <t>Residential</t>
  </si>
  <si>
    <t>RPP / Non-RPP:</t>
  </si>
  <si>
    <t>RPP</t>
  </si>
  <si>
    <t>Consumption</t>
  </si>
  <si>
    <t>kWh</t>
  </si>
  <si>
    <t>Demand</t>
  </si>
  <si>
    <t>kW</t>
  </si>
  <si>
    <t>Current Loss Factor</t>
  </si>
  <si>
    <t>Proposed/Approved Loss Factor</t>
  </si>
  <si>
    <t>Ontario Clean Energy Benefit Applied?</t>
  </si>
  <si>
    <t>No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</si>
  <si>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</si>
  <si>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</si>
  <si>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</si>
  <si>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</si>
  <si>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</si>
  <si>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</si>
  <si>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</si>
  <si>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</si>
  <si>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</si>
  <si>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</si>
  <si>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</si>
  <si>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</si>
  <si>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</si>
  <si>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/>
  </si>
  <si>
    <t>Distribution Volumetric Rate</t>
  </si>
  <si>
    <t>per kWh</t>
  </si>
  <si>
    <t>Smart Meter Disposition Rider</t>
  </si>
  <si>
    <t>LRAM &amp; SSM Rate Rider</t>
  </si>
  <si>
    <t>Sub-Total A (excluding pass through)</t>
  </si>
  <si>
    <t>Deferral/Variance Account Disposition Rate Rider</t>
  </si>
  <si>
    <t>Group 2 Rate Rider</t>
  </si>
  <si>
    <t>Acct 1576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</si>
  <si>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</si>
  <si>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</si>
  <si>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</si>
  <si>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</si>
  <si>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</si>
  <si>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</si>
  <si>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</si>
  <si>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</si>
  <si>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</si>
  <si>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</si>
  <si>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</si>
  <si>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</si>
  <si>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</si>
  <si>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</si>
  <si>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</si>
  <si>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</si>
  <si>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</si>
  <si>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</si>
  <si>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</si>
  <si>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Total Bill (including HST)</t>
  </si>
  <si>
    <t>Ontario Clean Energy Benefit 1</t>
  </si>
  <si>
    <t>Total Bill on TOU</t>
  </si>
  <si>
    <t>Total Bill on Average IESO Wholesale Market Price</t>
  </si>
  <si>
    <t>Rate Rider for Recovery of Ice Storm Cost - effective until April 30, 2016</t>
  </si>
  <si>
    <t>Rate Rider for Recovery of Smart Meter Incremental Revenue Requirement - in effect until next COS</t>
  </si>
  <si>
    <t>Global Adjustment Rate Rider</t>
  </si>
  <si>
    <t>GS &lt;50 kW</t>
  </si>
  <si>
    <t>GS &gt;50 to 999 kW</t>
  </si>
  <si>
    <t>Non-RPP (Other)</t>
  </si>
  <si>
    <t>per kW</t>
  </si>
  <si>
    <t>Deferral Variance Group1</t>
  </si>
  <si>
    <t>Deferral/Variance Account Disposition Rate Rider Power</t>
  </si>
  <si>
    <t>GS &gt;1,000 to 4,999 kW</t>
  </si>
  <si>
    <t>Rate Rider for Recovery of Ice Storm - Effective until April 30, 2016</t>
  </si>
  <si>
    <t>Deferral/Variance Account Disposition Rate Rider-Power</t>
  </si>
  <si>
    <t>Large Use</t>
  </si>
  <si>
    <t>Unmetered &amp; Scattered</t>
  </si>
  <si>
    <t>Sentinel</t>
  </si>
  <si>
    <t>Streetlighting</t>
  </si>
  <si>
    <t>Total Bill on Average IESO Wholesale Market Price (before Taxes)</t>
  </si>
  <si>
    <t>Deferral/Variance Account Disposition Rate Rider - Power</t>
  </si>
  <si>
    <t>Total Bill Impacts</t>
  </si>
  <si>
    <t>Rate Class</t>
  </si>
  <si>
    <t>2015 Bill $</t>
  </si>
  <si>
    <t xml:space="preserve">2016 Bill $ </t>
  </si>
  <si>
    <t>$ Difference</t>
  </si>
  <si>
    <t>Total Bill Impact %</t>
  </si>
  <si>
    <t>Distribution Bill Impact %</t>
  </si>
  <si>
    <t>GS &gt; 50 - 999 kW</t>
  </si>
  <si>
    <t>GS &gt; 1,000-4,999 kW</t>
  </si>
  <si>
    <t>Unmetered</t>
  </si>
  <si>
    <t>#  Connections</t>
  </si>
  <si>
    <t>.</t>
  </si>
  <si>
    <t>(made fixed rate change per OEB direction and interrogatory question)</t>
  </si>
  <si>
    <t>Revised for new Residential a/c 1576 fixed rate</t>
  </si>
  <si>
    <t>Revised WMS charge</t>
  </si>
  <si>
    <t>Revised new OESP Charge</t>
  </si>
  <si>
    <t>In calculating the 2015 charges the DRC was remove for the Residential Class only; the Wholesale Market Service Rate was set to the 2016 rate for all classes; the Ontario Electricity Support Program charge was set to the 2016 rate for all classes.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</si>
</sst>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_-&quot;$&quot;* #,##0.0000_-;\-&quot;$&quot;* #,##0.0000_-;_-&quot;$&quot;* &quot;-&quot;??_-;_-@_-"/>
    <numFmt numFmtId="167" formatCode="_-&quot;$&quot;* #,##0_-;\-&quot;$&quot;* #,##0_-;_-&quot;$&quot;* &quot;-&quot;??_-;_-@_-"/>
    <numFmt numFmtId="170" formatCode="_-* #,##0.0_-;\-* #,##0.0_-;_-* &quot;-&quot;??_-;_-@_-"/>
    <numFmt numFmtId="173" formatCode="_-* #,##0.0000_-;\-* #,##0.00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</cellStyleXfs>
  <cellXfs count="192">
    <xf numFmtId="0" fontId="0" fillId="0" borderId="0" xfId="0"/>
    <xf numFmtId="0" fontId="7" fillId="0" borderId="0" xfId="4" applyFont="1" applyAlignment="1" applyProtection="1">
      <alignment horizontal="right" vertical="center"/>
      <protection locked="0"/>
    </xf>
    <xf numFmtId="0" fontId="8" fillId="2" borderId="0" xfId="4" applyFont="1" applyFill="1" applyBorder="1" applyAlignment="1" applyProtection="1">
      <alignment vertical="top"/>
      <protection locked="0"/>
    </xf>
    <xf numFmtId="0" fontId="6" fillId="0" borderId="0" xfId="4" applyProtection="1">
      <protection locked="0"/>
    </xf>
    <xf numFmtId="164" fontId="7" fillId="2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Protection="1">
      <protection locked="0"/>
    </xf>
    <xf numFmtId="0" fontId="6" fillId="0" borderId="0" xfId="4" applyFont="1" applyProtection="1">
      <protection locked="0"/>
    </xf>
    <xf numFmtId="0" fontId="9" fillId="2" borderId="0" xfId="4" applyFont="1" applyFill="1" applyAlignment="1" applyProtection="1">
      <alignment vertical="center"/>
      <protection locked="0"/>
    </xf>
    <xf numFmtId="0" fontId="7" fillId="0" borderId="0" xfId="4" applyFont="1" applyAlignment="1" applyProtection="1">
      <alignment horizontal="left"/>
      <protection locked="0"/>
    </xf>
    <xf numFmtId="0" fontId="7" fillId="0" borderId="0" xfId="4" applyFont="1" applyAlignment="1" applyProtection="1">
      <alignment horizontal="center"/>
      <protection locked="0"/>
    </xf>
    <xf numFmtId="0" fontId="9" fillId="0" borderId="0" xfId="4" applyFont="1" applyAlignment="1" applyProtection="1">
      <alignment horizontal="center"/>
      <protection locked="0"/>
    </xf>
    <xf numFmtId="165" fontId="7" fillId="2" borderId="1" xfId="3" applyNumberFormat="1" applyFont="1" applyFill="1" applyBorder="1" applyProtection="1">
      <protection locked="0"/>
    </xf>
    <xf numFmtId="0" fontId="7" fillId="0" borderId="1" xfId="4" applyFont="1" applyBorder="1" applyAlignment="1" applyProtection="1">
      <alignment horizontal="center"/>
      <protection locked="0"/>
    </xf>
    <xf numFmtId="0" fontId="7" fillId="0" borderId="0" xfId="4" applyFont="1" applyAlignment="1" applyProtection="1">
      <protection locked="0"/>
    </xf>
    <xf numFmtId="0" fontId="7" fillId="0" borderId="5" xfId="4" applyFont="1" applyBorder="1" applyAlignment="1" applyProtection="1">
      <alignment horizontal="center"/>
      <protection locked="0"/>
    </xf>
    <xf numFmtId="0" fontId="7" fillId="0" borderId="6" xfId="4" applyFont="1" applyBorder="1" applyAlignment="1" applyProtection="1">
      <alignment horizontal="center"/>
      <protection locked="0"/>
    </xf>
    <xf numFmtId="0" fontId="7" fillId="0" borderId="7" xfId="4" applyFont="1" applyBorder="1" applyAlignment="1" applyProtection="1">
      <alignment horizontal="center"/>
      <protection locked="0"/>
    </xf>
    <xf numFmtId="0" fontId="7" fillId="0" borderId="9" xfId="4" quotePrefix="1" applyFont="1" applyBorder="1" applyAlignment="1" applyProtection="1">
      <alignment horizontal="center"/>
      <protection locked="0"/>
    </xf>
    <xf numFmtId="0" fontId="7" fillId="0" borderId="10" xfId="4" quotePrefix="1" applyFont="1" applyBorder="1" applyAlignment="1" applyProtection="1">
      <alignment horizontal="center"/>
      <protection locked="0"/>
    </xf>
    <xf numFmtId="0" fontId="6" fillId="0" borderId="0" xfId="4" applyAlignment="1" applyProtection="1">
      <alignment vertical="top"/>
      <protection locked="0"/>
    </xf>
    <xf numFmtId="0" fontId="6" fillId="3" borderId="0" xfId="4" applyFill="1" applyAlignment="1" applyProtection="1">
      <alignment vertical="top"/>
      <protection locked="0"/>
    </xf>
    <xf numFmtId="166" fontId="0" fillId="4" borderId="8" xfId="2" applyNumberFormat="1" applyFont="1" applyFill="1" applyBorder="1" applyAlignment="1" applyProtection="1">
      <alignment vertical="top"/>
      <protection locked="0"/>
    </xf>
    <xf numFmtId="0" fontId="6" fillId="0" borderId="8" xfId="4" applyFill="1" applyBorder="1" applyAlignment="1" applyProtection="1">
      <alignment vertical="center"/>
      <protection locked="0"/>
    </xf>
    <xf numFmtId="44" fontId="0" fillId="0" borderId="6" xfId="2" applyFont="1" applyBorder="1" applyAlignment="1" applyProtection="1">
      <alignment vertical="center"/>
      <protection locked="0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0" fontId="6" fillId="0" borderId="6" xfId="4" applyFill="1" applyBorder="1" applyAlignment="1" applyProtection="1">
      <alignment vertical="center"/>
      <protection locked="0"/>
    </xf>
    <xf numFmtId="44" fontId="6" fillId="0" borderId="8" xfId="4" applyNumberFormat="1" applyBorder="1" applyAlignment="1" applyProtection="1">
      <alignment vertical="center"/>
      <protection locked="0"/>
    </xf>
    <xf numFmtId="10" fontId="0" fillId="0" borderId="6" xfId="3" applyNumberFormat="1" applyFont="1" applyBorder="1" applyAlignment="1" applyProtection="1">
      <alignment vertical="center"/>
      <protection locked="0"/>
    </xf>
    <xf numFmtId="0" fontId="6" fillId="4" borderId="0" xfId="4" applyFill="1" applyAlignment="1" applyProtection="1">
      <alignment vertical="top"/>
      <protection locked="0"/>
    </xf>
    <xf numFmtId="164" fontId="5" fillId="0" borderId="8" xfId="1" applyNumberFormat="1" applyFill="1" applyBorder="1" applyAlignment="1" applyProtection="1">
      <alignment vertical="center"/>
      <protection locked="0"/>
    </xf>
    <xf numFmtId="0" fontId="7" fillId="5" borderId="2" xfId="4" applyFont="1" applyFill="1" applyBorder="1" applyAlignment="1" applyProtection="1">
      <alignment vertical="top"/>
      <protection locked="0"/>
    </xf>
    <xf numFmtId="0" fontId="6" fillId="5" borderId="3" xfId="4" applyFill="1" applyBorder="1" applyAlignment="1" applyProtection="1">
      <alignment vertical="top"/>
      <protection locked="0"/>
    </xf>
    <xf numFmtId="166" fontId="0" fillId="5" borderId="1" xfId="2" applyNumberFormat="1" applyFont="1" applyFill="1" applyBorder="1" applyAlignment="1" applyProtection="1">
      <alignment vertical="top"/>
      <protection locked="0"/>
    </xf>
    <xf numFmtId="0" fontId="6" fillId="5" borderId="1" xfId="4" applyFill="1" applyBorder="1" applyAlignment="1" applyProtection="1">
      <alignment vertical="center"/>
      <protection locked="0"/>
    </xf>
    <xf numFmtId="44" fontId="0" fillId="5" borderId="4" xfId="2" applyFont="1" applyFill="1" applyBorder="1" applyAlignment="1" applyProtection="1">
      <alignment vertical="center"/>
      <protection locked="0"/>
    </xf>
    <xf numFmtId="166" fontId="0" fillId="5" borderId="1" xfId="2" applyNumberFormat="1" applyFont="1" applyFill="1" applyBorder="1" applyAlignment="1" applyProtection="1">
      <alignment vertical="center"/>
      <protection locked="0"/>
    </xf>
    <xf numFmtId="0" fontId="6" fillId="5" borderId="4" xfId="4" applyFill="1" applyBorder="1" applyAlignment="1" applyProtection="1">
      <alignment vertical="center"/>
      <protection locked="0"/>
    </xf>
    <xf numFmtId="44" fontId="7" fillId="5" borderId="1" xfId="4" applyNumberFormat="1" applyFont="1" applyFill="1" applyBorder="1" applyAlignment="1" applyProtection="1">
      <alignment vertical="center"/>
      <protection locked="0"/>
    </xf>
    <xf numFmtId="10" fontId="7" fillId="5" borderId="4" xfId="3" applyNumberFormat="1" applyFont="1" applyFill="1" applyBorder="1" applyAlignment="1" applyProtection="1">
      <alignment vertical="center"/>
      <protection locked="0"/>
    </xf>
    <xf numFmtId="0" fontId="6" fillId="4" borderId="0" xfId="4" applyFont="1" applyFill="1" applyAlignment="1" applyProtection="1">
      <alignment vertical="top" wrapText="1"/>
      <protection locked="0"/>
    </xf>
    <xf numFmtId="0" fontId="6" fillId="0" borderId="0" xfId="4" applyFont="1" applyAlignment="1" applyProtection="1">
      <alignment vertical="top"/>
      <protection locked="0"/>
    </xf>
    <xf numFmtId="166" fontId="0" fillId="2" borderId="8" xfId="2" applyNumberFormat="1" applyFont="1" applyFill="1" applyBorder="1" applyAlignment="1" applyProtection="1">
      <alignment vertical="top"/>
      <protection locked="0"/>
    </xf>
    <xf numFmtId="164" fontId="5" fillId="6" borderId="8" xfId="1" applyNumberFormat="1" applyFill="1" applyBorder="1" applyAlignment="1" applyProtection="1">
      <alignment vertical="center"/>
      <protection locked="0"/>
    </xf>
    <xf numFmtId="166" fontId="0" fillId="2" borderId="8" xfId="2" applyNumberFormat="1" applyFont="1" applyFill="1" applyBorder="1" applyAlignment="1" applyProtection="1">
      <alignment vertical="center"/>
      <protection locked="0"/>
    </xf>
    <xf numFmtId="0" fontId="7" fillId="5" borderId="2" xfId="4" applyFont="1" applyFill="1" applyBorder="1" applyAlignment="1" applyProtection="1">
      <alignment vertical="top" wrapText="1"/>
      <protection locked="0"/>
    </xf>
    <xf numFmtId="0" fontId="6" fillId="5" borderId="3" xfId="4" applyFill="1" applyBorder="1" applyProtection="1">
      <protection locked="0"/>
    </xf>
    <xf numFmtId="0" fontId="6" fillId="5" borderId="1" xfId="4" applyFill="1" applyBorder="1" applyProtection="1">
      <protection locked="0"/>
    </xf>
    <xf numFmtId="44" fontId="7" fillId="5" borderId="4" xfId="4" applyNumberFormat="1" applyFont="1" applyFill="1" applyBorder="1" applyAlignment="1" applyProtection="1">
      <alignment vertical="center"/>
      <protection locked="0"/>
    </xf>
    <xf numFmtId="0" fontId="6" fillId="0" borderId="0" xfId="4" applyAlignment="1" applyProtection="1">
      <alignment vertical="center"/>
      <protection locked="0"/>
    </xf>
    <xf numFmtId="0" fontId="6" fillId="3" borderId="0" xfId="4" applyFill="1" applyAlignment="1" applyProtection="1">
      <alignment vertical="center"/>
      <protection locked="0"/>
    </xf>
    <xf numFmtId="0" fontId="6" fillId="0" borderId="0" xfId="4" applyAlignment="1" applyProtection="1">
      <alignment vertical="center" wrapText="1"/>
      <protection locked="0"/>
    </xf>
    <xf numFmtId="0" fontId="6" fillId="5" borderId="1" xfId="4" applyFill="1" applyBorder="1" applyAlignment="1" applyProtection="1">
      <alignment vertical="top"/>
      <protection locked="0"/>
    </xf>
    <xf numFmtId="0" fontId="7" fillId="5" borderId="1" xfId="4" applyFont="1" applyFill="1" applyBorder="1" applyAlignment="1" applyProtection="1">
      <alignment vertical="center"/>
      <protection locked="0"/>
    </xf>
    <xf numFmtId="0" fontId="7" fillId="5" borderId="4" xfId="4" applyFont="1" applyFill="1" applyBorder="1" applyAlignment="1" applyProtection="1">
      <alignment vertical="center"/>
      <protection locked="0"/>
    </xf>
    <xf numFmtId="0" fontId="6" fillId="0" borderId="0" xfId="4" applyAlignment="1" applyProtection="1">
      <alignment vertical="top" wrapText="1"/>
      <protection locked="0"/>
    </xf>
    <xf numFmtId="166" fontId="5" fillId="4" borderId="8" xfId="2" applyNumberFormat="1" applyFill="1" applyBorder="1" applyAlignment="1" applyProtection="1">
      <alignment vertical="top"/>
      <protection locked="0"/>
    </xf>
    <xf numFmtId="44" fontId="5" fillId="0" borderId="6" xfId="2" applyBorder="1" applyAlignment="1" applyProtection="1">
      <alignment vertical="center"/>
      <protection locked="0"/>
    </xf>
    <xf numFmtId="166" fontId="5" fillId="4" borderId="8" xfId="2" applyNumberFormat="1" applyFill="1" applyBorder="1" applyAlignment="1" applyProtection="1">
      <alignment vertical="center"/>
      <protection locked="0"/>
    </xf>
    <xf numFmtId="44" fontId="6" fillId="7" borderId="8" xfId="4" applyNumberFormat="1" applyFill="1" applyBorder="1" applyAlignment="1" applyProtection="1">
      <alignment vertical="center"/>
      <protection locked="0"/>
    </xf>
    <xf numFmtId="166" fontId="5" fillId="0" borderId="8" xfId="2" applyNumberFormat="1" applyFill="1" applyBorder="1" applyAlignment="1" applyProtection="1">
      <alignment vertical="top"/>
      <protection locked="0"/>
    </xf>
    <xf numFmtId="164" fontId="6" fillId="2" borderId="8" xfId="1" applyNumberFormat="1" applyFont="1" applyFill="1" applyBorder="1" applyAlignment="1" applyProtection="1">
      <alignment vertical="center"/>
      <protection locked="0"/>
    </xf>
    <xf numFmtId="164" fontId="5" fillId="2" borderId="8" xfId="1" applyNumberFormat="1" applyFill="1" applyBorder="1" applyAlignment="1" applyProtection="1">
      <alignment vertical="center"/>
      <protection locked="0"/>
    </xf>
    <xf numFmtId="0" fontId="6" fillId="8" borderId="11" xfId="4" applyFont="1" applyFill="1" applyBorder="1" applyProtection="1">
      <protection locked="0"/>
    </xf>
    <xf numFmtId="0" fontId="6" fillId="8" borderId="12" xfId="4" applyFill="1" applyBorder="1" applyAlignment="1" applyProtection="1">
      <alignment vertical="top"/>
      <protection locked="0"/>
    </xf>
    <xf numFmtId="166" fontId="5" fillId="8" borderId="13" xfId="2" applyNumberFormat="1" applyFill="1" applyBorder="1" applyAlignment="1" applyProtection="1">
      <alignment vertical="top"/>
      <protection locked="0"/>
    </xf>
    <xf numFmtId="0" fontId="6" fillId="8" borderId="14" xfId="4" applyFill="1" applyBorder="1" applyAlignment="1" applyProtection="1">
      <alignment vertical="center"/>
      <protection locked="0"/>
    </xf>
    <xf numFmtId="44" fontId="5" fillId="8" borderId="12" xfId="2" applyFill="1" applyBorder="1" applyAlignment="1" applyProtection="1">
      <alignment vertical="center"/>
      <protection locked="0"/>
    </xf>
    <xf numFmtId="0" fontId="6" fillId="8" borderId="13" xfId="4" applyFill="1" applyBorder="1" applyAlignment="1" applyProtection="1">
      <alignment vertical="center"/>
      <protection locked="0"/>
    </xf>
    <xf numFmtId="44" fontId="6" fillId="8" borderId="13" xfId="4" applyNumberFormat="1" applyFill="1" applyBorder="1" applyAlignment="1" applyProtection="1">
      <alignment vertical="center"/>
      <protection locked="0"/>
    </xf>
    <xf numFmtId="10" fontId="5" fillId="8" borderId="15" xfId="3" applyNumberFormat="1" applyFill="1" applyBorder="1" applyAlignment="1" applyProtection="1">
      <alignment vertical="center"/>
      <protection locked="0"/>
    </xf>
    <xf numFmtId="0" fontId="7" fillId="0" borderId="0" xfId="4" applyFont="1" applyFill="1" applyAlignment="1" applyProtection="1">
      <alignment vertical="top"/>
      <protection locked="0"/>
    </xf>
    <xf numFmtId="9" fontId="6" fillId="0" borderId="8" xfId="4" applyNumberFormat="1" applyFill="1" applyBorder="1" applyAlignment="1" applyProtection="1">
      <alignment vertical="top"/>
      <protection locked="0"/>
    </xf>
    <xf numFmtId="9" fontId="6" fillId="0" borderId="0" xfId="4" applyNumberFormat="1" applyFill="1" applyBorder="1" applyAlignment="1" applyProtection="1">
      <alignment vertical="center"/>
      <protection locked="0"/>
    </xf>
    <xf numFmtId="44" fontId="7" fillId="0" borderId="16" xfId="4" applyNumberFormat="1" applyFont="1" applyFill="1" applyBorder="1" applyAlignment="1" applyProtection="1">
      <alignment vertical="center"/>
      <protection locked="0"/>
    </xf>
    <xf numFmtId="9" fontId="7" fillId="0" borderId="8" xfId="4" applyNumberFormat="1" applyFont="1" applyFill="1" applyBorder="1" applyAlignment="1" applyProtection="1">
      <alignment vertical="center"/>
      <protection locked="0"/>
    </xf>
    <xf numFmtId="44" fontId="7" fillId="0" borderId="8" xfId="4" applyNumberFormat="1" applyFont="1" applyFill="1" applyBorder="1" applyAlignment="1" applyProtection="1">
      <alignment vertical="center"/>
      <protection locked="0"/>
    </xf>
    <xf numFmtId="10" fontId="7" fillId="0" borderId="6" xfId="3" applyNumberFormat="1" applyFont="1" applyFill="1" applyBorder="1" applyAlignment="1" applyProtection="1">
      <alignment vertical="center"/>
      <protection locked="0"/>
    </xf>
    <xf numFmtId="0" fontId="6" fillId="0" borderId="0" xfId="4" applyFont="1" applyFill="1" applyAlignment="1" applyProtection="1">
      <alignment horizontal="left" vertical="top" indent="1"/>
      <protection locked="0"/>
    </xf>
    <xf numFmtId="0" fontId="6" fillId="0" borderId="0" xfId="4" applyFill="1" applyBorder="1" applyAlignment="1" applyProtection="1">
      <alignment vertical="center"/>
      <protection locked="0"/>
    </xf>
    <xf numFmtId="44" fontId="6" fillId="0" borderId="16" xfId="4" applyNumberFormat="1" applyFont="1" applyFill="1" applyBorder="1" applyAlignment="1" applyProtection="1">
      <alignment vertical="center"/>
      <protection locked="0"/>
    </xf>
    <xf numFmtId="9" fontId="6" fillId="0" borderId="8" xfId="4" applyNumberFormat="1" applyFont="1" applyFill="1" applyBorder="1" applyAlignment="1" applyProtection="1">
      <alignment vertical="center"/>
      <protection locked="0"/>
    </xf>
    <xf numFmtId="0" fontId="6" fillId="0" borderId="8" xfId="4" applyFont="1" applyFill="1" applyBorder="1" applyAlignment="1" applyProtection="1">
      <alignment vertical="center"/>
      <protection locked="0"/>
    </xf>
    <xf numFmtId="44" fontId="6" fillId="0" borderId="8" xfId="4" applyNumberFormat="1" applyFont="1" applyFill="1" applyBorder="1" applyAlignment="1" applyProtection="1">
      <alignment vertical="center"/>
      <protection locked="0"/>
    </xf>
    <xf numFmtId="10" fontId="6" fillId="0" borderId="6" xfId="3" applyNumberFormat="1" applyFont="1" applyFill="1" applyBorder="1" applyAlignment="1" applyProtection="1">
      <alignment vertical="center"/>
      <protection locked="0"/>
    </xf>
    <xf numFmtId="0" fontId="7" fillId="0" borderId="0" xfId="4" applyFont="1" applyAlignment="1" applyProtection="1">
      <alignment horizontal="left" vertical="top" wrapText="1" indent="1"/>
      <protection locked="0"/>
    </xf>
    <xf numFmtId="0" fontId="6" fillId="0" borderId="8" xfId="4" applyFill="1" applyBorder="1" applyAlignment="1" applyProtection="1">
      <alignment vertical="top"/>
      <protection locked="0"/>
    </xf>
    <xf numFmtId="44" fontId="11" fillId="0" borderId="16" xfId="4" applyNumberFormat="1" applyFont="1" applyFill="1" applyBorder="1" applyAlignment="1" applyProtection="1">
      <alignment vertical="center"/>
      <protection locked="0"/>
    </xf>
    <xf numFmtId="10" fontId="5" fillId="7" borderId="6" xfId="3" applyNumberFormat="1" applyFill="1" applyBorder="1" applyAlignment="1" applyProtection="1">
      <alignment vertical="center"/>
      <protection locked="0"/>
    </xf>
    <xf numFmtId="0" fontId="6" fillId="9" borderId="9" xfId="4" applyFill="1" applyBorder="1" applyAlignment="1" applyProtection="1">
      <alignment vertical="top"/>
      <protection locked="0"/>
    </xf>
    <xf numFmtId="0" fontId="6" fillId="9" borderId="17" xfId="4" applyFill="1" applyBorder="1" applyAlignment="1" applyProtection="1">
      <alignment vertical="center"/>
      <protection locked="0"/>
    </xf>
    <xf numFmtId="44" fontId="7" fillId="9" borderId="18" xfId="4" applyNumberFormat="1" applyFont="1" applyFill="1" applyBorder="1" applyAlignment="1" applyProtection="1">
      <alignment vertical="center"/>
      <protection locked="0"/>
    </xf>
    <xf numFmtId="0" fontId="7" fillId="9" borderId="9" xfId="4" applyFont="1" applyFill="1" applyBorder="1" applyAlignment="1" applyProtection="1">
      <alignment vertical="center"/>
      <protection locked="0"/>
    </xf>
    <xf numFmtId="44" fontId="7" fillId="9" borderId="9" xfId="4" applyNumberFormat="1" applyFont="1" applyFill="1" applyBorder="1" applyAlignment="1" applyProtection="1">
      <alignment vertical="center"/>
      <protection locked="0"/>
    </xf>
    <xf numFmtId="10" fontId="7" fillId="9" borderId="10" xfId="3" applyNumberFormat="1" applyFont="1" applyFill="1" applyBorder="1" applyAlignment="1" applyProtection="1">
      <alignment vertical="center"/>
      <protection locked="0"/>
    </xf>
    <xf numFmtId="9" fontId="6" fillId="0" borderId="8" xfId="4" applyNumberFormat="1" applyFont="1" applyFill="1" applyBorder="1" applyAlignment="1" applyProtection="1">
      <alignment vertical="top"/>
      <protection locked="0"/>
    </xf>
    <xf numFmtId="0" fontId="6" fillId="9" borderId="8" xfId="4" applyFill="1" applyBorder="1" applyAlignment="1" applyProtection="1">
      <alignment vertical="top"/>
      <protection locked="0"/>
    </xf>
    <xf numFmtId="0" fontId="6" fillId="9" borderId="0" xfId="4" applyFill="1" applyBorder="1" applyAlignment="1" applyProtection="1">
      <alignment vertical="center"/>
      <protection locked="0"/>
    </xf>
    <xf numFmtId="44" fontId="7" fillId="9" borderId="16" xfId="4" applyNumberFormat="1" applyFont="1" applyFill="1" applyBorder="1" applyAlignment="1" applyProtection="1">
      <alignment vertical="center"/>
      <protection locked="0"/>
    </xf>
    <xf numFmtId="0" fontId="7" fillId="9" borderId="8" xfId="4" applyFont="1" applyFill="1" applyBorder="1" applyAlignment="1" applyProtection="1">
      <alignment vertical="center"/>
      <protection locked="0"/>
    </xf>
    <xf numFmtId="44" fontId="7" fillId="9" borderId="8" xfId="4" applyNumberFormat="1" applyFont="1" applyFill="1" applyBorder="1" applyAlignment="1" applyProtection="1">
      <alignment vertical="center"/>
      <protection locked="0"/>
    </xf>
    <xf numFmtId="10" fontId="7" fillId="9" borderId="6" xfId="3" applyNumberFormat="1" applyFont="1" applyFill="1" applyBorder="1" applyAlignment="1" applyProtection="1">
      <alignment vertical="center"/>
      <protection locked="0"/>
    </xf>
    <xf numFmtId="166" fontId="5" fillId="8" borderId="14" xfId="2" applyNumberFormat="1" applyFill="1" applyBorder="1" applyAlignment="1" applyProtection="1">
      <alignment vertical="top"/>
      <protection locked="0"/>
    </xf>
    <xf numFmtId="0" fontId="6" fillId="8" borderId="12" xfId="4" applyFill="1" applyBorder="1" applyAlignment="1" applyProtection="1">
      <alignment vertical="center"/>
      <protection locked="0"/>
    </xf>
    <xf numFmtId="44" fontId="5" fillId="8" borderId="19" xfId="2" applyFill="1" applyBorder="1" applyAlignment="1" applyProtection="1">
      <alignment vertical="center"/>
      <protection locked="0"/>
    </xf>
    <xf numFmtId="44" fontId="6" fillId="8" borderId="14" xfId="4" applyNumberFormat="1" applyFill="1" applyBorder="1" applyAlignment="1" applyProtection="1">
      <alignment vertical="center"/>
      <protection locked="0"/>
    </xf>
    <xf numFmtId="0" fontId="7" fillId="10" borderId="1" xfId="0" applyFont="1" applyFill="1" applyBorder="1" applyAlignment="1">
      <alignment vertical="center"/>
    </xf>
    <xf numFmtId="0" fontId="7" fillId="1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4" fontId="13" fillId="0" borderId="0" xfId="1" applyNumberFormat="1" applyFont="1"/>
    <xf numFmtId="0" fontId="14" fillId="0" borderId="1" xfId="0" applyFont="1" applyBorder="1"/>
    <xf numFmtId="164" fontId="14" fillId="0" borderId="1" xfId="1" applyNumberFormat="1" applyFont="1" applyBorder="1"/>
    <xf numFmtId="44" fontId="14" fillId="0" borderId="1" xfId="0" applyNumberFormat="1" applyFont="1" applyBorder="1"/>
    <xf numFmtId="10" fontId="14" fillId="0" borderId="1" xfId="0" applyNumberFormat="1" applyFont="1" applyBorder="1"/>
    <xf numFmtId="0" fontId="14" fillId="9" borderId="1" xfId="0" applyFont="1" applyFill="1" applyBorder="1"/>
    <xf numFmtId="164" fontId="14" fillId="9" borderId="1" xfId="1" applyNumberFormat="1" applyFont="1" applyFill="1" applyBorder="1"/>
    <xf numFmtId="44" fontId="14" fillId="9" borderId="1" xfId="0" applyNumberFormat="1" applyFont="1" applyFill="1" applyBorder="1"/>
    <xf numFmtId="10" fontId="14" fillId="9" borderId="1" xfId="0" applyNumberFormat="1" applyFont="1" applyFill="1" applyBorder="1"/>
    <xf numFmtId="166" fontId="6" fillId="7" borderId="8" xfId="4" applyNumberFormat="1" applyFill="1" applyBorder="1" applyAlignment="1" applyProtection="1">
      <alignment vertical="center"/>
      <protection locked="0"/>
    </xf>
    <xf numFmtId="44" fontId="0" fillId="0" borderId="0" xfId="0" applyNumberFormat="1"/>
    <xf numFmtId="10" fontId="0" fillId="0" borderId="0" xfId="3" applyNumberFormat="1" applyFont="1"/>
    <xf numFmtId="0" fontId="7" fillId="10" borderId="0" xfId="4" applyFont="1" applyFill="1" applyAlignment="1" applyProtection="1">
      <alignment horizontal="right" vertical="center"/>
      <protection locked="0"/>
    </xf>
    <xf numFmtId="0" fontId="14" fillId="0" borderId="1" xfId="0" applyFont="1" applyFill="1" applyBorder="1"/>
    <xf numFmtId="44" fontId="15" fillId="5" borderId="4" xfId="2" applyFont="1" applyFill="1" applyBorder="1" applyAlignment="1" applyProtection="1">
      <alignment vertical="center"/>
      <protection locked="0"/>
    </xf>
    <xf numFmtId="166" fontId="15" fillId="5" borderId="1" xfId="2" applyNumberFormat="1" applyFont="1" applyFill="1" applyBorder="1" applyAlignment="1" applyProtection="1">
      <alignment vertical="center"/>
      <protection locked="0"/>
    </xf>
    <xf numFmtId="164" fontId="14" fillId="0" borderId="1" xfId="1" applyNumberFormat="1" applyFont="1" applyFill="1" applyBorder="1"/>
    <xf numFmtId="44" fontId="14" fillId="0" borderId="1" xfId="0" applyNumberFormat="1" applyFont="1" applyFill="1" applyBorder="1"/>
    <xf numFmtId="10" fontId="14" fillId="0" borderId="1" xfId="0" applyNumberFormat="1" applyFont="1" applyFill="1" applyBorder="1"/>
    <xf numFmtId="0" fontId="13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6" fillId="11" borderId="0" xfId="4" applyFill="1" applyAlignment="1" applyProtection="1">
      <alignment vertical="top"/>
      <protection locked="0"/>
    </xf>
    <xf numFmtId="166" fontId="0" fillId="11" borderId="8" xfId="2" applyNumberFormat="1" applyFont="1" applyFill="1" applyBorder="1" applyAlignment="1" applyProtection="1">
      <alignment vertical="top"/>
      <protection locked="0"/>
    </xf>
    <xf numFmtId="164" fontId="5" fillId="11" borderId="8" xfId="1" applyNumberFormat="1" applyFill="1" applyBorder="1" applyAlignment="1" applyProtection="1">
      <alignment vertical="center"/>
      <protection locked="0"/>
    </xf>
    <xf numFmtId="44" fontId="0" fillId="11" borderId="6" xfId="2" applyFont="1" applyFill="1" applyBorder="1" applyAlignment="1" applyProtection="1">
      <alignment vertical="center"/>
      <protection locked="0"/>
    </xf>
    <xf numFmtId="44" fontId="6" fillId="11" borderId="8" xfId="4" applyNumberFormat="1" applyFill="1" applyBorder="1" applyAlignment="1" applyProtection="1">
      <alignment vertical="center"/>
      <protection locked="0"/>
    </xf>
    <xf numFmtId="10" fontId="0" fillId="11" borderId="6" xfId="3" applyNumberFormat="1" applyFont="1" applyFill="1" applyBorder="1" applyAlignment="1" applyProtection="1">
      <alignment vertical="center"/>
      <protection locked="0"/>
    </xf>
    <xf numFmtId="166" fontId="5" fillId="11" borderId="8" xfId="2" applyNumberFormat="1" applyFill="1" applyBorder="1" applyAlignment="1" applyProtection="1">
      <alignment vertical="center"/>
      <protection locked="0"/>
    </xf>
    <xf numFmtId="0" fontId="6" fillId="3" borderId="0" xfId="4" applyFill="1" applyAlignment="1" applyProtection="1">
      <protection locked="0"/>
    </xf>
    <xf numFmtId="0" fontId="6" fillId="0" borderId="0" xfId="4" applyAlignment="1" applyProtection="1">
      <alignment wrapText="1"/>
      <protection locked="0"/>
    </xf>
    <xf numFmtId="44" fontId="6" fillId="7" borderId="8" xfId="4" applyNumberFormat="1" applyFill="1" applyBorder="1" applyAlignment="1" applyProtection="1">
      <protection locked="0"/>
    </xf>
    <xf numFmtId="166" fontId="6" fillId="11" borderId="8" xfId="4" applyNumberFormat="1" applyFill="1" applyBorder="1" applyAlignment="1" applyProtection="1">
      <protection locked="0"/>
    </xf>
    <xf numFmtId="44" fontId="6" fillId="0" borderId="8" xfId="4" applyNumberFormat="1" applyBorder="1" applyAlignment="1" applyProtection="1">
      <protection locked="0"/>
    </xf>
    <xf numFmtId="0" fontId="0" fillId="0" borderId="0" xfId="0" applyAlignment="1"/>
    <xf numFmtId="164" fontId="5" fillId="6" borderId="8" xfId="1" applyNumberFormat="1" applyFill="1" applyBorder="1" applyAlignment="1" applyProtection="1">
      <protection locked="0"/>
    </xf>
    <xf numFmtId="166" fontId="5" fillId="11" borderId="8" xfId="2" applyNumberFormat="1" applyFill="1" applyBorder="1" applyAlignment="1" applyProtection="1">
      <protection locked="0"/>
    </xf>
    <xf numFmtId="0" fontId="3" fillId="0" borderId="0" xfId="0" applyFont="1"/>
    <xf numFmtId="167" fontId="6" fillId="7" borderId="8" xfId="4" applyNumberFormat="1" applyFill="1" applyBorder="1" applyAlignment="1" applyProtection="1">
      <protection locked="0"/>
    </xf>
    <xf numFmtId="44" fontId="0" fillId="4" borderId="8" xfId="2" applyNumberFormat="1" applyFont="1" applyFill="1" applyBorder="1" applyAlignment="1" applyProtection="1">
      <alignment vertical="center"/>
      <protection locked="0"/>
    </xf>
    <xf numFmtId="44" fontId="0" fillId="11" borderId="8" xfId="2" applyNumberFormat="1" applyFont="1" applyFill="1" applyBorder="1" applyAlignment="1" applyProtection="1">
      <alignment vertical="center"/>
      <protection locked="0"/>
    </xf>
    <xf numFmtId="44" fontId="0" fillId="2" borderId="8" xfId="2" applyNumberFormat="1" applyFont="1" applyFill="1" applyBorder="1" applyAlignment="1" applyProtection="1">
      <alignment vertical="top"/>
      <protection locked="0"/>
    </xf>
    <xf numFmtId="0" fontId="6" fillId="8" borderId="0" xfId="4" applyFont="1" applyFill="1" applyBorder="1" applyProtection="1">
      <protection locked="0"/>
    </xf>
    <xf numFmtId="0" fontId="6" fillId="8" borderId="0" xfId="4" applyFill="1" applyBorder="1" applyAlignment="1" applyProtection="1">
      <alignment vertical="top"/>
      <protection locked="0"/>
    </xf>
    <xf numFmtId="166" fontId="5" fillId="8" borderId="0" xfId="2" applyNumberFormat="1" applyFill="1" applyBorder="1" applyAlignment="1" applyProtection="1">
      <alignment vertical="top"/>
      <protection locked="0"/>
    </xf>
    <xf numFmtId="0" fontId="6" fillId="8" borderId="0" xfId="4" applyFill="1" applyBorder="1" applyAlignment="1" applyProtection="1">
      <alignment vertical="center"/>
      <protection locked="0"/>
    </xf>
    <xf numFmtId="44" fontId="5" fillId="8" borderId="0" xfId="2" applyFill="1" applyBorder="1" applyAlignment="1" applyProtection="1">
      <alignment vertical="center"/>
      <protection locked="0"/>
    </xf>
    <xf numFmtId="44" fontId="6" fillId="8" borderId="0" xfId="4" applyNumberFormat="1" applyFill="1" applyBorder="1" applyAlignment="1" applyProtection="1">
      <alignment vertical="center"/>
      <protection locked="0"/>
    </xf>
    <xf numFmtId="10" fontId="5" fillId="8" borderId="0" xfId="3" applyNumberFormat="1" applyFill="1" applyBorder="1" applyAlignment="1" applyProtection="1">
      <alignment vertical="center"/>
      <protection locked="0"/>
    </xf>
    <xf numFmtId="164" fontId="16" fillId="10" borderId="1" xfId="1" applyNumberFormat="1" applyFont="1" applyFill="1" applyBorder="1"/>
    <xf numFmtId="0" fontId="16" fillId="10" borderId="1" xfId="0" applyFont="1" applyFill="1" applyBorder="1"/>
    <xf numFmtId="44" fontId="16" fillId="10" borderId="1" xfId="0" applyNumberFormat="1" applyFont="1" applyFill="1" applyBorder="1"/>
    <xf numFmtId="10" fontId="16" fillId="10" borderId="1" xfId="0" applyNumberFormat="1" applyFont="1" applyFill="1" applyBorder="1"/>
    <xf numFmtId="0" fontId="7" fillId="0" borderId="2" xfId="4" applyFont="1" applyBorder="1" applyAlignment="1" applyProtection="1">
      <alignment horizontal="center"/>
      <protection locked="0"/>
    </xf>
    <xf numFmtId="0" fontId="7" fillId="0" borderId="4" xfId="4" applyFont="1" applyBorder="1" applyAlignment="1" applyProtection="1">
      <alignment horizontal="center"/>
      <protection locked="0"/>
    </xf>
    <xf numFmtId="0" fontId="7" fillId="0" borderId="0" xfId="4" applyFont="1" applyAlignment="1" applyProtection="1">
      <alignment horizontal="center" wrapText="1"/>
      <protection locked="0"/>
    </xf>
    <xf numFmtId="0" fontId="6" fillId="0" borderId="0" xfId="4" applyAlignment="1" applyProtection="1">
      <alignment horizontal="center" wrapText="1"/>
      <protection locked="0"/>
    </xf>
    <xf numFmtId="0" fontId="7" fillId="0" borderId="8" xfId="4" applyFont="1" applyFill="1" applyBorder="1" applyAlignment="1" applyProtection="1">
      <alignment horizontal="center" wrapText="1"/>
      <protection locked="0"/>
    </xf>
    <xf numFmtId="0" fontId="6" fillId="0" borderId="9" xfId="4" applyBorder="1" applyAlignment="1" applyProtection="1">
      <alignment wrapText="1"/>
      <protection locked="0"/>
    </xf>
    <xf numFmtId="0" fontId="7" fillId="0" borderId="6" xfId="4" applyFont="1" applyFill="1" applyBorder="1" applyAlignment="1" applyProtection="1">
      <alignment horizontal="center" wrapText="1"/>
      <protection locked="0"/>
    </xf>
    <xf numFmtId="0" fontId="6" fillId="0" borderId="10" xfId="4" applyBorder="1" applyAlignment="1" applyProtection="1">
      <alignment wrapText="1"/>
      <protection locked="0"/>
    </xf>
    <xf numFmtId="0" fontId="10" fillId="0" borderId="0" xfId="4" applyFont="1" applyAlignment="1" applyProtection="1">
      <alignment horizontal="left" vertical="top" wrapText="1" indent="1"/>
      <protection locked="0"/>
    </xf>
    <xf numFmtId="0" fontId="7" fillId="0" borderId="3" xfId="4" applyFont="1" applyBorder="1" applyAlignment="1" applyProtection="1">
      <alignment horizontal="center"/>
      <protection locked="0"/>
    </xf>
    <xf numFmtId="0" fontId="7" fillId="9" borderId="0" xfId="4" applyFont="1" applyFill="1" applyAlignment="1" applyProtection="1">
      <alignment horizontal="left" vertical="top" wrapText="1"/>
      <protection locked="0"/>
    </xf>
    <xf numFmtId="0" fontId="7" fillId="2" borderId="1" xfId="4" applyFont="1" applyFill="1" applyBorder="1" applyAlignment="1" applyProtection="1">
      <alignment horizontal="left" vertical="top"/>
      <protection locked="0"/>
    </xf>
    <xf numFmtId="0" fontId="7" fillId="10" borderId="1" xfId="4" applyFont="1" applyFill="1" applyBorder="1" applyAlignment="1" applyProtection="1">
      <alignment horizontal="left" vertical="top"/>
      <protection locked="0"/>
    </xf>
    <xf numFmtId="0" fontId="7" fillId="9" borderId="20" xfId="4" applyFont="1" applyFill="1" applyBorder="1" applyAlignment="1" applyProtection="1">
      <alignment horizontal="left" vertical="top" wrapText="1"/>
      <protection locked="0"/>
    </xf>
    <xf numFmtId="0" fontId="7" fillId="9" borderId="21" xfId="4" applyFont="1" applyFill="1" applyBorder="1" applyAlignment="1" applyProtection="1">
      <alignment horizontal="left" vertical="top" wrapText="1"/>
      <protection locked="0"/>
    </xf>
    <xf numFmtId="0" fontId="10" fillId="0" borderId="6" xfId="4" applyFont="1" applyBorder="1" applyAlignment="1" applyProtection="1">
      <alignment horizontal="left" vertical="top" wrapText="1" indent="1"/>
      <protection locked="0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166" fontId="6" fillId="7" borderId="8" xfId="4" applyNumberFormat="1" applyFill="1" applyBorder="1" applyAlignment="1" applyProtection="1">
      <protection locked="0"/>
    </xf>
    <xf numFmtId="164" fontId="6" fillId="7" borderId="8" xfId="1" applyNumberFormat="1" applyFont="1" applyFill="1" applyBorder="1" applyAlignment="1" applyProtection="1">
      <protection locked="0"/>
    </xf>
    <xf numFmtId="44" fontId="5" fillId="0" borderId="6" xfId="2" applyBorder="1" applyAlignment="1" applyProtection="1">
      <protection locked="0"/>
    </xf>
    <xf numFmtId="10" fontId="0" fillId="0" borderId="6" xfId="3" applyNumberFormat="1" applyFont="1" applyBorder="1" applyAlignment="1" applyProtection="1">
      <protection locked="0"/>
    </xf>
    <xf numFmtId="0" fontId="1" fillId="0" borderId="0" xfId="0" applyFont="1" applyAlignment="1">
      <alignment horizontal="left" vertical="center" wrapText="1"/>
    </xf>
    <xf numFmtId="167" fontId="6" fillId="7" borderId="8" xfId="4" applyNumberFormat="1" applyFill="1" applyBorder="1" applyAlignment="1" applyProtection="1">
      <alignment vertical="center"/>
      <protection locked="0"/>
    </xf>
    <xf numFmtId="44" fontId="0" fillId="0" borderId="6" xfId="2" applyFont="1" applyBorder="1" applyAlignment="1" applyProtection="1">
      <protection locked="0"/>
    </xf>
    <xf numFmtId="164" fontId="5" fillId="0" borderId="8" xfId="1" applyNumberFormat="1" applyFill="1" applyBorder="1" applyAlignment="1" applyProtection="1">
      <protection locked="0"/>
    </xf>
    <xf numFmtId="164" fontId="6" fillId="7" borderId="8" xfId="1" applyNumberFormat="1" applyFont="1" applyFill="1" applyBorder="1" applyAlignment="1" applyProtection="1">
      <alignment vertical="center"/>
      <protection locked="0"/>
    </xf>
    <xf numFmtId="170" fontId="5" fillId="6" borderId="8" xfId="1" applyNumberFormat="1" applyFill="1" applyBorder="1" applyAlignment="1" applyProtection="1">
      <alignment vertical="center"/>
      <protection locked="0"/>
    </xf>
    <xf numFmtId="173" fontId="6" fillId="7" borderId="8" xfId="1" applyNumberFormat="1" applyFont="1" applyFill="1" applyBorder="1" applyAlignment="1" applyProtection="1"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%20Department/2016%20Rate%20Rebasing/Settlement%20Proposal/Settlement_Models/Rate_Design_Model_2016_Corrected_For_Bill_Impacts_20151116_revised_201511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%20Department/2016%20Rate%20Rebasing/Settlement%20Proposal/Settlement_Models/Deferral-&amp;_Variance_Account_Rate_Rider_Tab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ILTON_EB-2015-0089_SettlementP_2016_EDDVAR_Continuity_Schedule_20160209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ILTON_EB-2015-0089_SettlementP_2016_RTSR%20MODEL_V4_0_20160209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%20Department/2016%20Rate%20Rebasing/Oral_Hearing/Hearing_Models/Rate_Design_Model_2016_Corrected_For_Bill_Impacts_20151116_revised_2015112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%20Department/2016%20Rate%20Rebasing/Oral_Hearing/Hearing_Models/MILTON_EB-2015-0089_IRR_2016_EDDVAR_Continuity_Schedule_CoS_v2_6_20151218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%20Department/2016%20Rate%20Rebasing/Oral_Hearing/Hearing_Models/MILTON_EB-2015-0089_COS_2016_RTSR%20MODEL_V4_0_20150828_revised_20151216_201601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6"/>
      <sheetName val="2015 Existing Rates"/>
      <sheetName val="2016 Test Yr On Existing Rates"/>
      <sheetName val="Cost Allocation Study"/>
      <sheetName val="Rates By Rate Class"/>
      <sheetName val="Allocation Low Voltage Costs"/>
      <sheetName val="Low Voltage Rates"/>
      <sheetName val="LRAM and SSM Rate Rider"/>
      <sheetName val="2016 Rate Riders"/>
      <sheetName val="Distribution Rate Schedule"/>
      <sheetName val="Other Electriciy Rates"/>
      <sheetName val="BILL IMPACTS 1YR"/>
      <sheetName val="BILL IMPACTS 3YR"/>
      <sheetName val="Bill Impact Summary"/>
      <sheetName val="Bill Impact by Class"/>
      <sheetName val="Rate Schedule (Part 1)"/>
      <sheetName val="Rate Schedule (Part 2)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  <sheetName val="Bill Impact Summary CMcK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19.25</v>
          </cell>
          <cell r="E8">
            <v>1.14E-2</v>
          </cell>
        </row>
        <row r="9">
          <cell r="D9">
            <v>17.137224825787985</v>
          </cell>
          <cell r="E9">
            <v>1.807198254355824E-2</v>
          </cell>
        </row>
        <row r="10">
          <cell r="D10">
            <v>77.98</v>
          </cell>
          <cell r="E10">
            <v>3.1241066204076664</v>
          </cell>
        </row>
        <row r="11">
          <cell r="D11">
            <v>648.41232613626096</v>
          </cell>
          <cell r="E11">
            <v>2.2005494248062019</v>
          </cell>
        </row>
        <row r="12">
          <cell r="D12">
            <v>2620.4336862716686</v>
          </cell>
          <cell r="E12">
            <v>1.5688006584717578</v>
          </cell>
        </row>
        <row r="13">
          <cell r="D13">
            <v>6.8300059688213466</v>
          </cell>
          <cell r="E13">
            <v>51.901299678134748</v>
          </cell>
        </row>
        <row r="14">
          <cell r="D14">
            <v>2.4666571536107189</v>
          </cell>
          <cell r="E14">
            <v>10.798879921028103</v>
          </cell>
        </row>
        <row r="15">
          <cell r="D15">
            <v>8.169014344383724</v>
          </cell>
          <cell r="E15">
            <v>1.725262571460176E-2</v>
          </cell>
        </row>
      </sheetData>
      <sheetData sheetId="7"/>
      <sheetData sheetId="8">
        <row r="8">
          <cell r="F8">
            <v>6.334738506449339E-4</v>
          </cell>
        </row>
        <row r="9">
          <cell r="F9">
            <v>5.5956856993974306E-4</v>
          </cell>
        </row>
        <row r="10">
          <cell r="G10">
            <v>0.26000934206403897</v>
          </cell>
        </row>
        <row r="11">
          <cell r="G11">
            <v>0.25576506908438745</v>
          </cell>
        </row>
        <row r="12">
          <cell r="G12">
            <v>0.28603456058017557</v>
          </cell>
        </row>
        <row r="13">
          <cell r="G13">
            <v>0.17857693186209406</v>
          </cell>
        </row>
        <row r="14">
          <cell r="G14">
            <v>0.17490214670912585</v>
          </cell>
        </row>
        <row r="15">
          <cell r="F15">
            <v>5.5956838716415456E-4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73">
          <cell r="F173">
            <v>3.0678364956864358E-5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2015 Continuity Schedule"/>
      <sheetName val="3. Appendix A"/>
      <sheetName val="4. Billing Determinants"/>
      <sheetName val="5. Allocation of Balances"/>
      <sheetName val="6. Rate Rider Calculations"/>
      <sheetName val="Summary Sheet"/>
    </sheetNames>
    <sheetDataSet>
      <sheetData sheetId="0"/>
      <sheetData sheetId="1"/>
      <sheetData sheetId="2"/>
      <sheetData sheetId="3"/>
      <sheetData sheetId="4"/>
      <sheetData sheetId="5">
        <row r="20">
          <cell r="F20">
            <v>3.5758878389470844E-3</v>
          </cell>
        </row>
        <row r="21">
          <cell r="F21">
            <v>3.6318371338786952E-3</v>
          </cell>
        </row>
        <row r="22">
          <cell r="F22">
            <v>1.3546262410305936</v>
          </cell>
        </row>
        <row r="23">
          <cell r="F23">
            <v>1.7262604922524343</v>
          </cell>
        </row>
        <row r="24">
          <cell r="F24">
            <v>1.8944853348868833</v>
          </cell>
        </row>
        <row r="25">
          <cell r="F25">
            <v>3.3036775313663208E-3</v>
          </cell>
        </row>
        <row r="26">
          <cell r="F26">
            <v>1.217950184576706</v>
          </cell>
        </row>
        <row r="27">
          <cell r="F27">
            <v>1.3059462377349991</v>
          </cell>
        </row>
        <row r="46">
          <cell r="F46">
            <v>-3.1509322597035967E-3</v>
          </cell>
        </row>
        <row r="47">
          <cell r="F47">
            <v>-3.1509322597035971E-3</v>
          </cell>
        </row>
        <row r="48">
          <cell r="F48">
            <v>-3.1509322597035963E-3</v>
          </cell>
        </row>
        <row r="49">
          <cell r="F49">
            <v>-3.1509322597035967E-3</v>
          </cell>
        </row>
        <row r="50">
          <cell r="F50">
            <v>-3.1509322597035963E-3</v>
          </cell>
        </row>
        <row r="51">
          <cell r="F51">
            <v>-3.1509322597035967E-3</v>
          </cell>
        </row>
        <row r="52">
          <cell r="F52">
            <v>-3.1509322597035967E-3</v>
          </cell>
        </row>
        <row r="53">
          <cell r="F53">
            <v>-3.1509322597035967E-3</v>
          </cell>
        </row>
        <row r="74">
          <cell r="F74">
            <v>6.9785449619547205E-3</v>
          </cell>
        </row>
        <row r="75">
          <cell r="F75">
            <v>6.9785449619547196E-3</v>
          </cell>
        </row>
        <row r="79">
          <cell r="F79">
            <v>6.9785449619547205E-3</v>
          </cell>
        </row>
        <row r="125">
          <cell r="F125">
            <v>0.97519947321366907</v>
          </cell>
        </row>
        <row r="126">
          <cell r="F126">
            <v>3.3822730216130159E-4</v>
          </cell>
        </row>
        <row r="127">
          <cell r="F127">
            <v>6.358909638039644E-3</v>
          </cell>
        </row>
        <row r="128">
          <cell r="F128">
            <v>6.1890195985120572E-4</v>
          </cell>
        </row>
        <row r="129">
          <cell r="F129">
            <v>1.3494345404445831E-4</v>
          </cell>
        </row>
        <row r="130">
          <cell r="F130">
            <v>1.8998384635681503E-3</v>
          </cell>
        </row>
        <row r="131">
          <cell r="F131">
            <v>7.0180907196808828</v>
          </cell>
        </row>
        <row r="132">
          <cell r="F132">
            <v>1.6247589030441254</v>
          </cell>
        </row>
        <row r="153">
          <cell r="F153">
            <v>-1.4230314395933252</v>
          </cell>
        </row>
        <row r="154">
          <cell r="F154">
            <v>-1.8913116148559523E-3</v>
          </cell>
        </row>
        <row r="155">
          <cell r="F155">
            <v>-0.70430273105772589</v>
          </cell>
        </row>
        <row r="156">
          <cell r="F156">
            <v>-0.89692201426015727</v>
          </cell>
        </row>
        <row r="157">
          <cell r="F157">
            <v>-0.98791341288783718</v>
          </cell>
        </row>
        <row r="158">
          <cell r="F158">
            <v>-1.8913116148559521E-3</v>
          </cell>
        </row>
        <row r="159">
          <cell r="F159">
            <v>-0.68236739703636129</v>
          </cell>
        </row>
        <row r="160">
          <cell r="F160">
            <v>-0.67388527684607236</v>
          </cell>
        </row>
        <row r="182">
          <cell r="F182">
            <v>3.5989822056020979E-4</v>
          </cell>
        </row>
        <row r="183">
          <cell r="F183">
            <v>0.146082449290802</v>
          </cell>
        </row>
        <row r="184">
          <cell r="F184">
            <v>8.5122260582399661E-2</v>
          </cell>
        </row>
        <row r="185">
          <cell r="F185">
            <v>-8.7732240818067016E-3</v>
          </cell>
        </row>
      </sheetData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RRR Data"/>
      <sheetName val="5. UTRs and Sub-Transmission"/>
      <sheetName val="6. Historical Wholesale"/>
      <sheetName val="7. Current Wholesale"/>
      <sheetName val="8. Forecast Wholesale"/>
      <sheetName val="9. RTSR Rates to Forecast"/>
      <sheetName val="hidd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1">
          <cell r="J41">
            <v>7.2864296967458161E-3</v>
          </cell>
        </row>
        <row r="42">
          <cell r="J42">
            <v>6.7330300735613411E-3</v>
          </cell>
        </row>
        <row r="43">
          <cell r="J43">
            <v>3.0196256152664671</v>
          </cell>
        </row>
        <row r="44">
          <cell r="J44">
            <v>2.9698196191654191</v>
          </cell>
        </row>
        <row r="45">
          <cell r="J45">
            <v>3.2158980556671071</v>
          </cell>
        </row>
        <row r="46">
          <cell r="J46">
            <v>2.0556049759543651</v>
          </cell>
        </row>
        <row r="47">
          <cell r="J47">
            <v>2.0450886874715359</v>
          </cell>
        </row>
        <row r="48">
          <cell r="J48">
            <v>6.7330313656712871E-3</v>
          </cell>
        </row>
        <row r="53">
          <cell r="J53">
            <v>5.9731428465848724E-3</v>
          </cell>
        </row>
        <row r="54">
          <cell r="J54">
            <v>5.2762761987830351E-3</v>
          </cell>
        </row>
        <row r="55">
          <cell r="J55">
            <v>2.4516764820108747</v>
          </cell>
        </row>
        <row r="56">
          <cell r="J56">
            <v>2.4116564420967586</v>
          </cell>
        </row>
        <row r="57">
          <cell r="J57">
            <v>2.6970731114884843</v>
          </cell>
        </row>
        <row r="58">
          <cell r="J58">
            <v>1.6838351291551803</v>
          </cell>
        </row>
        <row r="59">
          <cell r="J59">
            <v>1.6491848959579594</v>
          </cell>
        </row>
        <row r="60">
          <cell r="J60">
            <v>5.2762744753579918E-3</v>
          </cell>
        </row>
      </sheetData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6"/>
      <sheetName val="2015 Existing Rates"/>
      <sheetName val="2016 Test Yr On Existing Rates"/>
      <sheetName val="Cost Allocation Study"/>
      <sheetName val="Rates By Rate Class"/>
      <sheetName val="Allocation Low Voltage Costs"/>
      <sheetName val="Low Voltage Rates"/>
      <sheetName val="LRAM and SSM Rate Rider"/>
      <sheetName val="2016 Rate Riders"/>
      <sheetName val="Distribution Rate Schedule"/>
      <sheetName val="Other Electriciy Rates"/>
      <sheetName val="BILL IMPACTS 1YR"/>
      <sheetName val="BILL IMPACTS 3YR"/>
      <sheetName val="Bill Impact Summary"/>
      <sheetName val="Bill Impact by Class"/>
      <sheetName val="Rate Schedule (Part 1)"/>
      <sheetName val="Rate Schedule (Part 2)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  <sheetName val="Bill Impact Summary CMcK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D11">
            <v>648.36904235386305</v>
          </cell>
          <cell r="E11">
            <v>2.2004394589707164</v>
          </cell>
        </row>
      </sheetData>
      <sheetData sheetId="7"/>
      <sheetData sheetId="8">
        <row r="11">
          <cell r="G11">
            <v>0.25576506908438745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2015 Continuity Schedule"/>
      <sheetName val="3. Appendix A"/>
      <sheetName val="4. Billing Determinants"/>
      <sheetName val="5. Allocation of Balances"/>
      <sheetName val="6. Rate Rider Calculations"/>
      <sheetName val="Summary Sheet"/>
    </sheetNames>
    <sheetDataSet>
      <sheetData sheetId="0"/>
      <sheetData sheetId="1"/>
      <sheetData sheetId="2"/>
      <sheetData sheetId="3"/>
      <sheetData sheetId="4"/>
      <sheetData sheetId="5">
        <row r="23">
          <cell r="F23">
            <v>1.7262604922524343</v>
          </cell>
        </row>
        <row r="49">
          <cell r="F49">
            <v>-3.1509322597035967E-3</v>
          </cell>
        </row>
        <row r="75">
          <cell r="F75">
            <v>6.9785449619547196E-3</v>
          </cell>
        </row>
        <row r="128">
          <cell r="F128">
            <v>6.1890195985120572E-4</v>
          </cell>
        </row>
        <row r="156">
          <cell r="F156">
            <v>-0.89692201426015727</v>
          </cell>
        </row>
        <row r="184">
          <cell r="F184">
            <v>8.5122260582399661E-2</v>
          </cell>
        </row>
      </sheetData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RRR Data"/>
      <sheetName val="5. UTRs and Sub-Transmission"/>
      <sheetName val="6. Historical Wholesale"/>
      <sheetName val="7. Current Wholesale"/>
      <sheetName val="8. Forecast Wholesale"/>
      <sheetName val="9. RTSR Rates to Forecast"/>
      <sheetName val="hidd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4">
          <cell r="J44">
            <v>2.9698196191654191</v>
          </cell>
        </row>
        <row r="56">
          <cell r="J56">
            <v>2.4116564420967586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92"/>
  <sheetViews>
    <sheetView zoomScale="90" zoomScaleNormal="90" workbookViewId="0">
      <selection activeCell="A2" sqref="A2"/>
    </sheetView>
  </sheetViews>
  <sheetFormatPr defaultColWidth="23.28515625" defaultRowHeight="15" x14ac:dyDescent="0.25"/>
  <cols>
    <col min="1" max="1" width="85.42578125" bestFit="1" customWidth="1"/>
    <col min="2" max="2" width="11.7109375" bestFit="1" customWidth="1"/>
    <col min="3" max="3" width="10.5703125" bestFit="1" customWidth="1"/>
    <col min="4" max="5" width="9.5703125" bestFit="1" customWidth="1"/>
    <col min="6" max="6" width="10" bestFit="1" customWidth="1"/>
    <col min="7" max="7" width="8.7109375" bestFit="1" customWidth="1"/>
    <col min="8" max="9" width="9.5703125" bestFit="1" customWidth="1"/>
    <col min="10" max="10" width="10" bestFit="1" customWidth="1"/>
    <col min="11" max="11" width="12.5703125" customWidth="1"/>
    <col min="12" max="12" width="10.5703125" customWidth="1"/>
  </cols>
  <sheetData>
    <row r="2" spans="1:10" x14ac:dyDescent="0.25">
      <c r="A2" s="1" t="s">
        <v>0</v>
      </c>
      <c r="B2" s="173" t="s">
        <v>1</v>
      </c>
      <c r="C2" s="173"/>
      <c r="D2" s="173"/>
      <c r="E2" s="2"/>
      <c r="F2" s="2"/>
      <c r="G2" s="3"/>
      <c r="H2" s="3"/>
      <c r="I2" s="3"/>
      <c r="J2" s="3"/>
    </row>
    <row r="3" spans="1:10" x14ac:dyDescent="0.25">
      <c r="A3" s="1" t="s">
        <v>2</v>
      </c>
      <c r="B3" s="173" t="s">
        <v>3</v>
      </c>
      <c r="C3" s="173"/>
      <c r="D3" s="173"/>
      <c r="E3" s="2"/>
      <c r="F3" s="2"/>
      <c r="G3" s="3"/>
      <c r="H3" s="3"/>
      <c r="I3" s="3"/>
      <c r="J3" s="3"/>
    </row>
    <row r="4" spans="1:10" ht="15.75" x14ac:dyDescent="0.25">
      <c r="A4" s="1" t="s">
        <v>4</v>
      </c>
      <c r="B4" s="4">
        <v>100</v>
      </c>
      <c r="C4" s="5" t="s">
        <v>5</v>
      </c>
      <c r="D4" s="6"/>
      <c r="E4" s="3"/>
      <c r="F4" s="3"/>
      <c r="G4" s="7"/>
      <c r="H4" s="7"/>
      <c r="I4" s="7"/>
      <c r="J4" s="7"/>
    </row>
    <row r="5" spans="1:10" ht="15.75" x14ac:dyDescent="0.25">
      <c r="A5" s="1" t="s">
        <v>6</v>
      </c>
      <c r="B5" s="4">
        <v>0</v>
      </c>
      <c r="C5" s="8" t="s">
        <v>7</v>
      </c>
      <c r="D5" s="9"/>
      <c r="E5" s="10"/>
      <c r="F5" s="10"/>
      <c r="G5" s="10"/>
      <c r="H5" s="3"/>
      <c r="I5" s="3"/>
      <c r="J5" s="3"/>
    </row>
    <row r="6" spans="1:10" x14ac:dyDescent="0.25">
      <c r="A6" s="1" t="s">
        <v>8</v>
      </c>
      <c r="B6" s="11">
        <v>1.0362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1" t="s">
        <v>9</v>
      </c>
      <c r="B7" s="11">
        <v>1.0375000000000001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5" t="s">
        <v>10</v>
      </c>
      <c r="B8" s="12" t="s">
        <v>11</v>
      </c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6"/>
      <c r="B10" s="13"/>
      <c r="C10" s="162" t="s">
        <v>12</v>
      </c>
      <c r="D10" s="171"/>
      <c r="E10" s="163"/>
      <c r="F10" s="162" t="s">
        <v>13</v>
      </c>
      <c r="G10" s="171"/>
      <c r="H10" s="163"/>
      <c r="I10" s="162" t="s">
        <v>14</v>
      </c>
      <c r="J10" s="163"/>
    </row>
    <row r="11" spans="1:10" x14ac:dyDescent="0.25">
      <c r="A11" s="6"/>
      <c r="B11" s="164" t="s">
        <v>15</v>
      </c>
      <c r="C11" s="14" t="s">
        <v>16</v>
      </c>
      <c r="D11" s="14" t="s">
        <v>17</v>
      </c>
      <c r="E11" s="15" t="s">
        <v>18</v>
      </c>
      <c r="F11" s="14" t="s">
        <v>16</v>
      </c>
      <c r="G11" s="16" t="s">
        <v>17</v>
      </c>
      <c r="H11" s="15" t="s">
        <v>18</v>
      </c>
      <c r="I11" s="166" t="s">
        <v>19</v>
      </c>
      <c r="J11" s="168" t="s">
        <v>20</v>
      </c>
    </row>
    <row r="12" spans="1:10" x14ac:dyDescent="0.25">
      <c r="A12" s="6"/>
      <c r="B12" s="165"/>
      <c r="C12" s="17" t="s">
        <v>21</v>
      </c>
      <c r="D12" s="17"/>
      <c r="E12" s="18" t="s">
        <v>21</v>
      </c>
      <c r="F12" s="17" t="s">
        <v>21</v>
      </c>
      <c r="G12" s="18"/>
      <c r="H12" s="18" t="s">
        <v>21</v>
      </c>
      <c r="I12" s="167"/>
      <c r="J12" s="169"/>
    </row>
    <row r="13" spans="1:10" x14ac:dyDescent="0.25">
      <c r="A13" s="19" t="s">
        <v>22</v>
      </c>
      <c r="B13" s="20" t="s">
        <v>23</v>
      </c>
      <c r="C13" s="21">
        <v>15.43</v>
      </c>
      <c r="D13" s="22">
        <v>1</v>
      </c>
      <c r="E13" s="23">
        <f>+C13*D13</f>
        <v>15.43</v>
      </c>
      <c r="F13" s="148">
        <f>+'[1]Rates By Rate Class'!$D$8</f>
        <v>19.25</v>
      </c>
      <c r="G13" s="25">
        <v>1</v>
      </c>
      <c r="H13" s="23">
        <f>+F13</f>
        <v>19.25</v>
      </c>
      <c r="I13" s="26">
        <f>+H13-E13</f>
        <v>3.8200000000000003</v>
      </c>
      <c r="J13" s="27">
        <f>+I13/E13</f>
        <v>0.24756966947504863</v>
      </c>
    </row>
    <row r="14" spans="1:10" x14ac:dyDescent="0.25">
      <c r="A14" s="19" t="s">
        <v>24</v>
      </c>
      <c r="B14" s="20"/>
      <c r="C14" s="21"/>
      <c r="D14" s="22">
        <v>1</v>
      </c>
      <c r="E14" s="23">
        <v>0</v>
      </c>
      <c r="F14" s="24"/>
      <c r="G14" s="25">
        <v>1</v>
      </c>
      <c r="H14" s="23">
        <v>0</v>
      </c>
      <c r="I14" s="26">
        <f t="shared" ref="I14:I40" si="0">+H14-E14</f>
        <v>0</v>
      </c>
      <c r="J14" s="27"/>
    </row>
    <row r="15" spans="1:10" x14ac:dyDescent="0.25">
      <c r="A15" s="28" t="s">
        <v>58</v>
      </c>
      <c r="B15" s="20" t="s">
        <v>23</v>
      </c>
      <c r="C15" s="21">
        <v>0.08</v>
      </c>
      <c r="D15" s="22">
        <v>1</v>
      </c>
      <c r="E15" s="23">
        <f>+C15*D15</f>
        <v>0.08</v>
      </c>
      <c r="F15" s="24"/>
      <c r="G15" s="25">
        <v>1</v>
      </c>
      <c r="H15" s="23"/>
      <c r="I15" s="26">
        <f>+H15-E15</f>
        <v>-0.08</v>
      </c>
      <c r="J15" s="27">
        <f>+I15/E15</f>
        <v>-1</v>
      </c>
    </row>
    <row r="16" spans="1:10" x14ac:dyDescent="0.25">
      <c r="A16" s="19" t="s">
        <v>26</v>
      </c>
      <c r="B16" s="20" t="s">
        <v>27</v>
      </c>
      <c r="C16" s="21">
        <v>1.44E-2</v>
      </c>
      <c r="D16" s="29">
        <f>+$B$4</f>
        <v>100</v>
      </c>
      <c r="E16" s="23">
        <f>+C16*D16</f>
        <v>1.44</v>
      </c>
      <c r="F16" s="24">
        <f>+'[1]Rates By Rate Class'!$E$8</f>
        <v>1.14E-2</v>
      </c>
      <c r="G16" s="29">
        <f>+$B$4</f>
        <v>100</v>
      </c>
      <c r="H16" s="23">
        <f>+F16*G16</f>
        <v>1.1400000000000001</v>
      </c>
      <c r="I16" s="26">
        <f>+H16-E16</f>
        <v>-0.29999999999999982</v>
      </c>
      <c r="J16" s="27">
        <f>+I16/E16</f>
        <v>-0.2083333333333332</v>
      </c>
    </row>
    <row r="17" spans="1:12" x14ac:dyDescent="0.25">
      <c r="A17" s="19" t="s">
        <v>28</v>
      </c>
      <c r="B17" s="20"/>
      <c r="C17" s="21"/>
      <c r="D17" s="29">
        <f t="shared" ref="D17:D18" si="1">+$B$4</f>
        <v>100</v>
      </c>
      <c r="E17" s="23">
        <v>0</v>
      </c>
      <c r="F17" s="24"/>
      <c r="G17" s="29">
        <f t="shared" ref="G17:G26" si="2">+$B$4</f>
        <v>100</v>
      </c>
      <c r="H17" s="23">
        <f t="shared" ref="H17:H18" si="3">+F17*G17</f>
        <v>0</v>
      </c>
      <c r="I17" s="26">
        <f t="shared" si="0"/>
        <v>0</v>
      </c>
      <c r="J17" s="27"/>
    </row>
    <row r="18" spans="1:12" x14ac:dyDescent="0.25">
      <c r="A18" s="19" t="s">
        <v>29</v>
      </c>
      <c r="B18" s="20" t="s">
        <v>27</v>
      </c>
      <c r="C18" s="21"/>
      <c r="D18" s="29">
        <f t="shared" si="1"/>
        <v>100</v>
      </c>
      <c r="E18" s="23">
        <v>0</v>
      </c>
      <c r="F18" s="24">
        <f>+[2]Sheet1!$F$173</f>
        <v>3.0678364956864358E-5</v>
      </c>
      <c r="G18" s="29">
        <f t="shared" si="2"/>
        <v>100</v>
      </c>
      <c r="H18" s="23">
        <f t="shared" si="3"/>
        <v>3.0678364956864359E-3</v>
      </c>
      <c r="I18" s="26">
        <f t="shared" si="0"/>
        <v>3.0678364956864359E-3</v>
      </c>
      <c r="J18" s="27">
        <v>1</v>
      </c>
    </row>
    <row r="19" spans="1:12" x14ac:dyDescent="0.25">
      <c r="A19" s="30" t="s">
        <v>30</v>
      </c>
      <c r="B19" s="31"/>
      <c r="C19" s="32"/>
      <c r="D19" s="33"/>
      <c r="E19" s="34">
        <f>SUM(E13:E18)</f>
        <v>16.95</v>
      </c>
      <c r="F19" s="35"/>
      <c r="G19" s="36"/>
      <c r="H19" s="34">
        <f>SUM(H13:H18)</f>
        <v>20.393067836495685</v>
      </c>
      <c r="I19" s="37">
        <f>+H19-E19</f>
        <v>3.4430678364956862</v>
      </c>
      <c r="J19" s="38">
        <f>+I19/E19</f>
        <v>0.20313084581095495</v>
      </c>
      <c r="K19" s="120"/>
      <c r="L19" s="120"/>
    </row>
    <row r="20" spans="1:12" x14ac:dyDescent="0.25">
      <c r="A20" s="39" t="s">
        <v>31</v>
      </c>
      <c r="B20" s="20" t="s">
        <v>27</v>
      </c>
      <c r="C20" s="21"/>
      <c r="D20" s="29">
        <f t="shared" ref="D20:D23" si="4">+$B$4</f>
        <v>100</v>
      </c>
      <c r="E20" s="23">
        <v>0</v>
      </c>
      <c r="F20" s="24">
        <f>+'[3]6. Rate Rider Calculations'!$F$20</f>
        <v>3.5758878389470844E-3</v>
      </c>
      <c r="G20" s="29">
        <f t="shared" si="2"/>
        <v>100</v>
      </c>
      <c r="H20" s="23">
        <f>+F20*G20</f>
        <v>0.35758878389470844</v>
      </c>
      <c r="I20" s="26">
        <f>+H20-E20</f>
        <v>0.35758878389470844</v>
      </c>
      <c r="J20" s="27">
        <v>1</v>
      </c>
    </row>
    <row r="21" spans="1:12" x14ac:dyDescent="0.25">
      <c r="A21" s="39" t="s">
        <v>68</v>
      </c>
      <c r="B21" s="20" t="s">
        <v>27</v>
      </c>
      <c r="C21" s="21"/>
      <c r="D21" s="29">
        <f t="shared" si="4"/>
        <v>100</v>
      </c>
      <c r="E21" s="23">
        <v>0</v>
      </c>
      <c r="F21" s="24">
        <f>+'[3]6. Rate Rider Calculations'!$F$46</f>
        <v>-3.1509322597035967E-3</v>
      </c>
      <c r="G21" s="29">
        <f t="shared" si="2"/>
        <v>100</v>
      </c>
      <c r="H21" s="23">
        <f t="shared" ref="H21:H28" si="5">+F21*G21</f>
        <v>-0.31509322597035966</v>
      </c>
      <c r="I21" s="26">
        <f>+H21-E21</f>
        <v>-0.31509322597035966</v>
      </c>
      <c r="J21" s="27">
        <v>-1</v>
      </c>
    </row>
    <row r="22" spans="1:12" x14ac:dyDescent="0.25">
      <c r="A22" s="39" t="s">
        <v>32</v>
      </c>
      <c r="B22" s="20" t="s">
        <v>23</v>
      </c>
      <c r="C22" s="21"/>
      <c r="D22" s="29">
        <v>1</v>
      </c>
      <c r="E22" s="23">
        <v>0</v>
      </c>
      <c r="F22" s="148">
        <f>+'[3]6. Rate Rider Calculations'!$F$125</f>
        <v>0.97519947321366907</v>
      </c>
      <c r="G22" s="29">
        <v>1</v>
      </c>
      <c r="H22" s="23">
        <f t="shared" si="5"/>
        <v>0.97519947321366907</v>
      </c>
      <c r="I22" s="26">
        <f t="shared" si="0"/>
        <v>0.97519947321366907</v>
      </c>
      <c r="J22" s="27">
        <v>1</v>
      </c>
    </row>
    <row r="23" spans="1:12" x14ac:dyDescent="0.25">
      <c r="A23" s="39" t="s">
        <v>33</v>
      </c>
      <c r="B23" s="131" t="s">
        <v>23</v>
      </c>
      <c r="C23" s="132"/>
      <c r="D23" s="133">
        <f t="shared" si="4"/>
        <v>100</v>
      </c>
      <c r="E23" s="134">
        <v>0</v>
      </c>
      <c r="F23" s="149">
        <f>+'[3]6. Rate Rider Calculations'!$F$153</f>
        <v>-1.4230314395933252</v>
      </c>
      <c r="G23" s="133">
        <v>1</v>
      </c>
      <c r="H23" s="134">
        <f>+F23*G23</f>
        <v>-1.4230314395933252</v>
      </c>
      <c r="I23" s="135">
        <f>+H23-E23</f>
        <v>-1.4230314395933252</v>
      </c>
      <c r="J23" s="136">
        <v>-1</v>
      </c>
      <c r="K23" t="s">
        <v>87</v>
      </c>
    </row>
    <row r="24" spans="1:12" x14ac:dyDescent="0.25">
      <c r="A24" s="28" t="s">
        <v>57</v>
      </c>
      <c r="B24" s="20" t="s">
        <v>23</v>
      </c>
      <c r="C24" s="21">
        <v>1.0900000000000001</v>
      </c>
      <c r="D24" s="22">
        <v>1</v>
      </c>
      <c r="E24" s="23">
        <f>+C24*D24</f>
        <v>1.0900000000000001</v>
      </c>
      <c r="F24" s="24"/>
      <c r="G24" s="25">
        <v>1</v>
      </c>
      <c r="H24" s="23">
        <f t="shared" si="5"/>
        <v>0</v>
      </c>
      <c r="I24" s="26">
        <f t="shared" si="0"/>
        <v>-1.0900000000000001</v>
      </c>
      <c r="J24" s="27">
        <f>+I24/E24</f>
        <v>-1</v>
      </c>
    </row>
    <row r="25" spans="1:12" x14ac:dyDescent="0.25">
      <c r="A25" s="39" t="s">
        <v>59</v>
      </c>
      <c r="B25" s="20" t="s">
        <v>27</v>
      </c>
      <c r="C25" s="21"/>
      <c r="D25" s="29">
        <f t="shared" ref="D25:D26" si="6">+$B$4</f>
        <v>100</v>
      </c>
      <c r="E25" s="23">
        <f t="shared" ref="E25:E28" si="7">+C25*D25</f>
        <v>0</v>
      </c>
      <c r="F25" s="24"/>
      <c r="G25" s="29">
        <f t="shared" si="2"/>
        <v>100</v>
      </c>
      <c r="H25" s="23">
        <f t="shared" si="5"/>
        <v>0</v>
      </c>
      <c r="I25" s="26">
        <f t="shared" si="0"/>
        <v>0</v>
      </c>
      <c r="J25" s="27"/>
    </row>
    <row r="26" spans="1:12" x14ac:dyDescent="0.25">
      <c r="A26" s="40" t="s">
        <v>34</v>
      </c>
      <c r="B26" s="20" t="s">
        <v>27</v>
      </c>
      <c r="C26" s="21">
        <v>2.0000000000000001E-4</v>
      </c>
      <c r="D26" s="29">
        <f t="shared" si="6"/>
        <v>100</v>
      </c>
      <c r="E26" s="23">
        <f t="shared" si="7"/>
        <v>0.02</v>
      </c>
      <c r="F26" s="24">
        <f>+'[1]Low Voltage Rates'!$F$8</f>
        <v>6.334738506449339E-4</v>
      </c>
      <c r="G26" s="29">
        <f t="shared" si="2"/>
        <v>100</v>
      </c>
      <c r="H26" s="23">
        <f t="shared" si="5"/>
        <v>6.3347385064493389E-2</v>
      </c>
      <c r="I26" s="26">
        <f t="shared" si="0"/>
        <v>4.3347385064493385E-2</v>
      </c>
      <c r="J26" s="27">
        <f t="shared" ref="J26:J34" si="8">+I26/E26</f>
        <v>2.1673692532246691</v>
      </c>
    </row>
    <row r="27" spans="1:12" x14ac:dyDescent="0.25">
      <c r="A27" s="40" t="s">
        <v>35</v>
      </c>
      <c r="B27" s="20"/>
      <c r="C27" s="41">
        <v>0.10728</v>
      </c>
      <c r="D27" s="42">
        <f>+D26*0.0362</f>
        <v>3.62</v>
      </c>
      <c r="E27" s="23">
        <f t="shared" si="7"/>
        <v>0.38835360000000002</v>
      </c>
      <c r="F27" s="43">
        <v>0.10728</v>
      </c>
      <c r="G27" s="42">
        <f>+G26*0.0375</f>
        <v>3.75</v>
      </c>
      <c r="H27" s="23">
        <f t="shared" si="5"/>
        <v>0.40229999999999999</v>
      </c>
      <c r="I27" s="26">
        <f t="shared" si="0"/>
        <v>1.394639999999997E-2</v>
      </c>
      <c r="J27" s="27">
        <f t="shared" si="8"/>
        <v>3.5911602209944674E-2</v>
      </c>
    </row>
    <row r="28" spans="1:12" x14ac:dyDescent="0.25">
      <c r="A28" s="40" t="s">
        <v>36</v>
      </c>
      <c r="B28" s="20" t="s">
        <v>23</v>
      </c>
      <c r="C28" s="41">
        <v>0.79</v>
      </c>
      <c r="D28" s="22">
        <v>1</v>
      </c>
      <c r="E28" s="23">
        <f t="shared" si="7"/>
        <v>0.79</v>
      </c>
      <c r="F28" s="41">
        <v>0.79</v>
      </c>
      <c r="G28" s="22">
        <v>1</v>
      </c>
      <c r="H28" s="23">
        <f t="shared" si="5"/>
        <v>0.79</v>
      </c>
      <c r="I28" s="26">
        <f t="shared" si="0"/>
        <v>0</v>
      </c>
      <c r="J28" s="27">
        <f t="shared" si="8"/>
        <v>0</v>
      </c>
    </row>
    <row r="29" spans="1:12" x14ac:dyDescent="0.25">
      <c r="A29" s="44" t="s">
        <v>37</v>
      </c>
      <c r="B29" s="45"/>
      <c r="C29" s="46"/>
      <c r="D29" s="33"/>
      <c r="E29" s="47">
        <f>SUM(E19:E28)</f>
        <v>19.238353599999996</v>
      </c>
      <c r="F29" s="33"/>
      <c r="G29" s="36"/>
      <c r="H29" s="47">
        <f>SUM(H19:H28)</f>
        <v>21.243378813104876</v>
      </c>
      <c r="I29" s="37">
        <f>+H29-E29</f>
        <v>2.0050252131048794</v>
      </c>
      <c r="J29" s="38">
        <f t="shared" si="8"/>
        <v>0.10422020796545084</v>
      </c>
    </row>
    <row r="30" spans="1:12" x14ac:dyDescent="0.25">
      <c r="A30" s="48" t="s">
        <v>38</v>
      </c>
      <c r="B30" s="49" t="s">
        <v>27</v>
      </c>
      <c r="C30" s="24">
        <v>7.9000000000000008E-3</v>
      </c>
      <c r="D30" s="42">
        <f>+$B$4*1.0362</f>
        <v>103.62</v>
      </c>
      <c r="E30" s="23">
        <f>+C30*D30</f>
        <v>0.81859800000000016</v>
      </c>
      <c r="F30" s="24">
        <f>+'[4]9. RTSR Rates to Forecast'!$J$41</f>
        <v>7.2864296967458161E-3</v>
      </c>
      <c r="G30" s="42">
        <f>+$B$4*$B7</f>
        <v>103.75000000000001</v>
      </c>
      <c r="H30" s="23">
        <f>+F30*G30</f>
        <v>0.75596708103737853</v>
      </c>
      <c r="I30" s="26">
        <f t="shared" si="0"/>
        <v>-6.2630918962621629E-2</v>
      </c>
      <c r="J30" s="27">
        <f t="shared" si="8"/>
        <v>-7.6509982876358865E-2</v>
      </c>
    </row>
    <row r="31" spans="1:12" x14ac:dyDescent="0.25">
      <c r="A31" s="50" t="s">
        <v>39</v>
      </c>
      <c r="B31" s="49" t="s">
        <v>27</v>
      </c>
      <c r="C31" s="24">
        <v>6.0000000000000001E-3</v>
      </c>
      <c r="D31" s="42">
        <f>+$B$4*1.0362</f>
        <v>103.62</v>
      </c>
      <c r="E31" s="23">
        <f>+C31*D31</f>
        <v>0.62172000000000005</v>
      </c>
      <c r="F31" s="24">
        <f>+'[4]9. RTSR Rates to Forecast'!$J$53</f>
        <v>5.9731428465848724E-3</v>
      </c>
      <c r="G31" s="42">
        <f>+$B$4*$B7</f>
        <v>103.75000000000001</v>
      </c>
      <c r="H31" s="23">
        <f>+F31*G31</f>
        <v>0.61971357033318064</v>
      </c>
      <c r="I31" s="26">
        <f t="shared" si="0"/>
        <v>-2.0064296668194093E-3</v>
      </c>
      <c r="J31" s="27">
        <f t="shared" si="8"/>
        <v>-3.2272239381384051E-3</v>
      </c>
    </row>
    <row r="32" spans="1:12" x14ac:dyDescent="0.25">
      <c r="A32" s="44" t="s">
        <v>40</v>
      </c>
      <c r="B32" s="31"/>
      <c r="C32" s="51"/>
      <c r="D32" s="33"/>
      <c r="E32" s="47">
        <f>SUM(E29:E31)</f>
        <v>20.678671599999998</v>
      </c>
      <c r="F32" s="52"/>
      <c r="G32" s="53"/>
      <c r="H32" s="47">
        <f>SUM(H29:H31)</f>
        <v>22.619059464475434</v>
      </c>
      <c r="I32" s="37">
        <f>+H32-E32</f>
        <v>1.9403878644754364</v>
      </c>
      <c r="J32" s="38">
        <f t="shared" si="8"/>
        <v>9.3835228007365643E-2</v>
      </c>
    </row>
    <row r="33" spans="1:10" x14ac:dyDescent="0.25">
      <c r="A33" s="54" t="s">
        <v>41</v>
      </c>
      <c r="B33" s="20" t="s">
        <v>27</v>
      </c>
      <c r="C33" s="55">
        <v>3.5999999999999999E-3</v>
      </c>
      <c r="D33" s="42">
        <f>+D30</f>
        <v>103.62</v>
      </c>
      <c r="E33" s="56">
        <f>ROUND(+C33*D33,2)</f>
        <v>0.37</v>
      </c>
      <c r="F33" s="137">
        <v>3.5999999999999999E-3</v>
      </c>
      <c r="G33" s="42">
        <f>+G30</f>
        <v>103.75000000000001</v>
      </c>
      <c r="H33" s="56">
        <f>ROUND(+F33*G33,2)</f>
        <v>0.37</v>
      </c>
      <c r="I33" s="26">
        <f t="shared" si="0"/>
        <v>0</v>
      </c>
      <c r="J33" s="27">
        <f t="shared" si="8"/>
        <v>0</v>
      </c>
    </row>
    <row r="34" spans="1:10" x14ac:dyDescent="0.25">
      <c r="A34" s="54" t="s">
        <v>42</v>
      </c>
      <c r="B34" s="20" t="s">
        <v>27</v>
      </c>
      <c r="C34" s="55">
        <v>1.2999999999999999E-3</v>
      </c>
      <c r="D34" s="42">
        <f>+D33</f>
        <v>103.62</v>
      </c>
      <c r="E34" s="56">
        <f>ROUND(+C34*D34,2)</f>
        <v>0.13</v>
      </c>
      <c r="F34" s="57">
        <v>1.2999999999999999E-3</v>
      </c>
      <c r="G34" s="42">
        <f>+G33</f>
        <v>103.75000000000001</v>
      </c>
      <c r="H34" s="56">
        <f>ROUND(+F34*G34,2)</f>
        <v>0.13</v>
      </c>
      <c r="I34" s="26">
        <f t="shared" si="0"/>
        <v>0</v>
      </c>
      <c r="J34" s="27">
        <f t="shared" si="8"/>
        <v>0</v>
      </c>
    </row>
    <row r="35" spans="1:10" x14ac:dyDescent="0.25">
      <c r="A35" s="19" t="s">
        <v>43</v>
      </c>
      <c r="B35" s="20" t="s">
        <v>23</v>
      </c>
      <c r="C35" s="55">
        <v>0.25</v>
      </c>
      <c r="D35" s="22">
        <v>1</v>
      </c>
      <c r="E35" s="56">
        <f t="shared" ref="E34:E36" si="9">+C35*D35</f>
        <v>0.25</v>
      </c>
      <c r="F35" s="57">
        <v>0.25</v>
      </c>
      <c r="G35" s="25">
        <v>1</v>
      </c>
      <c r="H35" s="56">
        <f t="shared" ref="H34:H35" si="10">+F35*G35</f>
        <v>0.25</v>
      </c>
      <c r="I35" s="26">
        <f t="shared" si="0"/>
        <v>0</v>
      </c>
      <c r="J35" s="27">
        <f t="shared" ref="J35:J40" si="11">+I35/E35</f>
        <v>0</v>
      </c>
    </row>
    <row r="36" spans="1:10" x14ac:dyDescent="0.25">
      <c r="A36" s="19" t="s">
        <v>44</v>
      </c>
      <c r="B36" s="20" t="s">
        <v>27</v>
      </c>
      <c r="C36" s="55"/>
      <c r="D36" s="29">
        <f>+B4</f>
        <v>100</v>
      </c>
      <c r="E36" s="56">
        <f t="shared" si="9"/>
        <v>0</v>
      </c>
      <c r="F36" s="58"/>
      <c r="G36" s="58"/>
      <c r="H36" s="58"/>
      <c r="I36" s="26">
        <f t="shared" si="0"/>
        <v>0</v>
      </c>
      <c r="J36" s="27"/>
    </row>
    <row r="37" spans="1:10" s="143" customFormat="1" ht="26.25" x14ac:dyDescent="0.25">
      <c r="A37" s="139" t="s">
        <v>45</v>
      </c>
      <c r="B37" s="138" t="s">
        <v>27</v>
      </c>
      <c r="C37" s="181">
        <v>1.1000000000000001E-3</v>
      </c>
      <c r="D37" s="182">
        <f>+D34</f>
        <v>103.62</v>
      </c>
      <c r="E37" s="183">
        <f>ROUND(+C37*D37,2)</f>
        <v>0.11</v>
      </c>
      <c r="F37" s="141">
        <v>1.1000000000000001E-3</v>
      </c>
      <c r="G37" s="147">
        <f>+G33</f>
        <v>103.75000000000001</v>
      </c>
      <c r="H37" s="183">
        <f>ROUND(+F37*G37,2)</f>
        <v>0.11</v>
      </c>
      <c r="I37" s="142">
        <f t="shared" si="0"/>
        <v>0</v>
      </c>
      <c r="J37" s="184">
        <f t="shared" si="11"/>
        <v>0</v>
      </c>
    </row>
    <row r="38" spans="1:10" x14ac:dyDescent="0.25">
      <c r="A38" s="40" t="s">
        <v>46</v>
      </c>
      <c r="B38" s="20"/>
      <c r="C38" s="59">
        <v>0.08</v>
      </c>
      <c r="D38" s="60">
        <v>64</v>
      </c>
      <c r="E38" s="56">
        <f>+C38*D38</f>
        <v>5.12</v>
      </c>
      <c r="F38" s="59">
        <v>0.08</v>
      </c>
      <c r="G38" s="60">
        <v>64</v>
      </c>
      <c r="H38" s="56">
        <f>+F38*G38</f>
        <v>5.12</v>
      </c>
      <c r="I38" s="26">
        <f t="shared" si="0"/>
        <v>0</v>
      </c>
      <c r="J38" s="27">
        <f t="shared" si="11"/>
        <v>0</v>
      </c>
    </row>
    <row r="39" spans="1:10" x14ac:dyDescent="0.25">
      <c r="A39" s="40" t="s">
        <v>47</v>
      </c>
      <c r="B39" s="20"/>
      <c r="C39" s="59">
        <v>0.122</v>
      </c>
      <c r="D39" s="60">
        <v>18</v>
      </c>
      <c r="E39" s="56">
        <f t="shared" ref="E39:E40" si="12">+C39*D39</f>
        <v>2.1959999999999997</v>
      </c>
      <c r="F39" s="59">
        <v>0.122</v>
      </c>
      <c r="G39" s="60">
        <v>18</v>
      </c>
      <c r="H39" s="56">
        <f t="shared" ref="H39:H40" si="13">+F39*G39</f>
        <v>2.1959999999999997</v>
      </c>
      <c r="I39" s="26">
        <f t="shared" si="0"/>
        <v>0</v>
      </c>
      <c r="J39" s="27">
        <f t="shared" si="11"/>
        <v>0</v>
      </c>
    </row>
    <row r="40" spans="1:10" x14ac:dyDescent="0.25">
      <c r="A40" s="6" t="s">
        <v>48</v>
      </c>
      <c r="B40" s="20"/>
      <c r="C40" s="59">
        <v>0.161</v>
      </c>
      <c r="D40" s="60">
        <v>18</v>
      </c>
      <c r="E40" s="56">
        <f t="shared" si="12"/>
        <v>2.8980000000000001</v>
      </c>
      <c r="F40" s="59">
        <v>0.161</v>
      </c>
      <c r="G40" s="60">
        <v>18</v>
      </c>
      <c r="H40" s="56">
        <f t="shared" si="13"/>
        <v>2.8980000000000001</v>
      </c>
      <c r="I40" s="26">
        <f t="shared" si="0"/>
        <v>0</v>
      </c>
      <c r="J40" s="27">
        <f t="shared" si="11"/>
        <v>0</v>
      </c>
    </row>
    <row r="41" spans="1:10" x14ac:dyDescent="0.25">
      <c r="A41" s="40"/>
      <c r="B41" s="20"/>
      <c r="C41" s="59"/>
      <c r="D41" s="60"/>
      <c r="E41" s="56"/>
      <c r="F41" s="59"/>
      <c r="G41" s="60"/>
      <c r="H41" s="56"/>
      <c r="I41" s="26"/>
      <c r="J41" s="27"/>
    </row>
    <row r="42" spans="1:10" ht="15.75" thickBot="1" x14ac:dyDescent="0.3">
      <c r="A42" s="40"/>
      <c r="B42" s="20"/>
      <c r="C42" s="55"/>
      <c r="D42" s="60"/>
      <c r="E42" s="56"/>
      <c r="F42" s="55"/>
      <c r="G42" s="60"/>
      <c r="H42" s="56"/>
      <c r="I42" s="26"/>
      <c r="J42" s="27"/>
    </row>
    <row r="43" spans="1:10" ht="15.75" thickBot="1" x14ac:dyDescent="0.3">
      <c r="A43" s="62"/>
      <c r="B43" s="63"/>
      <c r="C43" s="64"/>
      <c r="D43" s="65"/>
      <c r="E43" s="66"/>
      <c r="F43" s="64"/>
      <c r="G43" s="67"/>
      <c r="H43" s="66"/>
      <c r="I43" s="68"/>
      <c r="J43" s="69"/>
    </row>
    <row r="44" spans="1:10" x14ac:dyDescent="0.25">
      <c r="A44" s="70" t="s">
        <v>51</v>
      </c>
      <c r="B44" s="19"/>
      <c r="C44" s="71"/>
      <c r="D44" s="72"/>
      <c r="E44" s="73">
        <f>SUM(E32:E40)</f>
        <v>31.752671599999996</v>
      </c>
      <c r="F44" s="74"/>
      <c r="G44" s="74"/>
      <c r="H44" s="73">
        <f>SUM(H32:H40)</f>
        <v>33.693059464475439</v>
      </c>
      <c r="I44" s="75">
        <f>+H44-E44</f>
        <v>1.9403878644754435</v>
      </c>
      <c r="J44" s="76">
        <f>+I44/E44</f>
        <v>6.1109436362370331E-2</v>
      </c>
    </row>
    <row r="45" spans="1:10" x14ac:dyDescent="0.25">
      <c r="A45" s="77" t="s">
        <v>52</v>
      </c>
      <c r="B45" s="19"/>
      <c r="C45" s="71">
        <v>0.13</v>
      </c>
      <c r="D45" s="78"/>
      <c r="E45" s="79">
        <f>+E44*0.13</f>
        <v>4.1278473079999998</v>
      </c>
      <c r="F45" s="80">
        <v>0.13</v>
      </c>
      <c r="G45" s="81"/>
      <c r="H45" s="79">
        <f>+H44*0.13</f>
        <v>4.3800977303818076</v>
      </c>
      <c r="I45" s="82">
        <f>+H45-E45</f>
        <v>0.25225042238180784</v>
      </c>
      <c r="J45" s="83">
        <f>+I45/E45</f>
        <v>6.1109436362370373E-2</v>
      </c>
    </row>
    <row r="46" spans="1:10" x14ac:dyDescent="0.25">
      <c r="A46" s="84" t="s">
        <v>53</v>
      </c>
      <c r="B46" s="19"/>
      <c r="C46" s="85"/>
      <c r="D46" s="78"/>
      <c r="E46" s="79">
        <f>+E44+E45</f>
        <v>35.880518907999999</v>
      </c>
      <c r="F46" s="81"/>
      <c r="G46" s="81"/>
      <c r="H46" s="79">
        <f>+H44+H45</f>
        <v>38.073157194857245</v>
      </c>
      <c r="I46" s="82">
        <f>+H46-E46</f>
        <v>2.192638286857246</v>
      </c>
      <c r="J46" s="83">
        <f>+I46/E46</f>
        <v>6.1109436362370186E-2</v>
      </c>
    </row>
    <row r="47" spans="1:10" x14ac:dyDescent="0.25">
      <c r="A47" s="170" t="s">
        <v>54</v>
      </c>
      <c r="B47" s="170"/>
      <c r="C47" s="85"/>
      <c r="D47" s="78"/>
      <c r="E47" s="58"/>
      <c r="F47" s="58"/>
      <c r="G47" s="58"/>
      <c r="H47" s="58"/>
      <c r="I47" s="58"/>
      <c r="J47" s="87"/>
    </row>
    <row r="48" spans="1:10" ht="15.75" thickBot="1" x14ac:dyDescent="0.3">
      <c r="A48" s="172" t="s">
        <v>55</v>
      </c>
      <c r="B48" s="172"/>
      <c r="C48" s="88"/>
      <c r="D48" s="89"/>
      <c r="E48" s="90">
        <f>+E46</f>
        <v>35.880518907999999</v>
      </c>
      <c r="F48" s="91"/>
      <c r="G48" s="91"/>
      <c r="H48" s="90">
        <f>+H46</f>
        <v>38.073157194857245</v>
      </c>
      <c r="I48" s="92">
        <f>+I46</f>
        <v>2.192638286857246</v>
      </c>
      <c r="J48" s="93">
        <f>+J46</f>
        <v>6.1109436362370186E-2</v>
      </c>
    </row>
    <row r="49" spans="1:10" ht="15.75" thickBot="1" x14ac:dyDescent="0.3">
      <c r="A49" s="62"/>
      <c r="B49" s="63"/>
      <c r="C49" s="64"/>
      <c r="D49" s="65"/>
      <c r="E49" s="66"/>
      <c r="F49" s="64"/>
      <c r="G49" s="67"/>
      <c r="H49" s="66"/>
      <c r="I49" s="68"/>
      <c r="J49" s="69"/>
    </row>
    <row r="51" spans="1:10" x14ac:dyDescent="0.25">
      <c r="A51" s="1" t="s">
        <v>0</v>
      </c>
      <c r="B51" s="173" t="s">
        <v>1</v>
      </c>
      <c r="C51" s="173"/>
      <c r="D51" s="173"/>
      <c r="E51" s="2"/>
      <c r="F51" s="2"/>
      <c r="G51" s="3"/>
      <c r="H51" s="3"/>
      <c r="I51" s="3"/>
      <c r="J51" s="3"/>
    </row>
    <row r="52" spans="1:10" x14ac:dyDescent="0.25">
      <c r="A52" s="1" t="s">
        <v>2</v>
      </c>
      <c r="B52" s="173" t="s">
        <v>3</v>
      </c>
      <c r="C52" s="173"/>
      <c r="D52" s="173"/>
      <c r="E52" s="2"/>
      <c r="F52" s="2"/>
      <c r="G52" s="3"/>
      <c r="H52" s="3"/>
      <c r="I52" s="3"/>
      <c r="J52" s="3"/>
    </row>
    <row r="53" spans="1:10" ht="15.75" x14ac:dyDescent="0.25">
      <c r="A53" s="1" t="s">
        <v>4</v>
      </c>
      <c r="B53" s="4">
        <v>250</v>
      </c>
      <c r="C53" s="5" t="s">
        <v>5</v>
      </c>
      <c r="D53" s="6"/>
      <c r="E53" s="3"/>
      <c r="F53" s="3"/>
      <c r="G53" s="7"/>
      <c r="H53" s="7"/>
      <c r="I53" s="7"/>
      <c r="J53" s="7"/>
    </row>
    <row r="54" spans="1:10" ht="15.75" x14ac:dyDescent="0.25">
      <c r="A54" s="1" t="s">
        <v>6</v>
      </c>
      <c r="B54" s="4">
        <v>0</v>
      </c>
      <c r="C54" s="8" t="s">
        <v>7</v>
      </c>
      <c r="D54" s="9"/>
      <c r="E54" s="10"/>
      <c r="F54" s="10"/>
      <c r="G54" s="10"/>
      <c r="H54" s="3"/>
      <c r="I54" s="3"/>
      <c r="J54" s="3"/>
    </row>
    <row r="55" spans="1:10" x14ac:dyDescent="0.25">
      <c r="A55" s="1" t="s">
        <v>8</v>
      </c>
      <c r="B55" s="11">
        <v>1.0362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1" t="s">
        <v>9</v>
      </c>
      <c r="B56" s="11">
        <v>1.0375000000000001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5" t="s">
        <v>10</v>
      </c>
      <c r="B57" s="12" t="s">
        <v>11</v>
      </c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6"/>
      <c r="B59" s="13"/>
      <c r="C59" s="162" t="s">
        <v>12</v>
      </c>
      <c r="D59" s="171"/>
      <c r="E59" s="163"/>
      <c r="F59" s="162" t="s">
        <v>13</v>
      </c>
      <c r="G59" s="171"/>
      <c r="H59" s="163"/>
      <c r="I59" s="162" t="s">
        <v>14</v>
      </c>
      <c r="J59" s="163"/>
    </row>
    <row r="60" spans="1:10" x14ac:dyDescent="0.25">
      <c r="A60" s="6"/>
      <c r="B60" s="164" t="s">
        <v>15</v>
      </c>
      <c r="C60" s="14" t="s">
        <v>16</v>
      </c>
      <c r="D60" s="14" t="s">
        <v>17</v>
      </c>
      <c r="E60" s="15" t="s">
        <v>18</v>
      </c>
      <c r="F60" s="14" t="s">
        <v>16</v>
      </c>
      <c r="G60" s="16" t="s">
        <v>17</v>
      </c>
      <c r="H60" s="15" t="s">
        <v>18</v>
      </c>
      <c r="I60" s="166" t="s">
        <v>19</v>
      </c>
      <c r="J60" s="168" t="s">
        <v>20</v>
      </c>
    </row>
    <row r="61" spans="1:10" x14ac:dyDescent="0.25">
      <c r="A61" s="6"/>
      <c r="B61" s="165"/>
      <c r="C61" s="17" t="s">
        <v>21</v>
      </c>
      <c r="D61" s="17"/>
      <c r="E61" s="18" t="s">
        <v>21</v>
      </c>
      <c r="F61" s="17" t="s">
        <v>21</v>
      </c>
      <c r="G61" s="18"/>
      <c r="H61" s="18" t="s">
        <v>21</v>
      </c>
      <c r="I61" s="167"/>
      <c r="J61" s="169"/>
    </row>
    <row r="62" spans="1:10" x14ac:dyDescent="0.25">
      <c r="A62" s="19" t="s">
        <v>22</v>
      </c>
      <c r="B62" s="20" t="s">
        <v>23</v>
      </c>
      <c r="C62" s="21">
        <v>15.43</v>
      </c>
      <c r="D62" s="22">
        <v>1</v>
      </c>
      <c r="E62" s="23">
        <f>+C62*D62</f>
        <v>15.43</v>
      </c>
      <c r="F62" s="148">
        <f>+F13</f>
        <v>19.25</v>
      </c>
      <c r="G62" s="25">
        <v>1</v>
      </c>
      <c r="H62" s="23">
        <f>+F62</f>
        <v>19.25</v>
      </c>
      <c r="I62" s="26">
        <f>+H62-E62</f>
        <v>3.8200000000000003</v>
      </c>
      <c r="J62" s="27">
        <f>+I62/E62</f>
        <v>0.24756966947504863</v>
      </c>
    </row>
    <row r="63" spans="1:10" x14ac:dyDescent="0.25">
      <c r="A63" s="19" t="s">
        <v>24</v>
      </c>
      <c r="B63" s="20"/>
      <c r="C63" s="21"/>
      <c r="D63" s="22">
        <v>1</v>
      </c>
      <c r="E63" s="23">
        <v>0</v>
      </c>
      <c r="F63" s="24"/>
      <c r="G63" s="25">
        <v>1</v>
      </c>
      <c r="H63" s="23">
        <v>0</v>
      </c>
      <c r="I63" s="26">
        <f t="shared" ref="I63:I67" si="14">+H63-E63</f>
        <v>0</v>
      </c>
      <c r="J63" s="27"/>
    </row>
    <row r="64" spans="1:10" x14ac:dyDescent="0.25">
      <c r="A64" s="28" t="s">
        <v>58</v>
      </c>
      <c r="B64" s="20" t="s">
        <v>23</v>
      </c>
      <c r="C64" s="21">
        <v>0.08</v>
      </c>
      <c r="D64" s="22">
        <v>1</v>
      </c>
      <c r="E64" s="23">
        <f>+C64*D64</f>
        <v>0.08</v>
      </c>
      <c r="F64" s="24"/>
      <c r="G64" s="25">
        <v>1</v>
      </c>
      <c r="H64" s="23"/>
      <c r="I64" s="26">
        <f t="shared" si="14"/>
        <v>-0.08</v>
      </c>
      <c r="J64" s="27">
        <f t="shared" ref="J64:J65" si="15">+I64/E64</f>
        <v>-1</v>
      </c>
    </row>
    <row r="65" spans="1:12" x14ac:dyDescent="0.25">
      <c r="A65" s="19" t="s">
        <v>26</v>
      </c>
      <c r="B65" s="20" t="s">
        <v>27</v>
      </c>
      <c r="C65" s="21">
        <v>1.44E-2</v>
      </c>
      <c r="D65" s="29">
        <f>+$B$53</f>
        <v>250</v>
      </c>
      <c r="E65" s="23">
        <f>+C65*D65</f>
        <v>3.6</v>
      </c>
      <c r="F65" s="24">
        <f>+F16</f>
        <v>1.14E-2</v>
      </c>
      <c r="G65" s="29">
        <f>+$B$53</f>
        <v>250</v>
      </c>
      <c r="H65" s="23">
        <f>+F65*G65</f>
        <v>2.85</v>
      </c>
      <c r="I65" s="26">
        <f t="shared" si="14"/>
        <v>-0.75</v>
      </c>
      <c r="J65" s="27">
        <f t="shared" si="15"/>
        <v>-0.20833333333333331</v>
      </c>
    </row>
    <row r="66" spans="1:12" x14ac:dyDescent="0.25">
      <c r="A66" s="19" t="s">
        <v>28</v>
      </c>
      <c r="B66" s="20"/>
      <c r="C66" s="21"/>
      <c r="D66" s="29">
        <f t="shared" ref="D66:D75" si="16">+$B$53</f>
        <v>250</v>
      </c>
      <c r="E66" s="23">
        <v>0</v>
      </c>
      <c r="F66" s="24"/>
      <c r="G66" s="29">
        <f t="shared" ref="G66:G67" si="17">+$B$53</f>
        <v>250</v>
      </c>
      <c r="H66" s="23">
        <v>0</v>
      </c>
      <c r="I66" s="26">
        <f t="shared" si="14"/>
        <v>0</v>
      </c>
      <c r="J66" s="27"/>
    </row>
    <row r="67" spans="1:12" x14ac:dyDescent="0.25">
      <c r="A67" s="19" t="s">
        <v>29</v>
      </c>
      <c r="B67" s="20" t="s">
        <v>27</v>
      </c>
      <c r="C67" s="21"/>
      <c r="D67" s="29">
        <f t="shared" si="16"/>
        <v>250</v>
      </c>
      <c r="E67" s="23">
        <v>0</v>
      </c>
      <c r="F67" s="24">
        <f>+F18</f>
        <v>3.0678364956864358E-5</v>
      </c>
      <c r="G67" s="29">
        <f t="shared" si="17"/>
        <v>250</v>
      </c>
      <c r="H67" s="23">
        <f>+F67*G67</f>
        <v>7.6695912392160896E-3</v>
      </c>
      <c r="I67" s="26">
        <f t="shared" si="14"/>
        <v>7.6695912392160896E-3</v>
      </c>
      <c r="J67" s="27"/>
    </row>
    <row r="68" spans="1:12" x14ac:dyDescent="0.25">
      <c r="A68" s="30" t="s">
        <v>30</v>
      </c>
      <c r="B68" s="31"/>
      <c r="C68" s="32"/>
      <c r="D68" s="33"/>
      <c r="E68" s="34">
        <f>SUM(E62:E67)</f>
        <v>19.11</v>
      </c>
      <c r="F68" s="35"/>
      <c r="G68" s="36"/>
      <c r="H68" s="34">
        <f>SUM(H62:H67)</f>
        <v>22.107669591239219</v>
      </c>
      <c r="I68" s="37">
        <f>+H68-E68</f>
        <v>2.9976695912392195</v>
      </c>
      <c r="J68" s="38">
        <f>+I68/E68</f>
        <v>0.15686392418834222</v>
      </c>
      <c r="K68" s="120"/>
      <c r="L68" s="120"/>
    </row>
    <row r="69" spans="1:12" x14ac:dyDescent="0.25">
      <c r="A69" s="39" t="s">
        <v>31</v>
      </c>
      <c r="B69" s="20" t="s">
        <v>27</v>
      </c>
      <c r="C69" s="21"/>
      <c r="D69" s="29">
        <f t="shared" si="16"/>
        <v>250</v>
      </c>
      <c r="E69" s="23">
        <v>0</v>
      </c>
      <c r="F69" s="24">
        <f>+F20</f>
        <v>3.5758878389470844E-3</v>
      </c>
      <c r="G69" s="29">
        <f t="shared" ref="G69:G75" si="18">+$B$53</f>
        <v>250</v>
      </c>
      <c r="H69" s="23">
        <f>+F69*G69</f>
        <v>0.89397195973677113</v>
      </c>
      <c r="I69" s="26">
        <f t="shared" ref="I69:I77" si="19">+H69-E69</f>
        <v>0.89397195973677113</v>
      </c>
      <c r="J69" s="27">
        <v>1</v>
      </c>
    </row>
    <row r="70" spans="1:12" x14ac:dyDescent="0.25">
      <c r="A70" s="39" t="s">
        <v>68</v>
      </c>
      <c r="B70" s="20" t="s">
        <v>27</v>
      </c>
      <c r="C70" s="21"/>
      <c r="D70" s="29">
        <f t="shared" si="16"/>
        <v>250</v>
      </c>
      <c r="E70" s="23">
        <v>0</v>
      </c>
      <c r="F70" s="24">
        <f>+F21</f>
        <v>-3.1509322597035967E-3</v>
      </c>
      <c r="G70" s="29">
        <f t="shared" si="18"/>
        <v>250</v>
      </c>
      <c r="H70" s="23">
        <f t="shared" ref="H70:H77" si="20">+F70*G70</f>
        <v>-0.78773306492589912</v>
      </c>
      <c r="I70" s="26">
        <f t="shared" si="19"/>
        <v>-0.78773306492589912</v>
      </c>
      <c r="J70" s="27">
        <v>-1</v>
      </c>
    </row>
    <row r="71" spans="1:12" x14ac:dyDescent="0.25">
      <c r="A71" s="39" t="s">
        <v>32</v>
      </c>
      <c r="B71" s="20" t="s">
        <v>23</v>
      </c>
      <c r="C71" s="21"/>
      <c r="D71" s="29">
        <v>1</v>
      </c>
      <c r="E71" s="23">
        <v>0</v>
      </c>
      <c r="F71" s="148">
        <f>+F22</f>
        <v>0.97519947321366907</v>
      </c>
      <c r="G71" s="29">
        <v>1</v>
      </c>
      <c r="H71" s="23">
        <f t="shared" si="20"/>
        <v>0.97519947321366907</v>
      </c>
      <c r="I71" s="26">
        <f t="shared" si="19"/>
        <v>0.97519947321366907</v>
      </c>
      <c r="J71" s="27">
        <v>1</v>
      </c>
    </row>
    <row r="72" spans="1:12" x14ac:dyDescent="0.25">
      <c r="A72" s="39" t="s">
        <v>33</v>
      </c>
      <c r="B72" s="131" t="s">
        <v>23</v>
      </c>
      <c r="C72" s="132"/>
      <c r="D72" s="133">
        <f>+$B$53</f>
        <v>250</v>
      </c>
      <c r="E72" s="134">
        <v>0</v>
      </c>
      <c r="F72" s="149">
        <f>+F23</f>
        <v>-1.4230314395933252</v>
      </c>
      <c r="G72" s="133">
        <v>1</v>
      </c>
      <c r="H72" s="134">
        <f>+F72*G72</f>
        <v>-1.4230314395933252</v>
      </c>
      <c r="I72" s="135">
        <f>+H72-E72</f>
        <v>-1.4230314395933252</v>
      </c>
      <c r="J72" s="136">
        <v>-1</v>
      </c>
      <c r="K72" t="s">
        <v>87</v>
      </c>
    </row>
    <row r="73" spans="1:12" x14ac:dyDescent="0.25">
      <c r="A73" s="28" t="s">
        <v>57</v>
      </c>
      <c r="B73" s="20" t="s">
        <v>23</v>
      </c>
      <c r="C73" s="21">
        <v>1.0900000000000001</v>
      </c>
      <c r="D73" s="22">
        <v>1</v>
      </c>
      <c r="E73" s="23">
        <f>+C73*D73</f>
        <v>1.0900000000000001</v>
      </c>
      <c r="F73" s="24"/>
      <c r="G73" s="22">
        <v>1</v>
      </c>
      <c r="H73" s="23">
        <f t="shared" si="20"/>
        <v>0</v>
      </c>
      <c r="I73" s="26">
        <f t="shared" si="19"/>
        <v>-1.0900000000000001</v>
      </c>
      <c r="J73" s="27">
        <f t="shared" ref="J73" si="21">+I73/E73</f>
        <v>-1</v>
      </c>
    </row>
    <row r="74" spans="1:12" x14ac:dyDescent="0.25">
      <c r="A74" s="39" t="s">
        <v>59</v>
      </c>
      <c r="B74" s="20" t="s">
        <v>27</v>
      </c>
      <c r="C74" s="21"/>
      <c r="D74" s="29">
        <f t="shared" si="16"/>
        <v>250</v>
      </c>
      <c r="E74" s="23">
        <f t="shared" ref="E74:E77" si="22">+C74*D74</f>
        <v>0</v>
      </c>
      <c r="F74" s="24"/>
      <c r="G74" s="29">
        <f t="shared" si="18"/>
        <v>250</v>
      </c>
      <c r="H74" s="23">
        <f t="shared" si="20"/>
        <v>0</v>
      </c>
      <c r="I74" s="26">
        <f t="shared" si="19"/>
        <v>0</v>
      </c>
      <c r="J74" s="27"/>
    </row>
    <row r="75" spans="1:12" x14ac:dyDescent="0.25">
      <c r="A75" s="40" t="s">
        <v>34</v>
      </c>
      <c r="B75" s="20" t="s">
        <v>27</v>
      </c>
      <c r="C75" s="21">
        <v>2.0000000000000001E-4</v>
      </c>
      <c r="D75" s="29">
        <f t="shared" si="16"/>
        <v>250</v>
      </c>
      <c r="E75" s="23">
        <f t="shared" si="22"/>
        <v>0.05</v>
      </c>
      <c r="F75" s="24">
        <f>+F26</f>
        <v>6.334738506449339E-4</v>
      </c>
      <c r="G75" s="29">
        <f t="shared" si="18"/>
        <v>250</v>
      </c>
      <c r="H75" s="23">
        <f t="shared" si="20"/>
        <v>0.15836846266123347</v>
      </c>
      <c r="I75" s="26">
        <f t="shared" si="19"/>
        <v>0.10836846266123347</v>
      </c>
      <c r="J75" s="27">
        <f t="shared" ref="J75:J77" si="23">+I75/E75</f>
        <v>2.1673692532246691</v>
      </c>
    </row>
    <row r="76" spans="1:12" x14ac:dyDescent="0.25">
      <c r="A76" s="40" t="s">
        <v>35</v>
      </c>
      <c r="B76" s="20"/>
      <c r="C76" s="41">
        <v>0.10214000000000001</v>
      </c>
      <c r="D76" s="42">
        <f>+D75*0.0362</f>
        <v>9.0500000000000007</v>
      </c>
      <c r="E76" s="23">
        <f t="shared" si="22"/>
        <v>0.92436700000000016</v>
      </c>
      <c r="F76" s="43">
        <v>0.10728</v>
      </c>
      <c r="G76" s="42">
        <f>+G75*0.0375</f>
        <v>9.375</v>
      </c>
      <c r="H76" s="23">
        <f t="shared" si="20"/>
        <v>1.0057499999999999</v>
      </c>
      <c r="I76" s="26">
        <f t="shared" si="19"/>
        <v>8.1382999999999761E-2</v>
      </c>
      <c r="J76" s="27">
        <f t="shared" si="23"/>
        <v>8.8041870815379328E-2</v>
      </c>
    </row>
    <row r="77" spans="1:12" x14ac:dyDescent="0.25">
      <c r="A77" s="40" t="s">
        <v>36</v>
      </c>
      <c r="B77" s="20" t="s">
        <v>23</v>
      </c>
      <c r="C77" s="41">
        <v>0.79</v>
      </c>
      <c r="D77" s="22">
        <v>1</v>
      </c>
      <c r="E77" s="23">
        <f t="shared" si="22"/>
        <v>0.79</v>
      </c>
      <c r="F77" s="41">
        <v>0.79</v>
      </c>
      <c r="G77" s="22">
        <v>1</v>
      </c>
      <c r="H77" s="23">
        <f t="shared" si="20"/>
        <v>0.79</v>
      </c>
      <c r="I77" s="26">
        <f t="shared" si="19"/>
        <v>0</v>
      </c>
      <c r="J77" s="27">
        <f t="shared" si="23"/>
        <v>0</v>
      </c>
    </row>
    <row r="78" spans="1:12" x14ac:dyDescent="0.25">
      <c r="A78" s="44" t="s">
        <v>37</v>
      </c>
      <c r="B78" s="45"/>
      <c r="C78" s="46"/>
      <c r="D78" s="33"/>
      <c r="E78" s="47">
        <f>SUM(E68:E77)</f>
        <v>21.964366999999999</v>
      </c>
      <c r="F78" s="33"/>
      <c r="G78" s="36"/>
      <c r="H78" s="47">
        <f>SUM(H68:H77)</f>
        <v>23.720194982331666</v>
      </c>
      <c r="I78" s="37">
        <f>+H78-E78</f>
        <v>1.7558279823316667</v>
      </c>
      <c r="J78" s="38">
        <f>+I78/E78</f>
        <v>7.9939839938554427E-2</v>
      </c>
    </row>
    <row r="79" spans="1:12" x14ac:dyDescent="0.25">
      <c r="A79" s="48" t="s">
        <v>38</v>
      </c>
      <c r="B79" s="49" t="s">
        <v>27</v>
      </c>
      <c r="C79" s="24">
        <v>7.9000000000000008E-3</v>
      </c>
      <c r="D79" s="42">
        <f>+$B$53*1.0362</f>
        <v>259.05</v>
      </c>
      <c r="E79" s="23">
        <f>+C79*D79</f>
        <v>2.0464950000000002</v>
      </c>
      <c r="F79" s="24">
        <f>+F30</f>
        <v>7.2864296967458161E-3</v>
      </c>
      <c r="G79" s="42">
        <f>+$B$53*B56</f>
        <v>259.375</v>
      </c>
      <c r="H79" s="23">
        <f>+F79*G79</f>
        <v>1.8899177025934459</v>
      </c>
      <c r="I79" s="26">
        <f t="shared" ref="I79:I80" si="24">+H79-E79</f>
        <v>-0.15657729740655424</v>
      </c>
      <c r="J79" s="27">
        <f t="shared" ref="J79:J80" si="25">+I79/E79</f>
        <v>-7.6509982876358962E-2</v>
      </c>
    </row>
    <row r="80" spans="1:12" x14ac:dyDescent="0.25">
      <c r="A80" s="50" t="s">
        <v>39</v>
      </c>
      <c r="B80" s="49" t="s">
        <v>27</v>
      </c>
      <c r="C80" s="24">
        <v>6.0000000000000001E-3</v>
      </c>
      <c r="D80" s="42">
        <f>+$B$53*1.0362</f>
        <v>259.05</v>
      </c>
      <c r="E80" s="23">
        <f>+C80*D80</f>
        <v>1.5543</v>
      </c>
      <c r="F80" s="24">
        <f>+F31</f>
        <v>5.9731428465848724E-3</v>
      </c>
      <c r="G80" s="42">
        <f>+$B$53*B56</f>
        <v>259.375</v>
      </c>
      <c r="H80" s="23">
        <f>+F80*G80</f>
        <v>1.5492839258329514</v>
      </c>
      <c r="I80" s="26">
        <f t="shared" si="24"/>
        <v>-5.0160741670486342E-3</v>
      </c>
      <c r="J80" s="27">
        <f t="shared" si="25"/>
        <v>-3.2272239381384766E-3</v>
      </c>
    </row>
    <row r="81" spans="1:10" x14ac:dyDescent="0.25">
      <c r="A81" s="44" t="s">
        <v>40</v>
      </c>
      <c r="B81" s="31"/>
      <c r="C81" s="51"/>
      <c r="D81" s="33"/>
      <c r="E81" s="47">
        <f>SUM(E78:E80)</f>
        <v>25.565162000000001</v>
      </c>
      <c r="F81" s="52"/>
      <c r="G81" s="53"/>
      <c r="H81" s="47">
        <f>SUM(H78:H80)</f>
        <v>27.159396610758066</v>
      </c>
      <c r="I81" s="37">
        <f>+H81-E81</f>
        <v>1.5942346107580647</v>
      </c>
      <c r="J81" s="38">
        <f>+I81/E81</f>
        <v>6.2359652200055085E-2</v>
      </c>
    </row>
    <row r="82" spans="1:10" x14ac:dyDescent="0.25">
      <c r="A82" s="54" t="s">
        <v>41</v>
      </c>
      <c r="B82" s="20" t="s">
        <v>27</v>
      </c>
      <c r="C82" s="55">
        <v>3.5999999999999999E-3</v>
      </c>
      <c r="D82" s="42">
        <f>+D79</f>
        <v>259.05</v>
      </c>
      <c r="E82" s="56">
        <f>ROUND(+C82*D82,2)</f>
        <v>0.93</v>
      </c>
      <c r="F82" s="137">
        <v>3.5999999999999999E-3</v>
      </c>
      <c r="G82" s="42">
        <f>+G79</f>
        <v>259.375</v>
      </c>
      <c r="H82" s="56">
        <f>ROUND(+F82*G82,2)</f>
        <v>0.93</v>
      </c>
      <c r="I82" s="26">
        <f t="shared" ref="I82:I86" si="26">+H82-E82</f>
        <v>0</v>
      </c>
      <c r="J82" s="27">
        <f t="shared" ref="J82:J86" si="27">+I82/E82</f>
        <v>0</v>
      </c>
    </row>
    <row r="83" spans="1:10" x14ac:dyDescent="0.25">
      <c r="A83" s="54" t="s">
        <v>42</v>
      </c>
      <c r="B83" s="20" t="s">
        <v>27</v>
      </c>
      <c r="C83" s="55">
        <v>1.2999999999999999E-3</v>
      </c>
      <c r="D83" s="42">
        <f>+D82</f>
        <v>259.05</v>
      </c>
      <c r="E83" s="56">
        <f>ROUND(+C83*D83,2)</f>
        <v>0.34</v>
      </c>
      <c r="F83" s="57">
        <v>1.2999999999999999E-3</v>
      </c>
      <c r="G83" s="42">
        <f>+G82</f>
        <v>259.375</v>
      </c>
      <c r="H83" s="56">
        <f>ROUND(+F83*G83,2)</f>
        <v>0.34</v>
      </c>
      <c r="I83" s="26">
        <f t="shared" si="26"/>
        <v>0</v>
      </c>
      <c r="J83" s="27">
        <f t="shared" si="27"/>
        <v>0</v>
      </c>
    </row>
    <row r="84" spans="1:10" x14ac:dyDescent="0.25">
      <c r="A84" s="19" t="s">
        <v>43</v>
      </c>
      <c r="B84" s="20" t="s">
        <v>23</v>
      </c>
      <c r="C84" s="55">
        <v>0.25</v>
      </c>
      <c r="D84" s="22">
        <v>1</v>
      </c>
      <c r="E84" s="56">
        <f t="shared" ref="E84:E86" si="28">+C84*D84</f>
        <v>0.25</v>
      </c>
      <c r="F84" s="57">
        <v>0.25</v>
      </c>
      <c r="G84" s="25">
        <v>1</v>
      </c>
      <c r="H84" s="56">
        <f t="shared" ref="H84:H85" si="29">+F84*G84</f>
        <v>0.25</v>
      </c>
      <c r="I84" s="26">
        <f t="shared" si="26"/>
        <v>0</v>
      </c>
      <c r="J84" s="27">
        <f t="shared" si="27"/>
        <v>0</v>
      </c>
    </row>
    <row r="85" spans="1:10" x14ac:dyDescent="0.25">
      <c r="A85" s="19" t="s">
        <v>44</v>
      </c>
      <c r="B85" s="20" t="s">
        <v>27</v>
      </c>
      <c r="C85" s="55"/>
      <c r="D85" s="29">
        <f>+B53</f>
        <v>250</v>
      </c>
      <c r="E85" s="56">
        <f t="shared" si="28"/>
        <v>0</v>
      </c>
      <c r="F85" s="58"/>
      <c r="G85" s="58"/>
      <c r="H85" s="58"/>
      <c r="I85" s="26">
        <f t="shared" si="26"/>
        <v>0</v>
      </c>
      <c r="J85" s="27"/>
    </row>
    <row r="86" spans="1:10" s="143" customFormat="1" ht="26.25" x14ac:dyDescent="0.25">
      <c r="A86" s="139" t="s">
        <v>45</v>
      </c>
      <c r="B86" s="138" t="s">
        <v>27</v>
      </c>
      <c r="C86" s="181">
        <v>1.1000000000000001E-3</v>
      </c>
      <c r="D86" s="182">
        <f>+D83</f>
        <v>259.05</v>
      </c>
      <c r="E86" s="183">
        <f>ROUND(+C86*D86,2)</f>
        <v>0.28000000000000003</v>
      </c>
      <c r="F86" s="141">
        <v>1.1000000000000001E-3</v>
      </c>
      <c r="G86" s="147">
        <f>+G82</f>
        <v>259.375</v>
      </c>
      <c r="H86" s="183">
        <f>ROUND(+F86*G86,2)</f>
        <v>0.28999999999999998</v>
      </c>
      <c r="I86" s="142">
        <f t="shared" si="26"/>
        <v>9.9999999999999534E-3</v>
      </c>
      <c r="J86" s="184">
        <f t="shared" ref="J86" si="30">+I86/E86</f>
        <v>3.5714285714285546E-2</v>
      </c>
    </row>
    <row r="87" spans="1:10" x14ac:dyDescent="0.25">
      <c r="A87" s="40" t="s">
        <v>46</v>
      </c>
      <c r="B87" s="20"/>
      <c r="C87" s="59">
        <v>0.08</v>
      </c>
      <c r="D87" s="60">
        <v>160</v>
      </c>
      <c r="E87" s="56">
        <f>+C87*D87</f>
        <v>12.8</v>
      </c>
      <c r="F87" s="59">
        <v>0.08</v>
      </c>
      <c r="G87" s="60">
        <v>160</v>
      </c>
      <c r="H87" s="56">
        <f>+F87*G87</f>
        <v>12.8</v>
      </c>
      <c r="I87" s="26">
        <f t="shared" ref="I82:I89" si="31">+H87-E87</f>
        <v>0</v>
      </c>
      <c r="J87" s="27">
        <f t="shared" ref="J87:J89" si="32">+I87/E87</f>
        <v>0</v>
      </c>
    </row>
    <row r="88" spans="1:10" x14ac:dyDescent="0.25">
      <c r="A88" s="40" t="s">
        <v>47</v>
      </c>
      <c r="B88" s="20"/>
      <c r="C88" s="59">
        <v>0.122</v>
      </c>
      <c r="D88" s="60">
        <v>45</v>
      </c>
      <c r="E88" s="56">
        <f t="shared" ref="E88:E89" si="33">+C88*D88</f>
        <v>5.49</v>
      </c>
      <c r="F88" s="59">
        <v>0.122</v>
      </c>
      <c r="G88" s="60">
        <v>45</v>
      </c>
      <c r="H88" s="56">
        <f t="shared" ref="H88:H89" si="34">+F88*G88</f>
        <v>5.49</v>
      </c>
      <c r="I88" s="26">
        <f t="shared" si="31"/>
        <v>0</v>
      </c>
      <c r="J88" s="27">
        <f t="shared" si="32"/>
        <v>0</v>
      </c>
    </row>
    <row r="89" spans="1:10" x14ac:dyDescent="0.25">
      <c r="A89" s="6" t="s">
        <v>48</v>
      </c>
      <c r="B89" s="20"/>
      <c r="C89" s="59">
        <v>0.161</v>
      </c>
      <c r="D89" s="60">
        <v>45</v>
      </c>
      <c r="E89" s="56">
        <f t="shared" si="33"/>
        <v>7.2450000000000001</v>
      </c>
      <c r="F89" s="59">
        <v>0.161</v>
      </c>
      <c r="G89" s="60">
        <v>45</v>
      </c>
      <c r="H89" s="56">
        <f t="shared" si="34"/>
        <v>7.2450000000000001</v>
      </c>
      <c r="I89" s="26">
        <f t="shared" si="31"/>
        <v>0</v>
      </c>
      <c r="J89" s="27">
        <f t="shared" si="32"/>
        <v>0</v>
      </c>
    </row>
    <row r="90" spans="1:10" x14ac:dyDescent="0.25">
      <c r="A90" s="40"/>
      <c r="B90" s="20"/>
      <c r="C90" s="59"/>
      <c r="D90" s="29"/>
      <c r="E90" s="56"/>
      <c r="F90" s="59"/>
      <c r="G90" s="29"/>
      <c r="H90" s="56"/>
      <c r="I90" s="26"/>
      <c r="J90" s="27"/>
    </row>
    <row r="91" spans="1:10" ht="15.75" thickBot="1" x14ac:dyDescent="0.3">
      <c r="A91" s="40"/>
      <c r="B91" s="20"/>
      <c r="C91" s="55"/>
      <c r="D91" s="29"/>
      <c r="E91" s="56"/>
      <c r="F91" s="55"/>
      <c r="G91" s="29"/>
      <c r="H91" s="56"/>
      <c r="I91" s="26"/>
      <c r="J91" s="27"/>
    </row>
    <row r="92" spans="1:10" ht="15.75" thickBot="1" x14ac:dyDescent="0.3">
      <c r="A92" s="62"/>
      <c r="B92" s="63"/>
      <c r="C92" s="64"/>
      <c r="D92" s="65"/>
      <c r="E92" s="66"/>
      <c r="F92" s="64"/>
      <c r="G92" s="67"/>
      <c r="H92" s="66"/>
      <c r="I92" s="68"/>
      <c r="J92" s="69"/>
    </row>
    <row r="93" spans="1:10" x14ac:dyDescent="0.25">
      <c r="A93" s="70" t="s">
        <v>51</v>
      </c>
      <c r="B93" s="19"/>
      <c r="C93" s="71"/>
      <c r="D93" s="72"/>
      <c r="E93" s="73">
        <f>SUM(E81:E89)</f>
        <v>52.900162000000002</v>
      </c>
      <c r="F93" s="74"/>
      <c r="G93" s="74"/>
      <c r="H93" s="73">
        <f>SUM(H81:H89)</f>
        <v>54.504396610758064</v>
      </c>
      <c r="I93" s="75">
        <f>+H93-E93</f>
        <v>1.6042346107580627</v>
      </c>
      <c r="J93" s="76">
        <f>+I93/E93</f>
        <v>3.0325703175692782E-2</v>
      </c>
    </row>
    <row r="94" spans="1:10" x14ac:dyDescent="0.25">
      <c r="A94" s="77" t="s">
        <v>52</v>
      </c>
      <c r="B94" s="19"/>
      <c r="C94" s="71">
        <v>0.13</v>
      </c>
      <c r="D94" s="78"/>
      <c r="E94" s="79">
        <f>+E93*0.13</f>
        <v>6.8770210600000006</v>
      </c>
      <c r="F94" s="80">
        <v>0.13</v>
      </c>
      <c r="G94" s="81"/>
      <c r="H94" s="79">
        <f>+H93*0.13</f>
        <v>7.0855715593985487</v>
      </c>
      <c r="I94" s="82">
        <f>+H94-E94</f>
        <v>0.20855049939854808</v>
      </c>
      <c r="J94" s="83">
        <f>+I94/E94</f>
        <v>3.0325703175692772E-2</v>
      </c>
    </row>
    <row r="95" spans="1:10" x14ac:dyDescent="0.25">
      <c r="A95" s="84" t="s">
        <v>53</v>
      </c>
      <c r="B95" s="19"/>
      <c r="C95" s="85"/>
      <c r="D95" s="78"/>
      <c r="E95" s="79">
        <f>+E93+E94</f>
        <v>59.777183059999999</v>
      </c>
      <c r="F95" s="81"/>
      <c r="G95" s="81"/>
      <c r="H95" s="79">
        <f>+H93+H94</f>
        <v>61.58996817015661</v>
      </c>
      <c r="I95" s="82">
        <f>+H95-E95</f>
        <v>1.8127851101566108</v>
      </c>
      <c r="J95" s="83">
        <f>+I95/E95</f>
        <v>3.0325703175692782E-2</v>
      </c>
    </row>
    <row r="96" spans="1:10" x14ac:dyDescent="0.25">
      <c r="A96" s="170" t="s">
        <v>54</v>
      </c>
      <c r="B96" s="170"/>
      <c r="C96" s="85"/>
      <c r="D96" s="78"/>
      <c r="E96" s="58"/>
      <c r="F96" s="58"/>
      <c r="G96" s="58"/>
      <c r="H96" s="58"/>
      <c r="I96" s="58"/>
      <c r="J96" s="87"/>
    </row>
    <row r="97" spans="1:10" ht="15.75" thickBot="1" x14ac:dyDescent="0.3">
      <c r="A97" s="172" t="s">
        <v>55</v>
      </c>
      <c r="B97" s="172"/>
      <c r="C97" s="88"/>
      <c r="D97" s="89"/>
      <c r="E97" s="90">
        <f>+E95</f>
        <v>59.777183059999999</v>
      </c>
      <c r="F97" s="91"/>
      <c r="G97" s="91"/>
      <c r="H97" s="90">
        <f>+H95</f>
        <v>61.58996817015661</v>
      </c>
      <c r="I97" s="92">
        <f>+I95</f>
        <v>1.8127851101566108</v>
      </c>
      <c r="J97" s="93">
        <f>+J95</f>
        <v>3.0325703175692782E-2</v>
      </c>
    </row>
    <row r="98" spans="1:10" ht="15.75" thickBot="1" x14ac:dyDescent="0.3">
      <c r="A98" s="62"/>
      <c r="B98" s="63"/>
      <c r="C98" s="64"/>
      <c r="D98" s="65"/>
      <c r="E98" s="66"/>
      <c r="F98" s="64"/>
      <c r="G98" s="67"/>
      <c r="H98" s="66"/>
      <c r="I98" s="68"/>
      <c r="J98" s="69"/>
    </row>
    <row r="100" spans="1:10" x14ac:dyDescent="0.25">
      <c r="A100" s="1" t="s">
        <v>0</v>
      </c>
      <c r="B100" s="173" t="s">
        <v>1</v>
      </c>
      <c r="C100" s="173"/>
      <c r="D100" s="173"/>
      <c r="E100" s="2"/>
      <c r="F100" s="2"/>
      <c r="G100" s="3"/>
      <c r="H100" s="3"/>
      <c r="I100" s="3"/>
      <c r="J100" s="3"/>
    </row>
    <row r="101" spans="1:10" x14ac:dyDescent="0.25">
      <c r="A101" s="1" t="s">
        <v>2</v>
      </c>
      <c r="B101" s="173" t="s">
        <v>3</v>
      </c>
      <c r="C101" s="173"/>
      <c r="D101" s="173"/>
      <c r="E101" s="2"/>
      <c r="F101" s="2"/>
      <c r="G101" s="3"/>
      <c r="H101" s="3"/>
      <c r="I101" s="3"/>
      <c r="J101" s="3"/>
    </row>
    <row r="102" spans="1:10" ht="15.75" x14ac:dyDescent="0.25">
      <c r="A102" s="1" t="s">
        <v>4</v>
      </c>
      <c r="B102" s="4">
        <v>362</v>
      </c>
      <c r="C102" s="5" t="s">
        <v>5</v>
      </c>
      <c r="D102" s="6"/>
      <c r="E102" s="3"/>
      <c r="F102" s="3"/>
      <c r="G102" s="7"/>
      <c r="H102" s="7"/>
      <c r="I102" s="7"/>
      <c r="J102" s="7"/>
    </row>
    <row r="103" spans="1:10" ht="15.75" x14ac:dyDescent="0.25">
      <c r="A103" s="1" t="s">
        <v>6</v>
      </c>
      <c r="B103" s="4">
        <v>0</v>
      </c>
      <c r="C103" s="8" t="s">
        <v>7</v>
      </c>
      <c r="D103" s="9"/>
      <c r="E103" s="10"/>
      <c r="F103" s="10"/>
      <c r="G103" s="10"/>
      <c r="H103" s="3"/>
      <c r="I103" s="3"/>
      <c r="J103" s="3"/>
    </row>
    <row r="104" spans="1:10" x14ac:dyDescent="0.25">
      <c r="A104" s="1" t="s">
        <v>8</v>
      </c>
      <c r="B104" s="11">
        <v>1.0362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1" t="s">
        <v>9</v>
      </c>
      <c r="B105" s="11">
        <v>1.0375000000000001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5" t="s">
        <v>10</v>
      </c>
      <c r="B106" s="12" t="s">
        <v>11</v>
      </c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6"/>
      <c r="B108" s="13"/>
      <c r="C108" s="162" t="s">
        <v>12</v>
      </c>
      <c r="D108" s="171"/>
      <c r="E108" s="163"/>
      <c r="F108" s="162" t="s">
        <v>13</v>
      </c>
      <c r="G108" s="171"/>
      <c r="H108" s="163"/>
      <c r="I108" s="162" t="s">
        <v>14</v>
      </c>
      <c r="J108" s="163"/>
    </row>
    <row r="109" spans="1:10" x14ac:dyDescent="0.25">
      <c r="A109" s="6"/>
      <c r="B109" s="164" t="s">
        <v>15</v>
      </c>
      <c r="C109" s="14" t="s">
        <v>16</v>
      </c>
      <c r="D109" s="14" t="s">
        <v>17</v>
      </c>
      <c r="E109" s="15" t="s">
        <v>18</v>
      </c>
      <c r="F109" s="14" t="s">
        <v>16</v>
      </c>
      <c r="G109" s="16" t="s">
        <v>17</v>
      </c>
      <c r="H109" s="15" t="s">
        <v>18</v>
      </c>
      <c r="I109" s="166" t="s">
        <v>19</v>
      </c>
      <c r="J109" s="168" t="s">
        <v>20</v>
      </c>
    </row>
    <row r="110" spans="1:10" x14ac:dyDescent="0.25">
      <c r="A110" s="6"/>
      <c r="B110" s="165"/>
      <c r="C110" s="17" t="s">
        <v>21</v>
      </c>
      <c r="D110" s="17"/>
      <c r="E110" s="18" t="s">
        <v>21</v>
      </c>
      <c r="F110" s="17" t="s">
        <v>21</v>
      </c>
      <c r="G110" s="18"/>
      <c r="H110" s="18" t="s">
        <v>21</v>
      </c>
      <c r="I110" s="167"/>
      <c r="J110" s="169"/>
    </row>
    <row r="111" spans="1:10" x14ac:dyDescent="0.25">
      <c r="A111" s="19" t="s">
        <v>22</v>
      </c>
      <c r="B111" s="20" t="s">
        <v>23</v>
      </c>
      <c r="C111" s="21">
        <v>15.43</v>
      </c>
      <c r="D111" s="22">
        <v>1</v>
      </c>
      <c r="E111" s="23">
        <f>+C111*D111</f>
        <v>15.43</v>
      </c>
      <c r="F111" s="148">
        <f>+F62</f>
        <v>19.25</v>
      </c>
      <c r="G111" s="25">
        <v>1</v>
      </c>
      <c r="H111" s="23">
        <f>+F111</f>
        <v>19.25</v>
      </c>
      <c r="I111" s="26">
        <f>+H111-E111</f>
        <v>3.8200000000000003</v>
      </c>
      <c r="J111" s="27">
        <f>+I111/E111</f>
        <v>0.24756966947504863</v>
      </c>
    </row>
    <row r="112" spans="1:10" x14ac:dyDescent="0.25">
      <c r="A112" s="19" t="s">
        <v>24</v>
      </c>
      <c r="B112" s="20"/>
      <c r="C112" s="21"/>
      <c r="D112" s="22">
        <v>1</v>
      </c>
      <c r="E112" s="23">
        <v>0</v>
      </c>
      <c r="F112" s="24"/>
      <c r="G112" s="25">
        <v>1</v>
      </c>
      <c r="H112" s="23">
        <v>0</v>
      </c>
      <c r="I112" s="26">
        <f t="shared" ref="I112:I116" si="35">+H112-E112</f>
        <v>0</v>
      </c>
      <c r="J112" s="27"/>
    </row>
    <row r="113" spans="1:12" x14ac:dyDescent="0.25">
      <c r="A113" s="28" t="s">
        <v>58</v>
      </c>
      <c r="B113" s="20" t="s">
        <v>23</v>
      </c>
      <c r="C113" s="21">
        <v>0.08</v>
      </c>
      <c r="D113" s="22">
        <v>1</v>
      </c>
      <c r="E113" s="23">
        <f>+C113*D113</f>
        <v>0.08</v>
      </c>
      <c r="F113" s="24"/>
      <c r="G113" s="25">
        <v>1</v>
      </c>
      <c r="H113" s="23"/>
      <c r="I113" s="26">
        <f t="shared" si="35"/>
        <v>-0.08</v>
      </c>
      <c r="J113" s="27">
        <f t="shared" ref="J113:J114" si="36">+I113/E113</f>
        <v>-1</v>
      </c>
    </row>
    <row r="114" spans="1:12" x14ac:dyDescent="0.25">
      <c r="A114" s="19" t="s">
        <v>26</v>
      </c>
      <c r="B114" s="20" t="s">
        <v>27</v>
      </c>
      <c r="C114" s="21">
        <v>1.44E-2</v>
      </c>
      <c r="D114" s="29">
        <f>+$B$102</f>
        <v>362</v>
      </c>
      <c r="E114" s="23">
        <f>+C114*D114</f>
        <v>5.2127999999999997</v>
      </c>
      <c r="F114" s="24">
        <f>+F65</f>
        <v>1.14E-2</v>
      </c>
      <c r="G114" s="29">
        <f>+$B$102</f>
        <v>362</v>
      </c>
      <c r="H114" s="23">
        <f>+F114*G114</f>
        <v>4.1268000000000002</v>
      </c>
      <c r="I114" s="26">
        <f t="shared" si="35"/>
        <v>-1.0859999999999994</v>
      </c>
      <c r="J114" s="27">
        <f t="shared" si="36"/>
        <v>-0.20833333333333323</v>
      </c>
    </row>
    <row r="115" spans="1:12" x14ac:dyDescent="0.25">
      <c r="A115" s="19" t="s">
        <v>28</v>
      </c>
      <c r="B115" s="20"/>
      <c r="C115" s="21"/>
      <c r="D115" s="29">
        <f t="shared" ref="D115:D116" si="37">+$B$102</f>
        <v>362</v>
      </c>
      <c r="E115" s="23">
        <v>0</v>
      </c>
      <c r="F115" s="24"/>
      <c r="G115" s="29">
        <f t="shared" ref="G115:G116" si="38">+$B$102</f>
        <v>362</v>
      </c>
      <c r="H115" s="23">
        <v>0</v>
      </c>
      <c r="I115" s="26">
        <f t="shared" si="35"/>
        <v>0</v>
      </c>
      <c r="J115" s="27"/>
    </row>
    <row r="116" spans="1:12" x14ac:dyDescent="0.25">
      <c r="A116" s="19" t="s">
        <v>29</v>
      </c>
      <c r="B116" s="20" t="s">
        <v>27</v>
      </c>
      <c r="C116" s="21"/>
      <c r="D116" s="29">
        <f t="shared" si="37"/>
        <v>362</v>
      </c>
      <c r="E116" s="23">
        <v>0</v>
      </c>
      <c r="F116" s="24">
        <f>+F67</f>
        <v>3.0678364956864358E-5</v>
      </c>
      <c r="G116" s="29">
        <f t="shared" si="38"/>
        <v>362</v>
      </c>
      <c r="H116" s="23">
        <v>0</v>
      </c>
      <c r="I116" s="26">
        <f t="shared" si="35"/>
        <v>0</v>
      </c>
      <c r="J116" s="27"/>
    </row>
    <row r="117" spans="1:12" x14ac:dyDescent="0.25">
      <c r="A117" s="30" t="s">
        <v>30</v>
      </c>
      <c r="B117" s="31"/>
      <c r="C117" s="32"/>
      <c r="D117" s="33"/>
      <c r="E117" s="34">
        <f>SUM(E111:E116)</f>
        <v>20.722799999999999</v>
      </c>
      <c r="F117" s="35"/>
      <c r="G117" s="36"/>
      <c r="H117" s="34">
        <f>SUM(H111:H116)</f>
        <v>23.376799999999999</v>
      </c>
      <c r="I117" s="37">
        <f>+H117-E117</f>
        <v>2.6539999999999999</v>
      </c>
      <c r="J117" s="38">
        <f>+I117/E117</f>
        <v>0.12807149612986662</v>
      </c>
      <c r="K117" s="120">
        <f>+I117/H146</f>
        <v>3.3712643904451306E-2</v>
      </c>
      <c r="L117" s="120"/>
    </row>
    <row r="118" spans="1:12" x14ac:dyDescent="0.25">
      <c r="A118" s="39" t="s">
        <v>31</v>
      </c>
      <c r="B118" s="20" t="s">
        <v>27</v>
      </c>
      <c r="C118" s="21"/>
      <c r="D118" s="29">
        <f t="shared" ref="D118:D119" si="39">+$B$102</f>
        <v>362</v>
      </c>
      <c r="E118" s="23">
        <v>0</v>
      </c>
      <c r="F118" s="24">
        <f>+F69</f>
        <v>3.5758878389470844E-3</v>
      </c>
      <c r="G118" s="29">
        <f t="shared" ref="G118:G119" si="40">+$B$102</f>
        <v>362</v>
      </c>
      <c r="H118" s="23">
        <f>+F118*G118</f>
        <v>1.2944713976988445</v>
      </c>
      <c r="I118" s="26">
        <f t="shared" ref="I118:I126" si="41">+H118-E118</f>
        <v>1.2944713976988445</v>
      </c>
      <c r="J118" s="27">
        <v>1</v>
      </c>
    </row>
    <row r="119" spans="1:12" x14ac:dyDescent="0.25">
      <c r="A119" s="39" t="s">
        <v>68</v>
      </c>
      <c r="B119" s="20" t="s">
        <v>27</v>
      </c>
      <c r="C119" s="21"/>
      <c r="D119" s="29">
        <f t="shared" si="39"/>
        <v>362</v>
      </c>
      <c r="E119" s="23">
        <v>0</v>
      </c>
      <c r="F119" s="24">
        <f>+F70</f>
        <v>-3.1509322597035967E-3</v>
      </c>
      <c r="G119" s="29">
        <f t="shared" si="40"/>
        <v>362</v>
      </c>
      <c r="H119" s="23">
        <f t="shared" ref="H119:H126" si="42">+F119*G119</f>
        <v>-1.140637478012702</v>
      </c>
      <c r="I119" s="26">
        <f t="shared" si="41"/>
        <v>-1.140637478012702</v>
      </c>
      <c r="J119" s="27">
        <v>-1</v>
      </c>
    </row>
    <row r="120" spans="1:12" x14ac:dyDescent="0.25">
      <c r="A120" s="39" t="s">
        <v>32</v>
      </c>
      <c r="B120" s="20" t="s">
        <v>23</v>
      </c>
      <c r="C120" s="21"/>
      <c r="D120" s="29">
        <v>1</v>
      </c>
      <c r="E120" s="23">
        <v>0</v>
      </c>
      <c r="F120" s="148">
        <f>+F71</f>
        <v>0.97519947321366907</v>
      </c>
      <c r="G120" s="29">
        <v>1</v>
      </c>
      <c r="H120" s="23">
        <f t="shared" si="42"/>
        <v>0.97519947321366907</v>
      </c>
      <c r="I120" s="26">
        <f t="shared" si="41"/>
        <v>0.97519947321366907</v>
      </c>
      <c r="J120" s="27">
        <v>1</v>
      </c>
    </row>
    <row r="121" spans="1:12" x14ac:dyDescent="0.25">
      <c r="A121" s="39" t="s">
        <v>33</v>
      </c>
      <c r="B121" s="131" t="s">
        <v>23</v>
      </c>
      <c r="C121" s="132"/>
      <c r="D121" s="133">
        <f>+$B$102</f>
        <v>362</v>
      </c>
      <c r="E121" s="134">
        <v>0</v>
      </c>
      <c r="F121" s="149">
        <f>+F72</f>
        <v>-1.4230314395933252</v>
      </c>
      <c r="G121" s="133">
        <v>1</v>
      </c>
      <c r="H121" s="134">
        <f>+F121*G121</f>
        <v>-1.4230314395933252</v>
      </c>
      <c r="I121" s="135">
        <f>+H121-E121</f>
        <v>-1.4230314395933252</v>
      </c>
      <c r="J121" s="136">
        <v>-1</v>
      </c>
      <c r="K121" t="s">
        <v>87</v>
      </c>
    </row>
    <row r="122" spans="1:12" x14ac:dyDescent="0.25">
      <c r="A122" s="28" t="s">
        <v>57</v>
      </c>
      <c r="B122" s="20" t="s">
        <v>23</v>
      </c>
      <c r="C122" s="21">
        <v>1.0900000000000001</v>
      </c>
      <c r="D122" s="22">
        <v>1</v>
      </c>
      <c r="E122" s="23">
        <f>+C122*D122</f>
        <v>1.0900000000000001</v>
      </c>
      <c r="F122" s="24"/>
      <c r="G122" s="22">
        <v>1</v>
      </c>
      <c r="H122" s="23">
        <f t="shared" si="42"/>
        <v>0</v>
      </c>
      <c r="I122" s="26">
        <f t="shared" si="41"/>
        <v>-1.0900000000000001</v>
      </c>
      <c r="J122" s="27">
        <f t="shared" ref="J122" si="43">+I122/E122</f>
        <v>-1</v>
      </c>
    </row>
    <row r="123" spans="1:12" x14ac:dyDescent="0.25">
      <c r="A123" s="39" t="s">
        <v>59</v>
      </c>
      <c r="B123" s="20" t="s">
        <v>27</v>
      </c>
      <c r="C123" s="21"/>
      <c r="D123" s="29">
        <f t="shared" ref="D123:D124" si="44">+$B$102</f>
        <v>362</v>
      </c>
      <c r="E123" s="23">
        <f t="shared" ref="E123:E126" si="45">+C123*D123</f>
        <v>0</v>
      </c>
      <c r="F123" s="24"/>
      <c r="G123" s="29">
        <f t="shared" ref="G123:G124" si="46">+$B$102</f>
        <v>362</v>
      </c>
      <c r="H123" s="23">
        <f t="shared" si="42"/>
        <v>0</v>
      </c>
      <c r="I123" s="26">
        <f t="shared" si="41"/>
        <v>0</v>
      </c>
      <c r="J123" s="27"/>
    </row>
    <row r="124" spans="1:12" x14ac:dyDescent="0.25">
      <c r="A124" s="40" t="s">
        <v>34</v>
      </c>
      <c r="B124" s="20" t="s">
        <v>27</v>
      </c>
      <c r="C124" s="21">
        <v>2.0000000000000001E-4</v>
      </c>
      <c r="D124" s="29">
        <f t="shared" si="44"/>
        <v>362</v>
      </c>
      <c r="E124" s="23">
        <f t="shared" si="45"/>
        <v>7.2400000000000006E-2</v>
      </c>
      <c r="F124" s="24">
        <f>+F75</f>
        <v>6.334738506449339E-4</v>
      </c>
      <c r="G124" s="29">
        <f t="shared" si="46"/>
        <v>362</v>
      </c>
      <c r="H124" s="23">
        <f t="shared" si="42"/>
        <v>0.22931753393346607</v>
      </c>
      <c r="I124" s="26">
        <f t="shared" si="41"/>
        <v>0.15691753393346608</v>
      </c>
      <c r="J124" s="27">
        <f t="shared" ref="J124:J126" si="47">+I124/E124</f>
        <v>2.1673692532246696</v>
      </c>
    </row>
    <row r="125" spans="1:12" x14ac:dyDescent="0.25">
      <c r="A125" s="40" t="s">
        <v>35</v>
      </c>
      <c r="B125" s="20"/>
      <c r="C125" s="41">
        <v>0.10214000000000001</v>
      </c>
      <c r="D125" s="42">
        <f>+D124*0.0362</f>
        <v>13.104400000000002</v>
      </c>
      <c r="E125" s="23">
        <f t="shared" si="45"/>
        <v>1.3384834160000003</v>
      </c>
      <c r="F125" s="43">
        <v>0.10728</v>
      </c>
      <c r="G125" s="42">
        <f>+G124*0.0375</f>
        <v>13.574999999999999</v>
      </c>
      <c r="H125" s="23">
        <f>+F125*G125</f>
        <v>1.456326</v>
      </c>
      <c r="I125" s="26">
        <f t="shared" si="41"/>
        <v>0.11784258399999969</v>
      </c>
      <c r="J125" s="27">
        <f t="shared" si="47"/>
        <v>8.8041870815379356E-2</v>
      </c>
    </row>
    <row r="126" spans="1:12" x14ac:dyDescent="0.25">
      <c r="A126" s="40" t="s">
        <v>36</v>
      </c>
      <c r="B126" s="20" t="s">
        <v>23</v>
      </c>
      <c r="C126" s="41">
        <v>0.79</v>
      </c>
      <c r="D126" s="22">
        <v>1</v>
      </c>
      <c r="E126" s="23">
        <f t="shared" si="45"/>
        <v>0.79</v>
      </c>
      <c r="F126" s="41">
        <v>0.79</v>
      </c>
      <c r="G126" s="22">
        <v>1</v>
      </c>
      <c r="H126" s="23">
        <f t="shared" si="42"/>
        <v>0.79</v>
      </c>
      <c r="I126" s="26">
        <f t="shared" si="41"/>
        <v>0</v>
      </c>
      <c r="J126" s="27">
        <f t="shared" si="47"/>
        <v>0</v>
      </c>
    </row>
    <row r="127" spans="1:12" x14ac:dyDescent="0.25">
      <c r="A127" s="44" t="s">
        <v>37</v>
      </c>
      <c r="B127" s="45"/>
      <c r="C127" s="46"/>
      <c r="D127" s="33"/>
      <c r="E127" s="47">
        <f>SUM(E117:E126)</f>
        <v>24.013683415999996</v>
      </c>
      <c r="F127" s="33"/>
      <c r="G127" s="36"/>
      <c r="H127" s="47">
        <f>SUM(H117:H126)</f>
        <v>25.55844548723995</v>
      </c>
      <c r="I127" s="37">
        <f>+H127-E127</f>
        <v>1.5447620712399548</v>
      </c>
      <c r="J127" s="38">
        <f>+I127/E127</f>
        <v>6.4328409951915189E-2</v>
      </c>
    </row>
    <row r="128" spans="1:12" x14ac:dyDescent="0.25">
      <c r="A128" s="48" t="s">
        <v>38</v>
      </c>
      <c r="B128" s="49" t="s">
        <v>27</v>
      </c>
      <c r="C128" s="24">
        <v>7.9000000000000008E-3</v>
      </c>
      <c r="D128" s="42">
        <f>+$B$102*1.0362</f>
        <v>375.1044</v>
      </c>
      <c r="E128" s="23">
        <f>+C128*D128</f>
        <v>2.9633247600000003</v>
      </c>
      <c r="F128" s="24">
        <f>+F79</f>
        <v>7.2864296967458161E-3</v>
      </c>
      <c r="G128" s="42">
        <f>+$B$102*B105</f>
        <v>375.57500000000005</v>
      </c>
      <c r="H128" s="23">
        <f>+F128*G128</f>
        <v>2.7366008333553102</v>
      </c>
      <c r="I128" s="26">
        <f t="shared" ref="I128:I129" si="48">+H128-E128</f>
        <v>-0.2267239266446901</v>
      </c>
      <c r="J128" s="27">
        <f t="shared" ref="J128:J129" si="49">+I128/E128</f>
        <v>-7.6509982876358809E-2</v>
      </c>
    </row>
    <row r="129" spans="1:10" x14ac:dyDescent="0.25">
      <c r="A129" s="50" t="s">
        <v>39</v>
      </c>
      <c r="B129" s="49" t="s">
        <v>27</v>
      </c>
      <c r="C129" s="24">
        <v>6.0000000000000001E-3</v>
      </c>
      <c r="D129" s="42">
        <f>+$B$102*1.0362</f>
        <v>375.1044</v>
      </c>
      <c r="E129" s="23">
        <f>+C129*D129</f>
        <v>2.2506264000000002</v>
      </c>
      <c r="F129" s="24">
        <f>+F80</f>
        <v>5.9731428465848724E-3</v>
      </c>
      <c r="G129" s="42">
        <f>+G128</f>
        <v>375.57500000000005</v>
      </c>
      <c r="H129" s="23">
        <f>+F129*G129</f>
        <v>2.2433631246061139</v>
      </c>
      <c r="I129" s="26">
        <f t="shared" si="48"/>
        <v>-7.2632753938863814E-3</v>
      </c>
      <c r="J129" s="27">
        <f t="shared" si="49"/>
        <v>-3.227223938138458E-3</v>
      </c>
    </row>
    <row r="130" spans="1:10" x14ac:dyDescent="0.25">
      <c r="A130" s="44" t="s">
        <v>40</v>
      </c>
      <c r="B130" s="31"/>
      <c r="C130" s="51"/>
      <c r="D130" s="33"/>
      <c r="E130" s="47">
        <f>SUM(E127:E129)</f>
        <v>29.227634575999996</v>
      </c>
      <c r="F130" s="52"/>
      <c r="G130" s="53"/>
      <c r="H130" s="47">
        <f>SUM(H127:H129)</f>
        <v>30.538409445201374</v>
      </c>
      <c r="I130" s="37">
        <f>+H130-E130</f>
        <v>1.3107748692013779</v>
      </c>
      <c r="J130" s="38">
        <f>+I130/E130</f>
        <v>4.484710747949848E-2</v>
      </c>
    </row>
    <row r="131" spans="1:10" x14ac:dyDescent="0.25">
      <c r="A131" s="54" t="s">
        <v>41</v>
      </c>
      <c r="B131" s="20" t="s">
        <v>27</v>
      </c>
      <c r="C131" s="55">
        <v>3.5999999999999999E-3</v>
      </c>
      <c r="D131" s="42">
        <f>+D128</f>
        <v>375.1044</v>
      </c>
      <c r="E131" s="56">
        <f>ROUND(+C131*D131,2)</f>
        <v>1.35</v>
      </c>
      <c r="F131" s="137">
        <v>3.5999999999999999E-3</v>
      </c>
      <c r="G131" s="42">
        <f>+G128</f>
        <v>375.57500000000005</v>
      </c>
      <c r="H131" s="56">
        <f>ROUND(+F131*G131,2)</f>
        <v>1.35</v>
      </c>
      <c r="I131" s="26">
        <f t="shared" ref="I131:I135" si="50">+H131-E131</f>
        <v>0</v>
      </c>
      <c r="J131" s="27">
        <f t="shared" ref="J131:J135" si="51">+I131/E131</f>
        <v>0</v>
      </c>
    </row>
    <row r="132" spans="1:10" x14ac:dyDescent="0.25">
      <c r="A132" s="54" t="s">
        <v>42</v>
      </c>
      <c r="B132" s="20" t="s">
        <v>27</v>
      </c>
      <c r="C132" s="55">
        <v>1.2999999999999999E-3</v>
      </c>
      <c r="D132" s="42">
        <f>+D131</f>
        <v>375.1044</v>
      </c>
      <c r="E132" s="56">
        <f>ROUND(+C132*D132,2)</f>
        <v>0.49</v>
      </c>
      <c r="F132" s="57">
        <v>1.2999999999999999E-3</v>
      </c>
      <c r="G132" s="42">
        <f>+G131</f>
        <v>375.57500000000005</v>
      </c>
      <c r="H132" s="56">
        <f>ROUND(+F132*G132,2)</f>
        <v>0.49</v>
      </c>
      <c r="I132" s="26">
        <f t="shared" si="50"/>
        <v>0</v>
      </c>
      <c r="J132" s="27">
        <f t="shared" si="51"/>
        <v>0</v>
      </c>
    </row>
    <row r="133" spans="1:10" x14ac:dyDescent="0.25">
      <c r="A133" s="19" t="s">
        <v>43</v>
      </c>
      <c r="B133" s="20" t="s">
        <v>23</v>
      </c>
      <c r="C133" s="55">
        <v>0.25</v>
      </c>
      <c r="D133" s="22">
        <v>1</v>
      </c>
      <c r="E133" s="56">
        <f t="shared" ref="E133:E135" si="52">+C133*D133</f>
        <v>0.25</v>
      </c>
      <c r="F133" s="57">
        <v>0.25</v>
      </c>
      <c r="G133" s="25">
        <v>1</v>
      </c>
      <c r="H133" s="56">
        <f t="shared" ref="H133:H134" si="53">+F133*G133</f>
        <v>0.25</v>
      </c>
      <c r="I133" s="26">
        <f t="shared" si="50"/>
        <v>0</v>
      </c>
      <c r="J133" s="27">
        <f t="shared" si="51"/>
        <v>0</v>
      </c>
    </row>
    <row r="134" spans="1:10" x14ac:dyDescent="0.25">
      <c r="A134" s="19" t="s">
        <v>44</v>
      </c>
      <c r="B134" s="20" t="s">
        <v>27</v>
      </c>
      <c r="C134" s="55"/>
      <c r="D134" s="29">
        <f>+B102</f>
        <v>362</v>
      </c>
      <c r="E134" s="56">
        <f t="shared" si="52"/>
        <v>0</v>
      </c>
      <c r="F134" s="58"/>
      <c r="G134" s="58"/>
      <c r="H134" s="58"/>
      <c r="I134" s="26">
        <f t="shared" si="50"/>
        <v>0</v>
      </c>
      <c r="J134" s="27"/>
    </row>
    <row r="135" spans="1:10" s="143" customFormat="1" ht="26.25" x14ac:dyDescent="0.25">
      <c r="A135" s="139" t="s">
        <v>45</v>
      </c>
      <c r="B135" s="138" t="s">
        <v>27</v>
      </c>
      <c r="C135" s="181">
        <v>1.1000000000000001E-3</v>
      </c>
      <c r="D135" s="182">
        <f>+D132</f>
        <v>375.1044</v>
      </c>
      <c r="E135" s="183">
        <f>ROUND(+C135*D135,2)</f>
        <v>0.41</v>
      </c>
      <c r="F135" s="141">
        <v>1.1000000000000001E-3</v>
      </c>
      <c r="G135" s="147">
        <f>+G131</f>
        <v>375.57500000000005</v>
      </c>
      <c r="H135" s="183">
        <f>ROUND(+F135*G135,2)</f>
        <v>0.41</v>
      </c>
      <c r="I135" s="142">
        <f t="shared" si="50"/>
        <v>0</v>
      </c>
      <c r="J135" s="184">
        <f t="shared" ref="J135" si="54">+I135/E135</f>
        <v>0</v>
      </c>
    </row>
    <row r="136" spans="1:10" x14ac:dyDescent="0.25">
      <c r="A136" s="40" t="s">
        <v>46</v>
      </c>
      <c r="B136" s="20"/>
      <c r="C136" s="59">
        <v>0.08</v>
      </c>
      <c r="D136" s="60">
        <v>235</v>
      </c>
      <c r="E136" s="56">
        <f>+C136*D136</f>
        <v>18.8</v>
      </c>
      <c r="F136" s="59">
        <v>0.08</v>
      </c>
      <c r="G136" s="60">
        <v>235</v>
      </c>
      <c r="H136" s="56">
        <f>+F136*G136</f>
        <v>18.8</v>
      </c>
      <c r="I136" s="26">
        <f t="shared" ref="I131:I138" si="55">+H136-E136</f>
        <v>0</v>
      </c>
      <c r="J136" s="27">
        <f t="shared" ref="J136:J138" si="56">+I136/E136</f>
        <v>0</v>
      </c>
    </row>
    <row r="137" spans="1:10" x14ac:dyDescent="0.25">
      <c r="A137" s="40" t="s">
        <v>47</v>
      </c>
      <c r="B137" s="20"/>
      <c r="C137" s="59">
        <v>0.122</v>
      </c>
      <c r="D137" s="60">
        <v>63</v>
      </c>
      <c r="E137" s="56">
        <f t="shared" ref="E137:E138" si="57">+C137*D137</f>
        <v>7.6859999999999999</v>
      </c>
      <c r="F137" s="59">
        <v>0.122</v>
      </c>
      <c r="G137" s="60">
        <v>63</v>
      </c>
      <c r="H137" s="56">
        <f t="shared" ref="H137:H138" si="58">+F137*G137</f>
        <v>7.6859999999999999</v>
      </c>
      <c r="I137" s="26">
        <f t="shared" si="55"/>
        <v>0</v>
      </c>
      <c r="J137" s="27">
        <f t="shared" si="56"/>
        <v>0</v>
      </c>
    </row>
    <row r="138" spans="1:10" x14ac:dyDescent="0.25">
      <c r="A138" s="6" t="s">
        <v>48</v>
      </c>
      <c r="B138" s="20"/>
      <c r="C138" s="59">
        <v>0.161</v>
      </c>
      <c r="D138" s="60">
        <v>63</v>
      </c>
      <c r="E138" s="56">
        <f t="shared" si="57"/>
        <v>10.143000000000001</v>
      </c>
      <c r="F138" s="59">
        <v>0.161</v>
      </c>
      <c r="G138" s="60">
        <v>63</v>
      </c>
      <c r="H138" s="56">
        <f t="shared" si="58"/>
        <v>10.143000000000001</v>
      </c>
      <c r="I138" s="26">
        <f t="shared" si="55"/>
        <v>0</v>
      </c>
      <c r="J138" s="27">
        <f t="shared" si="56"/>
        <v>0</v>
      </c>
    </row>
    <row r="139" spans="1:10" x14ac:dyDescent="0.25">
      <c r="A139" s="40"/>
      <c r="B139" s="20"/>
      <c r="C139" s="59"/>
      <c r="D139" s="29"/>
      <c r="E139" s="56"/>
      <c r="F139" s="59"/>
      <c r="G139" s="29"/>
      <c r="H139" s="56"/>
      <c r="I139" s="26"/>
      <c r="J139" s="27"/>
    </row>
    <row r="140" spans="1:10" ht="15.75" thickBot="1" x14ac:dyDescent="0.3">
      <c r="A140" s="40"/>
      <c r="B140" s="20"/>
      <c r="C140" s="55"/>
      <c r="D140" s="29"/>
      <c r="E140" s="56"/>
      <c r="F140" s="55"/>
      <c r="G140" s="29"/>
      <c r="H140" s="56"/>
      <c r="I140" s="26"/>
      <c r="J140" s="27"/>
    </row>
    <row r="141" spans="1:10" ht="15.75" thickBot="1" x14ac:dyDescent="0.3">
      <c r="A141" s="62"/>
      <c r="B141" s="63"/>
      <c r="C141" s="64"/>
      <c r="D141" s="65"/>
      <c r="E141" s="66"/>
      <c r="F141" s="64"/>
      <c r="G141" s="67"/>
      <c r="H141" s="66"/>
      <c r="I141" s="68"/>
      <c r="J141" s="69"/>
    </row>
    <row r="142" spans="1:10" x14ac:dyDescent="0.25">
      <c r="A142" s="70" t="s">
        <v>51</v>
      </c>
      <c r="B142" s="19"/>
      <c r="C142" s="71"/>
      <c r="D142" s="72"/>
      <c r="E142" s="73">
        <f>SUM(E130:E138)</f>
        <v>68.356634576000005</v>
      </c>
      <c r="F142" s="74"/>
      <c r="G142" s="74"/>
      <c r="H142" s="73">
        <f>SUM(H130:H138)</f>
        <v>69.667409445201372</v>
      </c>
      <c r="I142" s="75">
        <f>+H142-E142</f>
        <v>1.3107748692013672</v>
      </c>
      <c r="J142" s="76">
        <f>+I142/E142</f>
        <v>1.9175532518998235E-2</v>
      </c>
    </row>
    <row r="143" spans="1:10" x14ac:dyDescent="0.25">
      <c r="A143" s="77" t="s">
        <v>52</v>
      </c>
      <c r="B143" s="19"/>
      <c r="C143" s="71">
        <v>0.13</v>
      </c>
      <c r="D143" s="78"/>
      <c r="E143" s="79">
        <f>+E142*0.13</f>
        <v>8.8863624948800002</v>
      </c>
      <c r="F143" s="80">
        <v>0.13</v>
      </c>
      <c r="G143" s="81"/>
      <c r="H143" s="79">
        <f>+H142*0.13</f>
        <v>9.0567632278761785</v>
      </c>
      <c r="I143" s="82">
        <f>+H143-E143</f>
        <v>0.17040073299617831</v>
      </c>
      <c r="J143" s="83">
        <f>+I143/E143</f>
        <v>1.9175532518998301E-2</v>
      </c>
    </row>
    <row r="144" spans="1:10" x14ac:dyDescent="0.25">
      <c r="A144" s="84" t="s">
        <v>53</v>
      </c>
      <c r="B144" s="19"/>
      <c r="C144" s="85"/>
      <c r="D144" s="78"/>
      <c r="E144" s="79">
        <f>+E142+E143</f>
        <v>77.242997070880008</v>
      </c>
      <c r="F144" s="81"/>
      <c r="G144" s="81"/>
      <c r="H144" s="79">
        <f>+H142+H143</f>
        <v>78.724172673077547</v>
      </c>
      <c r="I144" s="82">
        <f>+H144-E144</f>
        <v>1.4811756021975384</v>
      </c>
      <c r="J144" s="83">
        <f>+I144/E144</f>
        <v>1.9175532518998149E-2</v>
      </c>
    </row>
    <row r="145" spans="1:10" x14ac:dyDescent="0.25">
      <c r="A145" s="170" t="s">
        <v>54</v>
      </c>
      <c r="B145" s="170"/>
      <c r="C145" s="85"/>
      <c r="D145" s="78"/>
      <c r="E145" s="58"/>
      <c r="F145" s="58"/>
      <c r="G145" s="58"/>
      <c r="H145" s="58"/>
      <c r="I145" s="58"/>
      <c r="J145" s="87"/>
    </row>
    <row r="146" spans="1:10" ht="15.75" thickBot="1" x14ac:dyDescent="0.3">
      <c r="A146" s="172" t="s">
        <v>55</v>
      </c>
      <c r="B146" s="172"/>
      <c r="C146" s="88"/>
      <c r="D146" s="89"/>
      <c r="E146" s="90">
        <f>+E144</f>
        <v>77.242997070880008</v>
      </c>
      <c r="F146" s="91"/>
      <c r="G146" s="91"/>
      <c r="H146" s="90">
        <f>+H144</f>
        <v>78.724172673077547</v>
      </c>
      <c r="I146" s="92">
        <f>+I144</f>
        <v>1.4811756021975384</v>
      </c>
      <c r="J146" s="93">
        <f>+J144</f>
        <v>1.9175532518998149E-2</v>
      </c>
    </row>
    <row r="147" spans="1:10" ht="15.75" thickBot="1" x14ac:dyDescent="0.3">
      <c r="A147" s="62"/>
      <c r="B147" s="63"/>
      <c r="C147" s="64"/>
      <c r="D147" s="65"/>
      <c r="E147" s="66"/>
      <c r="F147" s="64"/>
      <c r="G147" s="67"/>
      <c r="H147" s="66"/>
      <c r="I147" s="68"/>
      <c r="J147" s="69"/>
    </row>
    <row r="149" spans="1:10" x14ac:dyDescent="0.25">
      <c r="A149" s="1" t="s">
        <v>0</v>
      </c>
      <c r="B149" s="173" t="s">
        <v>1</v>
      </c>
      <c r="C149" s="173"/>
      <c r="D149" s="173"/>
      <c r="E149" s="2"/>
      <c r="F149" s="2"/>
      <c r="G149" s="3"/>
      <c r="H149" s="3"/>
      <c r="I149" s="3"/>
      <c r="J149" s="3"/>
    </row>
    <row r="150" spans="1:10" x14ac:dyDescent="0.25">
      <c r="A150" s="1" t="s">
        <v>2</v>
      </c>
      <c r="B150" s="173" t="s">
        <v>3</v>
      </c>
      <c r="C150" s="173"/>
      <c r="D150" s="173"/>
      <c r="E150" s="2"/>
      <c r="F150" s="2"/>
      <c r="G150" s="3"/>
      <c r="H150" s="3"/>
      <c r="I150" s="3"/>
      <c r="J150" s="3"/>
    </row>
    <row r="151" spans="1:10" ht="15.75" x14ac:dyDescent="0.25">
      <c r="A151" s="1" t="s">
        <v>4</v>
      </c>
      <c r="B151" s="4">
        <v>500</v>
      </c>
      <c r="C151" s="5" t="s">
        <v>5</v>
      </c>
      <c r="D151" s="6"/>
      <c r="E151" s="3"/>
      <c r="F151" s="3"/>
      <c r="G151" s="7"/>
      <c r="H151" s="7"/>
      <c r="I151" s="7"/>
      <c r="J151" s="7"/>
    </row>
    <row r="152" spans="1:10" ht="15.75" x14ac:dyDescent="0.25">
      <c r="A152" s="1" t="s">
        <v>6</v>
      </c>
      <c r="B152" s="4">
        <v>0</v>
      </c>
      <c r="C152" s="8" t="s">
        <v>7</v>
      </c>
      <c r="D152" s="9"/>
      <c r="E152" s="10"/>
      <c r="F152" s="10"/>
      <c r="G152" s="10"/>
      <c r="H152" s="3"/>
      <c r="I152" s="3"/>
      <c r="J152" s="3"/>
    </row>
    <row r="153" spans="1:10" x14ac:dyDescent="0.25">
      <c r="A153" s="1" t="s">
        <v>8</v>
      </c>
      <c r="B153" s="11">
        <v>1.0362</v>
      </c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1" t="s">
        <v>9</v>
      </c>
      <c r="B154" s="11">
        <v>1.0375000000000001</v>
      </c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5" t="s">
        <v>10</v>
      </c>
      <c r="B155" s="12" t="s">
        <v>11</v>
      </c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6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6"/>
      <c r="B157" s="13"/>
      <c r="C157" s="162" t="s">
        <v>12</v>
      </c>
      <c r="D157" s="171"/>
      <c r="E157" s="163"/>
      <c r="F157" s="162" t="s">
        <v>13</v>
      </c>
      <c r="G157" s="171"/>
      <c r="H157" s="163"/>
      <c r="I157" s="162" t="s">
        <v>14</v>
      </c>
      <c r="J157" s="163"/>
    </row>
    <row r="158" spans="1:10" x14ac:dyDescent="0.25">
      <c r="A158" s="6"/>
      <c r="B158" s="164" t="s">
        <v>15</v>
      </c>
      <c r="C158" s="14" t="s">
        <v>16</v>
      </c>
      <c r="D158" s="14" t="s">
        <v>17</v>
      </c>
      <c r="E158" s="15" t="s">
        <v>18</v>
      </c>
      <c r="F158" s="14" t="s">
        <v>16</v>
      </c>
      <c r="G158" s="16" t="s">
        <v>17</v>
      </c>
      <c r="H158" s="15" t="s">
        <v>18</v>
      </c>
      <c r="I158" s="166" t="s">
        <v>19</v>
      </c>
      <c r="J158" s="168" t="s">
        <v>20</v>
      </c>
    </row>
    <row r="159" spans="1:10" x14ac:dyDescent="0.25">
      <c r="A159" s="6"/>
      <c r="B159" s="165"/>
      <c r="C159" s="17" t="s">
        <v>21</v>
      </c>
      <c r="D159" s="17"/>
      <c r="E159" s="18" t="s">
        <v>21</v>
      </c>
      <c r="F159" s="17" t="s">
        <v>21</v>
      </c>
      <c r="G159" s="18"/>
      <c r="H159" s="18" t="s">
        <v>21</v>
      </c>
      <c r="I159" s="167"/>
      <c r="J159" s="169"/>
    </row>
    <row r="160" spans="1:10" x14ac:dyDescent="0.25">
      <c r="A160" s="19" t="s">
        <v>22</v>
      </c>
      <c r="B160" s="20" t="s">
        <v>23</v>
      </c>
      <c r="C160" s="21">
        <v>15.43</v>
      </c>
      <c r="D160" s="22">
        <v>1</v>
      </c>
      <c r="E160" s="23">
        <f>+C160*D160</f>
        <v>15.43</v>
      </c>
      <c r="F160" s="148">
        <f>+F111</f>
        <v>19.25</v>
      </c>
      <c r="G160" s="25">
        <v>1</v>
      </c>
      <c r="H160" s="23">
        <f>+F160</f>
        <v>19.25</v>
      </c>
      <c r="I160" s="26">
        <f>+H160-E160</f>
        <v>3.8200000000000003</v>
      </c>
      <c r="J160" s="27">
        <f>+I160/E160</f>
        <v>0.24756966947504863</v>
      </c>
    </row>
    <row r="161" spans="1:12" x14ac:dyDescent="0.25">
      <c r="A161" s="19" t="s">
        <v>24</v>
      </c>
      <c r="B161" s="20"/>
      <c r="C161" s="21"/>
      <c r="D161" s="22">
        <v>1</v>
      </c>
      <c r="E161" s="23">
        <v>0</v>
      </c>
      <c r="F161" s="24"/>
      <c r="G161" s="25">
        <v>1</v>
      </c>
      <c r="H161" s="23">
        <v>0</v>
      </c>
      <c r="I161" s="26">
        <f t="shared" ref="I161:I165" si="59">+H161-E161</f>
        <v>0</v>
      </c>
      <c r="J161" s="27"/>
    </row>
    <row r="162" spans="1:12" x14ac:dyDescent="0.25">
      <c r="A162" s="28" t="s">
        <v>58</v>
      </c>
      <c r="B162" s="20" t="s">
        <v>23</v>
      </c>
      <c r="C162" s="21">
        <v>0.08</v>
      </c>
      <c r="D162" s="22">
        <v>1</v>
      </c>
      <c r="E162" s="23">
        <f>+C162*D162</f>
        <v>0.08</v>
      </c>
      <c r="F162" s="24"/>
      <c r="G162" s="25">
        <v>1</v>
      </c>
      <c r="H162" s="23"/>
      <c r="I162" s="26">
        <f t="shared" si="59"/>
        <v>-0.08</v>
      </c>
      <c r="J162" s="27">
        <f t="shared" ref="J162:J163" si="60">+I162/E162</f>
        <v>-1</v>
      </c>
    </row>
    <row r="163" spans="1:12" x14ac:dyDescent="0.25">
      <c r="A163" s="19" t="s">
        <v>26</v>
      </c>
      <c r="B163" s="20" t="s">
        <v>27</v>
      </c>
      <c r="C163" s="21">
        <v>1.44E-2</v>
      </c>
      <c r="D163" s="29">
        <f>+$B$151</f>
        <v>500</v>
      </c>
      <c r="E163" s="23">
        <f>+C163*D163</f>
        <v>7.2</v>
      </c>
      <c r="F163" s="24">
        <f>+F114</f>
        <v>1.14E-2</v>
      </c>
      <c r="G163" s="29">
        <f t="shared" ref="G163:G173" si="61">+$B$151</f>
        <v>500</v>
      </c>
      <c r="H163" s="23">
        <f>+F163*G163</f>
        <v>5.7</v>
      </c>
      <c r="I163" s="26">
        <f t="shared" si="59"/>
        <v>-1.5</v>
      </c>
      <c r="J163" s="27">
        <f t="shared" si="60"/>
        <v>-0.20833333333333331</v>
      </c>
    </row>
    <row r="164" spans="1:12" x14ac:dyDescent="0.25">
      <c r="A164" s="19" t="s">
        <v>28</v>
      </c>
      <c r="B164" s="20"/>
      <c r="C164" s="21"/>
      <c r="D164" s="29">
        <f t="shared" ref="D164:D165" si="62">+$B$151</f>
        <v>500</v>
      </c>
      <c r="E164" s="23">
        <v>0</v>
      </c>
      <c r="F164" s="24"/>
      <c r="G164" s="29">
        <f t="shared" si="61"/>
        <v>500</v>
      </c>
      <c r="H164" s="23">
        <v>0</v>
      </c>
      <c r="I164" s="26">
        <f t="shared" si="59"/>
        <v>0</v>
      </c>
      <c r="J164" s="27"/>
    </row>
    <row r="165" spans="1:12" x14ac:dyDescent="0.25">
      <c r="A165" s="19" t="s">
        <v>29</v>
      </c>
      <c r="B165" s="20" t="s">
        <v>27</v>
      </c>
      <c r="C165" s="21"/>
      <c r="D165" s="29">
        <f t="shared" si="62"/>
        <v>500</v>
      </c>
      <c r="E165" s="23">
        <v>0</v>
      </c>
      <c r="F165" s="24">
        <f>+F116</f>
        <v>3.0678364956864358E-5</v>
      </c>
      <c r="G165" s="29">
        <f t="shared" si="61"/>
        <v>500</v>
      </c>
      <c r="H165" s="23">
        <v>0</v>
      </c>
      <c r="I165" s="26">
        <f t="shared" si="59"/>
        <v>0</v>
      </c>
      <c r="J165" s="27"/>
    </row>
    <row r="166" spans="1:12" x14ac:dyDescent="0.25">
      <c r="A166" s="30" t="s">
        <v>30</v>
      </c>
      <c r="B166" s="31"/>
      <c r="C166" s="32"/>
      <c r="D166" s="33"/>
      <c r="E166" s="34">
        <f>SUM(E160:E165)</f>
        <v>22.71</v>
      </c>
      <c r="F166" s="35"/>
      <c r="G166" s="36"/>
      <c r="H166" s="34">
        <f>SUM(H160:H165)</f>
        <v>24.95</v>
      </c>
      <c r="I166" s="37">
        <f>+H166-E166</f>
        <v>2.2399999999999984</v>
      </c>
      <c r="J166" s="38">
        <f>+I166/E166</f>
        <v>9.863496257155431E-2</v>
      </c>
      <c r="K166" s="120"/>
      <c r="L166" s="120"/>
    </row>
    <row r="167" spans="1:12" x14ac:dyDescent="0.25">
      <c r="A167" s="39" t="s">
        <v>31</v>
      </c>
      <c r="B167" s="20" t="s">
        <v>27</v>
      </c>
      <c r="C167" s="21"/>
      <c r="D167" s="29">
        <f t="shared" ref="D167:D168" si="63">+$B$151</f>
        <v>500</v>
      </c>
      <c r="E167" s="23">
        <v>0</v>
      </c>
      <c r="F167" s="24">
        <f>+F118</f>
        <v>3.5758878389470844E-3</v>
      </c>
      <c r="G167" s="29">
        <f t="shared" si="61"/>
        <v>500</v>
      </c>
      <c r="H167" s="23">
        <f>+F167*G167</f>
        <v>1.7879439194735423</v>
      </c>
      <c r="I167" s="26">
        <f t="shared" ref="I167:I175" si="64">+H167-E167</f>
        <v>1.7879439194735423</v>
      </c>
      <c r="J167" s="27">
        <v>1</v>
      </c>
    </row>
    <row r="168" spans="1:12" x14ac:dyDescent="0.25">
      <c r="A168" s="39" t="s">
        <v>68</v>
      </c>
      <c r="B168" s="20" t="s">
        <v>27</v>
      </c>
      <c r="C168" s="21"/>
      <c r="D168" s="29">
        <f t="shared" si="63"/>
        <v>500</v>
      </c>
      <c r="E168" s="23">
        <v>0</v>
      </c>
      <c r="F168" s="24">
        <f>+F119</f>
        <v>-3.1509322597035967E-3</v>
      </c>
      <c r="G168" s="29">
        <f t="shared" si="61"/>
        <v>500</v>
      </c>
      <c r="H168" s="23">
        <f t="shared" ref="H168:H175" si="65">+F168*G168</f>
        <v>-1.5754661298517982</v>
      </c>
      <c r="I168" s="26">
        <f t="shared" si="64"/>
        <v>-1.5754661298517982</v>
      </c>
      <c r="J168" s="27">
        <v>-1</v>
      </c>
    </row>
    <row r="169" spans="1:12" x14ac:dyDescent="0.25">
      <c r="A169" s="39" t="s">
        <v>32</v>
      </c>
      <c r="B169" s="20" t="s">
        <v>23</v>
      </c>
      <c r="C169" s="21"/>
      <c r="D169" s="29">
        <v>1</v>
      </c>
      <c r="E169" s="23">
        <v>0</v>
      </c>
      <c r="F169" s="148">
        <f>+F120</f>
        <v>0.97519947321366907</v>
      </c>
      <c r="G169" s="29">
        <v>1</v>
      </c>
      <c r="H169" s="23">
        <f t="shared" si="65"/>
        <v>0.97519947321366907</v>
      </c>
      <c r="I169" s="26">
        <f t="shared" si="64"/>
        <v>0.97519947321366907</v>
      </c>
      <c r="J169" s="27">
        <v>1</v>
      </c>
    </row>
    <row r="170" spans="1:12" x14ac:dyDescent="0.25">
      <c r="A170" s="39" t="s">
        <v>33</v>
      </c>
      <c r="B170" s="131" t="s">
        <v>23</v>
      </c>
      <c r="C170" s="132"/>
      <c r="D170" s="133">
        <f>+$B$151</f>
        <v>500</v>
      </c>
      <c r="E170" s="134">
        <v>0</v>
      </c>
      <c r="F170" s="149">
        <f>+F121</f>
        <v>-1.4230314395933252</v>
      </c>
      <c r="G170" s="133">
        <v>1</v>
      </c>
      <c r="H170" s="134">
        <f>+F170*G170</f>
        <v>-1.4230314395933252</v>
      </c>
      <c r="I170" s="135">
        <f>+H170-E170</f>
        <v>-1.4230314395933252</v>
      </c>
      <c r="J170" s="136">
        <v>-1</v>
      </c>
      <c r="K170" t="s">
        <v>87</v>
      </c>
    </row>
    <row r="171" spans="1:12" x14ac:dyDescent="0.25">
      <c r="A171" s="28" t="s">
        <v>57</v>
      </c>
      <c r="B171" s="20" t="s">
        <v>23</v>
      </c>
      <c r="C171" s="21">
        <v>1.0900000000000001</v>
      </c>
      <c r="D171" s="22">
        <v>1</v>
      </c>
      <c r="E171" s="23">
        <f>+C171*D171</f>
        <v>1.0900000000000001</v>
      </c>
      <c r="F171" s="24"/>
      <c r="G171" s="22">
        <v>1</v>
      </c>
      <c r="H171" s="23">
        <f t="shared" si="65"/>
        <v>0</v>
      </c>
      <c r="I171" s="26">
        <f t="shared" si="64"/>
        <v>-1.0900000000000001</v>
      </c>
      <c r="J171" s="27">
        <f t="shared" ref="J171" si="66">+I171/E171</f>
        <v>-1</v>
      </c>
    </row>
    <row r="172" spans="1:12" x14ac:dyDescent="0.25">
      <c r="A172" s="39" t="s">
        <v>59</v>
      </c>
      <c r="B172" s="20" t="s">
        <v>27</v>
      </c>
      <c r="C172" s="21"/>
      <c r="D172" s="29">
        <f t="shared" ref="D172:D173" si="67">+$B$151</f>
        <v>500</v>
      </c>
      <c r="E172" s="23">
        <f t="shared" ref="E172:E175" si="68">+C172*D172</f>
        <v>0</v>
      </c>
      <c r="F172" s="24"/>
      <c r="G172" s="29">
        <f t="shared" si="61"/>
        <v>500</v>
      </c>
      <c r="H172" s="23">
        <f t="shared" si="65"/>
        <v>0</v>
      </c>
      <c r="I172" s="26">
        <f t="shared" si="64"/>
        <v>0</v>
      </c>
      <c r="J172" s="27"/>
    </row>
    <row r="173" spans="1:12" x14ac:dyDescent="0.25">
      <c r="A173" s="40" t="s">
        <v>34</v>
      </c>
      <c r="B173" s="20" t="s">
        <v>27</v>
      </c>
      <c r="C173" s="21">
        <v>2.0000000000000001E-4</v>
      </c>
      <c r="D173" s="29">
        <f t="shared" si="67"/>
        <v>500</v>
      </c>
      <c r="E173" s="23">
        <f t="shared" si="68"/>
        <v>0.1</v>
      </c>
      <c r="F173" s="24">
        <f>+F124</f>
        <v>6.334738506449339E-4</v>
      </c>
      <c r="G173" s="29">
        <f t="shared" si="61"/>
        <v>500</v>
      </c>
      <c r="H173" s="23">
        <f t="shared" si="65"/>
        <v>0.31673692532246694</v>
      </c>
      <c r="I173" s="26">
        <f t="shared" si="64"/>
        <v>0.21673692532246694</v>
      </c>
      <c r="J173" s="27">
        <f t="shared" ref="J173:J175" si="69">+I173/E173</f>
        <v>2.1673692532246691</v>
      </c>
    </row>
    <row r="174" spans="1:12" x14ac:dyDescent="0.25">
      <c r="A174" s="40" t="s">
        <v>35</v>
      </c>
      <c r="B174" s="20"/>
      <c r="C174" s="41">
        <v>0.10214000000000001</v>
      </c>
      <c r="D174" s="42">
        <f>+D173*0.0362</f>
        <v>18.100000000000001</v>
      </c>
      <c r="E174" s="23">
        <f t="shared" si="68"/>
        <v>1.8487340000000003</v>
      </c>
      <c r="F174" s="43">
        <v>0.10728</v>
      </c>
      <c r="G174" s="42">
        <f>+G173*0.0375</f>
        <v>18.75</v>
      </c>
      <c r="H174" s="23">
        <f t="shared" si="65"/>
        <v>2.0114999999999998</v>
      </c>
      <c r="I174" s="26">
        <f t="shared" si="64"/>
        <v>0.16276599999999952</v>
      </c>
      <c r="J174" s="27">
        <f t="shared" si="69"/>
        <v>8.8041870815379328E-2</v>
      </c>
    </row>
    <row r="175" spans="1:12" x14ac:dyDescent="0.25">
      <c r="A175" s="40" t="s">
        <v>36</v>
      </c>
      <c r="B175" s="20" t="s">
        <v>23</v>
      </c>
      <c r="C175" s="41">
        <v>0.79</v>
      </c>
      <c r="D175" s="22">
        <v>1</v>
      </c>
      <c r="E175" s="23">
        <f t="shared" si="68"/>
        <v>0.79</v>
      </c>
      <c r="F175" s="41">
        <v>0.79</v>
      </c>
      <c r="G175" s="22">
        <v>1</v>
      </c>
      <c r="H175" s="23">
        <f t="shared" si="65"/>
        <v>0.79</v>
      </c>
      <c r="I175" s="26">
        <f t="shared" si="64"/>
        <v>0</v>
      </c>
      <c r="J175" s="27">
        <f t="shared" si="69"/>
        <v>0</v>
      </c>
    </row>
    <row r="176" spans="1:12" x14ac:dyDescent="0.25">
      <c r="A176" s="44" t="s">
        <v>37</v>
      </c>
      <c r="B176" s="45"/>
      <c r="C176" s="46"/>
      <c r="D176" s="33"/>
      <c r="E176" s="47">
        <f>SUM(E166:E175)</f>
        <v>26.538734000000002</v>
      </c>
      <c r="F176" s="33"/>
      <c r="G176" s="36"/>
      <c r="H176" s="47">
        <f>SUM(H166:H175)</f>
        <v>27.83288274856455</v>
      </c>
      <c r="I176" s="37">
        <f>+H176-E176</f>
        <v>1.2941487485645489</v>
      </c>
      <c r="J176" s="38">
        <f>+I176/E176</f>
        <v>4.8764524659109541E-2</v>
      </c>
    </row>
    <row r="177" spans="1:10" x14ac:dyDescent="0.25">
      <c r="A177" s="48" t="s">
        <v>38</v>
      </c>
      <c r="B177" s="49" t="s">
        <v>27</v>
      </c>
      <c r="C177" s="24">
        <v>7.9000000000000008E-3</v>
      </c>
      <c r="D177" s="42">
        <f>+$B$151*1.0362</f>
        <v>518.1</v>
      </c>
      <c r="E177" s="23">
        <f>+C177*D177</f>
        <v>4.0929900000000004</v>
      </c>
      <c r="F177" s="24">
        <f>+F128</f>
        <v>7.2864296967458161E-3</v>
      </c>
      <c r="G177" s="42">
        <f>+$B$151*B154</f>
        <v>518.75</v>
      </c>
      <c r="H177" s="23">
        <f>+F177*G177</f>
        <v>3.7798354051868919</v>
      </c>
      <c r="I177" s="26">
        <f t="shared" ref="I177:I178" si="70">+H177-E177</f>
        <v>-0.31315459481310848</v>
      </c>
      <c r="J177" s="27">
        <f t="shared" ref="J177:J178" si="71">+I177/E177</f>
        <v>-7.6509982876358962E-2</v>
      </c>
    </row>
    <row r="178" spans="1:10" x14ac:dyDescent="0.25">
      <c r="A178" s="50" t="s">
        <v>39</v>
      </c>
      <c r="B178" s="49" t="s">
        <v>27</v>
      </c>
      <c r="C178" s="24">
        <v>6.0000000000000001E-3</v>
      </c>
      <c r="D178" s="42">
        <f>+$B$151*1.0362</f>
        <v>518.1</v>
      </c>
      <c r="E178" s="23">
        <f>+C178*D178</f>
        <v>3.1086</v>
      </c>
      <c r="F178" s="24">
        <f>+F129</f>
        <v>5.9731428465848724E-3</v>
      </c>
      <c r="G178" s="42">
        <f>+G177</f>
        <v>518.75</v>
      </c>
      <c r="H178" s="23">
        <f>+F178*G178</f>
        <v>3.0985678516659028</v>
      </c>
      <c r="I178" s="26">
        <f t="shared" si="70"/>
        <v>-1.0032148334097268E-2</v>
      </c>
      <c r="J178" s="27">
        <f t="shared" si="71"/>
        <v>-3.2272239381384766E-3</v>
      </c>
    </row>
    <row r="179" spans="1:10" x14ac:dyDescent="0.25">
      <c r="A179" s="44" t="s">
        <v>40</v>
      </c>
      <c r="B179" s="31"/>
      <c r="C179" s="51"/>
      <c r="D179" s="33"/>
      <c r="E179" s="47">
        <f>SUM(E176:E178)</f>
        <v>33.740324000000001</v>
      </c>
      <c r="F179" s="52"/>
      <c r="G179" s="53"/>
      <c r="H179" s="47">
        <f>SUM(H176:H178)</f>
        <v>34.711286005417342</v>
      </c>
      <c r="I179" s="37">
        <f>+H179-E179</f>
        <v>0.97096200541734135</v>
      </c>
      <c r="J179" s="38">
        <f>+I179/E179</f>
        <v>2.8777495006193223E-2</v>
      </c>
    </row>
    <row r="180" spans="1:10" x14ac:dyDescent="0.25">
      <c r="A180" s="54" t="s">
        <v>41</v>
      </c>
      <c r="B180" s="20" t="s">
        <v>27</v>
      </c>
      <c r="C180" s="55">
        <v>3.5999999999999999E-3</v>
      </c>
      <c r="D180" s="42">
        <f>+D177</f>
        <v>518.1</v>
      </c>
      <c r="E180" s="56">
        <f>ROUND(+C180*D180,2)</f>
        <v>1.87</v>
      </c>
      <c r="F180" s="137">
        <v>3.5999999999999999E-3</v>
      </c>
      <c r="G180" s="42">
        <f>+G177</f>
        <v>518.75</v>
      </c>
      <c r="H180" s="56">
        <f>ROUND(+F180*G180,2)</f>
        <v>1.87</v>
      </c>
      <c r="I180" s="26">
        <f t="shared" ref="I180:I184" si="72">+H180-E180</f>
        <v>0</v>
      </c>
      <c r="J180" s="27">
        <f t="shared" ref="J180:J184" si="73">+I180/E180</f>
        <v>0</v>
      </c>
    </row>
    <row r="181" spans="1:10" x14ac:dyDescent="0.25">
      <c r="A181" s="54" t="s">
        <v>42</v>
      </c>
      <c r="B181" s="20" t="s">
        <v>27</v>
      </c>
      <c r="C181" s="55">
        <v>1.2999999999999999E-3</v>
      </c>
      <c r="D181" s="42">
        <f>+D180</f>
        <v>518.1</v>
      </c>
      <c r="E181" s="56">
        <f>ROUND(+C181*D181,2)</f>
        <v>0.67</v>
      </c>
      <c r="F181" s="57">
        <v>1.2999999999999999E-3</v>
      </c>
      <c r="G181" s="42">
        <f>+G180</f>
        <v>518.75</v>
      </c>
      <c r="H181" s="56">
        <f>ROUND(+F181*G181,2)</f>
        <v>0.67</v>
      </c>
      <c r="I181" s="26">
        <f t="shared" si="72"/>
        <v>0</v>
      </c>
      <c r="J181" s="27">
        <f t="shared" si="73"/>
        <v>0</v>
      </c>
    </row>
    <row r="182" spans="1:10" x14ac:dyDescent="0.25">
      <c r="A182" s="19" t="s">
        <v>43</v>
      </c>
      <c r="B182" s="20" t="s">
        <v>23</v>
      </c>
      <c r="C182" s="55">
        <v>0.25</v>
      </c>
      <c r="D182" s="22">
        <v>1</v>
      </c>
      <c r="E182" s="56">
        <f t="shared" ref="E182:E184" si="74">+C182*D182</f>
        <v>0.25</v>
      </c>
      <c r="F182" s="57">
        <v>0.25</v>
      </c>
      <c r="G182" s="25">
        <v>1</v>
      </c>
      <c r="H182" s="56">
        <f t="shared" ref="H182:H183" si="75">+F182*G182</f>
        <v>0.25</v>
      </c>
      <c r="I182" s="26">
        <f t="shared" si="72"/>
        <v>0</v>
      </c>
      <c r="J182" s="27">
        <f t="shared" si="73"/>
        <v>0</v>
      </c>
    </row>
    <row r="183" spans="1:10" x14ac:dyDescent="0.25">
      <c r="A183" s="19" t="s">
        <v>44</v>
      </c>
      <c r="B183" s="20" t="s">
        <v>27</v>
      </c>
      <c r="C183" s="55"/>
      <c r="D183" s="29">
        <f>+B151</f>
        <v>500</v>
      </c>
      <c r="E183" s="56">
        <f t="shared" si="74"/>
        <v>0</v>
      </c>
      <c r="F183" s="58"/>
      <c r="G183" s="58"/>
      <c r="H183" s="58"/>
      <c r="I183" s="26">
        <f t="shared" si="72"/>
        <v>0</v>
      </c>
      <c r="J183" s="27"/>
    </row>
    <row r="184" spans="1:10" s="143" customFormat="1" ht="26.25" x14ac:dyDescent="0.25">
      <c r="A184" s="139" t="s">
        <v>45</v>
      </c>
      <c r="B184" s="138" t="s">
        <v>27</v>
      </c>
      <c r="C184" s="181">
        <v>1.1000000000000001E-3</v>
      </c>
      <c r="D184" s="182">
        <f>+D181</f>
        <v>518.1</v>
      </c>
      <c r="E184" s="183">
        <f>ROUND(+C184*D184,2)</f>
        <v>0.56999999999999995</v>
      </c>
      <c r="F184" s="141">
        <v>1.1000000000000001E-3</v>
      </c>
      <c r="G184" s="147">
        <f>+G180</f>
        <v>518.75</v>
      </c>
      <c r="H184" s="183">
        <f>ROUND(+F184*G184,2)</f>
        <v>0.56999999999999995</v>
      </c>
      <c r="I184" s="142">
        <f t="shared" si="72"/>
        <v>0</v>
      </c>
      <c r="J184" s="184">
        <f t="shared" ref="J184" si="76">+I184/E184</f>
        <v>0</v>
      </c>
    </row>
    <row r="185" spans="1:10" x14ac:dyDescent="0.25">
      <c r="A185" s="40" t="s">
        <v>46</v>
      </c>
      <c r="B185" s="20"/>
      <c r="C185" s="59">
        <v>0.08</v>
      </c>
      <c r="D185" s="60">
        <v>320</v>
      </c>
      <c r="E185" s="56">
        <f>+C185*D185</f>
        <v>25.6</v>
      </c>
      <c r="F185" s="59">
        <v>0.08</v>
      </c>
      <c r="G185" s="60">
        <v>320</v>
      </c>
      <c r="H185" s="56">
        <f>+F185*G185</f>
        <v>25.6</v>
      </c>
      <c r="I185" s="26">
        <f t="shared" ref="I180:I187" si="77">+H185-E185</f>
        <v>0</v>
      </c>
      <c r="J185" s="27">
        <f t="shared" ref="J185:J187" si="78">+I185/E185</f>
        <v>0</v>
      </c>
    </row>
    <row r="186" spans="1:10" x14ac:dyDescent="0.25">
      <c r="A186" s="40" t="s">
        <v>47</v>
      </c>
      <c r="B186" s="20"/>
      <c r="C186" s="59">
        <v>0.122</v>
      </c>
      <c r="D186" s="60">
        <v>90</v>
      </c>
      <c r="E186" s="56">
        <f t="shared" ref="E186:E187" si="79">+C186*D186</f>
        <v>10.98</v>
      </c>
      <c r="F186" s="59">
        <v>0.122</v>
      </c>
      <c r="G186" s="60">
        <v>90</v>
      </c>
      <c r="H186" s="56">
        <f t="shared" ref="H186:H187" si="80">+F186*G186</f>
        <v>10.98</v>
      </c>
      <c r="I186" s="26">
        <f t="shared" si="77"/>
        <v>0</v>
      </c>
      <c r="J186" s="27">
        <f t="shared" si="78"/>
        <v>0</v>
      </c>
    </row>
    <row r="187" spans="1:10" x14ac:dyDescent="0.25">
      <c r="A187" s="6" t="s">
        <v>48</v>
      </c>
      <c r="B187" s="20"/>
      <c r="C187" s="59">
        <v>0.161</v>
      </c>
      <c r="D187" s="60">
        <v>90</v>
      </c>
      <c r="E187" s="56">
        <f t="shared" si="79"/>
        <v>14.49</v>
      </c>
      <c r="F187" s="59">
        <v>0.161</v>
      </c>
      <c r="G187" s="60">
        <v>90</v>
      </c>
      <c r="H187" s="56">
        <f t="shared" si="80"/>
        <v>14.49</v>
      </c>
      <c r="I187" s="26">
        <f t="shared" si="77"/>
        <v>0</v>
      </c>
      <c r="J187" s="27">
        <f t="shared" si="78"/>
        <v>0</v>
      </c>
    </row>
    <row r="188" spans="1:10" x14ac:dyDescent="0.25">
      <c r="A188" s="40"/>
      <c r="B188" s="20"/>
      <c r="C188" s="59"/>
      <c r="D188" s="29"/>
      <c r="E188" s="56"/>
      <c r="F188" s="59"/>
      <c r="G188" s="29"/>
      <c r="H188" s="56"/>
      <c r="I188" s="26"/>
      <c r="J188" s="27"/>
    </row>
    <row r="189" spans="1:10" ht="15.75" thickBot="1" x14ac:dyDescent="0.3">
      <c r="A189" s="40"/>
      <c r="B189" s="20"/>
      <c r="C189" s="55"/>
      <c r="D189" s="29"/>
      <c r="E189" s="56"/>
      <c r="F189" s="55"/>
      <c r="G189" s="29"/>
      <c r="H189" s="56"/>
      <c r="I189" s="26"/>
      <c r="J189" s="27"/>
    </row>
    <row r="190" spans="1:10" ht="15.75" thickBot="1" x14ac:dyDescent="0.3">
      <c r="A190" s="62"/>
      <c r="B190" s="63"/>
      <c r="C190" s="64"/>
      <c r="D190" s="65"/>
      <c r="E190" s="66"/>
      <c r="F190" s="64"/>
      <c r="G190" s="67"/>
      <c r="H190" s="66"/>
      <c r="I190" s="68"/>
      <c r="J190" s="69"/>
    </row>
    <row r="191" spans="1:10" x14ac:dyDescent="0.25">
      <c r="A191" s="70" t="s">
        <v>51</v>
      </c>
      <c r="B191" s="19"/>
      <c r="C191" s="71"/>
      <c r="D191" s="72"/>
      <c r="E191" s="73">
        <f>SUM(E179:E187)</f>
        <v>88.170323999999994</v>
      </c>
      <c r="F191" s="74"/>
      <c r="G191" s="74"/>
      <c r="H191" s="73">
        <f>SUM(H179:H187)</f>
        <v>89.141286005417342</v>
      </c>
      <c r="I191" s="75">
        <f>+H191-E191</f>
        <v>0.97096200541734845</v>
      </c>
      <c r="J191" s="76">
        <f>+I191/E191</f>
        <v>1.1012344759188461E-2</v>
      </c>
    </row>
    <row r="192" spans="1:10" x14ac:dyDescent="0.25">
      <c r="A192" s="77" t="s">
        <v>52</v>
      </c>
      <c r="B192" s="19"/>
      <c r="C192" s="71">
        <v>0.13</v>
      </c>
      <c r="D192" s="78"/>
      <c r="E192" s="79">
        <f>+E191*0.13</f>
        <v>11.462142119999999</v>
      </c>
      <c r="F192" s="80">
        <v>0.13</v>
      </c>
      <c r="G192" s="81"/>
      <c r="H192" s="79">
        <f>+H191*0.13</f>
        <v>11.588367180704255</v>
      </c>
      <c r="I192" s="82">
        <f>+H192-E192</f>
        <v>0.12622506070425565</v>
      </c>
      <c r="J192" s="83">
        <f>+I192/E192</f>
        <v>1.1012344759188492E-2</v>
      </c>
    </row>
    <row r="193" spans="1:10" x14ac:dyDescent="0.25">
      <c r="A193" s="84" t="s">
        <v>53</v>
      </c>
      <c r="B193" s="19"/>
      <c r="C193" s="85"/>
      <c r="D193" s="78"/>
      <c r="E193" s="79">
        <f>+E191+E192</f>
        <v>99.632466119999989</v>
      </c>
      <c r="F193" s="81"/>
      <c r="G193" s="81"/>
      <c r="H193" s="79">
        <f>+H191+H192</f>
        <v>100.7296531861216</v>
      </c>
      <c r="I193" s="82">
        <f>+H193-E193</f>
        <v>1.0971870661216059</v>
      </c>
      <c r="J193" s="83">
        <f>+I193/E193</f>
        <v>1.1012344759188481E-2</v>
      </c>
    </row>
    <row r="194" spans="1:10" x14ac:dyDescent="0.25">
      <c r="A194" s="170" t="s">
        <v>54</v>
      </c>
      <c r="B194" s="170"/>
      <c r="C194" s="85"/>
      <c r="D194" s="78"/>
      <c r="E194" s="58"/>
      <c r="F194" s="58"/>
      <c r="G194" s="58"/>
      <c r="H194" s="58"/>
      <c r="I194" s="58"/>
      <c r="J194" s="87"/>
    </row>
    <row r="195" spans="1:10" ht="15.75" thickBot="1" x14ac:dyDescent="0.3">
      <c r="A195" s="172" t="s">
        <v>55</v>
      </c>
      <c r="B195" s="172"/>
      <c r="C195" s="88"/>
      <c r="D195" s="89"/>
      <c r="E195" s="90">
        <f>+E193</f>
        <v>99.632466119999989</v>
      </c>
      <c r="F195" s="91"/>
      <c r="G195" s="91"/>
      <c r="H195" s="90">
        <f>+H193</f>
        <v>100.7296531861216</v>
      </c>
      <c r="I195" s="92">
        <f>+I193</f>
        <v>1.0971870661216059</v>
      </c>
      <c r="J195" s="93">
        <f>+J193</f>
        <v>1.1012344759188481E-2</v>
      </c>
    </row>
    <row r="196" spans="1:10" ht="15.75" thickBot="1" x14ac:dyDescent="0.3">
      <c r="A196" s="62"/>
      <c r="B196" s="63"/>
      <c r="C196" s="64"/>
      <c r="D196" s="65"/>
      <c r="E196" s="66"/>
      <c r="F196" s="64"/>
      <c r="G196" s="67"/>
      <c r="H196" s="66"/>
      <c r="I196" s="68"/>
      <c r="J196" s="69"/>
    </row>
    <row r="198" spans="1:10" x14ac:dyDescent="0.25">
      <c r="A198" s="121" t="s">
        <v>0</v>
      </c>
      <c r="B198" s="174" t="s">
        <v>1</v>
      </c>
      <c r="C198" s="174"/>
      <c r="D198" s="174"/>
      <c r="E198" s="2"/>
      <c r="F198" s="2"/>
      <c r="G198" s="3"/>
      <c r="H198" s="3"/>
      <c r="I198" s="3"/>
      <c r="J198" s="3"/>
    </row>
    <row r="199" spans="1:10" x14ac:dyDescent="0.25">
      <c r="A199" s="1" t="s">
        <v>2</v>
      </c>
      <c r="B199" s="173" t="s">
        <v>3</v>
      </c>
      <c r="C199" s="173"/>
      <c r="D199" s="173"/>
      <c r="E199" s="2"/>
      <c r="F199" s="2"/>
      <c r="G199" s="3"/>
      <c r="H199" s="3"/>
      <c r="I199" s="3"/>
      <c r="J199" s="3"/>
    </row>
    <row r="200" spans="1:10" ht="15.75" x14ac:dyDescent="0.25">
      <c r="A200" s="1" t="s">
        <v>4</v>
      </c>
      <c r="B200" s="4">
        <v>800</v>
      </c>
      <c r="C200" s="5" t="s">
        <v>5</v>
      </c>
      <c r="D200" s="6"/>
      <c r="E200" s="3"/>
      <c r="F200" s="3"/>
      <c r="G200" s="7"/>
      <c r="H200" s="7"/>
      <c r="I200" s="7"/>
      <c r="J200" s="7"/>
    </row>
    <row r="201" spans="1:10" ht="15.75" x14ac:dyDescent="0.25">
      <c r="A201" s="1" t="s">
        <v>6</v>
      </c>
      <c r="B201" s="4">
        <v>0</v>
      </c>
      <c r="C201" s="8" t="s">
        <v>7</v>
      </c>
      <c r="D201" s="9"/>
      <c r="E201" s="10"/>
      <c r="F201" s="10"/>
      <c r="G201" s="10"/>
      <c r="H201" s="3"/>
      <c r="I201" s="3"/>
      <c r="J201" s="3"/>
    </row>
    <row r="202" spans="1:10" x14ac:dyDescent="0.25">
      <c r="A202" s="1" t="s">
        <v>8</v>
      </c>
      <c r="B202" s="11">
        <v>1.0362</v>
      </c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1" t="s">
        <v>9</v>
      </c>
      <c r="B203" s="11">
        <v>1.0375000000000001</v>
      </c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5" t="s">
        <v>10</v>
      </c>
      <c r="B204" s="12" t="s">
        <v>11</v>
      </c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6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6"/>
      <c r="B206" s="13"/>
      <c r="C206" s="162" t="s">
        <v>12</v>
      </c>
      <c r="D206" s="171"/>
      <c r="E206" s="163"/>
      <c r="F206" s="162" t="s">
        <v>13</v>
      </c>
      <c r="G206" s="171"/>
      <c r="H206" s="163"/>
      <c r="I206" s="162" t="s">
        <v>14</v>
      </c>
      <c r="J206" s="163"/>
    </row>
    <row r="207" spans="1:10" x14ac:dyDescent="0.25">
      <c r="A207" s="6"/>
      <c r="B207" s="164" t="s">
        <v>15</v>
      </c>
      <c r="C207" s="14" t="s">
        <v>16</v>
      </c>
      <c r="D207" s="14" t="s">
        <v>17</v>
      </c>
      <c r="E207" s="15" t="s">
        <v>18</v>
      </c>
      <c r="F207" s="14" t="s">
        <v>16</v>
      </c>
      <c r="G207" s="16" t="s">
        <v>17</v>
      </c>
      <c r="H207" s="15" t="s">
        <v>18</v>
      </c>
      <c r="I207" s="166" t="s">
        <v>19</v>
      </c>
      <c r="J207" s="168" t="s">
        <v>20</v>
      </c>
    </row>
    <row r="208" spans="1:10" x14ac:dyDescent="0.25">
      <c r="A208" s="6"/>
      <c r="B208" s="165"/>
      <c r="C208" s="17" t="s">
        <v>21</v>
      </c>
      <c r="D208" s="17"/>
      <c r="E208" s="18" t="s">
        <v>21</v>
      </c>
      <c r="F208" s="17" t="s">
        <v>21</v>
      </c>
      <c r="G208" s="18"/>
      <c r="H208" s="18" t="s">
        <v>21</v>
      </c>
      <c r="I208" s="167"/>
      <c r="J208" s="169"/>
    </row>
    <row r="209" spans="1:12" x14ac:dyDescent="0.25">
      <c r="A209" s="19" t="s">
        <v>22</v>
      </c>
      <c r="B209" s="20" t="s">
        <v>23</v>
      </c>
      <c r="C209" s="21">
        <v>15.43</v>
      </c>
      <c r="D209" s="22">
        <v>1</v>
      </c>
      <c r="E209" s="23">
        <v>15.43</v>
      </c>
      <c r="F209" s="148">
        <f>+F160</f>
        <v>19.25</v>
      </c>
      <c r="G209" s="25">
        <v>1</v>
      </c>
      <c r="H209" s="23">
        <f>+F209</f>
        <v>19.25</v>
      </c>
      <c r="I209" s="26">
        <f>+H209-E209</f>
        <v>3.8200000000000003</v>
      </c>
      <c r="J209" s="27">
        <f>+I209/E209</f>
        <v>0.24756966947504863</v>
      </c>
    </row>
    <row r="210" spans="1:12" x14ac:dyDescent="0.25">
      <c r="A210" s="19" t="s">
        <v>24</v>
      </c>
      <c r="B210" s="20"/>
      <c r="C210" s="21"/>
      <c r="D210" s="22">
        <v>1</v>
      </c>
      <c r="E210" s="23">
        <v>0</v>
      </c>
      <c r="F210" s="24"/>
      <c r="G210" s="25">
        <v>1</v>
      </c>
      <c r="H210" s="23">
        <v>0</v>
      </c>
      <c r="I210" s="26">
        <v>0</v>
      </c>
      <c r="J210" s="27"/>
    </row>
    <row r="211" spans="1:12" x14ac:dyDescent="0.25">
      <c r="A211" s="28" t="s">
        <v>58</v>
      </c>
      <c r="B211" s="20" t="s">
        <v>23</v>
      </c>
      <c r="C211" s="21">
        <v>0.08</v>
      </c>
      <c r="D211" s="22">
        <v>1</v>
      </c>
      <c r="E211" s="23">
        <v>0.08</v>
      </c>
      <c r="F211" s="24"/>
      <c r="G211" s="25">
        <v>1</v>
      </c>
      <c r="H211" s="23"/>
      <c r="I211" s="26">
        <f>+H211-E211</f>
        <v>-0.08</v>
      </c>
      <c r="J211" s="27">
        <f t="shared" ref="J211:J212" si="81">+I211/E211</f>
        <v>-1</v>
      </c>
    </row>
    <row r="212" spans="1:12" x14ac:dyDescent="0.25">
      <c r="A212" s="19" t="s">
        <v>26</v>
      </c>
      <c r="B212" s="20" t="s">
        <v>27</v>
      </c>
      <c r="C212" s="21">
        <v>1.44E-2</v>
      </c>
      <c r="D212" s="29">
        <v>800</v>
      </c>
      <c r="E212" s="23">
        <v>11.52</v>
      </c>
      <c r="F212" s="24">
        <f>+F163</f>
        <v>1.14E-2</v>
      </c>
      <c r="G212" s="29">
        <v>800</v>
      </c>
      <c r="H212" s="23">
        <f>+F212*G212</f>
        <v>9.120000000000001</v>
      </c>
      <c r="I212" s="26">
        <f>+H212-E212</f>
        <v>-2.3999999999999986</v>
      </c>
      <c r="J212" s="27">
        <f t="shared" si="81"/>
        <v>-0.2083333333333332</v>
      </c>
    </row>
    <row r="213" spans="1:12" x14ac:dyDescent="0.25">
      <c r="A213" s="19" t="s">
        <v>28</v>
      </c>
      <c r="B213" s="20"/>
      <c r="C213" s="21"/>
      <c r="D213" s="29">
        <v>800</v>
      </c>
      <c r="E213" s="23">
        <v>0</v>
      </c>
      <c r="F213" s="24"/>
      <c r="G213" s="29">
        <v>800</v>
      </c>
      <c r="H213" s="23">
        <v>0</v>
      </c>
      <c r="I213" s="26">
        <v>0</v>
      </c>
      <c r="J213" s="27"/>
    </row>
    <row r="214" spans="1:12" x14ac:dyDescent="0.25">
      <c r="A214" s="19" t="s">
        <v>29</v>
      </c>
      <c r="B214" s="20" t="s">
        <v>27</v>
      </c>
      <c r="C214" s="21"/>
      <c r="D214" s="29">
        <v>800</v>
      </c>
      <c r="E214" s="23">
        <v>0</v>
      </c>
      <c r="F214" s="24">
        <f>+F165</f>
        <v>3.0678364956864358E-5</v>
      </c>
      <c r="G214" s="29">
        <v>800</v>
      </c>
      <c r="H214" s="23">
        <v>0</v>
      </c>
      <c r="I214" s="26">
        <v>0</v>
      </c>
      <c r="J214" s="27"/>
    </row>
    <row r="215" spans="1:12" x14ac:dyDescent="0.25">
      <c r="A215" s="30" t="s">
        <v>30</v>
      </c>
      <c r="B215" s="31"/>
      <c r="C215" s="32"/>
      <c r="D215" s="33"/>
      <c r="E215" s="34">
        <f>SUM(E209:E214)</f>
        <v>27.03</v>
      </c>
      <c r="F215" s="35"/>
      <c r="G215" s="36"/>
      <c r="H215" s="34">
        <f>SUM(H209:H214)</f>
        <v>28.37</v>
      </c>
      <c r="I215" s="37">
        <f>+H215-E215</f>
        <v>1.3399999999999999</v>
      </c>
      <c r="J215" s="38">
        <f>+I215/E215</f>
        <v>4.9574546799852008E-2</v>
      </c>
      <c r="K215" s="120">
        <f>+I215/H244</f>
        <v>9.0712787470181907E-3</v>
      </c>
      <c r="L215" s="120">
        <f>+H215/H244</f>
        <v>0.19205386421858664</v>
      </c>
    </row>
    <row r="216" spans="1:12" x14ac:dyDescent="0.25">
      <c r="A216" s="39" t="s">
        <v>31</v>
      </c>
      <c r="B216" s="20" t="s">
        <v>27</v>
      </c>
      <c r="C216" s="21"/>
      <c r="D216" s="29">
        <v>800</v>
      </c>
      <c r="E216" s="23">
        <v>0</v>
      </c>
      <c r="F216" s="24">
        <f>+F167</f>
        <v>3.5758878389470844E-3</v>
      </c>
      <c r="G216" s="29">
        <v>800</v>
      </c>
      <c r="H216" s="23">
        <f>+F216*G216</f>
        <v>2.8607102711576675</v>
      </c>
      <c r="I216" s="26">
        <f>+H216-E216</f>
        <v>2.8607102711576675</v>
      </c>
      <c r="J216" s="27">
        <v>1</v>
      </c>
    </row>
    <row r="217" spans="1:12" x14ac:dyDescent="0.25">
      <c r="A217" s="39" t="s">
        <v>68</v>
      </c>
      <c r="B217" s="20" t="s">
        <v>27</v>
      </c>
      <c r="C217" s="21"/>
      <c r="D217" s="29">
        <v>800</v>
      </c>
      <c r="E217" s="23">
        <v>0</v>
      </c>
      <c r="F217" s="24">
        <f>+F168</f>
        <v>-3.1509322597035967E-3</v>
      </c>
      <c r="G217" s="29">
        <v>800</v>
      </c>
      <c r="H217" s="23">
        <f t="shared" ref="H217:H224" si="82">+F217*G217</f>
        <v>-2.5207458077628773</v>
      </c>
      <c r="I217" s="26">
        <f>+H217-E217</f>
        <v>-2.5207458077628773</v>
      </c>
      <c r="J217" s="27">
        <v>-1</v>
      </c>
    </row>
    <row r="218" spans="1:12" x14ac:dyDescent="0.25">
      <c r="A218" s="39" t="s">
        <v>32</v>
      </c>
      <c r="B218" s="20" t="s">
        <v>23</v>
      </c>
      <c r="C218" s="21"/>
      <c r="D218" s="29">
        <v>1</v>
      </c>
      <c r="E218" s="23">
        <v>0</v>
      </c>
      <c r="F218" s="148">
        <f>+F169</f>
        <v>0.97519947321366907</v>
      </c>
      <c r="G218" s="29">
        <v>1</v>
      </c>
      <c r="H218" s="23">
        <f t="shared" si="82"/>
        <v>0.97519947321366907</v>
      </c>
      <c r="I218" s="26">
        <v>0.97</v>
      </c>
      <c r="J218" s="27">
        <v>1</v>
      </c>
    </row>
    <row r="219" spans="1:12" x14ac:dyDescent="0.25">
      <c r="A219" s="39" t="s">
        <v>33</v>
      </c>
      <c r="B219" s="131" t="s">
        <v>23</v>
      </c>
      <c r="C219" s="132"/>
      <c r="D219" s="133">
        <v>800</v>
      </c>
      <c r="E219" s="134">
        <v>0</v>
      </c>
      <c r="F219" s="149">
        <f>+F170</f>
        <v>-1.4230314395933252</v>
      </c>
      <c r="G219" s="133">
        <v>1</v>
      </c>
      <c r="H219" s="134">
        <f>+F219*G219</f>
        <v>-1.4230314395933252</v>
      </c>
      <c r="I219" s="135">
        <f>+H219-E219</f>
        <v>-1.4230314395933252</v>
      </c>
      <c r="J219" s="136">
        <v>-1</v>
      </c>
      <c r="K219" t="s">
        <v>87</v>
      </c>
    </row>
    <row r="220" spans="1:12" x14ac:dyDescent="0.25">
      <c r="A220" s="28" t="s">
        <v>57</v>
      </c>
      <c r="B220" s="20" t="s">
        <v>23</v>
      </c>
      <c r="C220" s="21">
        <v>1.0900000000000001</v>
      </c>
      <c r="D220" s="22">
        <v>1</v>
      </c>
      <c r="E220" s="23">
        <v>1.0900000000000001</v>
      </c>
      <c r="F220" s="24"/>
      <c r="G220" s="25">
        <v>1</v>
      </c>
      <c r="H220" s="23">
        <f t="shared" si="82"/>
        <v>0</v>
      </c>
      <c r="I220" s="26">
        <v>-1.0900000000000001</v>
      </c>
      <c r="J220" s="27">
        <f t="shared" ref="J220" si="83">+I220/E220</f>
        <v>-1</v>
      </c>
    </row>
    <row r="221" spans="1:12" x14ac:dyDescent="0.25">
      <c r="A221" s="39" t="s">
        <v>59</v>
      </c>
      <c r="B221" s="20" t="s">
        <v>27</v>
      </c>
      <c r="C221" s="21"/>
      <c r="D221" s="29">
        <v>800</v>
      </c>
      <c r="E221" s="23">
        <v>0</v>
      </c>
      <c r="F221" s="24"/>
      <c r="G221" s="29">
        <v>800</v>
      </c>
      <c r="H221" s="23">
        <f t="shared" si="82"/>
        <v>0</v>
      </c>
      <c r="I221" s="26">
        <v>0</v>
      </c>
      <c r="J221" s="27"/>
    </row>
    <row r="222" spans="1:12" x14ac:dyDescent="0.25">
      <c r="A222" s="40" t="s">
        <v>34</v>
      </c>
      <c r="B222" s="20" t="s">
        <v>27</v>
      </c>
      <c r="C222" s="21">
        <v>2.0000000000000001E-4</v>
      </c>
      <c r="D222" s="29">
        <v>800</v>
      </c>
      <c r="E222" s="23">
        <v>0.16</v>
      </c>
      <c r="F222" s="24">
        <f>+F173</f>
        <v>6.334738506449339E-4</v>
      </c>
      <c r="G222" s="29">
        <v>800</v>
      </c>
      <c r="H222" s="23">
        <f t="shared" si="82"/>
        <v>0.50677908051594711</v>
      </c>
      <c r="I222" s="26">
        <v>0.31999999999999995</v>
      </c>
      <c r="J222" s="27">
        <f t="shared" ref="J222:J224" si="84">+I222/E222</f>
        <v>1.9999999999999996</v>
      </c>
    </row>
    <row r="223" spans="1:12" x14ac:dyDescent="0.25">
      <c r="A223" s="40" t="s">
        <v>35</v>
      </c>
      <c r="B223" s="20"/>
      <c r="C223" s="41">
        <v>0.10214000000000001</v>
      </c>
      <c r="D223" s="42">
        <f>+D222*0.0362</f>
        <v>28.96</v>
      </c>
      <c r="E223" s="23">
        <v>2.9579744000000039</v>
      </c>
      <c r="F223" s="43">
        <v>0.10728</v>
      </c>
      <c r="G223" s="42">
        <f>+G222*0.0375</f>
        <v>30</v>
      </c>
      <c r="H223" s="23">
        <f t="shared" si="82"/>
        <v>3.2183999999999999</v>
      </c>
      <c r="I223" s="26">
        <v>-0.25330720000001339</v>
      </c>
      <c r="J223" s="27">
        <f t="shared" si="84"/>
        <v>-8.5635359116026516E-2</v>
      </c>
    </row>
    <row r="224" spans="1:12" x14ac:dyDescent="0.25">
      <c r="A224" s="40" t="s">
        <v>36</v>
      </c>
      <c r="B224" s="20" t="s">
        <v>23</v>
      </c>
      <c r="C224" s="41">
        <v>0.79</v>
      </c>
      <c r="D224" s="22">
        <v>1</v>
      </c>
      <c r="E224" s="23">
        <v>0.79</v>
      </c>
      <c r="F224" s="41">
        <v>0.79</v>
      </c>
      <c r="G224" s="22">
        <v>1</v>
      </c>
      <c r="H224" s="23">
        <f t="shared" si="82"/>
        <v>0.79</v>
      </c>
      <c r="I224" s="26">
        <v>0</v>
      </c>
      <c r="J224" s="27">
        <f t="shared" si="84"/>
        <v>0</v>
      </c>
    </row>
    <row r="225" spans="1:10" x14ac:dyDescent="0.25">
      <c r="A225" s="44" t="s">
        <v>37</v>
      </c>
      <c r="B225" s="45"/>
      <c r="C225" s="46"/>
      <c r="D225" s="33"/>
      <c r="E225" s="47">
        <f>SUM(E215:E224)</f>
        <v>32.027974400000005</v>
      </c>
      <c r="F225" s="33"/>
      <c r="G225" s="36"/>
      <c r="H225" s="47">
        <f>SUM(H215:H224)</f>
        <v>32.777311577531087</v>
      </c>
      <c r="I225" s="37">
        <f>+H225-E225</f>
        <v>0.74933717753108198</v>
      </c>
      <c r="J225" s="38">
        <f>+I225/E225</f>
        <v>2.3396333722905744E-2</v>
      </c>
    </row>
    <row r="226" spans="1:10" x14ac:dyDescent="0.25">
      <c r="A226" s="48" t="s">
        <v>38</v>
      </c>
      <c r="B226" s="49" t="s">
        <v>27</v>
      </c>
      <c r="C226" s="24">
        <v>7.9000000000000008E-3</v>
      </c>
      <c r="D226" s="42">
        <f>+B200*B202</f>
        <v>828.96</v>
      </c>
      <c r="E226" s="23">
        <v>6.5487840000000013</v>
      </c>
      <c r="F226" s="24">
        <f>+F177</f>
        <v>7.2864296967458161E-3</v>
      </c>
      <c r="G226" s="42">
        <f>+B200*B203</f>
        <v>830.00000000000011</v>
      </c>
      <c r="H226" s="23">
        <f>+F226*G226</f>
        <v>6.0477366482990282</v>
      </c>
      <c r="I226" s="26">
        <v>-0.35018400000000227</v>
      </c>
      <c r="J226" s="27">
        <f t="shared" ref="J226:J227" si="85">+I226/E226</f>
        <v>-5.3473133332845028E-2</v>
      </c>
    </row>
    <row r="227" spans="1:10" x14ac:dyDescent="0.25">
      <c r="A227" s="50" t="s">
        <v>39</v>
      </c>
      <c r="B227" s="49" t="s">
        <v>27</v>
      </c>
      <c r="C227" s="24">
        <v>6.0000000000000001E-3</v>
      </c>
      <c r="D227" s="42">
        <f>+D226</f>
        <v>828.96</v>
      </c>
      <c r="E227" s="23">
        <v>4.9737600000000004</v>
      </c>
      <c r="F227" s="24">
        <f>+F178</f>
        <v>5.9731428465848724E-3</v>
      </c>
      <c r="G227" s="42">
        <f>+G226</f>
        <v>830.00000000000011</v>
      </c>
      <c r="H227" s="23">
        <f>+F227*G227</f>
        <v>4.9577085626654451</v>
      </c>
      <c r="I227" s="26">
        <v>-9.7528000000001391E-2</v>
      </c>
      <c r="J227" s="27">
        <f t="shared" si="85"/>
        <v>-1.9608505436531191E-2</v>
      </c>
    </row>
    <row r="228" spans="1:10" x14ac:dyDescent="0.25">
      <c r="A228" s="44" t="s">
        <v>40</v>
      </c>
      <c r="B228" s="31"/>
      <c r="C228" s="51"/>
      <c r="D228" s="33"/>
      <c r="E228" s="47">
        <f>SUM(E225:E227)</f>
        <v>43.550518400000001</v>
      </c>
      <c r="F228" s="52"/>
      <c r="G228" s="53"/>
      <c r="H228" s="47">
        <f>SUM(H225:H227)</f>
        <v>43.782756788495561</v>
      </c>
      <c r="I228" s="37">
        <f>+H228-E228</f>
        <v>0.23223838849555989</v>
      </c>
      <c r="J228" s="38">
        <f>+I228/E228</f>
        <v>5.3326205296229008E-3</v>
      </c>
    </row>
    <row r="229" spans="1:10" x14ac:dyDescent="0.25">
      <c r="A229" s="54" t="s">
        <v>41</v>
      </c>
      <c r="B229" s="20" t="s">
        <v>27</v>
      </c>
      <c r="C229" s="55">
        <v>3.5999999999999999E-3</v>
      </c>
      <c r="D229" s="42">
        <f>+D226</f>
        <v>828.96</v>
      </c>
      <c r="E229" s="56">
        <f>ROUND(+C229*D229,2)</f>
        <v>2.98</v>
      </c>
      <c r="F229" s="137">
        <v>3.5999999999999999E-3</v>
      </c>
      <c r="G229" s="42">
        <f>+G226</f>
        <v>830.00000000000011</v>
      </c>
      <c r="H229" s="56">
        <f>ROUND(+F229*G229,2)</f>
        <v>2.99</v>
      </c>
      <c r="I229" s="26">
        <f t="shared" ref="I229:I233" si="86">+H229-E229</f>
        <v>1.0000000000000231E-2</v>
      </c>
      <c r="J229" s="27">
        <f t="shared" ref="J229:J233" si="87">+I229/E229</f>
        <v>3.3557046979866547E-3</v>
      </c>
    </row>
    <row r="230" spans="1:10" x14ac:dyDescent="0.25">
      <c r="A230" s="54" t="s">
        <v>42</v>
      </c>
      <c r="B230" s="20" t="s">
        <v>27</v>
      </c>
      <c r="C230" s="55">
        <v>1.2999999999999999E-3</v>
      </c>
      <c r="D230" s="42">
        <f>+D229</f>
        <v>828.96</v>
      </c>
      <c r="E230" s="56">
        <f>ROUND(+C230*D230,2)</f>
        <v>1.08</v>
      </c>
      <c r="F230" s="57">
        <v>1.2999999999999999E-3</v>
      </c>
      <c r="G230" s="42">
        <f>+G229</f>
        <v>830.00000000000011</v>
      </c>
      <c r="H230" s="56">
        <f>ROUND(+F230*G230,2)</f>
        <v>1.08</v>
      </c>
      <c r="I230" s="26">
        <f t="shared" si="86"/>
        <v>0</v>
      </c>
      <c r="J230" s="27">
        <f t="shared" si="87"/>
        <v>0</v>
      </c>
    </row>
    <row r="231" spans="1:10" x14ac:dyDescent="0.25">
      <c r="A231" s="19" t="s">
        <v>43</v>
      </c>
      <c r="B231" s="20" t="s">
        <v>23</v>
      </c>
      <c r="C231" s="55">
        <v>0.25</v>
      </c>
      <c r="D231" s="22">
        <v>1</v>
      </c>
      <c r="E231" s="56">
        <f t="shared" ref="E231:E233" si="88">+C231*D231</f>
        <v>0.25</v>
      </c>
      <c r="F231" s="57">
        <v>0.25</v>
      </c>
      <c r="G231" s="25">
        <v>1</v>
      </c>
      <c r="H231" s="56">
        <f t="shared" ref="H231:H232" si="89">+F231*G231</f>
        <v>0.25</v>
      </c>
      <c r="I231" s="26">
        <f t="shared" si="86"/>
        <v>0</v>
      </c>
      <c r="J231" s="27">
        <f t="shared" si="87"/>
        <v>0</v>
      </c>
    </row>
    <row r="232" spans="1:10" x14ac:dyDescent="0.25">
      <c r="A232" s="19" t="s">
        <v>44</v>
      </c>
      <c r="B232" s="20" t="s">
        <v>27</v>
      </c>
      <c r="C232" s="55"/>
      <c r="D232" s="29">
        <f>+B200</f>
        <v>800</v>
      </c>
      <c r="E232" s="56">
        <f t="shared" si="88"/>
        <v>0</v>
      </c>
      <c r="F232" s="58"/>
      <c r="G232" s="58"/>
      <c r="H232" s="58"/>
      <c r="I232" s="26">
        <f t="shared" si="86"/>
        <v>0</v>
      </c>
      <c r="J232" s="27"/>
    </row>
    <row r="233" spans="1:10" s="143" customFormat="1" ht="26.25" x14ac:dyDescent="0.25">
      <c r="A233" s="139" t="s">
        <v>45</v>
      </c>
      <c r="B233" s="138" t="s">
        <v>27</v>
      </c>
      <c r="C233" s="181">
        <v>1.1000000000000001E-3</v>
      </c>
      <c r="D233" s="182">
        <f>+D230</f>
        <v>828.96</v>
      </c>
      <c r="E233" s="183">
        <f>ROUND(+C233*D233,2)</f>
        <v>0.91</v>
      </c>
      <c r="F233" s="141">
        <v>1.1000000000000001E-3</v>
      </c>
      <c r="G233" s="147">
        <f>+G229</f>
        <v>830.00000000000011</v>
      </c>
      <c r="H233" s="183">
        <f>ROUND(+F233*G233,2)</f>
        <v>0.91</v>
      </c>
      <c r="I233" s="142">
        <f t="shared" si="86"/>
        <v>0</v>
      </c>
      <c r="J233" s="184">
        <f t="shared" ref="J233" si="90">+I233/E233</f>
        <v>0</v>
      </c>
    </row>
    <row r="234" spans="1:10" x14ac:dyDescent="0.25">
      <c r="A234" s="40" t="s">
        <v>46</v>
      </c>
      <c r="B234" s="20"/>
      <c r="C234" s="59">
        <v>0.08</v>
      </c>
      <c r="D234" s="60">
        <v>512</v>
      </c>
      <c r="E234" s="56">
        <v>40.96</v>
      </c>
      <c r="F234" s="59">
        <v>0.08</v>
      </c>
      <c r="G234" s="60">
        <v>512</v>
      </c>
      <c r="H234" s="56">
        <f>+F234*G234</f>
        <v>40.96</v>
      </c>
      <c r="I234" s="26">
        <v>0</v>
      </c>
      <c r="J234" s="27">
        <f t="shared" ref="J234:J236" si="91">+I234/E234</f>
        <v>0</v>
      </c>
    </row>
    <row r="235" spans="1:10" x14ac:dyDescent="0.25">
      <c r="A235" s="40" t="s">
        <v>47</v>
      </c>
      <c r="B235" s="20"/>
      <c r="C235" s="59">
        <v>0.122</v>
      </c>
      <c r="D235" s="60">
        <v>144</v>
      </c>
      <c r="E235" s="56">
        <v>17.567999999999998</v>
      </c>
      <c r="F235" s="59">
        <v>0.122</v>
      </c>
      <c r="G235" s="60">
        <v>144</v>
      </c>
      <c r="H235" s="56">
        <f t="shared" ref="H235:H236" si="92">+F235*G235</f>
        <v>17.567999999999998</v>
      </c>
      <c r="I235" s="26">
        <v>0</v>
      </c>
      <c r="J235" s="27">
        <f t="shared" si="91"/>
        <v>0</v>
      </c>
    </row>
    <row r="236" spans="1:10" x14ac:dyDescent="0.25">
      <c r="A236" s="6" t="s">
        <v>48</v>
      </c>
      <c r="B236" s="20"/>
      <c r="C236" s="59">
        <v>0.161</v>
      </c>
      <c r="D236" s="60">
        <v>144</v>
      </c>
      <c r="E236" s="56">
        <v>23.184000000000001</v>
      </c>
      <c r="F236" s="59">
        <v>0.161</v>
      </c>
      <c r="G236" s="60">
        <v>144</v>
      </c>
      <c r="H236" s="56">
        <f t="shared" si="92"/>
        <v>23.184000000000001</v>
      </c>
      <c r="I236" s="26">
        <v>0</v>
      </c>
      <c r="J236" s="27">
        <f t="shared" si="91"/>
        <v>0</v>
      </c>
    </row>
    <row r="237" spans="1:10" x14ac:dyDescent="0.25">
      <c r="A237" s="40"/>
      <c r="B237" s="20"/>
      <c r="C237" s="59"/>
      <c r="D237" s="60"/>
      <c r="E237" s="56"/>
      <c r="F237" s="59"/>
      <c r="G237" s="60"/>
      <c r="H237" s="56"/>
      <c r="I237" s="26"/>
      <c r="J237" s="27"/>
    </row>
    <row r="238" spans="1:10" ht="15.75" thickBot="1" x14ac:dyDescent="0.3">
      <c r="A238" s="40"/>
      <c r="B238" s="20"/>
      <c r="C238" s="55"/>
      <c r="D238" s="61"/>
      <c r="E238" s="56"/>
      <c r="F238" s="55"/>
      <c r="G238" s="61"/>
      <c r="H238" s="56"/>
      <c r="I238" s="26"/>
      <c r="J238" s="27"/>
    </row>
    <row r="239" spans="1:10" ht="15.75" thickBot="1" x14ac:dyDescent="0.3">
      <c r="A239" s="62"/>
      <c r="B239" s="63"/>
      <c r="C239" s="64"/>
      <c r="D239" s="65"/>
      <c r="E239" s="66"/>
      <c r="F239" s="64"/>
      <c r="G239" s="67"/>
      <c r="H239" s="66"/>
      <c r="I239" s="68"/>
      <c r="J239" s="69"/>
    </row>
    <row r="240" spans="1:10" x14ac:dyDescent="0.25">
      <c r="A240" s="70" t="s">
        <v>51</v>
      </c>
      <c r="B240" s="19"/>
      <c r="C240" s="71"/>
      <c r="D240" s="72"/>
      <c r="E240" s="73">
        <f>SUM(E228:E236)</f>
        <v>130.4825184</v>
      </c>
      <c r="F240" s="74"/>
      <c r="G240" s="74"/>
      <c r="H240" s="73">
        <f>SUM(H228:H236)</f>
        <v>130.72475678849557</v>
      </c>
      <c r="I240" s="75">
        <f>+H240-E240</f>
        <v>0.242238388495565</v>
      </c>
      <c r="J240" s="76">
        <f>+I240/E240</f>
        <v>1.856481553743256E-3</v>
      </c>
    </row>
    <row r="241" spans="1:10" x14ac:dyDescent="0.25">
      <c r="A241" s="77" t="s">
        <v>52</v>
      </c>
      <c r="B241" s="19"/>
      <c r="C241" s="71">
        <v>0.13</v>
      </c>
      <c r="D241" s="78"/>
      <c r="E241" s="79">
        <f>+E240*0.13</f>
        <v>16.962727392000001</v>
      </c>
      <c r="F241" s="80">
        <v>0.13</v>
      </c>
      <c r="G241" s="81"/>
      <c r="H241" s="79">
        <f>+H240*0.13</f>
        <v>16.994218382504425</v>
      </c>
      <c r="I241" s="82">
        <f>+H241-E241</f>
        <v>3.1490990504423166E-2</v>
      </c>
      <c r="J241" s="83">
        <f>+I241/E241</f>
        <v>1.8564815537432393E-3</v>
      </c>
    </row>
    <row r="242" spans="1:10" x14ac:dyDescent="0.25">
      <c r="A242" s="84" t="s">
        <v>53</v>
      </c>
      <c r="B242" s="19"/>
      <c r="C242" s="85"/>
      <c r="D242" s="78"/>
      <c r="E242" s="79">
        <f>+E240+E241</f>
        <v>147.44524579200001</v>
      </c>
      <c r="F242" s="81"/>
      <c r="G242" s="81"/>
      <c r="H242" s="79">
        <f>+H240+H241</f>
        <v>147.71897517099998</v>
      </c>
      <c r="I242" s="82">
        <f>+H242-E242</f>
        <v>0.27372937899997396</v>
      </c>
      <c r="J242" s="83">
        <f>+I242/E242</f>
        <v>1.8564815537431578E-3</v>
      </c>
    </row>
    <row r="243" spans="1:10" x14ac:dyDescent="0.25">
      <c r="A243" s="170" t="s">
        <v>54</v>
      </c>
      <c r="B243" s="170"/>
      <c r="C243" s="85"/>
      <c r="D243" s="78"/>
      <c r="E243" s="58"/>
      <c r="F243" s="58"/>
      <c r="G243" s="58"/>
      <c r="H243" s="58"/>
      <c r="I243" s="58"/>
      <c r="J243" s="87"/>
    </row>
    <row r="244" spans="1:10" ht="15.75" thickBot="1" x14ac:dyDescent="0.3">
      <c r="A244" s="172" t="s">
        <v>55</v>
      </c>
      <c r="B244" s="172"/>
      <c r="C244" s="88"/>
      <c r="D244" s="89"/>
      <c r="E244" s="90">
        <f>+E242</f>
        <v>147.44524579200001</v>
      </c>
      <c r="F244" s="91"/>
      <c r="G244" s="91"/>
      <c r="H244" s="90">
        <f>+H242</f>
        <v>147.71897517099998</v>
      </c>
      <c r="I244" s="92">
        <f>+I242</f>
        <v>0.27372937899997396</v>
      </c>
      <c r="J244" s="93">
        <f>+J242</f>
        <v>1.8564815537431578E-3</v>
      </c>
    </row>
    <row r="245" spans="1:10" ht="15.75" thickBot="1" x14ac:dyDescent="0.3">
      <c r="A245" s="62"/>
      <c r="B245" s="63"/>
      <c r="C245" s="64"/>
      <c r="D245" s="65"/>
      <c r="E245" s="66"/>
      <c r="F245" s="64"/>
      <c r="G245" s="67"/>
      <c r="H245" s="66"/>
      <c r="I245" s="68"/>
      <c r="J245" s="69"/>
    </row>
    <row r="247" spans="1:10" x14ac:dyDescent="0.25">
      <c r="A247" s="1" t="s">
        <v>0</v>
      </c>
      <c r="B247" s="173" t="s">
        <v>1</v>
      </c>
      <c r="C247" s="173"/>
      <c r="D247" s="173"/>
      <c r="E247" s="2"/>
      <c r="F247" s="2"/>
      <c r="G247" s="3"/>
      <c r="H247" s="3"/>
      <c r="I247" s="3"/>
      <c r="J247" s="3"/>
    </row>
    <row r="248" spans="1:10" x14ac:dyDescent="0.25">
      <c r="A248" s="1" t="s">
        <v>2</v>
      </c>
      <c r="B248" s="173" t="s">
        <v>3</v>
      </c>
      <c r="C248" s="173"/>
      <c r="D248" s="173"/>
      <c r="E248" s="2"/>
      <c r="F248" s="2"/>
      <c r="G248" s="3"/>
      <c r="H248" s="3"/>
      <c r="I248" s="3"/>
      <c r="J248" s="3"/>
    </row>
    <row r="249" spans="1:10" ht="15.75" x14ac:dyDescent="0.25">
      <c r="A249" s="1" t="s">
        <v>4</v>
      </c>
      <c r="B249" s="4">
        <v>1000</v>
      </c>
      <c r="C249" s="5" t="s">
        <v>5</v>
      </c>
      <c r="D249" s="6"/>
      <c r="E249" s="3"/>
      <c r="F249" s="3"/>
      <c r="G249" s="7"/>
      <c r="H249" s="7"/>
      <c r="I249" s="7"/>
      <c r="J249" s="7"/>
    </row>
    <row r="250" spans="1:10" ht="15.75" x14ac:dyDescent="0.25">
      <c r="A250" s="1" t="s">
        <v>6</v>
      </c>
      <c r="B250" s="4">
        <v>0</v>
      </c>
      <c r="C250" s="8" t="s">
        <v>7</v>
      </c>
      <c r="D250" s="9"/>
      <c r="E250" s="10"/>
      <c r="F250" s="10"/>
      <c r="G250" s="10"/>
      <c r="H250" s="3"/>
      <c r="I250" s="3"/>
      <c r="J250" s="3"/>
    </row>
    <row r="251" spans="1:10" x14ac:dyDescent="0.25">
      <c r="A251" s="1" t="s">
        <v>8</v>
      </c>
      <c r="B251" s="11">
        <v>1.0362</v>
      </c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1" t="s">
        <v>9</v>
      </c>
      <c r="B252" s="11">
        <v>1.0375000000000001</v>
      </c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5" t="s">
        <v>10</v>
      </c>
      <c r="B253" s="12" t="s">
        <v>11</v>
      </c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6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6"/>
      <c r="B255" s="13"/>
      <c r="C255" s="162" t="s">
        <v>12</v>
      </c>
      <c r="D255" s="171"/>
      <c r="E255" s="163"/>
      <c r="F255" s="162" t="s">
        <v>13</v>
      </c>
      <c r="G255" s="171"/>
      <c r="H255" s="163"/>
      <c r="I255" s="162" t="s">
        <v>14</v>
      </c>
      <c r="J255" s="163"/>
    </row>
    <row r="256" spans="1:10" x14ac:dyDescent="0.25">
      <c r="A256" s="6"/>
      <c r="B256" s="164" t="s">
        <v>15</v>
      </c>
      <c r="C256" s="14" t="s">
        <v>16</v>
      </c>
      <c r="D256" s="14" t="s">
        <v>17</v>
      </c>
      <c r="E256" s="15" t="s">
        <v>18</v>
      </c>
      <c r="F256" s="14" t="s">
        <v>16</v>
      </c>
      <c r="G256" s="16" t="s">
        <v>17</v>
      </c>
      <c r="H256" s="15" t="s">
        <v>18</v>
      </c>
      <c r="I256" s="166" t="s">
        <v>19</v>
      </c>
      <c r="J256" s="168" t="s">
        <v>20</v>
      </c>
    </row>
    <row r="257" spans="1:12" x14ac:dyDescent="0.25">
      <c r="A257" s="6"/>
      <c r="B257" s="165"/>
      <c r="C257" s="17" t="s">
        <v>21</v>
      </c>
      <c r="D257" s="17"/>
      <c r="E257" s="18" t="s">
        <v>21</v>
      </c>
      <c r="F257" s="17" t="s">
        <v>21</v>
      </c>
      <c r="G257" s="18"/>
      <c r="H257" s="18" t="s">
        <v>21</v>
      </c>
      <c r="I257" s="167"/>
      <c r="J257" s="169"/>
    </row>
    <row r="258" spans="1:12" x14ac:dyDescent="0.25">
      <c r="A258" s="19" t="s">
        <v>22</v>
      </c>
      <c r="B258" s="20" t="s">
        <v>23</v>
      </c>
      <c r="C258" s="21">
        <v>15.43</v>
      </c>
      <c r="D258" s="22">
        <v>1</v>
      </c>
      <c r="E258" s="23">
        <f>+C258*D258</f>
        <v>15.43</v>
      </c>
      <c r="F258" s="148">
        <f>+F209</f>
        <v>19.25</v>
      </c>
      <c r="G258" s="25">
        <v>1</v>
      </c>
      <c r="H258" s="23">
        <f>+F258</f>
        <v>19.25</v>
      </c>
      <c r="I258" s="26">
        <f>+H258-E258</f>
        <v>3.8200000000000003</v>
      </c>
      <c r="J258" s="27">
        <f>+I258/E258</f>
        <v>0.24756966947504863</v>
      </c>
    </row>
    <row r="259" spans="1:12" x14ac:dyDescent="0.25">
      <c r="A259" s="19" t="s">
        <v>24</v>
      </c>
      <c r="B259" s="20"/>
      <c r="C259" s="21"/>
      <c r="D259" s="22">
        <v>1</v>
      </c>
      <c r="E259" s="23">
        <v>0</v>
      </c>
      <c r="F259" s="24"/>
      <c r="G259" s="25">
        <v>1</v>
      </c>
      <c r="H259" s="23">
        <v>0</v>
      </c>
      <c r="I259" s="26">
        <f t="shared" ref="I259:I263" si="93">+H259-E259</f>
        <v>0</v>
      </c>
      <c r="J259" s="27"/>
    </row>
    <row r="260" spans="1:12" x14ac:dyDescent="0.25">
      <c r="A260" s="28" t="s">
        <v>58</v>
      </c>
      <c r="B260" s="20" t="s">
        <v>23</v>
      </c>
      <c r="C260" s="21">
        <v>0.08</v>
      </c>
      <c r="D260" s="22">
        <v>1</v>
      </c>
      <c r="E260" s="23">
        <f>+C260*D260</f>
        <v>0.08</v>
      </c>
      <c r="F260" s="24"/>
      <c r="G260" s="25">
        <v>1</v>
      </c>
      <c r="H260" s="23"/>
      <c r="I260" s="26">
        <f t="shared" si="93"/>
        <v>-0.08</v>
      </c>
      <c r="J260" s="27">
        <f t="shared" ref="J260:J261" si="94">+I260/E260</f>
        <v>-1</v>
      </c>
    </row>
    <row r="261" spans="1:12" x14ac:dyDescent="0.25">
      <c r="A261" s="19" t="s">
        <v>26</v>
      </c>
      <c r="B261" s="20" t="s">
        <v>27</v>
      </c>
      <c r="C261" s="21">
        <v>1.44E-2</v>
      </c>
      <c r="D261" s="29">
        <f>+$B$249</f>
        <v>1000</v>
      </c>
      <c r="E261" s="23">
        <f>+C261*D261</f>
        <v>14.4</v>
      </c>
      <c r="F261" s="24">
        <f>+F212</f>
        <v>1.14E-2</v>
      </c>
      <c r="G261" s="29">
        <f>+$B$249</f>
        <v>1000</v>
      </c>
      <c r="H261" s="23">
        <f>+F261*G261</f>
        <v>11.4</v>
      </c>
      <c r="I261" s="26">
        <f t="shared" si="93"/>
        <v>-3</v>
      </c>
      <c r="J261" s="27">
        <f t="shared" si="94"/>
        <v>-0.20833333333333331</v>
      </c>
    </row>
    <row r="262" spans="1:12" x14ac:dyDescent="0.25">
      <c r="A262" s="19" t="s">
        <v>28</v>
      </c>
      <c r="B262" s="20"/>
      <c r="C262" s="21"/>
      <c r="D262" s="29">
        <f t="shared" ref="D262:D263" si="95">+$B$249</f>
        <v>1000</v>
      </c>
      <c r="E262" s="23">
        <v>0</v>
      </c>
      <c r="F262" s="24"/>
      <c r="G262" s="29">
        <f t="shared" ref="G262:G271" si="96">+$B$249</f>
        <v>1000</v>
      </c>
      <c r="H262" s="23">
        <v>0</v>
      </c>
      <c r="I262" s="26">
        <f t="shared" si="93"/>
        <v>0</v>
      </c>
      <c r="J262" s="27"/>
    </row>
    <row r="263" spans="1:12" x14ac:dyDescent="0.25">
      <c r="A263" s="19" t="s">
        <v>29</v>
      </c>
      <c r="B263" s="20" t="s">
        <v>27</v>
      </c>
      <c r="C263" s="21"/>
      <c r="D263" s="29">
        <f t="shared" si="95"/>
        <v>1000</v>
      </c>
      <c r="E263" s="23">
        <v>0</v>
      </c>
      <c r="F263" s="24">
        <f>+F214</f>
        <v>3.0678364956864358E-5</v>
      </c>
      <c r="G263" s="29">
        <f t="shared" si="96"/>
        <v>1000</v>
      </c>
      <c r="H263" s="23">
        <v>0</v>
      </c>
      <c r="I263" s="26">
        <f t="shared" si="93"/>
        <v>0</v>
      </c>
      <c r="J263" s="27"/>
    </row>
    <row r="264" spans="1:12" x14ac:dyDescent="0.25">
      <c r="A264" s="30" t="s">
        <v>30</v>
      </c>
      <c r="B264" s="31"/>
      <c r="C264" s="32"/>
      <c r="D264" s="33"/>
      <c r="E264" s="34">
        <f>SUM(E258:E263)</f>
        <v>29.91</v>
      </c>
      <c r="F264" s="35"/>
      <c r="G264" s="36"/>
      <c r="H264" s="34">
        <f>SUM(H258:H263)</f>
        <v>30.65</v>
      </c>
      <c r="I264" s="37">
        <f>+H264-E264</f>
        <v>0.73999999999999844</v>
      </c>
      <c r="J264" s="38">
        <f>+I264/E264</f>
        <v>2.4740889334670627E-2</v>
      </c>
      <c r="K264" s="120"/>
      <c r="L264" s="120"/>
    </row>
    <row r="265" spans="1:12" x14ac:dyDescent="0.25">
      <c r="A265" s="39" t="s">
        <v>31</v>
      </c>
      <c r="B265" s="20" t="s">
        <v>27</v>
      </c>
      <c r="C265" s="21"/>
      <c r="D265" s="29">
        <f t="shared" ref="D265:D266" si="97">+$B$249</f>
        <v>1000</v>
      </c>
      <c r="E265" s="23">
        <v>0</v>
      </c>
      <c r="F265" s="24">
        <f>+F216</f>
        <v>3.5758878389470844E-3</v>
      </c>
      <c r="G265" s="29">
        <f t="shared" si="96"/>
        <v>1000</v>
      </c>
      <c r="H265" s="23">
        <f>+F265*G265</f>
        <v>3.5758878389470845</v>
      </c>
      <c r="I265" s="26">
        <f t="shared" ref="I265:I273" si="98">+H265-E265</f>
        <v>3.5758878389470845</v>
      </c>
      <c r="J265" s="27">
        <v>1</v>
      </c>
    </row>
    <row r="266" spans="1:12" x14ac:dyDescent="0.25">
      <c r="A266" s="39" t="s">
        <v>68</v>
      </c>
      <c r="B266" s="20" t="s">
        <v>27</v>
      </c>
      <c r="C266" s="21"/>
      <c r="D266" s="29">
        <f t="shared" si="97"/>
        <v>1000</v>
      </c>
      <c r="E266" s="23">
        <v>0</v>
      </c>
      <c r="F266" s="24">
        <f>+F217</f>
        <v>-3.1509322597035967E-3</v>
      </c>
      <c r="G266" s="29">
        <f t="shared" si="96"/>
        <v>1000</v>
      </c>
      <c r="H266" s="23">
        <f t="shared" ref="H266:H273" si="99">+F266*G266</f>
        <v>-3.1509322597035965</v>
      </c>
      <c r="I266" s="26">
        <f t="shared" si="98"/>
        <v>-3.1509322597035965</v>
      </c>
      <c r="J266" s="27">
        <v>-1</v>
      </c>
    </row>
    <row r="267" spans="1:12" x14ac:dyDescent="0.25">
      <c r="A267" s="39" t="s">
        <v>32</v>
      </c>
      <c r="B267" s="20" t="s">
        <v>23</v>
      </c>
      <c r="C267" s="21"/>
      <c r="D267" s="29">
        <v>1</v>
      </c>
      <c r="E267" s="23">
        <v>0</v>
      </c>
      <c r="F267" s="148">
        <f>+F218</f>
        <v>0.97519947321366907</v>
      </c>
      <c r="G267" s="29">
        <v>1</v>
      </c>
      <c r="H267" s="23">
        <f t="shared" si="99"/>
        <v>0.97519947321366907</v>
      </c>
      <c r="I267" s="26">
        <f t="shared" si="98"/>
        <v>0.97519947321366907</v>
      </c>
      <c r="J267" s="27">
        <v>1</v>
      </c>
    </row>
    <row r="268" spans="1:12" x14ac:dyDescent="0.25">
      <c r="A268" s="39" t="s">
        <v>33</v>
      </c>
      <c r="B268" s="131" t="s">
        <v>23</v>
      </c>
      <c r="C268" s="132"/>
      <c r="D268" s="133">
        <f>+$B$249</f>
        <v>1000</v>
      </c>
      <c r="E268" s="134">
        <v>0</v>
      </c>
      <c r="F268" s="149">
        <f>+F219</f>
        <v>-1.4230314395933252</v>
      </c>
      <c r="G268" s="133">
        <v>1</v>
      </c>
      <c r="H268" s="134">
        <f>+F268*G268</f>
        <v>-1.4230314395933252</v>
      </c>
      <c r="I268" s="135">
        <f>+H268-E268</f>
        <v>-1.4230314395933252</v>
      </c>
      <c r="J268" s="136">
        <v>-1</v>
      </c>
      <c r="K268" t="s">
        <v>87</v>
      </c>
    </row>
    <row r="269" spans="1:12" x14ac:dyDescent="0.25">
      <c r="A269" s="28" t="s">
        <v>57</v>
      </c>
      <c r="B269" s="20" t="s">
        <v>23</v>
      </c>
      <c r="C269" s="21">
        <v>1.0900000000000001</v>
      </c>
      <c r="D269" s="22">
        <v>1</v>
      </c>
      <c r="E269" s="23">
        <f>+C269*D269</f>
        <v>1.0900000000000001</v>
      </c>
      <c r="F269" s="24"/>
      <c r="G269" s="22">
        <v>1</v>
      </c>
      <c r="H269" s="23">
        <f t="shared" si="99"/>
        <v>0</v>
      </c>
      <c r="I269" s="26">
        <f t="shared" si="98"/>
        <v>-1.0900000000000001</v>
      </c>
      <c r="J269" s="27">
        <f t="shared" ref="J269" si="100">+I269/E269</f>
        <v>-1</v>
      </c>
    </row>
    <row r="270" spans="1:12" x14ac:dyDescent="0.25">
      <c r="A270" s="39" t="s">
        <v>59</v>
      </c>
      <c r="B270" s="20" t="s">
        <v>27</v>
      </c>
      <c r="C270" s="21"/>
      <c r="D270" s="29">
        <f t="shared" ref="D270:D271" si="101">+$B$249</f>
        <v>1000</v>
      </c>
      <c r="E270" s="23">
        <f t="shared" ref="E270:E273" si="102">+C270*D270</f>
        <v>0</v>
      </c>
      <c r="F270" s="24"/>
      <c r="G270" s="29">
        <f t="shared" si="96"/>
        <v>1000</v>
      </c>
      <c r="H270" s="23">
        <f t="shared" si="99"/>
        <v>0</v>
      </c>
      <c r="I270" s="26">
        <f t="shared" si="98"/>
        <v>0</v>
      </c>
      <c r="J270" s="27"/>
    </row>
    <row r="271" spans="1:12" x14ac:dyDescent="0.25">
      <c r="A271" s="40" t="s">
        <v>34</v>
      </c>
      <c r="B271" s="20" t="s">
        <v>27</v>
      </c>
      <c r="C271" s="21">
        <v>2.0000000000000001E-4</v>
      </c>
      <c r="D271" s="29">
        <f t="shared" si="101"/>
        <v>1000</v>
      </c>
      <c r="E271" s="23">
        <f t="shared" si="102"/>
        <v>0.2</v>
      </c>
      <c r="F271" s="24">
        <f>+F222</f>
        <v>6.334738506449339E-4</v>
      </c>
      <c r="G271" s="29">
        <f t="shared" si="96"/>
        <v>1000</v>
      </c>
      <c r="H271" s="23">
        <f t="shared" si="99"/>
        <v>0.63347385064493389</v>
      </c>
      <c r="I271" s="26">
        <f t="shared" si="98"/>
        <v>0.43347385064493388</v>
      </c>
      <c r="J271" s="27">
        <f t="shared" ref="J271:J273" si="103">+I271/E271</f>
        <v>2.1673692532246691</v>
      </c>
    </row>
    <row r="272" spans="1:12" x14ac:dyDescent="0.25">
      <c r="A272" s="40" t="s">
        <v>35</v>
      </c>
      <c r="B272" s="20"/>
      <c r="C272" s="41">
        <v>0.10214000000000001</v>
      </c>
      <c r="D272" s="42">
        <f>+D271*0.0362</f>
        <v>36.200000000000003</v>
      </c>
      <c r="E272" s="23">
        <f t="shared" si="102"/>
        <v>3.6974680000000006</v>
      </c>
      <c r="F272" s="43">
        <v>0.10728</v>
      </c>
      <c r="G272" s="42">
        <f>+G271*0.0375</f>
        <v>37.5</v>
      </c>
      <c r="H272" s="23">
        <f t="shared" si="99"/>
        <v>4.0229999999999997</v>
      </c>
      <c r="I272" s="26">
        <f t="shared" si="98"/>
        <v>0.32553199999999904</v>
      </c>
      <c r="J272" s="27">
        <f t="shared" si="103"/>
        <v>8.8041870815379328E-2</v>
      </c>
    </row>
    <row r="273" spans="1:10" x14ac:dyDescent="0.25">
      <c r="A273" s="40" t="s">
        <v>36</v>
      </c>
      <c r="B273" s="20" t="s">
        <v>23</v>
      </c>
      <c r="C273" s="41">
        <v>0.79</v>
      </c>
      <c r="D273" s="22">
        <v>1</v>
      </c>
      <c r="E273" s="23">
        <f t="shared" si="102"/>
        <v>0.79</v>
      </c>
      <c r="F273" s="41">
        <v>0.79</v>
      </c>
      <c r="G273" s="22">
        <v>1</v>
      </c>
      <c r="H273" s="23">
        <f t="shared" si="99"/>
        <v>0.79</v>
      </c>
      <c r="I273" s="26">
        <f t="shared" si="98"/>
        <v>0</v>
      </c>
      <c r="J273" s="27">
        <f t="shared" si="103"/>
        <v>0</v>
      </c>
    </row>
    <row r="274" spans="1:10" x14ac:dyDescent="0.25">
      <c r="A274" s="44" t="s">
        <v>37</v>
      </c>
      <c r="B274" s="45"/>
      <c r="C274" s="46"/>
      <c r="D274" s="33"/>
      <c r="E274" s="47">
        <f>SUM(E264:E273)</f>
        <v>35.687468000000003</v>
      </c>
      <c r="F274" s="33"/>
      <c r="G274" s="36"/>
      <c r="H274" s="47">
        <f>SUM(H264:H273)</f>
        <v>36.073597463508769</v>
      </c>
      <c r="I274" s="37">
        <f>+H274-E274</f>
        <v>0.38612946350876598</v>
      </c>
      <c r="J274" s="38">
        <f>+I274/E274</f>
        <v>1.0819749484854625E-2</v>
      </c>
    </row>
    <row r="275" spans="1:10" x14ac:dyDescent="0.25">
      <c r="A275" s="48" t="s">
        <v>38</v>
      </c>
      <c r="B275" s="49" t="s">
        <v>27</v>
      </c>
      <c r="C275" s="24">
        <v>7.9000000000000008E-3</v>
      </c>
      <c r="D275" s="42">
        <f>+$B$249*1.0362</f>
        <v>1036.2</v>
      </c>
      <c r="E275" s="23">
        <f>+C275*D275</f>
        <v>8.1859800000000007</v>
      </c>
      <c r="F275" s="24">
        <f>+F226</f>
        <v>7.2864296967458161E-3</v>
      </c>
      <c r="G275" s="42">
        <f>+$B$249*B252</f>
        <v>1037.5</v>
      </c>
      <c r="H275" s="23">
        <f>+F275*G275</f>
        <v>7.5596708103737837</v>
      </c>
      <c r="I275" s="26">
        <f t="shared" ref="I275:I276" si="104">+H275-E275</f>
        <v>-0.62630918962621696</v>
      </c>
      <c r="J275" s="27">
        <f t="shared" ref="J275:J276" si="105">+I275/E275</f>
        <v>-7.6509982876358962E-2</v>
      </c>
    </row>
    <row r="276" spans="1:10" x14ac:dyDescent="0.25">
      <c r="A276" s="50" t="s">
        <v>39</v>
      </c>
      <c r="B276" s="49" t="s">
        <v>27</v>
      </c>
      <c r="C276" s="24">
        <v>6.0000000000000001E-3</v>
      </c>
      <c r="D276" s="42">
        <f>+$B$249*1.0362</f>
        <v>1036.2</v>
      </c>
      <c r="E276" s="23">
        <f>+C276*D276</f>
        <v>6.2172000000000001</v>
      </c>
      <c r="F276" s="24">
        <f>+F227</f>
        <v>5.9731428465848724E-3</v>
      </c>
      <c r="G276" s="42">
        <f>+G275</f>
        <v>1037.5</v>
      </c>
      <c r="H276" s="23">
        <f>+F276*G276</f>
        <v>6.1971357033318055</v>
      </c>
      <c r="I276" s="26">
        <f t="shared" si="104"/>
        <v>-2.0064296668194537E-2</v>
      </c>
      <c r="J276" s="27">
        <f t="shared" si="105"/>
        <v>-3.2272239381384766E-3</v>
      </c>
    </row>
    <row r="277" spans="1:10" x14ac:dyDescent="0.25">
      <c r="A277" s="44" t="s">
        <v>40</v>
      </c>
      <c r="B277" s="31"/>
      <c r="C277" s="51"/>
      <c r="D277" s="33"/>
      <c r="E277" s="47">
        <f>SUM(E274:E276)</f>
        <v>50.090648000000002</v>
      </c>
      <c r="F277" s="52"/>
      <c r="G277" s="53"/>
      <c r="H277" s="47">
        <f>SUM(H274:H276)</f>
        <v>49.830403977214353</v>
      </c>
      <c r="I277" s="37">
        <f>+H277-E277</f>
        <v>-0.26024402278564907</v>
      </c>
      <c r="J277" s="38">
        <f>+I277/E277</f>
        <v>-5.1954612922086585E-3</v>
      </c>
    </row>
    <row r="278" spans="1:10" x14ac:dyDescent="0.25">
      <c r="A278" s="54" t="s">
        <v>41</v>
      </c>
      <c r="B278" s="20" t="s">
        <v>27</v>
      </c>
      <c r="C278" s="55">
        <v>3.5999999999999999E-3</v>
      </c>
      <c r="D278" s="42">
        <f>+D275</f>
        <v>1036.2</v>
      </c>
      <c r="E278" s="56">
        <f>ROUND(+C278*D278,2)</f>
        <v>3.73</v>
      </c>
      <c r="F278" s="137">
        <v>3.5999999999999999E-3</v>
      </c>
      <c r="G278" s="42">
        <f>+G275</f>
        <v>1037.5</v>
      </c>
      <c r="H278" s="56">
        <f>ROUND(+F278*G278,2)</f>
        <v>3.74</v>
      </c>
      <c r="I278" s="26">
        <f t="shared" ref="I278:I282" si="106">+H278-E278</f>
        <v>1.0000000000000231E-2</v>
      </c>
      <c r="J278" s="27">
        <f t="shared" ref="J278:J282" si="107">+I278/E278</f>
        <v>2.6809651474531452E-3</v>
      </c>
    </row>
    <row r="279" spans="1:10" x14ac:dyDescent="0.25">
      <c r="A279" s="54" t="s">
        <v>42</v>
      </c>
      <c r="B279" s="20" t="s">
        <v>27</v>
      </c>
      <c r="C279" s="55">
        <v>1.2999999999999999E-3</v>
      </c>
      <c r="D279" s="42">
        <f>+D278</f>
        <v>1036.2</v>
      </c>
      <c r="E279" s="56">
        <f>ROUND(+C279*D279,2)</f>
        <v>1.35</v>
      </c>
      <c r="F279" s="57">
        <v>1.2999999999999999E-3</v>
      </c>
      <c r="G279" s="42">
        <f>+G278</f>
        <v>1037.5</v>
      </c>
      <c r="H279" s="56">
        <f>ROUND(+F279*G279,2)</f>
        <v>1.35</v>
      </c>
      <c r="I279" s="26">
        <f t="shared" si="106"/>
        <v>0</v>
      </c>
      <c r="J279" s="27">
        <f t="shared" si="107"/>
        <v>0</v>
      </c>
    </row>
    <row r="280" spans="1:10" x14ac:dyDescent="0.25">
      <c r="A280" s="19" t="s">
        <v>43</v>
      </c>
      <c r="B280" s="20" t="s">
        <v>23</v>
      </c>
      <c r="C280" s="55">
        <v>0.25</v>
      </c>
      <c r="D280" s="22">
        <v>1</v>
      </c>
      <c r="E280" s="56">
        <f t="shared" ref="E280:E282" si="108">+C280*D280</f>
        <v>0.25</v>
      </c>
      <c r="F280" s="57">
        <v>0.25</v>
      </c>
      <c r="G280" s="25">
        <v>1</v>
      </c>
      <c r="H280" s="56">
        <f t="shared" ref="H280:H281" si="109">+F280*G280</f>
        <v>0.25</v>
      </c>
      <c r="I280" s="26">
        <f t="shared" si="106"/>
        <v>0</v>
      </c>
      <c r="J280" s="27">
        <f t="shared" si="107"/>
        <v>0</v>
      </c>
    </row>
    <row r="281" spans="1:10" x14ac:dyDescent="0.25">
      <c r="A281" s="19" t="s">
        <v>44</v>
      </c>
      <c r="B281" s="20" t="s">
        <v>27</v>
      </c>
      <c r="C281" s="55"/>
      <c r="D281" s="29">
        <f>+B249</f>
        <v>1000</v>
      </c>
      <c r="E281" s="56">
        <f t="shared" si="108"/>
        <v>0</v>
      </c>
      <c r="F281" s="58"/>
      <c r="G281" s="58"/>
      <c r="H281" s="58"/>
      <c r="I281" s="26">
        <f t="shared" si="106"/>
        <v>0</v>
      </c>
      <c r="J281" s="27"/>
    </row>
    <row r="282" spans="1:10" s="143" customFormat="1" ht="26.25" x14ac:dyDescent="0.25">
      <c r="A282" s="139" t="s">
        <v>45</v>
      </c>
      <c r="B282" s="138" t="s">
        <v>27</v>
      </c>
      <c r="C282" s="181">
        <v>1.1000000000000001E-3</v>
      </c>
      <c r="D282" s="182">
        <f>+D279</f>
        <v>1036.2</v>
      </c>
      <c r="E282" s="183">
        <f>ROUND(+C282*D282,2)</f>
        <v>1.1399999999999999</v>
      </c>
      <c r="F282" s="141">
        <v>1.1000000000000001E-3</v>
      </c>
      <c r="G282" s="147">
        <f>+G278</f>
        <v>1037.5</v>
      </c>
      <c r="H282" s="183">
        <f>ROUND(+F282*G282,2)</f>
        <v>1.1399999999999999</v>
      </c>
      <c r="I282" s="142">
        <f t="shared" si="106"/>
        <v>0</v>
      </c>
      <c r="J282" s="184">
        <f t="shared" ref="J282" si="110">+I282/E282</f>
        <v>0</v>
      </c>
    </row>
    <row r="283" spans="1:10" x14ac:dyDescent="0.25">
      <c r="A283" s="40" t="s">
        <v>46</v>
      </c>
      <c r="B283" s="20"/>
      <c r="C283" s="59">
        <v>0.08</v>
      </c>
      <c r="D283" s="60">
        <v>640</v>
      </c>
      <c r="E283" s="56">
        <f>+C283*D283</f>
        <v>51.2</v>
      </c>
      <c r="F283" s="59">
        <v>0.08</v>
      </c>
      <c r="G283" s="60">
        <v>640</v>
      </c>
      <c r="H283" s="56">
        <f>+F283*G283</f>
        <v>51.2</v>
      </c>
      <c r="I283" s="26">
        <f t="shared" ref="I278:I285" si="111">+H283-E283</f>
        <v>0</v>
      </c>
      <c r="J283" s="27">
        <f t="shared" ref="J283:J285" si="112">+I283/E283</f>
        <v>0</v>
      </c>
    </row>
    <row r="284" spans="1:10" x14ac:dyDescent="0.25">
      <c r="A284" s="40" t="s">
        <v>47</v>
      </c>
      <c r="B284" s="20"/>
      <c r="C284" s="59">
        <v>0.122</v>
      </c>
      <c r="D284" s="60">
        <v>180</v>
      </c>
      <c r="E284" s="56">
        <f t="shared" ref="E284:E285" si="113">+C284*D284</f>
        <v>21.96</v>
      </c>
      <c r="F284" s="59">
        <v>0.122</v>
      </c>
      <c r="G284" s="60">
        <v>180</v>
      </c>
      <c r="H284" s="56">
        <f t="shared" ref="H284:H285" si="114">+F284*G284</f>
        <v>21.96</v>
      </c>
      <c r="I284" s="26">
        <f t="shared" si="111"/>
        <v>0</v>
      </c>
      <c r="J284" s="27">
        <f t="shared" si="112"/>
        <v>0</v>
      </c>
    </row>
    <row r="285" spans="1:10" x14ac:dyDescent="0.25">
      <c r="A285" s="6" t="s">
        <v>48</v>
      </c>
      <c r="B285" s="20"/>
      <c r="C285" s="59">
        <v>0.161</v>
      </c>
      <c r="D285" s="60">
        <v>180</v>
      </c>
      <c r="E285" s="56">
        <f t="shared" si="113"/>
        <v>28.98</v>
      </c>
      <c r="F285" s="59">
        <v>0.161</v>
      </c>
      <c r="G285" s="60">
        <v>180</v>
      </c>
      <c r="H285" s="56">
        <f t="shared" si="114"/>
        <v>28.98</v>
      </c>
      <c r="I285" s="26">
        <f t="shared" si="111"/>
        <v>0</v>
      </c>
      <c r="J285" s="27">
        <f t="shared" si="112"/>
        <v>0</v>
      </c>
    </row>
    <row r="286" spans="1:10" x14ac:dyDescent="0.25">
      <c r="A286" s="40"/>
      <c r="B286" s="20"/>
      <c r="C286" s="59"/>
      <c r="D286" s="29"/>
      <c r="E286" s="56"/>
      <c r="F286" s="59"/>
      <c r="G286" s="29"/>
      <c r="H286" s="56"/>
      <c r="I286" s="26"/>
      <c r="J286" s="27"/>
    </row>
    <row r="287" spans="1:10" ht="15.75" thickBot="1" x14ac:dyDescent="0.3">
      <c r="A287" s="40"/>
      <c r="B287" s="20"/>
      <c r="C287" s="55"/>
      <c r="D287" s="29"/>
      <c r="E287" s="56"/>
      <c r="F287" s="55"/>
      <c r="G287" s="29"/>
      <c r="H287" s="56"/>
      <c r="I287" s="26"/>
      <c r="J287" s="27"/>
    </row>
    <row r="288" spans="1:10" ht="15.75" thickBot="1" x14ac:dyDescent="0.3">
      <c r="A288" s="62"/>
      <c r="B288" s="63"/>
      <c r="C288" s="64"/>
      <c r="D288" s="65"/>
      <c r="E288" s="66"/>
      <c r="F288" s="64"/>
      <c r="G288" s="67"/>
      <c r="H288" s="66"/>
      <c r="I288" s="68"/>
      <c r="J288" s="69"/>
    </row>
    <row r="289" spans="1:10" x14ac:dyDescent="0.25">
      <c r="A289" s="70" t="s">
        <v>51</v>
      </c>
      <c r="B289" s="19"/>
      <c r="C289" s="71"/>
      <c r="D289" s="72"/>
      <c r="E289" s="73">
        <f>SUM(E277:E285)</f>
        <v>158.700648</v>
      </c>
      <c r="F289" s="74"/>
      <c r="G289" s="74"/>
      <c r="H289" s="73">
        <f>SUM(H277:H285)</f>
        <v>158.45040397721436</v>
      </c>
      <c r="I289" s="75">
        <f>+H289-E289</f>
        <v>-0.25024402278563684</v>
      </c>
      <c r="J289" s="76">
        <f>+I289/E289</f>
        <v>-1.5768305040924399E-3</v>
      </c>
    </row>
    <row r="290" spans="1:10" x14ac:dyDescent="0.25">
      <c r="A290" s="77" t="s">
        <v>52</v>
      </c>
      <c r="B290" s="19"/>
      <c r="C290" s="71">
        <v>0.13</v>
      </c>
      <c r="D290" s="78"/>
      <c r="E290" s="79">
        <f>+E289*0.13</f>
        <v>20.63108424</v>
      </c>
      <c r="F290" s="80">
        <v>0.13</v>
      </c>
      <c r="G290" s="81"/>
      <c r="H290" s="79">
        <f>+H289*0.13</f>
        <v>20.598552517037866</v>
      </c>
      <c r="I290" s="82">
        <f>+H290-E290</f>
        <v>-3.2531722962133358E-2</v>
      </c>
      <c r="J290" s="83">
        <f>+I290/E290</f>
        <v>-1.5768305040924674E-3</v>
      </c>
    </row>
    <row r="291" spans="1:10" x14ac:dyDescent="0.25">
      <c r="A291" s="84" t="s">
        <v>53</v>
      </c>
      <c r="B291" s="19"/>
      <c r="C291" s="85"/>
      <c r="D291" s="78"/>
      <c r="E291" s="79">
        <f>+E289+E290</f>
        <v>179.33173224000001</v>
      </c>
      <c r="F291" s="81"/>
      <c r="G291" s="81"/>
      <c r="H291" s="79">
        <f>+H289+H290</f>
        <v>179.04895649425222</v>
      </c>
      <c r="I291" s="82">
        <f>+H291-E291</f>
        <v>-0.28277574574778441</v>
      </c>
      <c r="J291" s="83">
        <f>+I291/E291</f>
        <v>-1.576830504092522E-3</v>
      </c>
    </row>
    <row r="292" spans="1:10" x14ac:dyDescent="0.25">
      <c r="A292" s="170" t="s">
        <v>54</v>
      </c>
      <c r="B292" s="170"/>
      <c r="C292" s="85"/>
      <c r="D292" s="78"/>
      <c r="E292" s="58"/>
      <c r="F292" s="58"/>
      <c r="G292" s="58"/>
      <c r="H292" s="58"/>
      <c r="I292" s="58"/>
      <c r="J292" s="87"/>
    </row>
    <row r="293" spans="1:10" ht="15.75" thickBot="1" x14ac:dyDescent="0.3">
      <c r="A293" s="172" t="s">
        <v>55</v>
      </c>
      <c r="B293" s="172"/>
      <c r="C293" s="88"/>
      <c r="D293" s="89"/>
      <c r="E293" s="90">
        <f>+E291</f>
        <v>179.33173224000001</v>
      </c>
      <c r="F293" s="91"/>
      <c r="G293" s="91"/>
      <c r="H293" s="90">
        <f>+H291</f>
        <v>179.04895649425222</v>
      </c>
      <c r="I293" s="92">
        <f>+I291</f>
        <v>-0.28277574574778441</v>
      </c>
      <c r="J293" s="93">
        <f>+J291</f>
        <v>-1.576830504092522E-3</v>
      </c>
    </row>
    <row r="294" spans="1:10" ht="15.75" thickBot="1" x14ac:dyDescent="0.3">
      <c r="A294" s="62"/>
      <c r="B294" s="63"/>
      <c r="C294" s="64"/>
      <c r="D294" s="65"/>
      <c r="E294" s="66"/>
      <c r="F294" s="64"/>
      <c r="G294" s="67"/>
      <c r="H294" s="66"/>
      <c r="I294" s="68"/>
      <c r="J294" s="69"/>
    </row>
    <row r="296" spans="1:10" x14ac:dyDescent="0.25">
      <c r="A296" s="1" t="s">
        <v>0</v>
      </c>
      <c r="B296" s="173" t="s">
        <v>1</v>
      </c>
      <c r="C296" s="173"/>
      <c r="D296" s="173"/>
      <c r="E296" s="2"/>
      <c r="F296" s="2"/>
      <c r="G296" s="3"/>
      <c r="H296" s="3"/>
      <c r="I296" s="3"/>
      <c r="J296" s="3"/>
    </row>
    <row r="297" spans="1:10" x14ac:dyDescent="0.25">
      <c r="A297" s="1" t="s">
        <v>2</v>
      </c>
      <c r="B297" s="173" t="s">
        <v>3</v>
      </c>
      <c r="C297" s="173"/>
      <c r="D297" s="173"/>
      <c r="E297" s="2"/>
      <c r="F297" s="2"/>
      <c r="G297" s="3"/>
      <c r="H297" s="3"/>
      <c r="I297" s="3"/>
      <c r="J297" s="3"/>
    </row>
    <row r="298" spans="1:10" ht="15.75" x14ac:dyDescent="0.25">
      <c r="A298" s="1" t="s">
        <v>4</v>
      </c>
      <c r="B298" s="4">
        <v>1500</v>
      </c>
      <c r="C298" s="5" t="s">
        <v>5</v>
      </c>
      <c r="D298" s="6"/>
      <c r="E298" s="3"/>
      <c r="F298" s="3"/>
      <c r="G298" s="7"/>
      <c r="H298" s="7"/>
      <c r="I298" s="7"/>
      <c r="J298" s="7"/>
    </row>
    <row r="299" spans="1:10" ht="15.75" x14ac:dyDescent="0.25">
      <c r="A299" s="1" t="s">
        <v>6</v>
      </c>
      <c r="B299" s="4">
        <v>0</v>
      </c>
      <c r="C299" s="8" t="s">
        <v>7</v>
      </c>
      <c r="D299" s="9"/>
      <c r="E299" s="10"/>
      <c r="F299" s="10"/>
      <c r="G299" s="10"/>
      <c r="H299" s="3"/>
      <c r="I299" s="3"/>
      <c r="J299" s="3"/>
    </row>
    <row r="300" spans="1:10" x14ac:dyDescent="0.25">
      <c r="A300" s="1" t="s">
        <v>8</v>
      </c>
      <c r="B300" s="11">
        <v>1.0362</v>
      </c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1" t="s">
        <v>9</v>
      </c>
      <c r="B301" s="11">
        <v>1.0375000000000001</v>
      </c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5" t="s">
        <v>10</v>
      </c>
      <c r="B302" s="12" t="s">
        <v>11</v>
      </c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6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6"/>
      <c r="B304" s="13"/>
      <c r="C304" s="162" t="s">
        <v>12</v>
      </c>
      <c r="D304" s="171"/>
      <c r="E304" s="163"/>
      <c r="F304" s="162" t="s">
        <v>13</v>
      </c>
      <c r="G304" s="171"/>
      <c r="H304" s="163"/>
      <c r="I304" s="162" t="s">
        <v>14</v>
      </c>
      <c r="J304" s="163"/>
    </row>
    <row r="305" spans="1:12" x14ac:dyDescent="0.25">
      <c r="A305" s="6"/>
      <c r="B305" s="164" t="s">
        <v>15</v>
      </c>
      <c r="C305" s="14" t="s">
        <v>16</v>
      </c>
      <c r="D305" s="14" t="s">
        <v>17</v>
      </c>
      <c r="E305" s="15" t="s">
        <v>18</v>
      </c>
      <c r="F305" s="14" t="s">
        <v>16</v>
      </c>
      <c r="G305" s="16" t="s">
        <v>17</v>
      </c>
      <c r="H305" s="15" t="s">
        <v>18</v>
      </c>
      <c r="I305" s="166" t="s">
        <v>19</v>
      </c>
      <c r="J305" s="168" t="s">
        <v>20</v>
      </c>
    </row>
    <row r="306" spans="1:12" x14ac:dyDescent="0.25">
      <c r="A306" s="6"/>
      <c r="B306" s="165"/>
      <c r="C306" s="17" t="s">
        <v>21</v>
      </c>
      <c r="D306" s="17"/>
      <c r="E306" s="18" t="s">
        <v>21</v>
      </c>
      <c r="F306" s="17" t="s">
        <v>21</v>
      </c>
      <c r="G306" s="18"/>
      <c r="H306" s="18" t="s">
        <v>21</v>
      </c>
      <c r="I306" s="167"/>
      <c r="J306" s="169"/>
    </row>
    <row r="307" spans="1:12" x14ac:dyDescent="0.25">
      <c r="A307" s="19" t="s">
        <v>22</v>
      </c>
      <c r="B307" s="20" t="s">
        <v>23</v>
      </c>
      <c r="C307" s="21">
        <v>15.43</v>
      </c>
      <c r="D307" s="22">
        <v>1</v>
      </c>
      <c r="E307" s="23">
        <f>+C307*D307</f>
        <v>15.43</v>
      </c>
      <c r="F307" s="148">
        <f>+F258</f>
        <v>19.25</v>
      </c>
      <c r="G307" s="25">
        <v>1</v>
      </c>
      <c r="H307" s="23">
        <f>+F307</f>
        <v>19.25</v>
      </c>
      <c r="I307" s="26">
        <f>+H307-E307</f>
        <v>3.8200000000000003</v>
      </c>
      <c r="J307" s="27">
        <f>+I307/E307</f>
        <v>0.24756966947504863</v>
      </c>
    </row>
    <row r="308" spans="1:12" x14ac:dyDescent="0.25">
      <c r="A308" s="19" t="s">
        <v>24</v>
      </c>
      <c r="B308" s="20"/>
      <c r="C308" s="21"/>
      <c r="D308" s="22">
        <v>1</v>
      </c>
      <c r="E308" s="23">
        <v>0</v>
      </c>
      <c r="F308" s="24"/>
      <c r="G308" s="25">
        <v>1</v>
      </c>
      <c r="H308" s="23">
        <v>0</v>
      </c>
      <c r="I308" s="26">
        <f t="shared" ref="I308:I312" si="115">+H308-E308</f>
        <v>0</v>
      </c>
      <c r="J308" s="27"/>
    </row>
    <row r="309" spans="1:12" x14ac:dyDescent="0.25">
      <c r="A309" s="28" t="s">
        <v>58</v>
      </c>
      <c r="B309" s="20" t="s">
        <v>23</v>
      </c>
      <c r="C309" s="21">
        <v>0.08</v>
      </c>
      <c r="D309" s="22">
        <v>1</v>
      </c>
      <c r="E309" s="23">
        <f>+C309*D309</f>
        <v>0.08</v>
      </c>
      <c r="F309" s="24"/>
      <c r="G309" s="25">
        <v>1</v>
      </c>
      <c r="H309" s="23"/>
      <c r="I309" s="26">
        <f t="shared" si="115"/>
        <v>-0.08</v>
      </c>
      <c r="J309" s="27">
        <f t="shared" ref="J309:J310" si="116">+I309/E309</f>
        <v>-1</v>
      </c>
    </row>
    <row r="310" spans="1:12" x14ac:dyDescent="0.25">
      <c r="A310" s="19" t="s">
        <v>26</v>
      </c>
      <c r="B310" s="20" t="s">
        <v>27</v>
      </c>
      <c r="C310" s="21">
        <v>1.44E-2</v>
      </c>
      <c r="D310" s="29">
        <f>+$B$298</f>
        <v>1500</v>
      </c>
      <c r="E310" s="23">
        <f>+C310*D310</f>
        <v>21.599999999999998</v>
      </c>
      <c r="F310" s="24">
        <f>+F261</f>
        <v>1.14E-2</v>
      </c>
      <c r="G310" s="29">
        <f>+$B$298</f>
        <v>1500</v>
      </c>
      <c r="H310" s="23">
        <f>+F310*G310</f>
        <v>17.100000000000001</v>
      </c>
      <c r="I310" s="26">
        <f t="shared" si="115"/>
        <v>-4.4999999999999964</v>
      </c>
      <c r="J310" s="27">
        <f t="shared" si="116"/>
        <v>-0.20833333333333318</v>
      </c>
    </row>
    <row r="311" spans="1:12" x14ac:dyDescent="0.25">
      <c r="A311" s="19" t="s">
        <v>28</v>
      </c>
      <c r="B311" s="20"/>
      <c r="C311" s="21"/>
      <c r="D311" s="29">
        <f t="shared" ref="D311:D312" si="117">+$B$298</f>
        <v>1500</v>
      </c>
      <c r="E311" s="23">
        <v>0</v>
      </c>
      <c r="F311" s="24"/>
      <c r="G311" s="29">
        <f t="shared" ref="G311:G312" si="118">+$B$298</f>
        <v>1500</v>
      </c>
      <c r="H311" s="23">
        <v>0</v>
      </c>
      <c r="I311" s="26">
        <f t="shared" si="115"/>
        <v>0</v>
      </c>
      <c r="J311" s="27"/>
    </row>
    <row r="312" spans="1:12" x14ac:dyDescent="0.25">
      <c r="A312" s="19" t="s">
        <v>29</v>
      </c>
      <c r="B312" s="20" t="s">
        <v>27</v>
      </c>
      <c r="C312" s="21"/>
      <c r="D312" s="29">
        <f t="shared" si="117"/>
        <v>1500</v>
      </c>
      <c r="E312" s="23">
        <v>0</v>
      </c>
      <c r="F312" s="24">
        <f>+F263</f>
        <v>3.0678364956864358E-5</v>
      </c>
      <c r="G312" s="29">
        <f t="shared" si="118"/>
        <v>1500</v>
      </c>
      <c r="H312" s="23">
        <v>0</v>
      </c>
      <c r="I312" s="26">
        <f t="shared" si="115"/>
        <v>0</v>
      </c>
      <c r="J312" s="27"/>
    </row>
    <row r="313" spans="1:12" x14ac:dyDescent="0.25">
      <c r="A313" s="30" t="s">
        <v>30</v>
      </c>
      <c r="B313" s="31"/>
      <c r="C313" s="32"/>
      <c r="D313" s="33"/>
      <c r="E313" s="34">
        <f>SUM(E307:E312)</f>
        <v>37.11</v>
      </c>
      <c r="F313" s="35"/>
      <c r="G313" s="36"/>
      <c r="H313" s="34">
        <f>SUM(H307:H312)</f>
        <v>36.35</v>
      </c>
      <c r="I313" s="37">
        <f>+H313-E313</f>
        <v>-0.75999999999999801</v>
      </c>
      <c r="J313" s="38">
        <f>+I313/E313</f>
        <v>-2.0479655079493345E-2</v>
      </c>
      <c r="K313" s="120"/>
      <c r="L313" s="120"/>
    </row>
    <row r="314" spans="1:12" x14ac:dyDescent="0.25">
      <c r="A314" s="39" t="s">
        <v>31</v>
      </c>
      <c r="B314" s="20" t="s">
        <v>27</v>
      </c>
      <c r="C314" s="21"/>
      <c r="D314" s="29">
        <f t="shared" ref="D314:D315" si="119">+$B$298</f>
        <v>1500</v>
      </c>
      <c r="E314" s="23">
        <v>0</v>
      </c>
      <c r="F314" s="24">
        <f>+F265</f>
        <v>3.5758878389470844E-3</v>
      </c>
      <c r="G314" s="29">
        <f t="shared" ref="G314:G315" si="120">+$B$298</f>
        <v>1500</v>
      </c>
      <c r="H314" s="23">
        <f>+F314*G314</f>
        <v>5.363831758420627</v>
      </c>
      <c r="I314" s="26">
        <f t="shared" ref="I314:I322" si="121">+H314-E314</f>
        <v>5.363831758420627</v>
      </c>
      <c r="J314" s="27">
        <v>1</v>
      </c>
    </row>
    <row r="315" spans="1:12" x14ac:dyDescent="0.25">
      <c r="A315" s="39" t="s">
        <v>68</v>
      </c>
      <c r="B315" s="20" t="s">
        <v>27</v>
      </c>
      <c r="C315" s="21"/>
      <c r="D315" s="29">
        <f t="shared" si="119"/>
        <v>1500</v>
      </c>
      <c r="E315" s="23">
        <v>0</v>
      </c>
      <c r="F315" s="24">
        <f>+F266</f>
        <v>-3.1509322597035967E-3</v>
      </c>
      <c r="G315" s="29">
        <f t="shared" si="120"/>
        <v>1500</v>
      </c>
      <c r="H315" s="23">
        <f t="shared" ref="H315:H322" si="122">+F315*G315</f>
        <v>-4.7263983895553947</v>
      </c>
      <c r="I315" s="26">
        <f t="shared" si="121"/>
        <v>-4.7263983895553947</v>
      </c>
      <c r="J315" s="27">
        <v>-1</v>
      </c>
    </row>
    <row r="316" spans="1:12" x14ac:dyDescent="0.25">
      <c r="A316" s="39" t="s">
        <v>32</v>
      </c>
      <c r="B316" s="20" t="s">
        <v>23</v>
      </c>
      <c r="C316" s="21"/>
      <c r="D316" s="29">
        <v>1</v>
      </c>
      <c r="E316" s="23">
        <v>0</v>
      </c>
      <c r="F316" s="148">
        <f>+F267</f>
        <v>0.97519947321366907</v>
      </c>
      <c r="G316" s="29">
        <v>1</v>
      </c>
      <c r="H316" s="23">
        <f t="shared" si="122"/>
        <v>0.97519947321366907</v>
      </c>
      <c r="I316" s="26">
        <f t="shared" si="121"/>
        <v>0.97519947321366907</v>
      </c>
      <c r="J316" s="27">
        <v>1</v>
      </c>
    </row>
    <row r="317" spans="1:12" x14ac:dyDescent="0.25">
      <c r="A317" s="39" t="s">
        <v>33</v>
      </c>
      <c r="B317" s="131" t="s">
        <v>23</v>
      </c>
      <c r="C317" s="132"/>
      <c r="D317" s="133">
        <f>+$B$298</f>
        <v>1500</v>
      </c>
      <c r="E317" s="134">
        <v>0</v>
      </c>
      <c r="F317" s="149">
        <f>+F268</f>
        <v>-1.4230314395933252</v>
      </c>
      <c r="G317" s="133">
        <v>1</v>
      </c>
      <c r="H317" s="134">
        <f>+F317*G317</f>
        <v>-1.4230314395933252</v>
      </c>
      <c r="I317" s="135">
        <f>+H317-E317</f>
        <v>-1.4230314395933252</v>
      </c>
      <c r="J317" s="136">
        <v>-1</v>
      </c>
      <c r="K317" t="s">
        <v>87</v>
      </c>
    </row>
    <row r="318" spans="1:12" x14ac:dyDescent="0.25">
      <c r="A318" s="28" t="s">
        <v>57</v>
      </c>
      <c r="B318" s="20" t="s">
        <v>23</v>
      </c>
      <c r="C318" s="21">
        <v>1.0900000000000001</v>
      </c>
      <c r="D318" s="22">
        <v>1</v>
      </c>
      <c r="E318" s="23">
        <f>+C318*D318</f>
        <v>1.0900000000000001</v>
      </c>
      <c r="F318" s="24"/>
      <c r="G318" s="22">
        <v>1</v>
      </c>
      <c r="H318" s="23">
        <f t="shared" si="122"/>
        <v>0</v>
      </c>
      <c r="I318" s="26">
        <f t="shared" si="121"/>
        <v>-1.0900000000000001</v>
      </c>
      <c r="J318" s="27">
        <f t="shared" ref="J318" si="123">+I318/E318</f>
        <v>-1</v>
      </c>
    </row>
    <row r="319" spans="1:12" x14ac:dyDescent="0.25">
      <c r="A319" s="39" t="s">
        <v>59</v>
      </c>
      <c r="B319" s="20" t="s">
        <v>27</v>
      </c>
      <c r="C319" s="21"/>
      <c r="D319" s="29">
        <f t="shared" ref="D319:D320" si="124">+$B$298</f>
        <v>1500</v>
      </c>
      <c r="E319" s="23">
        <f t="shared" ref="E319:E322" si="125">+C319*D319</f>
        <v>0</v>
      </c>
      <c r="F319" s="24"/>
      <c r="G319" s="29">
        <f t="shared" ref="G319:G320" si="126">+$B$298</f>
        <v>1500</v>
      </c>
      <c r="H319" s="23">
        <f t="shared" si="122"/>
        <v>0</v>
      </c>
      <c r="I319" s="26">
        <f t="shared" si="121"/>
        <v>0</v>
      </c>
      <c r="J319" s="27"/>
    </row>
    <row r="320" spans="1:12" x14ac:dyDescent="0.25">
      <c r="A320" s="40" t="s">
        <v>34</v>
      </c>
      <c r="B320" s="20" t="s">
        <v>27</v>
      </c>
      <c r="C320" s="21">
        <v>2.0000000000000001E-4</v>
      </c>
      <c r="D320" s="29">
        <f t="shared" si="124"/>
        <v>1500</v>
      </c>
      <c r="E320" s="23">
        <f t="shared" si="125"/>
        <v>0.3</v>
      </c>
      <c r="F320" s="24">
        <f>+F271</f>
        <v>6.334738506449339E-4</v>
      </c>
      <c r="G320" s="29">
        <f t="shared" si="126"/>
        <v>1500</v>
      </c>
      <c r="H320" s="23">
        <f t="shared" si="122"/>
        <v>0.95021077596740089</v>
      </c>
      <c r="I320" s="26">
        <f t="shared" si="121"/>
        <v>0.65021077596740096</v>
      </c>
      <c r="J320" s="27">
        <f t="shared" ref="J320:J322" si="127">+I320/E320</f>
        <v>2.16736925322467</v>
      </c>
    </row>
    <row r="321" spans="1:10" x14ac:dyDescent="0.25">
      <c r="A321" s="40" t="s">
        <v>35</v>
      </c>
      <c r="B321" s="20"/>
      <c r="C321" s="41">
        <v>0.10214000000000001</v>
      </c>
      <c r="D321" s="42">
        <f>+D320*0.0362</f>
        <v>54.300000000000004</v>
      </c>
      <c r="E321" s="23">
        <f t="shared" si="125"/>
        <v>5.546202000000001</v>
      </c>
      <c r="F321" s="43">
        <v>0.10728</v>
      </c>
      <c r="G321" s="42">
        <f>+G320*0.0375</f>
        <v>56.25</v>
      </c>
      <c r="H321" s="23">
        <f t="shared" si="122"/>
        <v>6.0345000000000004</v>
      </c>
      <c r="I321" s="26">
        <f t="shared" si="121"/>
        <v>0.48829799999999945</v>
      </c>
      <c r="J321" s="27">
        <f t="shared" si="127"/>
        <v>8.8041870815379494E-2</v>
      </c>
    </row>
    <row r="322" spans="1:10" x14ac:dyDescent="0.25">
      <c r="A322" s="40" t="s">
        <v>36</v>
      </c>
      <c r="B322" s="20" t="s">
        <v>23</v>
      </c>
      <c r="C322" s="41">
        <v>0.79</v>
      </c>
      <c r="D322" s="22">
        <v>1</v>
      </c>
      <c r="E322" s="23">
        <f t="shared" si="125"/>
        <v>0.79</v>
      </c>
      <c r="F322" s="41">
        <v>0.79</v>
      </c>
      <c r="G322" s="22">
        <v>1</v>
      </c>
      <c r="H322" s="23">
        <f t="shared" si="122"/>
        <v>0.79</v>
      </c>
      <c r="I322" s="26">
        <f t="shared" si="121"/>
        <v>0</v>
      </c>
      <c r="J322" s="27">
        <f t="shared" si="127"/>
        <v>0</v>
      </c>
    </row>
    <row r="323" spans="1:10" x14ac:dyDescent="0.25">
      <c r="A323" s="44" t="s">
        <v>37</v>
      </c>
      <c r="B323" s="45"/>
      <c r="C323" s="46"/>
      <c r="D323" s="33"/>
      <c r="E323" s="47">
        <f>SUM(E313:E322)</f>
        <v>44.836202</v>
      </c>
      <c r="F323" s="33"/>
      <c r="G323" s="36"/>
      <c r="H323" s="47">
        <f>SUM(H313:H322)</f>
        <v>44.31431217845298</v>
      </c>
      <c r="I323" s="37">
        <f>+H323-E323</f>
        <v>-0.52188982154702046</v>
      </c>
      <c r="J323" s="38">
        <f>+I323/E323</f>
        <v>-1.1639920382797375E-2</v>
      </c>
    </row>
    <row r="324" spans="1:10" x14ac:dyDescent="0.25">
      <c r="A324" s="48" t="s">
        <v>38</v>
      </c>
      <c r="B324" s="49" t="s">
        <v>27</v>
      </c>
      <c r="C324" s="24">
        <v>7.9000000000000008E-3</v>
      </c>
      <c r="D324" s="42">
        <f>+$B$298*1.0362</f>
        <v>1554.3</v>
      </c>
      <c r="E324" s="23">
        <f>+C324*D324</f>
        <v>12.278970000000001</v>
      </c>
      <c r="F324" s="24">
        <f>+F275</f>
        <v>7.2864296967458161E-3</v>
      </c>
      <c r="G324" s="42">
        <f>+$B$298*B301</f>
        <v>1556.2500000000002</v>
      </c>
      <c r="H324" s="23">
        <f>+F324*G324</f>
        <v>11.339506215560679</v>
      </c>
      <c r="I324" s="26">
        <f t="shared" ref="I324:I325" si="128">+H324-E324</f>
        <v>-0.93946378443932232</v>
      </c>
      <c r="J324" s="27">
        <f t="shared" ref="J324:J325" si="129">+I324/E324</f>
        <v>-7.6509982876358698E-2</v>
      </c>
    </row>
    <row r="325" spans="1:10" x14ac:dyDescent="0.25">
      <c r="A325" s="50" t="s">
        <v>39</v>
      </c>
      <c r="B325" s="49" t="s">
        <v>27</v>
      </c>
      <c r="C325" s="24">
        <v>6.0000000000000001E-3</v>
      </c>
      <c r="D325" s="42">
        <f>+$B$298*1.0362</f>
        <v>1554.3</v>
      </c>
      <c r="E325" s="23">
        <f>+C325*D325</f>
        <v>9.3257999999999992</v>
      </c>
      <c r="F325" s="24">
        <f>+F276</f>
        <v>5.9731428465848724E-3</v>
      </c>
      <c r="G325" s="42">
        <f>+G324</f>
        <v>1556.2500000000002</v>
      </c>
      <c r="H325" s="23">
        <f>+F325*G325</f>
        <v>9.2957035549977096</v>
      </c>
      <c r="I325" s="26">
        <f t="shared" si="128"/>
        <v>-3.0096445002289585E-2</v>
      </c>
      <c r="J325" s="27">
        <f t="shared" si="129"/>
        <v>-3.227223938138239E-3</v>
      </c>
    </row>
    <row r="326" spans="1:10" x14ac:dyDescent="0.25">
      <c r="A326" s="44" t="s">
        <v>40</v>
      </c>
      <c r="B326" s="31"/>
      <c r="C326" s="51"/>
      <c r="D326" s="33"/>
      <c r="E326" s="47">
        <f>SUM(E323:E325)</f>
        <v>66.440972000000002</v>
      </c>
      <c r="F326" s="52"/>
      <c r="G326" s="53"/>
      <c r="H326" s="47">
        <f>SUM(H323:H325)</f>
        <v>64.94952194901137</v>
      </c>
      <c r="I326" s="37">
        <f>+H326-E326</f>
        <v>-1.4914500509886324</v>
      </c>
      <c r="J326" s="38">
        <f>+I326/E326</f>
        <v>-2.2447745812457898E-2</v>
      </c>
    </row>
    <row r="327" spans="1:10" x14ac:dyDescent="0.25">
      <c r="A327" s="54" t="s">
        <v>41</v>
      </c>
      <c r="B327" s="20" t="s">
        <v>27</v>
      </c>
      <c r="C327" s="55">
        <v>3.5999999999999999E-3</v>
      </c>
      <c r="D327" s="42">
        <f>+D324</f>
        <v>1554.3</v>
      </c>
      <c r="E327" s="56">
        <f>ROUND(+C327*D327,2)</f>
        <v>5.6</v>
      </c>
      <c r="F327" s="137">
        <v>3.5999999999999999E-3</v>
      </c>
      <c r="G327" s="42">
        <f>+G324</f>
        <v>1556.2500000000002</v>
      </c>
      <c r="H327" s="56">
        <f>ROUND(+F327*G327,2)</f>
        <v>5.6</v>
      </c>
      <c r="I327" s="26">
        <f t="shared" ref="I327:I331" si="130">+H327-E327</f>
        <v>0</v>
      </c>
      <c r="J327" s="27">
        <f t="shared" ref="J327:J331" si="131">+I327/E327</f>
        <v>0</v>
      </c>
    </row>
    <row r="328" spans="1:10" x14ac:dyDescent="0.25">
      <c r="A328" s="54" t="s">
        <v>42</v>
      </c>
      <c r="B328" s="20" t="s">
        <v>27</v>
      </c>
      <c r="C328" s="55">
        <v>1.2999999999999999E-3</v>
      </c>
      <c r="D328" s="42">
        <f>+D327</f>
        <v>1554.3</v>
      </c>
      <c r="E328" s="56">
        <f>ROUND(+C328*D328,2)</f>
        <v>2.02</v>
      </c>
      <c r="F328" s="57">
        <v>1.2999999999999999E-3</v>
      </c>
      <c r="G328" s="42">
        <f>+G327</f>
        <v>1556.2500000000002</v>
      </c>
      <c r="H328" s="56">
        <f>ROUND(+F328*G328,2)</f>
        <v>2.02</v>
      </c>
      <c r="I328" s="26">
        <f t="shared" si="130"/>
        <v>0</v>
      </c>
      <c r="J328" s="27">
        <f t="shared" si="131"/>
        <v>0</v>
      </c>
    </row>
    <row r="329" spans="1:10" x14ac:dyDescent="0.25">
      <c r="A329" s="19" t="s">
        <v>43</v>
      </c>
      <c r="B329" s="20" t="s">
        <v>23</v>
      </c>
      <c r="C329" s="55">
        <v>0.25</v>
      </c>
      <c r="D329" s="22">
        <v>1</v>
      </c>
      <c r="E329" s="56">
        <f t="shared" ref="E329:E331" si="132">+C329*D329</f>
        <v>0.25</v>
      </c>
      <c r="F329" s="57">
        <v>0.25</v>
      </c>
      <c r="G329" s="25">
        <v>1</v>
      </c>
      <c r="H329" s="56">
        <f t="shared" ref="H329:H330" si="133">+F329*G329</f>
        <v>0.25</v>
      </c>
      <c r="I329" s="26">
        <f t="shared" si="130"/>
        <v>0</v>
      </c>
      <c r="J329" s="27">
        <f t="shared" si="131"/>
        <v>0</v>
      </c>
    </row>
    <row r="330" spans="1:10" x14ac:dyDescent="0.25">
      <c r="A330" s="19" t="s">
        <v>44</v>
      </c>
      <c r="B330" s="20" t="s">
        <v>27</v>
      </c>
      <c r="C330" s="55"/>
      <c r="D330" s="29">
        <f>+B298</f>
        <v>1500</v>
      </c>
      <c r="E330" s="56">
        <f t="shared" si="132"/>
        <v>0</v>
      </c>
      <c r="F330" s="58"/>
      <c r="G330" s="58"/>
      <c r="H330" s="58"/>
      <c r="I330" s="26">
        <f t="shared" si="130"/>
        <v>0</v>
      </c>
      <c r="J330" s="27"/>
    </row>
    <row r="331" spans="1:10" s="143" customFormat="1" ht="26.25" x14ac:dyDescent="0.25">
      <c r="A331" s="139" t="s">
        <v>45</v>
      </c>
      <c r="B331" s="138" t="s">
        <v>27</v>
      </c>
      <c r="C331" s="181">
        <v>1.1000000000000001E-3</v>
      </c>
      <c r="D331" s="182">
        <f>+D328</f>
        <v>1554.3</v>
      </c>
      <c r="E331" s="183">
        <f>ROUND(+C331*D331,2)</f>
        <v>1.71</v>
      </c>
      <c r="F331" s="141">
        <v>1.1000000000000001E-3</v>
      </c>
      <c r="G331" s="147">
        <f>+G327</f>
        <v>1556.2500000000002</v>
      </c>
      <c r="H331" s="183">
        <f>ROUND(+F331*G331,2)</f>
        <v>1.71</v>
      </c>
      <c r="I331" s="142">
        <f t="shared" si="130"/>
        <v>0</v>
      </c>
      <c r="J331" s="184">
        <f t="shared" ref="J331" si="134">+I331/E331</f>
        <v>0</v>
      </c>
    </row>
    <row r="332" spans="1:10" x14ac:dyDescent="0.25">
      <c r="A332" s="40" t="s">
        <v>46</v>
      </c>
      <c r="B332" s="20"/>
      <c r="C332" s="59">
        <v>0.08</v>
      </c>
      <c r="D332" s="60">
        <v>960</v>
      </c>
      <c r="E332" s="56">
        <f>+C332*D332</f>
        <v>76.8</v>
      </c>
      <c r="F332" s="59">
        <v>0.08</v>
      </c>
      <c r="G332" s="60">
        <v>960</v>
      </c>
      <c r="H332" s="56">
        <f>+F332*G332</f>
        <v>76.8</v>
      </c>
      <c r="I332" s="26">
        <f t="shared" ref="I327:I334" si="135">+H332-E332</f>
        <v>0</v>
      </c>
      <c r="J332" s="27">
        <f t="shared" ref="J332:J334" si="136">+I332/E332</f>
        <v>0</v>
      </c>
    </row>
    <row r="333" spans="1:10" x14ac:dyDescent="0.25">
      <c r="A333" s="40" t="s">
        <v>47</v>
      </c>
      <c r="B333" s="20"/>
      <c r="C333" s="59">
        <v>0.122</v>
      </c>
      <c r="D333" s="60">
        <v>270</v>
      </c>
      <c r="E333" s="56">
        <f t="shared" ref="E333:E334" si="137">+C333*D333</f>
        <v>32.94</v>
      </c>
      <c r="F333" s="59">
        <v>0.122</v>
      </c>
      <c r="G333" s="60">
        <v>270</v>
      </c>
      <c r="H333" s="56">
        <f t="shared" ref="H333:H334" si="138">+F333*G333</f>
        <v>32.94</v>
      </c>
      <c r="I333" s="26">
        <f t="shared" si="135"/>
        <v>0</v>
      </c>
      <c r="J333" s="27">
        <f t="shared" si="136"/>
        <v>0</v>
      </c>
    </row>
    <row r="334" spans="1:10" x14ac:dyDescent="0.25">
      <c r="A334" s="6" t="s">
        <v>48</v>
      </c>
      <c r="B334" s="20"/>
      <c r="C334" s="59">
        <v>0.161</v>
      </c>
      <c r="D334" s="60">
        <v>270</v>
      </c>
      <c r="E334" s="56">
        <f t="shared" si="137"/>
        <v>43.47</v>
      </c>
      <c r="F334" s="59">
        <v>0.161</v>
      </c>
      <c r="G334" s="60">
        <v>270</v>
      </c>
      <c r="H334" s="56">
        <f t="shared" si="138"/>
        <v>43.47</v>
      </c>
      <c r="I334" s="26">
        <f t="shared" si="135"/>
        <v>0</v>
      </c>
      <c r="J334" s="27">
        <f t="shared" si="136"/>
        <v>0</v>
      </c>
    </row>
    <row r="335" spans="1:10" x14ac:dyDescent="0.25">
      <c r="A335" s="40"/>
      <c r="B335" s="20"/>
      <c r="C335" s="59"/>
      <c r="D335" s="29"/>
      <c r="E335" s="56"/>
      <c r="F335" s="59"/>
      <c r="G335" s="29"/>
      <c r="H335" s="56"/>
      <c r="I335" s="26"/>
      <c r="J335" s="27"/>
    </row>
    <row r="336" spans="1:10" ht="15.75" thickBot="1" x14ac:dyDescent="0.3">
      <c r="A336" s="40"/>
      <c r="B336" s="20"/>
      <c r="C336" s="55"/>
      <c r="D336" s="29"/>
      <c r="E336" s="56"/>
      <c r="F336" s="55"/>
      <c r="G336" s="29"/>
      <c r="H336" s="56"/>
      <c r="I336" s="26"/>
      <c r="J336" s="27"/>
    </row>
    <row r="337" spans="1:10" ht="15.75" thickBot="1" x14ac:dyDescent="0.3">
      <c r="A337" s="62"/>
      <c r="B337" s="63"/>
      <c r="C337" s="64"/>
      <c r="D337" s="65"/>
      <c r="E337" s="66"/>
      <c r="F337" s="64"/>
      <c r="G337" s="67"/>
      <c r="H337" s="66"/>
      <c r="I337" s="68"/>
      <c r="J337" s="69"/>
    </row>
    <row r="338" spans="1:10" x14ac:dyDescent="0.25">
      <c r="A338" s="70" t="s">
        <v>51</v>
      </c>
      <c r="B338" s="19"/>
      <c r="C338" s="71"/>
      <c r="D338" s="72"/>
      <c r="E338" s="73">
        <f>SUM(E326:E334)</f>
        <v>229.23097199999998</v>
      </c>
      <c r="F338" s="74"/>
      <c r="G338" s="74"/>
      <c r="H338" s="73">
        <f>SUM(H326:H334)</f>
        <v>227.73952194901133</v>
      </c>
      <c r="I338" s="75">
        <f>+H338-E338</f>
        <v>-1.4914500509886466</v>
      </c>
      <c r="J338" s="76">
        <f>+I338/E338</f>
        <v>-6.506319970534552E-3</v>
      </c>
    </row>
    <row r="339" spans="1:10" x14ac:dyDescent="0.25">
      <c r="A339" s="77" t="s">
        <v>52</v>
      </c>
      <c r="B339" s="19"/>
      <c r="C339" s="71">
        <v>0.13</v>
      </c>
      <c r="D339" s="78"/>
      <c r="E339" s="79">
        <f>+E338*0.13</f>
        <v>29.800026359999997</v>
      </c>
      <c r="F339" s="80">
        <v>0.13</v>
      </c>
      <c r="G339" s="81"/>
      <c r="H339" s="79">
        <f>+H338*0.13</f>
        <v>29.606137853371475</v>
      </c>
      <c r="I339" s="82">
        <f>+H339-E339</f>
        <v>-0.19388850662852164</v>
      </c>
      <c r="J339" s="83">
        <f>+I339/E339</f>
        <v>-6.5063199705344714E-3</v>
      </c>
    </row>
    <row r="340" spans="1:10" x14ac:dyDescent="0.25">
      <c r="A340" s="84" t="s">
        <v>53</v>
      </c>
      <c r="B340" s="19"/>
      <c r="C340" s="85"/>
      <c r="D340" s="78"/>
      <c r="E340" s="79">
        <f>+E338+E339</f>
        <v>259.03099835999996</v>
      </c>
      <c r="F340" s="81"/>
      <c r="G340" s="81"/>
      <c r="H340" s="79">
        <f>+H338+H339</f>
        <v>257.34565980238278</v>
      </c>
      <c r="I340" s="82">
        <f>+H340-E340</f>
        <v>-1.6853385576171718</v>
      </c>
      <c r="J340" s="83">
        <f>+I340/E340</f>
        <v>-6.5063199705345572E-3</v>
      </c>
    </row>
    <row r="341" spans="1:10" x14ac:dyDescent="0.25">
      <c r="A341" s="170" t="s">
        <v>54</v>
      </c>
      <c r="B341" s="170"/>
      <c r="C341" s="85"/>
      <c r="D341" s="78"/>
      <c r="E341" s="58"/>
      <c r="F341" s="58"/>
      <c r="G341" s="58"/>
      <c r="H341" s="58"/>
      <c r="I341" s="58"/>
      <c r="J341" s="87"/>
    </row>
    <row r="342" spans="1:10" ht="15.75" thickBot="1" x14ac:dyDescent="0.3">
      <c r="A342" s="172" t="s">
        <v>55</v>
      </c>
      <c r="B342" s="172"/>
      <c r="C342" s="88"/>
      <c r="D342" s="89"/>
      <c r="E342" s="90">
        <f>+E340</f>
        <v>259.03099835999996</v>
      </c>
      <c r="F342" s="91"/>
      <c r="G342" s="91"/>
      <c r="H342" s="90">
        <f>+H340</f>
        <v>257.34565980238278</v>
      </c>
      <c r="I342" s="92">
        <f>+I340</f>
        <v>-1.6853385576171718</v>
      </c>
      <c r="J342" s="93">
        <f>+J340</f>
        <v>-6.5063199705345572E-3</v>
      </c>
    </row>
    <row r="343" spans="1:10" ht="15.75" thickBot="1" x14ac:dyDescent="0.3">
      <c r="A343" s="62"/>
      <c r="B343" s="63"/>
      <c r="C343" s="64"/>
      <c r="D343" s="65"/>
      <c r="E343" s="66"/>
      <c r="F343" s="64"/>
      <c r="G343" s="67"/>
      <c r="H343" s="66"/>
      <c r="I343" s="68"/>
      <c r="J343" s="69"/>
    </row>
    <row r="345" spans="1:10" x14ac:dyDescent="0.25">
      <c r="A345" s="1" t="s">
        <v>0</v>
      </c>
      <c r="B345" s="173" t="s">
        <v>1</v>
      </c>
      <c r="C345" s="173"/>
      <c r="D345" s="173"/>
      <c r="E345" s="2"/>
      <c r="F345" s="2"/>
      <c r="G345" s="3"/>
      <c r="H345" s="3"/>
      <c r="I345" s="3"/>
      <c r="J345" s="3"/>
    </row>
    <row r="346" spans="1:10" x14ac:dyDescent="0.25">
      <c r="A346" s="1" t="s">
        <v>2</v>
      </c>
      <c r="B346" s="173" t="s">
        <v>3</v>
      </c>
      <c r="C346" s="173"/>
      <c r="D346" s="173"/>
      <c r="E346" s="2"/>
      <c r="F346" s="2"/>
      <c r="G346" s="3"/>
      <c r="H346" s="3"/>
      <c r="I346" s="3"/>
      <c r="J346" s="3"/>
    </row>
    <row r="347" spans="1:10" ht="15.75" x14ac:dyDescent="0.25">
      <c r="A347" s="1" t="s">
        <v>4</v>
      </c>
      <c r="B347" s="4">
        <v>2000</v>
      </c>
      <c r="C347" s="5" t="s">
        <v>5</v>
      </c>
      <c r="D347" s="6"/>
      <c r="E347" s="3"/>
      <c r="F347" s="3"/>
      <c r="G347" s="7"/>
      <c r="H347" s="7"/>
      <c r="I347" s="7"/>
      <c r="J347" s="7"/>
    </row>
    <row r="348" spans="1:10" ht="15.75" x14ac:dyDescent="0.25">
      <c r="A348" s="1" t="s">
        <v>6</v>
      </c>
      <c r="B348" s="4">
        <v>0</v>
      </c>
      <c r="C348" s="8" t="s">
        <v>7</v>
      </c>
      <c r="D348" s="9"/>
      <c r="E348" s="10"/>
      <c r="F348" s="10"/>
      <c r="G348" s="10"/>
      <c r="H348" s="3"/>
      <c r="I348" s="3"/>
      <c r="J348" s="3"/>
    </row>
    <row r="349" spans="1:10" x14ac:dyDescent="0.25">
      <c r="A349" s="1" t="s">
        <v>8</v>
      </c>
      <c r="B349" s="11">
        <v>1.0362</v>
      </c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1" t="s">
        <v>9</v>
      </c>
      <c r="B350" s="11">
        <v>1.0375000000000001</v>
      </c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5" t="s">
        <v>10</v>
      </c>
      <c r="B351" s="12" t="s">
        <v>11</v>
      </c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6"/>
      <c r="B352" s="3"/>
      <c r="C352" s="3"/>
      <c r="D352" s="3"/>
      <c r="E352" s="3"/>
      <c r="F352" s="3"/>
      <c r="G352" s="3"/>
      <c r="H352" s="3"/>
      <c r="I352" s="3"/>
      <c r="J352" s="3"/>
    </row>
    <row r="353" spans="1:12" x14ac:dyDescent="0.25">
      <c r="A353" s="6"/>
      <c r="B353" s="13"/>
      <c r="C353" s="162" t="s">
        <v>12</v>
      </c>
      <c r="D353" s="171"/>
      <c r="E353" s="163"/>
      <c r="F353" s="162" t="s">
        <v>13</v>
      </c>
      <c r="G353" s="171"/>
      <c r="H353" s="163"/>
      <c r="I353" s="162" t="s">
        <v>14</v>
      </c>
      <c r="J353" s="163"/>
    </row>
    <row r="354" spans="1:12" x14ac:dyDescent="0.25">
      <c r="A354" s="6"/>
      <c r="B354" s="164" t="s">
        <v>15</v>
      </c>
      <c r="C354" s="14" t="s">
        <v>16</v>
      </c>
      <c r="D354" s="14" t="s">
        <v>17</v>
      </c>
      <c r="E354" s="15" t="s">
        <v>18</v>
      </c>
      <c r="F354" s="14" t="s">
        <v>16</v>
      </c>
      <c r="G354" s="16" t="s">
        <v>17</v>
      </c>
      <c r="H354" s="15" t="s">
        <v>18</v>
      </c>
      <c r="I354" s="166" t="s">
        <v>19</v>
      </c>
      <c r="J354" s="168" t="s">
        <v>20</v>
      </c>
    </row>
    <row r="355" spans="1:12" x14ac:dyDescent="0.25">
      <c r="A355" s="6"/>
      <c r="B355" s="165"/>
      <c r="C355" s="17" t="s">
        <v>21</v>
      </c>
      <c r="D355" s="17"/>
      <c r="E355" s="18" t="s">
        <v>21</v>
      </c>
      <c r="F355" s="17" t="s">
        <v>21</v>
      </c>
      <c r="G355" s="18"/>
      <c r="H355" s="18" t="s">
        <v>21</v>
      </c>
      <c r="I355" s="167"/>
      <c r="J355" s="169"/>
    </row>
    <row r="356" spans="1:12" x14ac:dyDescent="0.25">
      <c r="A356" s="19" t="s">
        <v>22</v>
      </c>
      <c r="B356" s="20" t="s">
        <v>23</v>
      </c>
      <c r="C356" s="21">
        <v>15.43</v>
      </c>
      <c r="D356" s="22">
        <v>1</v>
      </c>
      <c r="E356" s="23">
        <f>+C356*D356</f>
        <v>15.43</v>
      </c>
      <c r="F356" s="148">
        <f>+F307</f>
        <v>19.25</v>
      </c>
      <c r="G356" s="25">
        <v>1</v>
      </c>
      <c r="H356" s="23">
        <f>+F356</f>
        <v>19.25</v>
      </c>
      <c r="I356" s="26">
        <f>+H356-E356</f>
        <v>3.8200000000000003</v>
      </c>
      <c r="J356" s="27">
        <f>+I356/E356</f>
        <v>0.24756966947504863</v>
      </c>
    </row>
    <row r="357" spans="1:12" x14ac:dyDescent="0.25">
      <c r="A357" s="19" t="s">
        <v>24</v>
      </c>
      <c r="B357" s="20"/>
      <c r="C357" s="21"/>
      <c r="D357" s="22">
        <v>1</v>
      </c>
      <c r="E357" s="23">
        <v>0</v>
      </c>
      <c r="F357" s="24"/>
      <c r="G357" s="25">
        <v>1</v>
      </c>
      <c r="H357" s="23">
        <v>0</v>
      </c>
      <c r="I357" s="26">
        <f t="shared" ref="I357:I361" si="139">+H357-E357</f>
        <v>0</v>
      </c>
      <c r="J357" s="27"/>
    </row>
    <row r="358" spans="1:12" x14ac:dyDescent="0.25">
      <c r="A358" s="28" t="s">
        <v>58</v>
      </c>
      <c r="B358" s="20" t="s">
        <v>23</v>
      </c>
      <c r="C358" s="21">
        <v>0.08</v>
      </c>
      <c r="D358" s="22">
        <v>1</v>
      </c>
      <c r="E358" s="23">
        <f>+C358*D358</f>
        <v>0.08</v>
      </c>
      <c r="F358" s="24"/>
      <c r="G358" s="25">
        <v>1</v>
      </c>
      <c r="H358" s="23"/>
      <c r="I358" s="26">
        <f t="shared" si="139"/>
        <v>-0.08</v>
      </c>
      <c r="J358" s="27">
        <f t="shared" ref="J358:J359" si="140">+I358/E358</f>
        <v>-1</v>
      </c>
    </row>
    <row r="359" spans="1:12" x14ac:dyDescent="0.25">
      <c r="A359" s="19" t="s">
        <v>26</v>
      </c>
      <c r="B359" s="20" t="s">
        <v>27</v>
      </c>
      <c r="C359" s="21">
        <v>1.44E-2</v>
      </c>
      <c r="D359" s="29">
        <f>+$B$347</f>
        <v>2000</v>
      </c>
      <c r="E359" s="23">
        <f>+C359*D359</f>
        <v>28.8</v>
      </c>
      <c r="F359" s="24">
        <f>+F310</f>
        <v>1.14E-2</v>
      </c>
      <c r="G359" s="29">
        <f t="shared" ref="G359:G369" si="141">+$B$347</f>
        <v>2000</v>
      </c>
      <c r="H359" s="23">
        <f>+F359*G359</f>
        <v>22.8</v>
      </c>
      <c r="I359" s="26">
        <f t="shared" si="139"/>
        <v>-6</v>
      </c>
      <c r="J359" s="27">
        <f t="shared" si="140"/>
        <v>-0.20833333333333331</v>
      </c>
    </row>
    <row r="360" spans="1:12" x14ac:dyDescent="0.25">
      <c r="A360" s="19" t="s">
        <v>28</v>
      </c>
      <c r="B360" s="20"/>
      <c r="C360" s="21"/>
      <c r="D360" s="29">
        <f t="shared" ref="D360:D361" si="142">+$B$347</f>
        <v>2000</v>
      </c>
      <c r="E360" s="23">
        <v>0</v>
      </c>
      <c r="F360" s="24"/>
      <c r="G360" s="29">
        <f t="shared" si="141"/>
        <v>2000</v>
      </c>
      <c r="H360" s="23">
        <v>0</v>
      </c>
      <c r="I360" s="26">
        <f t="shared" si="139"/>
        <v>0</v>
      </c>
      <c r="J360" s="27"/>
    </row>
    <row r="361" spans="1:12" x14ac:dyDescent="0.25">
      <c r="A361" s="19" t="s">
        <v>29</v>
      </c>
      <c r="B361" s="20" t="s">
        <v>27</v>
      </c>
      <c r="C361" s="21"/>
      <c r="D361" s="29">
        <f t="shared" si="142"/>
        <v>2000</v>
      </c>
      <c r="E361" s="23">
        <v>0</v>
      </c>
      <c r="F361" s="24">
        <f>+F312</f>
        <v>3.0678364956864358E-5</v>
      </c>
      <c r="G361" s="29">
        <f t="shared" si="141"/>
        <v>2000</v>
      </c>
      <c r="H361" s="23">
        <v>0</v>
      </c>
      <c r="I361" s="26">
        <f t="shared" si="139"/>
        <v>0</v>
      </c>
      <c r="J361" s="27"/>
    </row>
    <row r="362" spans="1:12" x14ac:dyDescent="0.25">
      <c r="A362" s="30" t="s">
        <v>30</v>
      </c>
      <c r="B362" s="31"/>
      <c r="C362" s="32"/>
      <c r="D362" s="33"/>
      <c r="E362" s="34">
        <f>SUM(E356:E361)</f>
        <v>44.31</v>
      </c>
      <c r="F362" s="35"/>
      <c r="G362" s="36"/>
      <c r="H362" s="34">
        <f>SUM(H356:H361)</f>
        <v>42.05</v>
      </c>
      <c r="I362" s="37">
        <f>+H362-E362</f>
        <v>-2.2600000000000051</v>
      </c>
      <c r="J362" s="38">
        <f>+I362/E362</f>
        <v>-5.1004287971112727E-2</v>
      </c>
      <c r="K362" s="120"/>
      <c r="L362" s="120"/>
    </row>
    <row r="363" spans="1:12" x14ac:dyDescent="0.25">
      <c r="A363" s="39" t="s">
        <v>31</v>
      </c>
      <c r="B363" s="20" t="s">
        <v>27</v>
      </c>
      <c r="C363" s="21"/>
      <c r="D363" s="29">
        <f t="shared" ref="D363:D364" si="143">+$B$347</f>
        <v>2000</v>
      </c>
      <c r="E363" s="23">
        <v>0</v>
      </c>
      <c r="F363" s="24">
        <f>+F314</f>
        <v>3.5758878389470844E-3</v>
      </c>
      <c r="G363" s="29">
        <f t="shared" si="141"/>
        <v>2000</v>
      </c>
      <c r="H363" s="23">
        <f>+F363*G363</f>
        <v>7.151775677894169</v>
      </c>
      <c r="I363" s="26">
        <f t="shared" ref="I363:I371" si="144">+H363-E363</f>
        <v>7.151775677894169</v>
      </c>
      <c r="J363" s="27">
        <v>1</v>
      </c>
    </row>
    <row r="364" spans="1:12" x14ac:dyDescent="0.25">
      <c r="A364" s="39" t="s">
        <v>68</v>
      </c>
      <c r="B364" s="20" t="s">
        <v>27</v>
      </c>
      <c r="C364" s="21"/>
      <c r="D364" s="29">
        <f t="shared" si="143"/>
        <v>2000</v>
      </c>
      <c r="E364" s="23">
        <v>0</v>
      </c>
      <c r="F364" s="24">
        <f>+F315</f>
        <v>-3.1509322597035967E-3</v>
      </c>
      <c r="G364" s="29">
        <f t="shared" si="141"/>
        <v>2000</v>
      </c>
      <c r="H364" s="23">
        <f t="shared" ref="H364:H371" si="145">+F364*G364</f>
        <v>-6.3018645194071929</v>
      </c>
      <c r="I364" s="26">
        <f t="shared" si="144"/>
        <v>-6.3018645194071929</v>
      </c>
      <c r="J364" s="27">
        <v>-1</v>
      </c>
    </row>
    <row r="365" spans="1:12" x14ac:dyDescent="0.25">
      <c r="A365" s="39" t="s">
        <v>32</v>
      </c>
      <c r="B365" s="20" t="s">
        <v>23</v>
      </c>
      <c r="C365" s="21"/>
      <c r="D365" s="29">
        <v>1</v>
      </c>
      <c r="E365" s="23">
        <v>0</v>
      </c>
      <c r="F365" s="148">
        <f>+F316</f>
        <v>0.97519947321366907</v>
      </c>
      <c r="G365" s="29">
        <v>1</v>
      </c>
      <c r="H365" s="23">
        <f t="shared" si="145"/>
        <v>0.97519947321366907</v>
      </c>
      <c r="I365" s="26">
        <f t="shared" si="144"/>
        <v>0.97519947321366907</v>
      </c>
      <c r="J365" s="27">
        <v>1</v>
      </c>
    </row>
    <row r="366" spans="1:12" x14ac:dyDescent="0.25">
      <c r="A366" s="39" t="s">
        <v>33</v>
      </c>
      <c r="B366" s="131" t="s">
        <v>23</v>
      </c>
      <c r="C366" s="132"/>
      <c r="D366" s="133">
        <f>+$B$347</f>
        <v>2000</v>
      </c>
      <c r="E366" s="134">
        <v>0</v>
      </c>
      <c r="F366" s="149">
        <f>+F317</f>
        <v>-1.4230314395933252</v>
      </c>
      <c r="G366" s="133">
        <v>1</v>
      </c>
      <c r="H366" s="134">
        <f>+F366*G366</f>
        <v>-1.4230314395933252</v>
      </c>
      <c r="I366" s="135">
        <f>+H366-E366</f>
        <v>-1.4230314395933252</v>
      </c>
      <c r="J366" s="136">
        <v>-1</v>
      </c>
      <c r="K366" t="s">
        <v>87</v>
      </c>
    </row>
    <row r="367" spans="1:12" x14ac:dyDescent="0.25">
      <c r="A367" s="28" t="s">
        <v>57</v>
      </c>
      <c r="B367" s="20" t="s">
        <v>23</v>
      </c>
      <c r="C367" s="21">
        <v>1.0900000000000001</v>
      </c>
      <c r="D367" s="22">
        <v>1</v>
      </c>
      <c r="E367" s="23">
        <f>+C367*D367</f>
        <v>1.0900000000000001</v>
      </c>
      <c r="F367" s="24"/>
      <c r="G367" s="22">
        <v>1</v>
      </c>
      <c r="H367" s="23">
        <f t="shared" si="145"/>
        <v>0</v>
      </c>
      <c r="I367" s="26">
        <f t="shared" si="144"/>
        <v>-1.0900000000000001</v>
      </c>
      <c r="J367" s="27">
        <f t="shared" ref="J367" si="146">+I367/E367</f>
        <v>-1</v>
      </c>
    </row>
    <row r="368" spans="1:12" x14ac:dyDescent="0.25">
      <c r="A368" s="39" t="s">
        <v>59</v>
      </c>
      <c r="B368" s="20" t="s">
        <v>27</v>
      </c>
      <c r="C368" s="21"/>
      <c r="D368" s="29">
        <f>+$B$347</f>
        <v>2000</v>
      </c>
      <c r="E368" s="23">
        <f t="shared" ref="E368:E371" si="147">+C368*D368</f>
        <v>0</v>
      </c>
      <c r="F368" s="24"/>
      <c r="G368" s="29">
        <f t="shared" si="141"/>
        <v>2000</v>
      </c>
      <c r="H368" s="23">
        <f t="shared" si="145"/>
        <v>0</v>
      </c>
      <c r="I368" s="26">
        <f t="shared" si="144"/>
        <v>0</v>
      </c>
      <c r="J368" s="27"/>
    </row>
    <row r="369" spans="1:10" x14ac:dyDescent="0.25">
      <c r="A369" s="40" t="s">
        <v>34</v>
      </c>
      <c r="B369" s="20" t="s">
        <v>27</v>
      </c>
      <c r="C369" s="21">
        <v>2.0000000000000001E-4</v>
      </c>
      <c r="D369" s="29">
        <f>+$B$347</f>
        <v>2000</v>
      </c>
      <c r="E369" s="23">
        <f t="shared" si="147"/>
        <v>0.4</v>
      </c>
      <c r="F369" s="24">
        <f>+F320</f>
        <v>6.334738506449339E-4</v>
      </c>
      <c r="G369" s="29">
        <f t="shared" si="141"/>
        <v>2000</v>
      </c>
      <c r="H369" s="23">
        <f t="shared" si="145"/>
        <v>1.2669477012898678</v>
      </c>
      <c r="I369" s="26">
        <f t="shared" si="144"/>
        <v>0.86694770128986776</v>
      </c>
      <c r="J369" s="27">
        <f t="shared" ref="J369:J371" si="148">+I369/E369</f>
        <v>2.1673692532246691</v>
      </c>
    </row>
    <row r="370" spans="1:10" x14ac:dyDescent="0.25">
      <c r="A370" s="40" t="s">
        <v>35</v>
      </c>
      <c r="B370" s="20"/>
      <c r="C370" s="41">
        <v>0.10214000000000001</v>
      </c>
      <c r="D370" s="42">
        <f>+D369*0.0362</f>
        <v>72.400000000000006</v>
      </c>
      <c r="E370" s="23">
        <f t="shared" si="147"/>
        <v>7.3949360000000013</v>
      </c>
      <c r="F370" s="43">
        <v>0.10728</v>
      </c>
      <c r="G370" s="42">
        <f>+G369*0.0375</f>
        <v>75</v>
      </c>
      <c r="H370" s="23">
        <f t="shared" si="145"/>
        <v>8.0459999999999994</v>
      </c>
      <c r="I370" s="26">
        <f t="shared" si="144"/>
        <v>0.65106399999999809</v>
      </c>
      <c r="J370" s="27">
        <f t="shared" si="148"/>
        <v>8.8041870815379328E-2</v>
      </c>
    </row>
    <row r="371" spans="1:10" x14ac:dyDescent="0.25">
      <c r="A371" s="40" t="s">
        <v>36</v>
      </c>
      <c r="B371" s="20" t="s">
        <v>23</v>
      </c>
      <c r="C371" s="41">
        <v>0.79</v>
      </c>
      <c r="D371" s="22">
        <v>1</v>
      </c>
      <c r="E371" s="23">
        <f t="shared" si="147"/>
        <v>0.79</v>
      </c>
      <c r="F371" s="41">
        <v>0.79</v>
      </c>
      <c r="G371" s="22">
        <v>1</v>
      </c>
      <c r="H371" s="23">
        <f t="shared" si="145"/>
        <v>0.79</v>
      </c>
      <c r="I371" s="26">
        <f t="shared" si="144"/>
        <v>0</v>
      </c>
      <c r="J371" s="27">
        <f t="shared" si="148"/>
        <v>0</v>
      </c>
    </row>
    <row r="372" spans="1:10" x14ac:dyDescent="0.25">
      <c r="A372" s="44" t="s">
        <v>37</v>
      </c>
      <c r="B372" s="45"/>
      <c r="C372" s="46"/>
      <c r="D372" s="33"/>
      <c r="E372" s="47">
        <f>SUM(E362:E371)</f>
        <v>53.984936000000005</v>
      </c>
      <c r="F372" s="33"/>
      <c r="G372" s="36"/>
      <c r="H372" s="47">
        <f>SUM(H362:H371)</f>
        <v>52.555026893397184</v>
      </c>
      <c r="I372" s="37">
        <f>+H372-E372</f>
        <v>-1.4299091066028211</v>
      </c>
      <c r="J372" s="38">
        <f>+I372/E372</f>
        <v>-2.6487187214648565E-2</v>
      </c>
    </row>
    <row r="373" spans="1:10" x14ac:dyDescent="0.25">
      <c r="A373" s="48" t="s">
        <v>38</v>
      </c>
      <c r="B373" s="49" t="s">
        <v>27</v>
      </c>
      <c r="C373" s="24">
        <v>7.9000000000000008E-3</v>
      </c>
      <c r="D373" s="42">
        <f>+$B$347*1.0362</f>
        <v>2072.4</v>
      </c>
      <c r="E373" s="23">
        <f>+C373*D373</f>
        <v>16.371960000000001</v>
      </c>
      <c r="F373" s="24">
        <f>+F324</f>
        <v>7.2864296967458161E-3</v>
      </c>
      <c r="G373" s="42">
        <f>+$B$347*B350</f>
        <v>2075</v>
      </c>
      <c r="H373" s="23">
        <f>+F373*G373</f>
        <v>15.119341620747567</v>
      </c>
      <c r="I373" s="26">
        <f t="shared" ref="I373:I374" si="149">+H373-E373</f>
        <v>-1.2526183792524339</v>
      </c>
      <c r="J373" s="27">
        <f t="shared" ref="J373:J374" si="150">+I373/E373</f>
        <v>-7.6509982876358962E-2</v>
      </c>
    </row>
    <row r="374" spans="1:10" x14ac:dyDescent="0.25">
      <c r="A374" s="50" t="s">
        <v>39</v>
      </c>
      <c r="B374" s="49" t="s">
        <v>27</v>
      </c>
      <c r="C374" s="24">
        <v>6.0000000000000001E-3</v>
      </c>
      <c r="D374" s="42">
        <f>+$B$347*1.0362</f>
        <v>2072.4</v>
      </c>
      <c r="E374" s="23">
        <f>+C374*D374</f>
        <v>12.4344</v>
      </c>
      <c r="F374" s="24">
        <f>+F325</f>
        <v>5.9731428465848724E-3</v>
      </c>
      <c r="G374" s="42">
        <f>+G373</f>
        <v>2075</v>
      </c>
      <c r="H374" s="23">
        <f>+F374*G374</f>
        <v>12.394271406663611</v>
      </c>
      <c r="I374" s="26">
        <f t="shared" si="149"/>
        <v>-4.0128593336389073E-2</v>
      </c>
      <c r="J374" s="27">
        <f t="shared" si="150"/>
        <v>-3.2272239381384766E-3</v>
      </c>
    </row>
    <row r="375" spans="1:10" x14ac:dyDescent="0.25">
      <c r="A375" s="44" t="s">
        <v>40</v>
      </c>
      <c r="B375" s="31"/>
      <c r="C375" s="51"/>
      <c r="D375" s="33"/>
      <c r="E375" s="47">
        <f>SUM(E372:E374)</f>
        <v>82.791296000000003</v>
      </c>
      <c r="F375" s="52"/>
      <c r="G375" s="53"/>
      <c r="H375" s="47">
        <f>SUM(H372:H374)</f>
        <v>80.068639920808351</v>
      </c>
      <c r="I375" s="37">
        <f>+H375-E375</f>
        <v>-2.7226560791916512</v>
      </c>
      <c r="J375" s="38">
        <f>+I375/E375</f>
        <v>-3.2885776775274191E-2</v>
      </c>
    </row>
    <row r="376" spans="1:10" x14ac:dyDescent="0.25">
      <c r="A376" s="54" t="s">
        <v>41</v>
      </c>
      <c r="B376" s="20" t="s">
        <v>27</v>
      </c>
      <c r="C376" s="55">
        <v>3.5999999999999999E-3</v>
      </c>
      <c r="D376" s="42">
        <f>+D373</f>
        <v>2072.4</v>
      </c>
      <c r="E376" s="56">
        <f>ROUND(+C376*D376,2)</f>
        <v>7.46</v>
      </c>
      <c r="F376" s="137">
        <v>3.5999999999999999E-3</v>
      </c>
      <c r="G376" s="42">
        <f>+G373</f>
        <v>2075</v>
      </c>
      <c r="H376" s="56">
        <f>ROUND(+F376*G376,2)</f>
        <v>7.47</v>
      </c>
      <c r="I376" s="26">
        <f t="shared" ref="I376:I380" si="151">+H376-E376</f>
        <v>9.9999999999997868E-3</v>
      </c>
      <c r="J376" s="27">
        <f t="shared" ref="J376:J380" si="152">+I376/E376</f>
        <v>1.340482573726513E-3</v>
      </c>
    </row>
    <row r="377" spans="1:10" x14ac:dyDescent="0.25">
      <c r="A377" s="54" t="s">
        <v>42</v>
      </c>
      <c r="B377" s="20" t="s">
        <v>27</v>
      </c>
      <c r="C377" s="55">
        <v>1.2999999999999999E-3</v>
      </c>
      <c r="D377" s="42">
        <f>+D376</f>
        <v>2072.4</v>
      </c>
      <c r="E377" s="56">
        <f>ROUND(+C377*D377,2)</f>
        <v>2.69</v>
      </c>
      <c r="F377" s="57">
        <v>1.2999999999999999E-3</v>
      </c>
      <c r="G377" s="42">
        <f>+G376</f>
        <v>2075</v>
      </c>
      <c r="H377" s="56">
        <f>ROUND(+F377*G377,2)</f>
        <v>2.7</v>
      </c>
      <c r="I377" s="26">
        <f t="shared" si="151"/>
        <v>1.0000000000000231E-2</v>
      </c>
      <c r="J377" s="27">
        <f t="shared" si="152"/>
        <v>3.7174721189591939E-3</v>
      </c>
    </row>
    <row r="378" spans="1:10" x14ac:dyDescent="0.25">
      <c r="A378" s="19" t="s">
        <v>43</v>
      </c>
      <c r="B378" s="20" t="s">
        <v>23</v>
      </c>
      <c r="C378" s="55">
        <v>0.25</v>
      </c>
      <c r="D378" s="22">
        <v>1</v>
      </c>
      <c r="E378" s="56">
        <f t="shared" ref="E378:E380" si="153">+C378*D378</f>
        <v>0.25</v>
      </c>
      <c r="F378" s="57">
        <v>0.25</v>
      </c>
      <c r="G378" s="25">
        <v>1</v>
      </c>
      <c r="H378" s="56">
        <f t="shared" ref="H378:H379" si="154">+F378*G378</f>
        <v>0.25</v>
      </c>
      <c r="I378" s="26">
        <f t="shared" si="151"/>
        <v>0</v>
      </c>
      <c r="J378" s="27">
        <f t="shared" si="152"/>
        <v>0</v>
      </c>
    </row>
    <row r="379" spans="1:10" x14ac:dyDescent="0.25">
      <c r="A379" s="19" t="s">
        <v>44</v>
      </c>
      <c r="B379" s="20" t="s">
        <v>27</v>
      </c>
      <c r="C379" s="55"/>
      <c r="D379" s="29">
        <f>+B347</f>
        <v>2000</v>
      </c>
      <c r="E379" s="56">
        <f t="shared" si="153"/>
        <v>0</v>
      </c>
      <c r="F379" s="58"/>
      <c r="G379" s="58"/>
      <c r="H379" s="58"/>
      <c r="I379" s="26">
        <f t="shared" si="151"/>
        <v>0</v>
      </c>
      <c r="J379" s="27"/>
    </row>
    <row r="380" spans="1:10" s="143" customFormat="1" ht="26.25" x14ac:dyDescent="0.25">
      <c r="A380" s="139" t="s">
        <v>45</v>
      </c>
      <c r="B380" s="138" t="s">
        <v>27</v>
      </c>
      <c r="C380" s="181">
        <v>1.1000000000000001E-3</v>
      </c>
      <c r="D380" s="182">
        <f>+D377</f>
        <v>2072.4</v>
      </c>
      <c r="E380" s="183">
        <f>ROUND(+C380*D380,2)</f>
        <v>2.2799999999999998</v>
      </c>
      <c r="F380" s="141">
        <v>1.1000000000000001E-3</v>
      </c>
      <c r="G380" s="147">
        <f>+G376</f>
        <v>2075</v>
      </c>
      <c r="H380" s="183">
        <f>ROUND(+F380*G380,2)</f>
        <v>2.2799999999999998</v>
      </c>
      <c r="I380" s="142">
        <f t="shared" si="151"/>
        <v>0</v>
      </c>
      <c r="J380" s="184">
        <f t="shared" ref="J380" si="155">+I380/E380</f>
        <v>0</v>
      </c>
    </row>
    <row r="381" spans="1:10" x14ac:dyDescent="0.25">
      <c r="A381" s="40" t="s">
        <v>46</v>
      </c>
      <c r="B381" s="20"/>
      <c r="C381" s="59">
        <v>0.08</v>
      </c>
      <c r="D381" s="60">
        <v>1280</v>
      </c>
      <c r="E381" s="56">
        <f>+C381*D381</f>
        <v>102.4</v>
      </c>
      <c r="F381" s="59">
        <v>0.08</v>
      </c>
      <c r="G381" s="60">
        <v>1280</v>
      </c>
      <c r="H381" s="56">
        <f>+F381*G381</f>
        <v>102.4</v>
      </c>
      <c r="I381" s="26">
        <f t="shared" ref="I376:I383" si="156">+H381-E381</f>
        <v>0</v>
      </c>
      <c r="J381" s="27">
        <f t="shared" ref="J381:J383" si="157">+I381/E381</f>
        <v>0</v>
      </c>
    </row>
    <row r="382" spans="1:10" x14ac:dyDescent="0.25">
      <c r="A382" s="40" t="s">
        <v>47</v>
      </c>
      <c r="B382" s="20"/>
      <c r="C382" s="59">
        <v>0.122</v>
      </c>
      <c r="D382" s="60">
        <v>360</v>
      </c>
      <c r="E382" s="56">
        <f t="shared" ref="E382:E383" si="158">+C382*D382</f>
        <v>43.92</v>
      </c>
      <c r="F382" s="59">
        <v>0.122</v>
      </c>
      <c r="G382" s="60">
        <v>360</v>
      </c>
      <c r="H382" s="56">
        <f t="shared" ref="H382:H383" si="159">+F382*G382</f>
        <v>43.92</v>
      </c>
      <c r="I382" s="26">
        <f t="shared" si="156"/>
        <v>0</v>
      </c>
      <c r="J382" s="27">
        <f t="shared" si="157"/>
        <v>0</v>
      </c>
    </row>
    <row r="383" spans="1:10" x14ac:dyDescent="0.25">
      <c r="A383" s="6" t="s">
        <v>48</v>
      </c>
      <c r="B383" s="20"/>
      <c r="C383" s="59">
        <v>0.161</v>
      </c>
      <c r="D383" s="60">
        <v>360</v>
      </c>
      <c r="E383" s="56">
        <f t="shared" si="158"/>
        <v>57.96</v>
      </c>
      <c r="F383" s="59">
        <v>0.161</v>
      </c>
      <c r="G383" s="60">
        <v>360</v>
      </c>
      <c r="H383" s="56">
        <f t="shared" si="159"/>
        <v>57.96</v>
      </c>
      <c r="I383" s="26">
        <f t="shared" si="156"/>
        <v>0</v>
      </c>
      <c r="J383" s="27">
        <f t="shared" si="157"/>
        <v>0</v>
      </c>
    </row>
    <row r="384" spans="1:10" x14ac:dyDescent="0.25">
      <c r="A384" s="40"/>
      <c r="B384" s="20"/>
      <c r="C384" s="59"/>
      <c r="D384" s="29"/>
      <c r="E384" s="56"/>
      <c r="F384" s="59"/>
      <c r="G384" s="29"/>
      <c r="H384" s="56"/>
      <c r="I384" s="26"/>
      <c r="J384" s="27"/>
    </row>
    <row r="385" spans="1:10" ht="15.75" thickBot="1" x14ac:dyDescent="0.3">
      <c r="A385" s="40"/>
      <c r="B385" s="20"/>
      <c r="C385" s="55"/>
      <c r="D385" s="29"/>
      <c r="E385" s="56"/>
      <c r="F385" s="55"/>
      <c r="G385" s="29"/>
      <c r="H385" s="56"/>
      <c r="I385" s="26"/>
      <c r="J385" s="27"/>
    </row>
    <row r="386" spans="1:10" ht="15.75" thickBot="1" x14ac:dyDescent="0.3">
      <c r="A386" s="62"/>
      <c r="B386" s="63"/>
      <c r="C386" s="64"/>
      <c r="D386" s="65"/>
      <c r="E386" s="66"/>
      <c r="F386" s="64"/>
      <c r="G386" s="67"/>
      <c r="H386" s="66"/>
      <c r="I386" s="68"/>
      <c r="J386" s="69"/>
    </row>
    <row r="387" spans="1:10" x14ac:dyDescent="0.25">
      <c r="A387" s="70" t="s">
        <v>51</v>
      </c>
      <c r="B387" s="19"/>
      <c r="C387" s="71"/>
      <c r="D387" s="72"/>
      <c r="E387" s="73">
        <f>SUM(E375:E383)</f>
        <v>299.75129599999997</v>
      </c>
      <c r="F387" s="74"/>
      <c r="G387" s="74"/>
      <c r="H387" s="73">
        <f>SUM(H375:H383)</f>
        <v>297.04863992080834</v>
      </c>
      <c r="I387" s="75">
        <f>+H387-E387</f>
        <v>-2.7026560791916268</v>
      </c>
      <c r="J387" s="76">
        <f>+I387/E387</f>
        <v>-9.0163282536454056E-3</v>
      </c>
    </row>
    <row r="388" spans="1:10" x14ac:dyDescent="0.25">
      <c r="A388" s="77" t="s">
        <v>52</v>
      </c>
      <c r="B388" s="19"/>
      <c r="C388" s="71">
        <v>0.13</v>
      </c>
      <c r="D388" s="78"/>
      <c r="E388" s="79">
        <f>+E387*0.13</f>
        <v>38.96766848</v>
      </c>
      <c r="F388" s="80">
        <v>0.13</v>
      </c>
      <c r="G388" s="81"/>
      <c r="H388" s="79">
        <f>+H387*0.13</f>
        <v>38.616323189705085</v>
      </c>
      <c r="I388" s="82">
        <f>+H388-E388</f>
        <v>-0.35134529029491546</v>
      </c>
      <c r="J388" s="83">
        <f>+I388/E388</f>
        <v>-9.0163282536455062E-3</v>
      </c>
    </row>
    <row r="389" spans="1:10" x14ac:dyDescent="0.25">
      <c r="A389" s="84" t="s">
        <v>53</v>
      </c>
      <c r="B389" s="19"/>
      <c r="C389" s="85"/>
      <c r="D389" s="78"/>
      <c r="E389" s="79">
        <f>+E387+E388</f>
        <v>338.71896447999995</v>
      </c>
      <c r="F389" s="81"/>
      <c r="G389" s="81"/>
      <c r="H389" s="79">
        <f>+H387+H388</f>
        <v>335.66496311051344</v>
      </c>
      <c r="I389" s="82">
        <f>+H389-E389</f>
        <v>-3.0540013694865138</v>
      </c>
      <c r="J389" s="83">
        <f>+I389/E389</f>
        <v>-9.0163282536453344E-3</v>
      </c>
    </row>
    <row r="390" spans="1:10" x14ac:dyDescent="0.25">
      <c r="A390" s="170" t="s">
        <v>54</v>
      </c>
      <c r="B390" s="170"/>
      <c r="C390" s="85"/>
      <c r="D390" s="78"/>
      <c r="E390" s="58"/>
      <c r="F390" s="58"/>
      <c r="G390" s="58"/>
      <c r="H390" s="58"/>
      <c r="I390" s="58"/>
      <c r="J390" s="87"/>
    </row>
    <row r="391" spans="1:10" ht="15.75" thickBot="1" x14ac:dyDescent="0.3">
      <c r="A391" s="172" t="s">
        <v>55</v>
      </c>
      <c r="B391" s="172"/>
      <c r="C391" s="88"/>
      <c r="D391" s="89"/>
      <c r="E391" s="90">
        <f>+E389</f>
        <v>338.71896447999995</v>
      </c>
      <c r="F391" s="91"/>
      <c r="G391" s="91"/>
      <c r="H391" s="90">
        <f>+H389</f>
        <v>335.66496311051344</v>
      </c>
      <c r="I391" s="92">
        <f>+I389</f>
        <v>-3.0540013694865138</v>
      </c>
      <c r="J391" s="93">
        <f>+J389</f>
        <v>-9.0163282536453344E-3</v>
      </c>
    </row>
    <row r="392" spans="1:10" ht="15.75" thickBot="1" x14ac:dyDescent="0.3">
      <c r="A392" s="62"/>
      <c r="B392" s="63"/>
      <c r="C392" s="64"/>
      <c r="D392" s="65"/>
      <c r="E392" s="66"/>
      <c r="F392" s="64"/>
      <c r="G392" s="67"/>
      <c r="H392" s="66"/>
      <c r="I392" s="68"/>
      <c r="J392" s="69"/>
    </row>
  </sheetData>
  <mergeCells count="80">
    <mergeCell ref="I109:I110"/>
    <mergeCell ref="J109:J110"/>
    <mergeCell ref="B100:D100"/>
    <mergeCell ref="B101:D101"/>
    <mergeCell ref="C108:E108"/>
    <mergeCell ref="F108:H108"/>
    <mergeCell ref="I108:J108"/>
    <mergeCell ref="A145:B145"/>
    <mergeCell ref="A146:B146"/>
    <mergeCell ref="B2:D2"/>
    <mergeCell ref="B3:D3"/>
    <mergeCell ref="C10:E10"/>
    <mergeCell ref="B60:B61"/>
    <mergeCell ref="A96:B96"/>
    <mergeCell ref="A97:B97"/>
    <mergeCell ref="B109:B110"/>
    <mergeCell ref="I60:I61"/>
    <mergeCell ref="J60:J61"/>
    <mergeCell ref="I10:J10"/>
    <mergeCell ref="B11:B12"/>
    <mergeCell ref="I11:I12"/>
    <mergeCell ref="J11:J12"/>
    <mergeCell ref="A47:B47"/>
    <mergeCell ref="A48:B48"/>
    <mergeCell ref="F10:H10"/>
    <mergeCell ref="B51:D51"/>
    <mergeCell ref="B52:D52"/>
    <mergeCell ref="C59:E59"/>
    <mergeCell ref="F59:H59"/>
    <mergeCell ref="I59:J59"/>
    <mergeCell ref="B149:D149"/>
    <mergeCell ref="B150:D150"/>
    <mergeCell ref="C157:E157"/>
    <mergeCell ref="B207:B208"/>
    <mergeCell ref="I207:I208"/>
    <mergeCell ref="J207:J208"/>
    <mergeCell ref="I157:J157"/>
    <mergeCell ref="B158:B159"/>
    <mergeCell ref="I158:I159"/>
    <mergeCell ref="J158:J159"/>
    <mergeCell ref="A194:B194"/>
    <mergeCell ref="A195:B195"/>
    <mergeCell ref="F157:H157"/>
    <mergeCell ref="B198:D198"/>
    <mergeCell ref="B199:D199"/>
    <mergeCell ref="C206:E206"/>
    <mergeCell ref="F206:H206"/>
    <mergeCell ref="I206:J206"/>
    <mergeCell ref="A243:B243"/>
    <mergeCell ref="A244:B244"/>
    <mergeCell ref="B247:D247"/>
    <mergeCell ref="B248:D248"/>
    <mergeCell ref="C255:E255"/>
    <mergeCell ref="B305:B306"/>
    <mergeCell ref="I305:I306"/>
    <mergeCell ref="J305:J306"/>
    <mergeCell ref="I255:J255"/>
    <mergeCell ref="B256:B257"/>
    <mergeCell ref="I256:I257"/>
    <mergeCell ref="J256:J257"/>
    <mergeCell ref="A292:B292"/>
    <mergeCell ref="A293:B293"/>
    <mergeCell ref="F255:H255"/>
    <mergeCell ref="B296:D296"/>
    <mergeCell ref="B297:D297"/>
    <mergeCell ref="C304:E304"/>
    <mergeCell ref="F304:H304"/>
    <mergeCell ref="I304:J304"/>
    <mergeCell ref="A391:B391"/>
    <mergeCell ref="A341:B341"/>
    <mergeCell ref="A342:B342"/>
    <mergeCell ref="B345:D345"/>
    <mergeCell ref="B346:D346"/>
    <mergeCell ref="C353:E353"/>
    <mergeCell ref="I353:J353"/>
    <mergeCell ref="B354:B355"/>
    <mergeCell ref="I354:I355"/>
    <mergeCell ref="J354:J355"/>
    <mergeCell ref="A390:B390"/>
    <mergeCell ref="F353:H353"/>
  </mergeCells>
  <pageMargins left="0.70866141732283472" right="0.70866141732283472" top="0.74803149606299213" bottom="0.74803149606299213" header="0.31496062992125984" footer="0.31496062992125984"/>
  <pageSetup scale="10" orientation="landscape" r:id="rId1"/>
  <rowBreaks count="7" manualBreakCount="7">
    <brk id="49" max="9" man="1"/>
    <brk id="98" max="16383" man="1"/>
    <brk id="147" max="16383" man="1"/>
    <brk id="196" max="16383" man="1"/>
    <brk id="245" max="16383" man="1"/>
    <brk id="294" max="16383" man="1"/>
    <brk id="3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4"/>
  <sheetViews>
    <sheetView topLeftCell="A49" zoomScale="80" zoomScaleNormal="80" workbookViewId="0">
      <selection activeCell="A3" sqref="A3"/>
    </sheetView>
  </sheetViews>
  <sheetFormatPr defaultRowHeight="15" x14ac:dyDescent="0.25"/>
  <cols>
    <col min="1" max="1" width="87.85546875" bestFit="1" customWidth="1"/>
    <col min="2" max="2" width="13.85546875" bestFit="1" customWidth="1"/>
    <col min="3" max="3" width="12.140625" bestFit="1" customWidth="1"/>
    <col min="4" max="4" width="11.28515625" bestFit="1" customWidth="1"/>
    <col min="5" max="5" width="13.42578125" bestFit="1" customWidth="1"/>
    <col min="6" max="6" width="12.140625" bestFit="1" customWidth="1"/>
    <col min="7" max="7" width="10.28515625" bestFit="1" customWidth="1"/>
    <col min="8" max="8" width="13" bestFit="1" customWidth="1"/>
    <col min="9" max="9" width="11.5703125" bestFit="1" customWidth="1"/>
    <col min="10" max="10" width="11.7109375" bestFit="1" customWidth="1"/>
  </cols>
  <sheetData>
    <row r="1" spans="1:10" x14ac:dyDescent="0.25">
      <c r="A1" s="1" t="s">
        <v>0</v>
      </c>
      <c r="B1" s="173" t="s">
        <v>60</v>
      </c>
      <c r="C1" s="173"/>
      <c r="D1" s="173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73" t="s">
        <v>3</v>
      </c>
      <c r="C2" s="173"/>
      <c r="D2" s="173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1000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62" t="s">
        <v>12</v>
      </c>
      <c r="D9" s="171"/>
      <c r="E9" s="163"/>
      <c r="F9" s="162" t="s">
        <v>13</v>
      </c>
      <c r="G9" s="171"/>
      <c r="H9" s="163"/>
      <c r="I9" s="162" t="s">
        <v>14</v>
      </c>
      <c r="J9" s="163"/>
    </row>
    <row r="10" spans="1:10" x14ac:dyDescent="0.25">
      <c r="A10" s="6"/>
      <c r="B10" s="164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66" t="s">
        <v>19</v>
      </c>
      <c r="J10" s="168" t="s">
        <v>20</v>
      </c>
    </row>
    <row r="11" spans="1:10" x14ac:dyDescent="0.25">
      <c r="A11" s="6"/>
      <c r="B11" s="165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67"/>
      <c r="J11" s="169"/>
    </row>
    <row r="12" spans="1:10" x14ac:dyDescent="0.25">
      <c r="A12" s="19" t="s">
        <v>22</v>
      </c>
      <c r="B12" s="20" t="s">
        <v>23</v>
      </c>
      <c r="C12" s="21">
        <v>16.420000000000002</v>
      </c>
      <c r="D12" s="22">
        <v>1</v>
      </c>
      <c r="E12" s="23">
        <f>+C12</f>
        <v>16.420000000000002</v>
      </c>
      <c r="F12" s="148">
        <f>+'[1]Rates By Rate Class'!$D$9</f>
        <v>17.137224825787985</v>
      </c>
      <c r="G12" s="25">
        <v>1</v>
      </c>
      <c r="H12" s="23">
        <f>+F12</f>
        <v>17.137224825787985</v>
      </c>
      <c r="I12" s="26">
        <f>+H12-E12</f>
        <v>0.71722482578798363</v>
      </c>
      <c r="J12" s="27">
        <f>+I12/E12</f>
        <v>4.3679952849450886E-2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f t="shared" ref="I13:I17" si="0">+H13-E13</f>
        <v>0</v>
      </c>
      <c r="J13" s="27"/>
    </row>
    <row r="14" spans="1:10" x14ac:dyDescent="0.25">
      <c r="A14" s="28" t="s">
        <v>58</v>
      </c>
      <c r="B14" s="20" t="s">
        <v>23</v>
      </c>
      <c r="C14" s="21">
        <v>0.08</v>
      </c>
      <c r="D14" s="22">
        <v>1</v>
      </c>
      <c r="E14" s="23">
        <f>+C14</f>
        <v>0.08</v>
      </c>
      <c r="F14" s="24"/>
      <c r="G14" s="25">
        <v>1</v>
      </c>
      <c r="H14" s="23">
        <v>0</v>
      </c>
      <c r="I14" s="26">
        <f t="shared" si="0"/>
        <v>-0.08</v>
      </c>
      <c r="J14" s="27">
        <f t="shared" ref="J14:J15" si="1">+I14/E14</f>
        <v>-1</v>
      </c>
    </row>
    <row r="15" spans="1:10" x14ac:dyDescent="0.25">
      <c r="A15" s="19" t="s">
        <v>26</v>
      </c>
      <c r="B15" s="20" t="s">
        <v>27</v>
      </c>
      <c r="C15" s="21">
        <v>1.7399999999999999E-2</v>
      </c>
      <c r="D15" s="29">
        <f>+$B$3</f>
        <v>1000</v>
      </c>
      <c r="E15" s="23">
        <f>+C15*D15</f>
        <v>17.399999999999999</v>
      </c>
      <c r="F15" s="24">
        <f>+'[1]Rates By Rate Class'!$E$9</f>
        <v>1.807198254355824E-2</v>
      </c>
      <c r="G15" s="29">
        <f>+$B$3</f>
        <v>1000</v>
      </c>
      <c r="H15" s="23">
        <f>+G15*F15</f>
        <v>18.071982543558242</v>
      </c>
      <c r="I15" s="26">
        <f t="shared" si="0"/>
        <v>0.67198254355824361</v>
      </c>
      <c r="J15" s="27">
        <f t="shared" si="1"/>
        <v>3.8619686411393316E-2</v>
      </c>
    </row>
    <row r="16" spans="1:10" x14ac:dyDescent="0.25">
      <c r="A16" s="19" t="s">
        <v>28</v>
      </c>
      <c r="B16" s="20"/>
      <c r="C16" s="21"/>
      <c r="D16" s="29">
        <f t="shared" ref="D16:D17" si="2">+$B$3</f>
        <v>1000</v>
      </c>
      <c r="E16" s="23">
        <v>0</v>
      </c>
      <c r="F16" s="24"/>
      <c r="G16" s="29">
        <f t="shared" ref="G16:G17" si="3">+$B$3</f>
        <v>1000</v>
      </c>
      <c r="H16" s="23">
        <v>0</v>
      </c>
      <c r="I16" s="26">
        <f t="shared" si="0"/>
        <v>0</v>
      </c>
      <c r="J16" s="27"/>
    </row>
    <row r="17" spans="1:13" x14ac:dyDescent="0.25">
      <c r="A17" s="19" t="s">
        <v>29</v>
      </c>
      <c r="B17" s="20" t="s">
        <v>27</v>
      </c>
      <c r="C17" s="21"/>
      <c r="D17" s="29">
        <f t="shared" si="2"/>
        <v>1000</v>
      </c>
      <c r="E17" s="23">
        <v>0</v>
      </c>
      <c r="F17" s="24">
        <f>+'[3]6. Rate Rider Calculations'!$F$182</f>
        <v>3.5989822056020979E-4</v>
      </c>
      <c r="G17" s="29">
        <f t="shared" si="3"/>
        <v>1000</v>
      </c>
      <c r="H17" s="23">
        <f>+F17*G17</f>
        <v>0.35989822056020981</v>
      </c>
      <c r="I17" s="26">
        <f t="shared" si="0"/>
        <v>0.35989822056020981</v>
      </c>
      <c r="J17" s="27">
        <v>1</v>
      </c>
    </row>
    <row r="18" spans="1:13" x14ac:dyDescent="0.25">
      <c r="A18" s="30" t="s">
        <v>30</v>
      </c>
      <c r="B18" s="31"/>
      <c r="C18" s="32"/>
      <c r="D18" s="33"/>
      <c r="E18" s="123">
        <f>SUM(E12:E17)</f>
        <v>33.9</v>
      </c>
      <c r="F18" s="124"/>
      <c r="G18" s="53"/>
      <c r="H18" s="123">
        <f>SUM(H12:H17)</f>
        <v>35.569105589906442</v>
      </c>
      <c r="I18" s="37">
        <f>+H18-E18</f>
        <v>1.6691055899064438</v>
      </c>
      <c r="J18" s="38">
        <f>+I18/E18</f>
        <v>4.9236153094585365E-2</v>
      </c>
      <c r="L18" s="120"/>
      <c r="M18" s="120"/>
    </row>
    <row r="19" spans="1:13" x14ac:dyDescent="0.25">
      <c r="A19" s="39" t="s">
        <v>31</v>
      </c>
      <c r="B19" s="20" t="s">
        <v>27</v>
      </c>
      <c r="C19" s="21"/>
      <c r="D19" s="29">
        <f t="shared" ref="D19:D23" si="4">+$B$3</f>
        <v>1000</v>
      </c>
      <c r="E19" s="23">
        <v>0</v>
      </c>
      <c r="F19" s="24">
        <f>+'[3]6. Rate Rider Calculations'!$F$21</f>
        <v>3.6318371338786952E-3</v>
      </c>
      <c r="G19" s="29">
        <f t="shared" ref="G19:G23" si="5">+$B$3</f>
        <v>1000</v>
      </c>
      <c r="H19" s="23">
        <f>+G19*F19</f>
        <v>3.6318371338786952</v>
      </c>
      <c r="I19" s="26">
        <f>+H19-E19</f>
        <v>3.6318371338786952</v>
      </c>
      <c r="J19" s="27">
        <v>1</v>
      </c>
    </row>
    <row r="20" spans="1:13" x14ac:dyDescent="0.25">
      <c r="A20" s="39" t="s">
        <v>74</v>
      </c>
      <c r="B20" s="20" t="s">
        <v>27</v>
      </c>
      <c r="C20" s="21"/>
      <c r="D20" s="29">
        <f t="shared" si="4"/>
        <v>1000</v>
      </c>
      <c r="E20" s="23">
        <v>0</v>
      </c>
      <c r="F20" s="24">
        <f>+'[3]6. Rate Rider Calculations'!$F$47</f>
        <v>-3.1509322597035971E-3</v>
      </c>
      <c r="G20" s="29">
        <f t="shared" si="5"/>
        <v>1000</v>
      </c>
      <c r="H20" s="23">
        <f t="shared" ref="H20:H27" si="6">+G20*F20</f>
        <v>-3.1509322597035969</v>
      </c>
      <c r="I20" s="26">
        <f>+H20-E20</f>
        <v>-3.1509322597035969</v>
      </c>
      <c r="J20" s="27">
        <v>-1</v>
      </c>
    </row>
    <row r="21" spans="1:13" x14ac:dyDescent="0.25">
      <c r="A21" s="39" t="s">
        <v>32</v>
      </c>
      <c r="B21" s="20" t="s">
        <v>27</v>
      </c>
      <c r="C21" s="21"/>
      <c r="D21" s="29">
        <f t="shared" si="4"/>
        <v>1000</v>
      </c>
      <c r="E21" s="23">
        <v>0</v>
      </c>
      <c r="F21" s="24">
        <f>+'[3]6. Rate Rider Calculations'!$F$126</f>
        <v>3.3822730216130159E-4</v>
      </c>
      <c r="G21" s="29">
        <f t="shared" si="5"/>
        <v>1000</v>
      </c>
      <c r="H21" s="23">
        <f t="shared" si="6"/>
        <v>0.33822730216130159</v>
      </c>
      <c r="I21" s="26">
        <f t="shared" ref="I21:I27" si="7">+H21-E21</f>
        <v>0.33822730216130159</v>
      </c>
      <c r="J21" s="27">
        <v>1</v>
      </c>
    </row>
    <row r="22" spans="1:13" x14ac:dyDescent="0.25">
      <c r="A22" s="39" t="s">
        <v>33</v>
      </c>
      <c r="B22" s="20" t="s">
        <v>27</v>
      </c>
      <c r="C22" s="21"/>
      <c r="D22" s="29">
        <f t="shared" si="4"/>
        <v>1000</v>
      </c>
      <c r="E22" s="23">
        <v>0</v>
      </c>
      <c r="F22" s="24">
        <f>+'[3]6. Rate Rider Calculations'!$F$154</f>
        <v>-1.8913116148559523E-3</v>
      </c>
      <c r="G22" s="29">
        <f t="shared" si="5"/>
        <v>1000</v>
      </c>
      <c r="H22" s="23">
        <f t="shared" si="6"/>
        <v>-1.8913116148559523</v>
      </c>
      <c r="I22" s="26">
        <f t="shared" si="7"/>
        <v>-1.8913116148559523</v>
      </c>
      <c r="J22" s="27">
        <v>-1</v>
      </c>
    </row>
    <row r="23" spans="1:13" x14ac:dyDescent="0.25">
      <c r="A23" s="39" t="s">
        <v>59</v>
      </c>
      <c r="B23" s="20" t="s">
        <v>27</v>
      </c>
      <c r="C23" s="21"/>
      <c r="D23" s="29">
        <f t="shared" si="4"/>
        <v>1000</v>
      </c>
      <c r="E23" s="23">
        <v>0</v>
      </c>
      <c r="F23" s="24"/>
      <c r="G23" s="29">
        <f t="shared" si="5"/>
        <v>1000</v>
      </c>
      <c r="H23" s="23">
        <f t="shared" si="6"/>
        <v>0</v>
      </c>
      <c r="I23" s="26">
        <f t="shared" si="7"/>
        <v>0</v>
      </c>
      <c r="J23" s="27"/>
    </row>
    <row r="24" spans="1:13" x14ac:dyDescent="0.25">
      <c r="A24" s="28" t="s">
        <v>57</v>
      </c>
      <c r="B24" s="20" t="s">
        <v>23</v>
      </c>
      <c r="C24" s="21">
        <v>2.78</v>
      </c>
      <c r="D24" s="22">
        <v>1</v>
      </c>
      <c r="E24" s="23">
        <f>+C24*D24</f>
        <v>2.78</v>
      </c>
      <c r="F24" s="24"/>
      <c r="G24" s="25">
        <v>1</v>
      </c>
      <c r="H24" s="23">
        <f t="shared" si="6"/>
        <v>0</v>
      </c>
      <c r="I24" s="26">
        <f t="shared" si="7"/>
        <v>-2.78</v>
      </c>
      <c r="J24" s="27">
        <f t="shared" ref="J24:J27" si="8">+I24/E24</f>
        <v>-1</v>
      </c>
    </row>
    <row r="25" spans="1:13" x14ac:dyDescent="0.25">
      <c r="A25" s="40" t="s">
        <v>34</v>
      </c>
      <c r="B25" s="20" t="s">
        <v>27</v>
      </c>
      <c r="C25" s="21">
        <v>2.0000000000000001E-4</v>
      </c>
      <c r="D25" s="29">
        <f>+$B$3</f>
        <v>1000</v>
      </c>
      <c r="E25" s="23">
        <f t="shared" ref="E25:E27" si="9">+C25*D25</f>
        <v>0.2</v>
      </c>
      <c r="F25" s="24">
        <f>+'[1]Low Voltage Rates'!$F$9</f>
        <v>5.5956856993974306E-4</v>
      </c>
      <c r="G25" s="29">
        <f>+$B$3</f>
        <v>1000</v>
      </c>
      <c r="H25" s="23">
        <f t="shared" si="6"/>
        <v>0.55956856993974302</v>
      </c>
      <c r="I25" s="26">
        <f t="shared" si="7"/>
        <v>0.35956856993974301</v>
      </c>
      <c r="J25" s="27">
        <f t="shared" si="8"/>
        <v>1.7978428496987149</v>
      </c>
    </row>
    <row r="26" spans="1:13" x14ac:dyDescent="0.25">
      <c r="A26" s="40" t="s">
        <v>35</v>
      </c>
      <c r="B26" s="20"/>
      <c r="C26" s="41">
        <v>0.10214000000000001</v>
      </c>
      <c r="D26" s="42">
        <f>+D25*0.0362</f>
        <v>36.200000000000003</v>
      </c>
      <c r="E26" s="23">
        <f t="shared" si="9"/>
        <v>3.6974680000000006</v>
      </c>
      <c r="F26" s="43">
        <v>0.10214000000000001</v>
      </c>
      <c r="G26" s="42">
        <f>+G25*0.0375</f>
        <v>37.5</v>
      </c>
      <c r="H26" s="23">
        <f t="shared" si="6"/>
        <v>3.8302500000000004</v>
      </c>
      <c r="I26" s="26">
        <f t="shared" si="7"/>
        <v>0.13278199999999973</v>
      </c>
      <c r="J26" s="27">
        <f t="shared" si="8"/>
        <v>3.5911602209944674E-2</v>
      </c>
    </row>
    <row r="27" spans="1:13" x14ac:dyDescent="0.25">
      <c r="A27" s="40" t="s">
        <v>36</v>
      </c>
      <c r="B27" s="20" t="s">
        <v>23</v>
      </c>
      <c r="C27" s="41">
        <v>0.79</v>
      </c>
      <c r="D27" s="22">
        <v>1</v>
      </c>
      <c r="E27" s="23">
        <f t="shared" si="9"/>
        <v>0.79</v>
      </c>
      <c r="F27" s="150">
        <v>0.79</v>
      </c>
      <c r="G27" s="22">
        <v>1</v>
      </c>
      <c r="H27" s="23">
        <f t="shared" si="6"/>
        <v>0.79</v>
      </c>
      <c r="I27" s="26">
        <f t="shared" si="7"/>
        <v>0</v>
      </c>
      <c r="J27" s="27">
        <f t="shared" si="8"/>
        <v>0</v>
      </c>
    </row>
    <row r="28" spans="1:13" x14ac:dyDescent="0.25">
      <c r="A28" s="44" t="s">
        <v>37</v>
      </c>
      <c r="B28" s="45"/>
      <c r="C28" s="46"/>
      <c r="D28" s="33"/>
      <c r="E28" s="47">
        <f>SUM(E18:E27)</f>
        <v>41.367468000000002</v>
      </c>
      <c r="F28" s="33"/>
      <c r="G28" s="36"/>
      <c r="H28" s="47">
        <f>SUM(H18:H27)</f>
        <v>39.676744721326635</v>
      </c>
      <c r="I28" s="37">
        <f>+H28-E28</f>
        <v>-1.6907232786733672</v>
      </c>
      <c r="J28" s="38">
        <f>+I28/E28</f>
        <v>-4.0870842727753293E-2</v>
      </c>
    </row>
    <row r="29" spans="1:13" x14ac:dyDescent="0.25">
      <c r="A29" s="48" t="s">
        <v>38</v>
      </c>
      <c r="B29" s="49" t="s">
        <v>27</v>
      </c>
      <c r="C29" s="24">
        <v>7.3000000000000001E-3</v>
      </c>
      <c r="D29" s="42">
        <f>+$B$3*1.0362</f>
        <v>1036.2</v>
      </c>
      <c r="E29" s="23">
        <f>+C29*D29</f>
        <v>7.56426</v>
      </c>
      <c r="F29" s="24">
        <f>+'[4]9. RTSR Rates to Forecast'!$J$42</f>
        <v>6.7330300735613411E-3</v>
      </c>
      <c r="G29" s="42">
        <f>+$B$3*B6</f>
        <v>1037.5</v>
      </c>
      <c r="H29" s="23">
        <f t="shared" ref="H29:H30" si="10">+G29*F29</f>
        <v>6.9855187013198918</v>
      </c>
      <c r="I29" s="26">
        <f t="shared" ref="I29:I30" si="11">+H29-E29</f>
        <v>-0.57874129868010815</v>
      </c>
      <c r="J29" s="27">
        <f t="shared" ref="J29:J30" si="12">+I29/E29</f>
        <v>-7.6509969075640991E-2</v>
      </c>
    </row>
    <row r="30" spans="1:13" x14ac:dyDescent="0.25">
      <c r="A30" s="50" t="s">
        <v>39</v>
      </c>
      <c r="B30" s="49" t="s">
        <v>27</v>
      </c>
      <c r="C30" s="24">
        <v>5.3E-3</v>
      </c>
      <c r="D30" s="42">
        <f>+$B$3*1.0362</f>
        <v>1036.2</v>
      </c>
      <c r="E30" s="23">
        <f>+C30*D30</f>
        <v>5.49186</v>
      </c>
      <c r="F30" s="24">
        <f>+'[4]9. RTSR Rates to Forecast'!$J$54</f>
        <v>5.2762761987830351E-3</v>
      </c>
      <c r="G30" s="42">
        <f>+G29</f>
        <v>1037.5</v>
      </c>
      <c r="H30" s="23">
        <f t="shared" si="10"/>
        <v>5.4741365562373989</v>
      </c>
      <c r="I30" s="26">
        <f t="shared" si="11"/>
        <v>-1.7723443762601043E-2</v>
      </c>
      <c r="J30" s="27">
        <f t="shared" si="12"/>
        <v>-3.2272206069712344E-3</v>
      </c>
    </row>
    <row r="31" spans="1:13" x14ac:dyDescent="0.25">
      <c r="A31" s="44" t="s">
        <v>40</v>
      </c>
      <c r="B31" s="31"/>
      <c r="C31" s="51"/>
      <c r="D31" s="33"/>
      <c r="E31" s="47">
        <f>SUM(E28:E30)</f>
        <v>54.423588000000002</v>
      </c>
      <c r="F31" s="52"/>
      <c r="G31" s="53"/>
      <c r="H31" s="47">
        <f>SUM(H28:H30)</f>
        <v>52.136399978883922</v>
      </c>
      <c r="I31" s="37">
        <f>+H31-E31</f>
        <v>-2.28718802111608</v>
      </c>
      <c r="J31" s="38">
        <f>+I31/E31</f>
        <v>-4.2025674990705864E-2</v>
      </c>
    </row>
    <row r="32" spans="1:13" x14ac:dyDescent="0.25">
      <c r="A32" s="54" t="s">
        <v>41</v>
      </c>
      <c r="B32" s="20" t="s">
        <v>27</v>
      </c>
      <c r="C32" s="55">
        <v>3.5999999999999999E-3</v>
      </c>
      <c r="D32" s="42">
        <f>+D29</f>
        <v>1036.2</v>
      </c>
      <c r="E32" s="56">
        <f>ROUND(+C32*D32,2)</f>
        <v>3.73</v>
      </c>
      <c r="F32" s="137">
        <v>3.5999999999999999E-3</v>
      </c>
      <c r="G32" s="42">
        <f>+G29</f>
        <v>1037.5</v>
      </c>
      <c r="H32" s="56">
        <f>ROUND(+F32*G32,2)</f>
        <v>3.74</v>
      </c>
      <c r="I32" s="26">
        <f t="shared" ref="I32:I35" si="13">+H32-E32</f>
        <v>1.0000000000000231E-2</v>
      </c>
      <c r="J32" s="27">
        <f t="shared" ref="J32:J36" si="14">+I32/E32</f>
        <v>2.6809651474531452E-3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+D29</f>
        <v>1036.2</v>
      </c>
      <c r="E33" s="56">
        <f>ROUND(+C33*D33,2)</f>
        <v>1.35</v>
      </c>
      <c r="F33" s="57">
        <v>1.2999999999999999E-3</v>
      </c>
      <c r="G33" s="42">
        <f>+G29</f>
        <v>1037.5</v>
      </c>
      <c r="H33" s="56">
        <f>ROUND(+F33*G33,2)</f>
        <v>1.35</v>
      </c>
      <c r="I33" s="26">
        <f t="shared" si="13"/>
        <v>0</v>
      </c>
      <c r="J33" s="27">
        <f t="shared" si="14"/>
        <v>0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56">
        <f t="shared" ref="E33:E36" si="15">+C34*D34</f>
        <v>0.25</v>
      </c>
      <c r="F34" s="57">
        <v>0.25</v>
      </c>
      <c r="G34" s="25">
        <v>1</v>
      </c>
      <c r="H34" s="56">
        <f t="shared" ref="H34:H36" si="16">+F34*G34</f>
        <v>0.25</v>
      </c>
      <c r="I34" s="26">
        <f t="shared" si="13"/>
        <v>0</v>
      </c>
      <c r="J34" s="27">
        <f t="shared" si="14"/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 t="shared" ref="D35" si="17">+$B$3</f>
        <v>1000</v>
      </c>
      <c r="E35" s="56">
        <f t="shared" si="15"/>
        <v>7</v>
      </c>
      <c r="F35" s="118">
        <f>+C35</f>
        <v>7.0000000000000001E-3</v>
      </c>
      <c r="G35" s="29">
        <f t="shared" ref="G35" si="18">+$B$3</f>
        <v>1000</v>
      </c>
      <c r="H35" s="56">
        <f t="shared" si="16"/>
        <v>7</v>
      </c>
      <c r="I35" s="26">
        <f t="shared" si="13"/>
        <v>0</v>
      </c>
      <c r="J35" s="27">
        <f t="shared" si="14"/>
        <v>0</v>
      </c>
    </row>
    <row r="36" spans="1:10" s="143" customFormat="1" ht="26.25" x14ac:dyDescent="0.25">
      <c r="A36" s="139" t="s">
        <v>45</v>
      </c>
      <c r="B36" s="138" t="s">
        <v>27</v>
      </c>
      <c r="C36" s="181">
        <v>1.1000000000000001E-3</v>
      </c>
      <c r="D36" s="147">
        <f>+D33</f>
        <v>1036.2</v>
      </c>
      <c r="E36" s="183">
        <f>ROUND(+C36*D36,2)</f>
        <v>1.1399999999999999</v>
      </c>
      <c r="F36" s="145">
        <v>1.1000000000000001E-3</v>
      </c>
      <c r="G36" s="144">
        <f>+G33</f>
        <v>1037.5</v>
      </c>
      <c r="H36" s="183">
        <f>ROUND(+F36*G36,2)</f>
        <v>1.1399999999999999</v>
      </c>
      <c r="I36" s="26">
        <f t="shared" ref="I36" si="19">+H36-E36</f>
        <v>0</v>
      </c>
      <c r="J36" s="184">
        <f t="shared" si="14"/>
        <v>0</v>
      </c>
    </row>
    <row r="37" spans="1:10" x14ac:dyDescent="0.25">
      <c r="A37" s="40" t="s">
        <v>46</v>
      </c>
      <c r="B37" s="20"/>
      <c r="C37" s="59">
        <v>0.08</v>
      </c>
      <c r="D37" s="60">
        <v>640</v>
      </c>
      <c r="E37" s="56">
        <f t="shared" ref="E37:E39" si="20">+C37*D37</f>
        <v>51.2</v>
      </c>
      <c r="F37" s="59">
        <v>0.08</v>
      </c>
      <c r="G37" s="60">
        <v>640</v>
      </c>
      <c r="H37" s="23">
        <f t="shared" ref="H37:H39" si="21">+G37*F37</f>
        <v>51.2</v>
      </c>
      <c r="I37" s="26">
        <f t="shared" ref="I37:I39" si="22">+H37-E37</f>
        <v>0</v>
      </c>
      <c r="J37" s="27">
        <f t="shared" ref="J37:J39" si="23">+I37/E37</f>
        <v>0</v>
      </c>
    </row>
    <row r="38" spans="1:10" x14ac:dyDescent="0.25">
      <c r="A38" s="40" t="s">
        <v>47</v>
      </c>
      <c r="B38" s="20"/>
      <c r="C38" s="59">
        <v>0.122</v>
      </c>
      <c r="D38" s="60">
        <v>180</v>
      </c>
      <c r="E38" s="56">
        <f t="shared" si="20"/>
        <v>21.96</v>
      </c>
      <c r="F38" s="59">
        <v>0.122</v>
      </c>
      <c r="G38" s="60">
        <v>180</v>
      </c>
      <c r="H38" s="23">
        <f t="shared" si="21"/>
        <v>21.96</v>
      </c>
      <c r="I38" s="26">
        <f t="shared" si="22"/>
        <v>0</v>
      </c>
      <c r="J38" s="27">
        <f t="shared" si="23"/>
        <v>0</v>
      </c>
    </row>
    <row r="39" spans="1:10" x14ac:dyDescent="0.25">
      <c r="A39" s="6" t="s">
        <v>48</v>
      </c>
      <c r="B39" s="20"/>
      <c r="C39" s="59">
        <v>0.161</v>
      </c>
      <c r="D39" s="60">
        <v>180</v>
      </c>
      <c r="E39" s="56">
        <f t="shared" si="20"/>
        <v>28.98</v>
      </c>
      <c r="F39" s="59">
        <v>0.161</v>
      </c>
      <c r="G39" s="60">
        <v>180</v>
      </c>
      <c r="H39" s="23">
        <f t="shared" si="21"/>
        <v>28.98</v>
      </c>
      <c r="I39" s="26">
        <f t="shared" si="22"/>
        <v>0</v>
      </c>
      <c r="J39" s="27">
        <f t="shared" si="23"/>
        <v>0</v>
      </c>
    </row>
    <row r="40" spans="1:10" x14ac:dyDescent="0.25">
      <c r="A40" s="40" t="s">
        <v>49</v>
      </c>
      <c r="B40" s="20"/>
      <c r="C40" s="59"/>
      <c r="D40" s="60"/>
      <c r="E40" s="56"/>
      <c r="F40" s="59"/>
      <c r="G40" s="60"/>
      <c r="H40" s="56"/>
      <c r="I40" s="26">
        <v>0</v>
      </c>
      <c r="J40" s="27"/>
    </row>
    <row r="41" spans="1:10" ht="15.75" thickBot="1" x14ac:dyDescent="0.3">
      <c r="A41" s="40" t="s">
        <v>50</v>
      </c>
      <c r="B41" s="20"/>
      <c r="C41" s="55"/>
      <c r="D41" s="61"/>
      <c r="E41" s="56"/>
      <c r="F41" s="55"/>
      <c r="G41" s="61"/>
      <c r="H41" s="56"/>
      <c r="I41" s="26">
        <v>0</v>
      </c>
      <c r="J41" s="27"/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51</v>
      </c>
      <c r="B43" s="19"/>
      <c r="C43" s="71"/>
      <c r="D43" s="72"/>
      <c r="E43" s="73">
        <f>SUM(E31:E39)</f>
        <v>170.03358800000001</v>
      </c>
      <c r="F43" s="74"/>
      <c r="G43" s="74"/>
      <c r="H43" s="73">
        <f>SUM(H31:H39)</f>
        <v>167.75639997888393</v>
      </c>
      <c r="I43" s="75">
        <f>+H43-E43</f>
        <v>-2.2771880211160749</v>
      </c>
      <c r="J43" s="76">
        <f>+I43/E43</f>
        <v>-1.3392577595410588E-2</v>
      </c>
    </row>
    <row r="44" spans="1:10" x14ac:dyDescent="0.25">
      <c r="A44" s="77" t="s">
        <v>52</v>
      </c>
      <c r="B44" s="19"/>
      <c r="C44" s="71">
        <v>0.13</v>
      </c>
      <c r="D44" s="78"/>
      <c r="E44" s="79">
        <f>+E43*0.13</f>
        <v>22.104366440000003</v>
      </c>
      <c r="F44" s="80">
        <v>0.13</v>
      </c>
      <c r="G44" s="81"/>
      <c r="H44" s="79">
        <f>+H43*0.13</f>
        <v>21.808331997254911</v>
      </c>
      <c r="I44" s="82">
        <f>+H44-E44</f>
        <v>-0.29603444274509272</v>
      </c>
      <c r="J44" s="83">
        <f>+I44/E44</f>
        <v>-1.3392577595410723E-2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192.13795444000002</v>
      </c>
      <c r="F45" s="81"/>
      <c r="G45" s="81"/>
      <c r="H45" s="79">
        <f>+H43+H44</f>
        <v>189.56473197613883</v>
      </c>
      <c r="I45" s="82">
        <f>+H45-E45</f>
        <v>-2.5732224638611854</v>
      </c>
      <c r="J45" s="83">
        <f>+I45/E45</f>
        <v>-1.3392577595410696E-2</v>
      </c>
    </row>
    <row r="46" spans="1:10" x14ac:dyDescent="0.25">
      <c r="A46" s="170" t="s">
        <v>54</v>
      </c>
      <c r="B46" s="170"/>
      <c r="C46" s="85"/>
      <c r="D46" s="78"/>
      <c r="E46" s="58"/>
      <c r="F46" s="58"/>
      <c r="G46" s="58"/>
      <c r="H46" s="58"/>
      <c r="I46" s="58"/>
      <c r="J46" s="87"/>
    </row>
    <row r="47" spans="1:10" ht="15.75" thickBot="1" x14ac:dyDescent="0.3">
      <c r="A47" s="172" t="s">
        <v>55</v>
      </c>
      <c r="B47" s="172"/>
      <c r="C47" s="88"/>
      <c r="D47" s="89"/>
      <c r="E47" s="90">
        <f>+E45</f>
        <v>192.13795444000002</v>
      </c>
      <c r="F47" s="91"/>
      <c r="G47" s="91"/>
      <c r="H47" s="90">
        <f>+H45</f>
        <v>189.56473197613883</v>
      </c>
      <c r="I47" s="92">
        <f>+H47-E47</f>
        <v>-2.5732224638611854</v>
      </c>
      <c r="J47" s="93">
        <f>+I47/E47</f>
        <v>-1.3392577595410696E-2</v>
      </c>
    </row>
    <row r="48" spans="1:10" ht="15.75" thickBot="1" x14ac:dyDescent="0.3">
      <c r="A48" s="62"/>
      <c r="B48" s="63"/>
      <c r="C48" s="64"/>
      <c r="D48" s="65"/>
      <c r="E48" s="66"/>
      <c r="F48" s="64"/>
      <c r="G48" s="67"/>
      <c r="H48" s="66"/>
      <c r="I48" s="68"/>
      <c r="J48" s="69"/>
    </row>
    <row r="50" spans="1:10" x14ac:dyDescent="0.25">
      <c r="A50" s="121" t="s">
        <v>0</v>
      </c>
      <c r="B50" s="174" t="s">
        <v>60</v>
      </c>
      <c r="C50" s="174"/>
      <c r="D50" s="174"/>
      <c r="E50" s="2"/>
      <c r="F50" s="2"/>
      <c r="G50" s="3"/>
      <c r="H50" s="3"/>
      <c r="I50" s="3"/>
      <c r="J50" s="3"/>
    </row>
    <row r="51" spans="1:10" x14ac:dyDescent="0.25">
      <c r="A51" s="1" t="s">
        <v>2</v>
      </c>
      <c r="B51" s="173" t="s">
        <v>3</v>
      </c>
      <c r="C51" s="173"/>
      <c r="D51" s="173"/>
      <c r="E51" s="2"/>
      <c r="F51" s="2"/>
      <c r="G51" s="3"/>
      <c r="H51" s="3"/>
      <c r="I51" s="3"/>
      <c r="J51" s="3"/>
    </row>
    <row r="52" spans="1:10" ht="15.75" x14ac:dyDescent="0.25">
      <c r="A52" s="1" t="s">
        <v>4</v>
      </c>
      <c r="B52" s="4">
        <v>2000</v>
      </c>
      <c r="C52" s="5" t="s">
        <v>5</v>
      </c>
      <c r="D52" s="6"/>
      <c r="E52" s="3"/>
      <c r="F52" s="3"/>
      <c r="G52" s="7"/>
      <c r="H52" s="7"/>
      <c r="I52" s="7"/>
      <c r="J52" s="7"/>
    </row>
    <row r="53" spans="1:10" ht="15.75" x14ac:dyDescent="0.25">
      <c r="A53" s="1" t="s">
        <v>6</v>
      </c>
      <c r="B53" s="4">
        <v>0</v>
      </c>
      <c r="C53" s="8" t="s">
        <v>7</v>
      </c>
      <c r="D53" s="9"/>
      <c r="E53" s="10"/>
      <c r="F53" s="10"/>
      <c r="G53" s="10"/>
      <c r="H53" s="3"/>
      <c r="I53" s="3"/>
      <c r="J53" s="3"/>
    </row>
    <row r="54" spans="1:10" x14ac:dyDescent="0.25">
      <c r="A54" s="1" t="s">
        <v>8</v>
      </c>
      <c r="B54" s="11">
        <v>1.0362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1" t="s">
        <v>9</v>
      </c>
      <c r="B55" s="11">
        <v>1.0375000000000001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5" t="s">
        <v>10</v>
      </c>
      <c r="B56" s="12" t="s">
        <v>11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13"/>
      <c r="C58" s="162" t="s">
        <v>12</v>
      </c>
      <c r="D58" s="171"/>
      <c r="E58" s="163"/>
      <c r="F58" s="162" t="s">
        <v>13</v>
      </c>
      <c r="G58" s="171"/>
      <c r="H58" s="163"/>
      <c r="I58" s="162" t="s">
        <v>14</v>
      </c>
      <c r="J58" s="163"/>
    </row>
    <row r="59" spans="1:10" x14ac:dyDescent="0.25">
      <c r="A59" s="6"/>
      <c r="B59" s="164" t="s">
        <v>15</v>
      </c>
      <c r="C59" s="14" t="s">
        <v>16</v>
      </c>
      <c r="D59" s="14" t="s">
        <v>17</v>
      </c>
      <c r="E59" s="15" t="s">
        <v>18</v>
      </c>
      <c r="F59" s="14" t="s">
        <v>16</v>
      </c>
      <c r="G59" s="16" t="s">
        <v>17</v>
      </c>
      <c r="H59" s="15" t="s">
        <v>18</v>
      </c>
      <c r="I59" s="166" t="s">
        <v>19</v>
      </c>
      <c r="J59" s="168" t="s">
        <v>20</v>
      </c>
    </row>
    <row r="60" spans="1:10" x14ac:dyDescent="0.25">
      <c r="A60" s="6"/>
      <c r="B60" s="165"/>
      <c r="C60" s="17" t="s">
        <v>21</v>
      </c>
      <c r="D60" s="17"/>
      <c r="E60" s="18" t="s">
        <v>21</v>
      </c>
      <c r="F60" s="17" t="s">
        <v>21</v>
      </c>
      <c r="G60" s="18"/>
      <c r="H60" s="18" t="s">
        <v>21</v>
      </c>
      <c r="I60" s="167"/>
      <c r="J60" s="169"/>
    </row>
    <row r="61" spans="1:10" x14ac:dyDescent="0.25">
      <c r="A61" s="19" t="s">
        <v>22</v>
      </c>
      <c r="B61" s="20" t="s">
        <v>23</v>
      </c>
      <c r="C61" s="21">
        <v>16.420000000000002</v>
      </c>
      <c r="D61" s="22">
        <v>1</v>
      </c>
      <c r="E61" s="23">
        <f>+C61</f>
        <v>16.420000000000002</v>
      </c>
      <c r="F61" s="148">
        <f>+F12</f>
        <v>17.137224825787985</v>
      </c>
      <c r="G61" s="25">
        <v>1</v>
      </c>
      <c r="H61" s="23">
        <f>+F61</f>
        <v>17.137224825787985</v>
      </c>
      <c r="I61" s="26">
        <f>+H61-E61</f>
        <v>0.71722482578798363</v>
      </c>
      <c r="J61" s="27">
        <f>+I61/E61</f>
        <v>4.3679952849450886E-2</v>
      </c>
    </row>
    <row r="62" spans="1:10" x14ac:dyDescent="0.25">
      <c r="A62" s="19" t="s">
        <v>24</v>
      </c>
      <c r="B62" s="20"/>
      <c r="C62" s="21"/>
      <c r="D62" s="22">
        <v>1</v>
      </c>
      <c r="E62" s="23">
        <v>0</v>
      </c>
      <c r="F62" s="24"/>
      <c r="G62" s="25">
        <v>1</v>
      </c>
      <c r="H62" s="23">
        <v>0</v>
      </c>
      <c r="I62" s="26">
        <f t="shared" ref="I62:I66" si="24">+H62-E62</f>
        <v>0</v>
      </c>
      <c r="J62" s="27"/>
    </row>
    <row r="63" spans="1:10" x14ac:dyDescent="0.25">
      <c r="A63" s="28" t="s">
        <v>58</v>
      </c>
      <c r="B63" s="20" t="s">
        <v>23</v>
      </c>
      <c r="C63" s="21">
        <v>0.08</v>
      </c>
      <c r="D63" s="22">
        <v>1</v>
      </c>
      <c r="E63" s="23">
        <f>+C63</f>
        <v>0.08</v>
      </c>
      <c r="F63" s="24"/>
      <c r="G63" s="25">
        <v>1</v>
      </c>
      <c r="H63" s="23">
        <v>0</v>
      </c>
      <c r="I63" s="26">
        <f t="shared" si="24"/>
        <v>-0.08</v>
      </c>
      <c r="J63" s="27">
        <f t="shared" ref="J63:J88" si="25">+I63/E63</f>
        <v>-1</v>
      </c>
    </row>
    <row r="64" spans="1:10" x14ac:dyDescent="0.25">
      <c r="A64" s="19" t="s">
        <v>26</v>
      </c>
      <c r="B64" s="20" t="s">
        <v>27</v>
      </c>
      <c r="C64" s="21">
        <v>1.7399999999999999E-2</v>
      </c>
      <c r="D64" s="29">
        <v>2000</v>
      </c>
      <c r="E64" s="23">
        <f>+C64*D64</f>
        <v>34.799999999999997</v>
      </c>
      <c r="F64" s="24">
        <f>+F15</f>
        <v>1.807198254355824E-2</v>
      </c>
      <c r="G64" s="29">
        <v>2000</v>
      </c>
      <c r="H64" s="23">
        <f>+G64*F64</f>
        <v>36.143965087116484</v>
      </c>
      <c r="I64" s="26">
        <f t="shared" si="24"/>
        <v>1.3439650871164872</v>
      </c>
      <c r="J64" s="27">
        <f t="shared" si="25"/>
        <v>3.8619686411393316E-2</v>
      </c>
    </row>
    <row r="65" spans="1:13" x14ac:dyDescent="0.25">
      <c r="A65" s="19" t="s">
        <v>28</v>
      </c>
      <c r="B65" s="20"/>
      <c r="C65" s="21"/>
      <c r="D65" s="29">
        <v>2000</v>
      </c>
      <c r="E65" s="23">
        <v>0</v>
      </c>
      <c r="F65" s="24"/>
      <c r="G65" s="29">
        <v>2000</v>
      </c>
      <c r="H65" s="23">
        <v>0</v>
      </c>
      <c r="I65" s="26">
        <f t="shared" si="24"/>
        <v>0</v>
      </c>
      <c r="J65" s="27"/>
    </row>
    <row r="66" spans="1:13" x14ac:dyDescent="0.25">
      <c r="A66" s="19" t="s">
        <v>29</v>
      </c>
      <c r="B66" s="20" t="s">
        <v>27</v>
      </c>
      <c r="C66" s="21"/>
      <c r="D66" s="29">
        <v>2000</v>
      </c>
      <c r="E66" s="23">
        <v>0</v>
      </c>
      <c r="F66" s="24">
        <f>+F17</f>
        <v>3.5989822056020979E-4</v>
      </c>
      <c r="G66" s="29">
        <v>2000</v>
      </c>
      <c r="H66" s="23">
        <f>+F66*G66</f>
        <v>0.71979644112041963</v>
      </c>
      <c r="I66" s="26">
        <f t="shared" si="24"/>
        <v>0.71979644112041963</v>
      </c>
      <c r="J66" s="27">
        <v>1</v>
      </c>
    </row>
    <row r="67" spans="1:13" x14ac:dyDescent="0.25">
      <c r="A67" s="30" t="s">
        <v>30</v>
      </c>
      <c r="B67" s="31"/>
      <c r="C67" s="32"/>
      <c r="D67" s="33"/>
      <c r="E67" s="123">
        <f>SUM(E61:E66)</f>
        <v>51.3</v>
      </c>
      <c r="F67" s="124"/>
      <c r="G67" s="53"/>
      <c r="H67" s="123">
        <f>SUM(H61:H66)</f>
        <v>54.000986354024889</v>
      </c>
      <c r="I67" s="37">
        <f>+H67-E67</f>
        <v>2.7009863540248915</v>
      </c>
      <c r="J67" s="38">
        <f>+I67/E67</f>
        <v>5.2650806121342916E-2</v>
      </c>
      <c r="L67" s="120">
        <f>+I67/H96</f>
        <v>7.5324953232885784E-3</v>
      </c>
      <c r="M67" s="120">
        <f>+(H61+H64)/H96</f>
        <v>0.14859027822933785</v>
      </c>
    </row>
    <row r="68" spans="1:13" x14ac:dyDescent="0.25">
      <c r="A68" s="39" t="s">
        <v>31</v>
      </c>
      <c r="B68" s="20" t="s">
        <v>27</v>
      </c>
      <c r="C68" s="21"/>
      <c r="D68" s="29">
        <v>2000</v>
      </c>
      <c r="E68" s="23">
        <v>0</v>
      </c>
      <c r="F68" s="24">
        <f>+F19</f>
        <v>3.6318371338786952E-3</v>
      </c>
      <c r="G68" s="29">
        <v>2000</v>
      </c>
      <c r="H68" s="23">
        <f>+G68*F68</f>
        <v>7.2636742677573904</v>
      </c>
      <c r="I68" s="26">
        <f>+H68-E68</f>
        <v>7.2636742677573904</v>
      </c>
      <c r="J68" s="27">
        <v>1</v>
      </c>
    </row>
    <row r="69" spans="1:13" x14ac:dyDescent="0.25">
      <c r="A69" s="39" t="s">
        <v>74</v>
      </c>
      <c r="B69" s="20" t="s">
        <v>27</v>
      </c>
      <c r="C69" s="21"/>
      <c r="D69" s="29">
        <v>2000</v>
      </c>
      <c r="E69" s="23">
        <v>0</v>
      </c>
      <c r="F69" s="24">
        <f>+F20</f>
        <v>-3.1509322597035971E-3</v>
      </c>
      <c r="G69" s="29">
        <v>2000</v>
      </c>
      <c r="H69" s="23">
        <f t="shared" ref="H69:H88" si="26">+G69*F69</f>
        <v>-6.3018645194071938</v>
      </c>
      <c r="I69" s="26">
        <f>+H69-E69</f>
        <v>-6.3018645194071938</v>
      </c>
      <c r="J69" s="27">
        <v>-1</v>
      </c>
    </row>
    <row r="70" spans="1:13" x14ac:dyDescent="0.25">
      <c r="A70" s="39" t="s">
        <v>32</v>
      </c>
      <c r="B70" s="20" t="s">
        <v>27</v>
      </c>
      <c r="C70" s="21"/>
      <c r="D70" s="29">
        <v>2000</v>
      </c>
      <c r="E70" s="23">
        <v>0</v>
      </c>
      <c r="F70" s="24">
        <f>+F21</f>
        <v>3.3822730216130159E-4</v>
      </c>
      <c r="G70" s="29">
        <v>2000</v>
      </c>
      <c r="H70" s="23">
        <f t="shared" si="26"/>
        <v>0.67645460432260318</v>
      </c>
      <c r="I70" s="26">
        <f t="shared" ref="I70:I85" si="27">+H70-E70</f>
        <v>0.67645460432260318</v>
      </c>
      <c r="J70" s="27">
        <v>1</v>
      </c>
    </row>
    <row r="71" spans="1:13" x14ac:dyDescent="0.25">
      <c r="A71" s="39" t="s">
        <v>33</v>
      </c>
      <c r="B71" s="20" t="s">
        <v>27</v>
      </c>
      <c r="C71" s="21"/>
      <c r="D71" s="29">
        <v>2000</v>
      </c>
      <c r="E71" s="23">
        <v>0</v>
      </c>
      <c r="F71" s="24">
        <f>+F22</f>
        <v>-1.8913116148559523E-3</v>
      </c>
      <c r="G71" s="29">
        <v>2000</v>
      </c>
      <c r="H71" s="23">
        <f t="shared" si="26"/>
        <v>-3.7826232297119047</v>
      </c>
      <c r="I71" s="26">
        <f t="shared" si="27"/>
        <v>-3.7826232297119047</v>
      </c>
      <c r="J71" s="27">
        <v>-1</v>
      </c>
    </row>
    <row r="72" spans="1:13" x14ac:dyDescent="0.25">
      <c r="A72" s="39" t="s">
        <v>59</v>
      </c>
      <c r="B72" s="20" t="s">
        <v>27</v>
      </c>
      <c r="C72" s="21"/>
      <c r="D72" s="29">
        <v>2000</v>
      </c>
      <c r="E72" s="23">
        <v>0</v>
      </c>
      <c r="F72" s="24"/>
      <c r="G72" s="29">
        <v>2000</v>
      </c>
      <c r="H72" s="23">
        <f t="shared" si="26"/>
        <v>0</v>
      </c>
      <c r="I72" s="26">
        <f t="shared" si="27"/>
        <v>0</v>
      </c>
      <c r="J72" s="27"/>
    </row>
    <row r="73" spans="1:13" x14ac:dyDescent="0.25">
      <c r="A73" s="28" t="s">
        <v>57</v>
      </c>
      <c r="B73" s="20" t="s">
        <v>23</v>
      </c>
      <c r="C73" s="21">
        <v>2.78</v>
      </c>
      <c r="D73" s="22">
        <v>1</v>
      </c>
      <c r="E73" s="23">
        <f>+C73*D73</f>
        <v>2.78</v>
      </c>
      <c r="F73" s="24"/>
      <c r="G73" s="25">
        <v>1</v>
      </c>
      <c r="H73" s="23">
        <f t="shared" si="26"/>
        <v>0</v>
      </c>
      <c r="I73" s="26">
        <f t="shared" si="27"/>
        <v>-2.78</v>
      </c>
      <c r="J73" s="27">
        <f t="shared" si="25"/>
        <v>-1</v>
      </c>
    </row>
    <row r="74" spans="1:13" x14ac:dyDescent="0.25">
      <c r="A74" s="40" t="s">
        <v>34</v>
      </c>
      <c r="B74" s="20" t="s">
        <v>27</v>
      </c>
      <c r="C74" s="21">
        <v>2.0000000000000001E-4</v>
      </c>
      <c r="D74" s="29">
        <v>2000</v>
      </c>
      <c r="E74" s="23">
        <f t="shared" ref="E74:E76" si="28">+C74*D74</f>
        <v>0.4</v>
      </c>
      <c r="F74" s="24">
        <f>+F25</f>
        <v>5.5956856993974306E-4</v>
      </c>
      <c r="G74" s="29">
        <v>2000</v>
      </c>
      <c r="H74" s="23">
        <f t="shared" si="26"/>
        <v>1.119137139879486</v>
      </c>
      <c r="I74" s="26">
        <f t="shared" si="27"/>
        <v>0.71913713987948602</v>
      </c>
      <c r="J74" s="27">
        <f t="shared" si="25"/>
        <v>1.7978428496987149</v>
      </c>
    </row>
    <row r="75" spans="1:13" x14ac:dyDescent="0.25">
      <c r="A75" s="40" t="s">
        <v>35</v>
      </c>
      <c r="B75" s="20"/>
      <c r="C75" s="41">
        <v>0.10214000000000001</v>
      </c>
      <c r="D75" s="42">
        <f>+D74*0.0362</f>
        <v>72.400000000000006</v>
      </c>
      <c r="E75" s="23">
        <f t="shared" si="28"/>
        <v>7.3949360000000013</v>
      </c>
      <c r="F75" s="43">
        <v>0.10214000000000001</v>
      </c>
      <c r="G75" s="42">
        <f>+G74*0.0375</f>
        <v>75</v>
      </c>
      <c r="H75" s="23">
        <f t="shared" si="26"/>
        <v>7.6605000000000008</v>
      </c>
      <c r="I75" s="26">
        <f t="shared" si="27"/>
        <v>0.26556399999999947</v>
      </c>
      <c r="J75" s="27">
        <f t="shared" si="25"/>
        <v>3.5911602209944674E-2</v>
      </c>
    </row>
    <row r="76" spans="1:13" x14ac:dyDescent="0.25">
      <c r="A76" s="40" t="s">
        <v>36</v>
      </c>
      <c r="B76" s="20" t="s">
        <v>23</v>
      </c>
      <c r="C76" s="41">
        <v>0.79</v>
      </c>
      <c r="D76" s="22">
        <v>1</v>
      </c>
      <c r="E76" s="23">
        <f t="shared" si="28"/>
        <v>0.79</v>
      </c>
      <c r="F76" s="150">
        <v>0.79</v>
      </c>
      <c r="G76" s="22">
        <v>1</v>
      </c>
      <c r="H76" s="23">
        <f t="shared" si="26"/>
        <v>0.79</v>
      </c>
      <c r="I76" s="26">
        <f t="shared" si="27"/>
        <v>0</v>
      </c>
      <c r="J76" s="27">
        <f t="shared" si="25"/>
        <v>0</v>
      </c>
    </row>
    <row r="77" spans="1:13" x14ac:dyDescent="0.25">
      <c r="A77" s="44" t="s">
        <v>37</v>
      </c>
      <c r="B77" s="45"/>
      <c r="C77" s="46"/>
      <c r="D77" s="33"/>
      <c r="E77" s="47">
        <f>SUM(E67:E76)</f>
        <v>62.664935999999997</v>
      </c>
      <c r="F77" s="33"/>
      <c r="G77" s="36"/>
      <c r="H77" s="47">
        <f>SUM(H67:H76)</f>
        <v>61.426264616865261</v>
      </c>
      <c r="I77" s="37">
        <f>+H77-E77</f>
        <v>-1.2386713831347365</v>
      </c>
      <c r="J77" s="38">
        <f>+I77/E77</f>
        <v>-1.9766578603618721E-2</v>
      </c>
    </row>
    <row r="78" spans="1:13" x14ac:dyDescent="0.25">
      <c r="A78" s="48" t="s">
        <v>38</v>
      </c>
      <c r="B78" s="49" t="s">
        <v>27</v>
      </c>
      <c r="C78" s="24">
        <v>7.3000000000000001E-3</v>
      </c>
      <c r="D78" s="42">
        <f>+$B$52*1.0362</f>
        <v>2072.4</v>
      </c>
      <c r="E78" s="23">
        <f>+C78*D78</f>
        <v>15.12852</v>
      </c>
      <c r="F78" s="24">
        <f>+F29</f>
        <v>6.7330300735613411E-3</v>
      </c>
      <c r="G78" s="42">
        <f>+$B$52*B55</f>
        <v>2075</v>
      </c>
      <c r="H78" s="23">
        <f t="shared" si="26"/>
        <v>13.971037402639784</v>
      </c>
      <c r="I78" s="26">
        <f t="shared" si="27"/>
        <v>-1.1574825973602163</v>
      </c>
      <c r="J78" s="27">
        <f t="shared" si="25"/>
        <v>-7.6509969075640991E-2</v>
      </c>
    </row>
    <row r="79" spans="1:13" x14ac:dyDescent="0.25">
      <c r="A79" s="50" t="s">
        <v>39</v>
      </c>
      <c r="B79" s="49" t="s">
        <v>27</v>
      </c>
      <c r="C79" s="24">
        <v>5.3E-3</v>
      </c>
      <c r="D79" s="42">
        <f>+$B$52*1.0362</f>
        <v>2072.4</v>
      </c>
      <c r="E79" s="23">
        <f>+C79*D79</f>
        <v>10.98372</v>
      </c>
      <c r="F79" s="24">
        <f>+F30</f>
        <v>5.2762761987830351E-3</v>
      </c>
      <c r="G79" s="42">
        <f>+G78</f>
        <v>2075</v>
      </c>
      <c r="H79" s="23">
        <f t="shared" si="26"/>
        <v>10.948273112474798</v>
      </c>
      <c r="I79" s="26">
        <f t="shared" si="27"/>
        <v>-3.5446887525202087E-2</v>
      </c>
      <c r="J79" s="27">
        <f t="shared" si="25"/>
        <v>-3.2272206069712344E-3</v>
      </c>
    </row>
    <row r="80" spans="1:13" x14ac:dyDescent="0.25">
      <c r="A80" s="44" t="s">
        <v>40</v>
      </c>
      <c r="B80" s="31"/>
      <c r="C80" s="51"/>
      <c r="D80" s="33"/>
      <c r="E80" s="47">
        <f>SUM(E77:E79)</f>
        <v>88.777175999999997</v>
      </c>
      <c r="F80" s="52"/>
      <c r="G80" s="53"/>
      <c r="H80" s="47">
        <f>SUM(H77:H79)</f>
        <v>86.345575131979842</v>
      </c>
      <c r="I80" s="37">
        <f>+H80-E80</f>
        <v>-2.4316008680201548</v>
      </c>
      <c r="J80" s="38">
        <f>+I80/E80</f>
        <v>-2.7389932610834059E-2</v>
      </c>
    </row>
    <row r="81" spans="1:10" x14ac:dyDescent="0.25">
      <c r="A81" s="54" t="s">
        <v>41</v>
      </c>
      <c r="B81" s="20" t="s">
        <v>27</v>
      </c>
      <c r="C81" s="55">
        <v>3.5999999999999999E-3</v>
      </c>
      <c r="D81" s="42">
        <f>+D78</f>
        <v>2072.4</v>
      </c>
      <c r="E81" s="56">
        <f>ROUND(+C81*D81,2)</f>
        <v>7.46</v>
      </c>
      <c r="F81" s="137">
        <v>3.5999999999999999E-3</v>
      </c>
      <c r="G81" s="42">
        <f>+G78</f>
        <v>2075</v>
      </c>
      <c r="H81" s="56">
        <f>ROUND(+F81*G81,2)</f>
        <v>7.47</v>
      </c>
      <c r="I81" s="26">
        <f t="shared" ref="I81:I85" si="29">+H81-E81</f>
        <v>9.9999999999997868E-3</v>
      </c>
      <c r="J81" s="27">
        <f t="shared" ref="J81:J85" si="30">+I81/E81</f>
        <v>1.340482573726513E-3</v>
      </c>
    </row>
    <row r="82" spans="1:10" x14ac:dyDescent="0.25">
      <c r="A82" s="54" t="s">
        <v>42</v>
      </c>
      <c r="B82" s="20" t="s">
        <v>27</v>
      </c>
      <c r="C82" s="55">
        <v>1.2999999999999999E-3</v>
      </c>
      <c r="D82" s="42">
        <f>+D78</f>
        <v>2072.4</v>
      </c>
      <c r="E82" s="56">
        <f>ROUND(+C82*D82,2)</f>
        <v>2.69</v>
      </c>
      <c r="F82" s="57">
        <v>1.2999999999999999E-3</v>
      </c>
      <c r="G82" s="42">
        <f>+G78</f>
        <v>2075</v>
      </c>
      <c r="H82" s="56">
        <f>ROUND(+F82*G82,2)</f>
        <v>2.7</v>
      </c>
      <c r="I82" s="26">
        <f t="shared" si="29"/>
        <v>1.0000000000000231E-2</v>
      </c>
      <c r="J82" s="27">
        <f t="shared" si="30"/>
        <v>3.7174721189591939E-3</v>
      </c>
    </row>
    <row r="83" spans="1:10" x14ac:dyDescent="0.25">
      <c r="A83" s="19" t="s">
        <v>43</v>
      </c>
      <c r="B83" s="20" t="s">
        <v>23</v>
      </c>
      <c r="C83" s="55">
        <v>0.25</v>
      </c>
      <c r="D83" s="22">
        <v>1</v>
      </c>
      <c r="E83" s="56">
        <f t="shared" ref="E83:E85" si="31">+C83*D83</f>
        <v>0.25</v>
      </c>
      <c r="F83" s="57">
        <v>0.25</v>
      </c>
      <c r="G83" s="25">
        <v>1</v>
      </c>
      <c r="H83" s="56">
        <f t="shared" ref="H83:H85" si="32">+F83*G83</f>
        <v>0.25</v>
      </c>
      <c r="I83" s="26">
        <f t="shared" si="29"/>
        <v>0</v>
      </c>
      <c r="J83" s="27">
        <f t="shared" si="30"/>
        <v>0</v>
      </c>
    </row>
    <row r="84" spans="1:10" x14ac:dyDescent="0.25">
      <c r="A84" s="19" t="s">
        <v>44</v>
      </c>
      <c r="B84" s="20" t="s">
        <v>27</v>
      </c>
      <c r="C84" s="55">
        <v>7.0000000000000001E-3</v>
      </c>
      <c r="D84" s="29">
        <f>+B52</f>
        <v>2000</v>
      </c>
      <c r="E84" s="56">
        <f t="shared" si="31"/>
        <v>14</v>
      </c>
      <c r="F84" s="118">
        <f>+C84</f>
        <v>7.0000000000000001E-3</v>
      </c>
      <c r="G84" s="29">
        <f>+B52</f>
        <v>2000</v>
      </c>
      <c r="H84" s="56">
        <f t="shared" si="32"/>
        <v>14</v>
      </c>
      <c r="I84" s="26">
        <f t="shared" si="29"/>
        <v>0</v>
      </c>
      <c r="J84" s="27">
        <f t="shared" si="30"/>
        <v>0</v>
      </c>
    </row>
    <row r="85" spans="1:10" s="143" customFormat="1" ht="26.25" x14ac:dyDescent="0.25">
      <c r="A85" s="139" t="s">
        <v>45</v>
      </c>
      <c r="B85" s="138" t="s">
        <v>27</v>
      </c>
      <c r="C85" s="181">
        <v>1.1000000000000001E-3</v>
      </c>
      <c r="D85" s="147">
        <f>+D82</f>
        <v>2072.4</v>
      </c>
      <c r="E85" s="183">
        <f>ROUND(+C85*D85,2)</f>
        <v>2.2799999999999998</v>
      </c>
      <c r="F85" s="145">
        <v>1.1000000000000001E-3</v>
      </c>
      <c r="G85" s="144">
        <f>+G82</f>
        <v>2075</v>
      </c>
      <c r="H85" s="183">
        <f>ROUND(+F85*G85,2)</f>
        <v>2.2799999999999998</v>
      </c>
      <c r="I85" s="26">
        <f t="shared" si="29"/>
        <v>0</v>
      </c>
      <c r="J85" s="184">
        <f t="shared" si="30"/>
        <v>0</v>
      </c>
    </row>
    <row r="86" spans="1:10" x14ac:dyDescent="0.25">
      <c r="A86" s="40" t="s">
        <v>46</v>
      </c>
      <c r="B86" s="20"/>
      <c r="C86" s="59">
        <v>0.08</v>
      </c>
      <c r="D86" s="60">
        <v>1280</v>
      </c>
      <c r="E86" s="56">
        <f t="shared" ref="E82:E88" si="33">+C86*D86</f>
        <v>102.4</v>
      </c>
      <c r="F86" s="59">
        <v>0.08</v>
      </c>
      <c r="G86" s="60">
        <v>1280</v>
      </c>
      <c r="H86" s="23">
        <f t="shared" si="26"/>
        <v>102.4</v>
      </c>
      <c r="I86" s="26">
        <f t="shared" ref="I86:I88" si="34">+H86-E86</f>
        <v>0</v>
      </c>
      <c r="J86" s="27">
        <f t="shared" si="25"/>
        <v>0</v>
      </c>
    </row>
    <row r="87" spans="1:10" x14ac:dyDescent="0.25">
      <c r="A87" s="40" t="s">
        <v>47</v>
      </c>
      <c r="B87" s="20"/>
      <c r="C87" s="59">
        <v>0.122</v>
      </c>
      <c r="D87" s="60">
        <v>360</v>
      </c>
      <c r="E87" s="56">
        <f t="shared" si="33"/>
        <v>43.92</v>
      </c>
      <c r="F87" s="59">
        <v>0.122</v>
      </c>
      <c r="G87" s="60">
        <v>360</v>
      </c>
      <c r="H87" s="23">
        <f t="shared" si="26"/>
        <v>43.92</v>
      </c>
      <c r="I87" s="26">
        <f t="shared" si="34"/>
        <v>0</v>
      </c>
      <c r="J87" s="27">
        <f t="shared" si="25"/>
        <v>0</v>
      </c>
    </row>
    <row r="88" spans="1:10" x14ac:dyDescent="0.25">
      <c r="A88" s="6" t="s">
        <v>48</v>
      </c>
      <c r="B88" s="20"/>
      <c r="C88" s="59">
        <v>0.161</v>
      </c>
      <c r="D88" s="60">
        <v>360</v>
      </c>
      <c r="E88" s="56">
        <f t="shared" si="33"/>
        <v>57.96</v>
      </c>
      <c r="F88" s="59">
        <v>0.161</v>
      </c>
      <c r="G88" s="60">
        <v>360</v>
      </c>
      <c r="H88" s="23">
        <f t="shared" si="26"/>
        <v>57.96</v>
      </c>
      <c r="I88" s="26">
        <f t="shared" si="34"/>
        <v>0</v>
      </c>
      <c r="J88" s="27">
        <f t="shared" si="25"/>
        <v>0</v>
      </c>
    </row>
    <row r="89" spans="1:10" x14ac:dyDescent="0.25">
      <c r="A89" s="40" t="s">
        <v>49</v>
      </c>
      <c r="B89" s="20"/>
      <c r="C89" s="59"/>
      <c r="D89" s="60"/>
      <c r="E89" s="56"/>
      <c r="F89" s="59"/>
      <c r="G89" s="60"/>
      <c r="H89" s="56"/>
      <c r="I89" s="26">
        <v>0</v>
      </c>
      <c r="J89" s="27"/>
    </row>
    <row r="90" spans="1:10" ht="15.75" thickBot="1" x14ac:dyDescent="0.3">
      <c r="A90" s="40" t="s">
        <v>50</v>
      </c>
      <c r="B90" s="20"/>
      <c r="C90" s="55"/>
      <c r="D90" s="61"/>
      <c r="E90" s="56"/>
      <c r="F90" s="55"/>
      <c r="G90" s="61"/>
      <c r="H90" s="56"/>
      <c r="I90" s="26">
        <v>0</v>
      </c>
      <c r="J90" s="27"/>
    </row>
    <row r="91" spans="1:10" ht="15.75" thickBot="1" x14ac:dyDescent="0.3">
      <c r="A91" s="62"/>
      <c r="B91" s="63"/>
      <c r="C91" s="64"/>
      <c r="D91" s="65"/>
      <c r="E91" s="66"/>
      <c r="F91" s="64"/>
      <c r="G91" s="67"/>
      <c r="H91" s="66"/>
      <c r="I91" s="68"/>
      <c r="J91" s="69"/>
    </row>
    <row r="92" spans="1:10" x14ac:dyDescent="0.25">
      <c r="A92" s="70" t="s">
        <v>51</v>
      </c>
      <c r="B92" s="19"/>
      <c r="C92" s="71"/>
      <c r="D92" s="72"/>
      <c r="E92" s="73">
        <f>SUM(E80:E88)</f>
        <v>319.73717599999998</v>
      </c>
      <c r="F92" s="74"/>
      <c r="G92" s="74"/>
      <c r="H92" s="73">
        <f>SUM(H80:H88)</f>
        <v>317.32557513197986</v>
      </c>
      <c r="I92" s="75">
        <f>+H92-E92</f>
        <v>-2.4116008680201162</v>
      </c>
      <c r="J92" s="76">
        <f>+I92/E92</f>
        <v>-7.5424475132666972E-3</v>
      </c>
    </row>
    <row r="93" spans="1:10" x14ac:dyDescent="0.25">
      <c r="A93" s="77" t="s">
        <v>52</v>
      </c>
      <c r="B93" s="19"/>
      <c r="C93" s="71">
        <v>0.13</v>
      </c>
      <c r="D93" s="78"/>
      <c r="E93" s="79">
        <f>+E92*0.13</f>
        <v>41.565832879999995</v>
      </c>
      <c r="F93" s="80">
        <v>0.13</v>
      </c>
      <c r="G93" s="81"/>
      <c r="H93" s="79">
        <f>+H92*0.13</f>
        <v>41.252324767157383</v>
      </c>
      <c r="I93" s="82">
        <f>+H93-E93</f>
        <v>-0.31350811284261226</v>
      </c>
      <c r="J93" s="83">
        <f>+I93/E93</f>
        <v>-7.5424475132666296E-3</v>
      </c>
    </row>
    <row r="94" spans="1:10" x14ac:dyDescent="0.25">
      <c r="A94" s="84" t="s">
        <v>53</v>
      </c>
      <c r="B94" s="19"/>
      <c r="C94" s="85"/>
      <c r="D94" s="78"/>
      <c r="E94" s="79">
        <f>+E92+E93</f>
        <v>361.30300887999999</v>
      </c>
      <c r="F94" s="81"/>
      <c r="G94" s="81"/>
      <c r="H94" s="79">
        <f>+H92+H93</f>
        <v>358.57789989913726</v>
      </c>
      <c r="I94" s="82">
        <f>+H94-E94</f>
        <v>-2.7251089808627285</v>
      </c>
      <c r="J94" s="83">
        <f>+I94/E94</f>
        <v>-7.5424475132666894E-3</v>
      </c>
    </row>
    <row r="95" spans="1:10" x14ac:dyDescent="0.25">
      <c r="A95" s="170" t="s">
        <v>54</v>
      </c>
      <c r="B95" s="170"/>
      <c r="C95" s="85"/>
      <c r="D95" s="78"/>
      <c r="E95" s="58"/>
      <c r="F95" s="58"/>
      <c r="G95" s="58"/>
      <c r="H95" s="58"/>
      <c r="I95" s="58"/>
      <c r="J95" s="87"/>
    </row>
    <row r="96" spans="1:10" ht="15.75" thickBot="1" x14ac:dyDescent="0.3">
      <c r="A96" s="172" t="s">
        <v>55</v>
      </c>
      <c r="B96" s="172"/>
      <c r="C96" s="88"/>
      <c r="D96" s="89"/>
      <c r="E96" s="90">
        <f>+E94</f>
        <v>361.30300887999999</v>
      </c>
      <c r="F96" s="91"/>
      <c r="G96" s="91"/>
      <c r="H96" s="90">
        <f>+H94</f>
        <v>358.57789989913726</v>
      </c>
      <c r="I96" s="92">
        <f>+H96-E96</f>
        <v>-2.7251089808627285</v>
      </c>
      <c r="J96" s="93">
        <f>+I96/E96</f>
        <v>-7.5424475132666894E-3</v>
      </c>
    </row>
    <row r="97" spans="1:10" ht="15.75" thickBot="1" x14ac:dyDescent="0.3">
      <c r="A97" s="62"/>
      <c r="B97" s="63"/>
      <c r="C97" s="64"/>
      <c r="D97" s="65"/>
      <c r="E97" s="66"/>
      <c r="F97" s="64"/>
      <c r="G97" s="67"/>
      <c r="H97" s="66"/>
      <c r="I97" s="68"/>
      <c r="J97" s="69"/>
    </row>
    <row r="99" spans="1:10" x14ac:dyDescent="0.25">
      <c r="A99" s="1" t="s">
        <v>0</v>
      </c>
      <c r="B99" s="173" t="s">
        <v>60</v>
      </c>
      <c r="C99" s="173"/>
      <c r="D99" s="173"/>
      <c r="E99" s="2"/>
      <c r="F99" s="2"/>
      <c r="G99" s="3"/>
      <c r="H99" s="3"/>
      <c r="I99" s="3"/>
      <c r="J99" s="3"/>
    </row>
    <row r="100" spans="1:10" x14ac:dyDescent="0.25">
      <c r="A100" s="1" t="s">
        <v>2</v>
      </c>
      <c r="B100" s="173" t="s">
        <v>3</v>
      </c>
      <c r="C100" s="173"/>
      <c r="D100" s="173"/>
      <c r="E100" s="2"/>
      <c r="F100" s="2"/>
      <c r="G100" s="3"/>
      <c r="H100" s="3"/>
      <c r="I100" s="3"/>
      <c r="J100" s="3"/>
    </row>
    <row r="101" spans="1:10" ht="15.75" x14ac:dyDescent="0.25">
      <c r="A101" s="1" t="s">
        <v>4</v>
      </c>
      <c r="B101" s="4">
        <v>5000</v>
      </c>
      <c r="C101" s="5" t="s">
        <v>5</v>
      </c>
      <c r="D101" s="6"/>
      <c r="E101" s="3"/>
      <c r="F101" s="3"/>
      <c r="G101" s="7"/>
      <c r="H101" s="7"/>
      <c r="I101" s="7"/>
      <c r="J101" s="7"/>
    </row>
    <row r="102" spans="1:10" ht="15.75" x14ac:dyDescent="0.25">
      <c r="A102" s="1" t="s">
        <v>6</v>
      </c>
      <c r="B102" s="4">
        <v>0</v>
      </c>
      <c r="C102" s="8" t="s">
        <v>7</v>
      </c>
      <c r="D102" s="9"/>
      <c r="E102" s="10"/>
      <c r="F102" s="10"/>
      <c r="G102" s="10"/>
      <c r="H102" s="3"/>
      <c r="I102" s="3"/>
      <c r="J102" s="3"/>
    </row>
    <row r="103" spans="1:10" x14ac:dyDescent="0.25">
      <c r="A103" s="1" t="s">
        <v>8</v>
      </c>
      <c r="B103" s="11">
        <v>1.0362</v>
      </c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1" t="s">
        <v>9</v>
      </c>
      <c r="B104" s="11">
        <v>1.0375000000000001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5" t="s">
        <v>10</v>
      </c>
      <c r="B105" s="12" t="s">
        <v>11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6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13"/>
      <c r="C107" s="162" t="s">
        <v>12</v>
      </c>
      <c r="D107" s="171"/>
      <c r="E107" s="163"/>
      <c r="F107" s="162" t="s">
        <v>13</v>
      </c>
      <c r="G107" s="171"/>
      <c r="H107" s="163"/>
      <c r="I107" s="162" t="s">
        <v>14</v>
      </c>
      <c r="J107" s="163"/>
    </row>
    <row r="108" spans="1:10" x14ac:dyDescent="0.25">
      <c r="A108" s="6"/>
      <c r="B108" s="164" t="s">
        <v>15</v>
      </c>
      <c r="C108" s="14" t="s">
        <v>16</v>
      </c>
      <c r="D108" s="14" t="s">
        <v>17</v>
      </c>
      <c r="E108" s="15" t="s">
        <v>18</v>
      </c>
      <c r="F108" s="14" t="s">
        <v>16</v>
      </c>
      <c r="G108" s="16" t="s">
        <v>17</v>
      </c>
      <c r="H108" s="15" t="s">
        <v>18</v>
      </c>
      <c r="I108" s="166" t="s">
        <v>19</v>
      </c>
      <c r="J108" s="168" t="s">
        <v>20</v>
      </c>
    </row>
    <row r="109" spans="1:10" x14ac:dyDescent="0.25">
      <c r="A109" s="6"/>
      <c r="B109" s="165"/>
      <c r="C109" s="17" t="s">
        <v>21</v>
      </c>
      <c r="D109" s="17"/>
      <c r="E109" s="18" t="s">
        <v>21</v>
      </c>
      <c r="F109" s="17" t="s">
        <v>21</v>
      </c>
      <c r="G109" s="18"/>
      <c r="H109" s="18" t="s">
        <v>21</v>
      </c>
      <c r="I109" s="167"/>
      <c r="J109" s="169"/>
    </row>
    <row r="110" spans="1:10" x14ac:dyDescent="0.25">
      <c r="A110" s="19" t="s">
        <v>22</v>
      </c>
      <c r="B110" s="20" t="s">
        <v>23</v>
      </c>
      <c r="C110" s="21">
        <v>16.420000000000002</v>
      </c>
      <c r="D110" s="22">
        <v>1</v>
      </c>
      <c r="E110" s="23">
        <f>+C110</f>
        <v>16.420000000000002</v>
      </c>
      <c r="F110" s="148">
        <f>+F61</f>
        <v>17.137224825787985</v>
      </c>
      <c r="G110" s="25">
        <v>1</v>
      </c>
      <c r="H110" s="23">
        <f>+F110</f>
        <v>17.137224825787985</v>
      </c>
      <c r="I110" s="26">
        <f>+H110-E110</f>
        <v>0.71722482578798363</v>
      </c>
      <c r="J110" s="27">
        <f>+I110/E110</f>
        <v>4.3679952849450886E-2</v>
      </c>
    </row>
    <row r="111" spans="1:10" x14ac:dyDescent="0.25">
      <c r="A111" s="19" t="s">
        <v>24</v>
      </c>
      <c r="B111" s="20"/>
      <c r="C111" s="21"/>
      <c r="D111" s="22">
        <v>1</v>
      </c>
      <c r="E111" s="23">
        <v>0</v>
      </c>
      <c r="F111" s="24"/>
      <c r="G111" s="25">
        <v>1</v>
      </c>
      <c r="H111" s="23">
        <v>0</v>
      </c>
      <c r="I111" s="26">
        <f t="shared" ref="I111:I115" si="35">+H111-E111</f>
        <v>0</v>
      </c>
      <c r="J111" s="27"/>
    </row>
    <row r="112" spans="1:10" x14ac:dyDescent="0.25">
      <c r="A112" s="28" t="s">
        <v>58</v>
      </c>
      <c r="B112" s="20" t="s">
        <v>23</v>
      </c>
      <c r="C112" s="21">
        <v>0.08</v>
      </c>
      <c r="D112" s="22">
        <v>1</v>
      </c>
      <c r="E112" s="23">
        <f>+C112</f>
        <v>0.08</v>
      </c>
      <c r="F112" s="24"/>
      <c r="G112" s="25">
        <v>1</v>
      </c>
      <c r="H112" s="23">
        <v>0</v>
      </c>
      <c r="I112" s="26">
        <f t="shared" si="35"/>
        <v>-0.08</v>
      </c>
      <c r="J112" s="27">
        <f t="shared" ref="J112:J113" si="36">+I112/E112</f>
        <v>-1</v>
      </c>
    </row>
    <row r="113" spans="1:13" x14ac:dyDescent="0.25">
      <c r="A113" s="19" t="s">
        <v>26</v>
      </c>
      <c r="B113" s="20" t="s">
        <v>27</v>
      </c>
      <c r="C113" s="21">
        <v>1.7399999999999999E-2</v>
      </c>
      <c r="D113" s="29">
        <f>+$B$101</f>
        <v>5000</v>
      </c>
      <c r="E113" s="23">
        <f>+C113*D113</f>
        <v>87</v>
      </c>
      <c r="F113" s="24">
        <f>+F64</f>
        <v>1.807198254355824E-2</v>
      </c>
      <c r="G113" s="29">
        <f>+$B$101</f>
        <v>5000</v>
      </c>
      <c r="H113" s="23">
        <f>+G113*F113</f>
        <v>90.359912717791204</v>
      </c>
      <c r="I113" s="26">
        <f t="shared" si="35"/>
        <v>3.3599127177912038</v>
      </c>
      <c r="J113" s="27">
        <f t="shared" si="36"/>
        <v>3.8619686411393149E-2</v>
      </c>
    </row>
    <row r="114" spans="1:13" x14ac:dyDescent="0.25">
      <c r="A114" s="19" t="s">
        <v>28</v>
      </c>
      <c r="B114" s="20"/>
      <c r="C114" s="21"/>
      <c r="D114" s="29">
        <f t="shared" ref="D114:D115" si="37">+$B$101</f>
        <v>5000</v>
      </c>
      <c r="E114" s="23">
        <v>0</v>
      </c>
      <c r="F114" s="24"/>
      <c r="G114" s="29">
        <f t="shared" ref="G114:G115" si="38">+$B$101</f>
        <v>5000</v>
      </c>
      <c r="H114" s="23">
        <v>0</v>
      </c>
      <c r="I114" s="26">
        <f t="shared" si="35"/>
        <v>0</v>
      </c>
      <c r="J114" s="27"/>
    </row>
    <row r="115" spans="1:13" x14ac:dyDescent="0.25">
      <c r="A115" s="19" t="s">
        <v>29</v>
      </c>
      <c r="B115" s="20" t="s">
        <v>27</v>
      </c>
      <c r="C115" s="21"/>
      <c r="D115" s="29">
        <f t="shared" si="37"/>
        <v>5000</v>
      </c>
      <c r="E115" s="23">
        <v>0</v>
      </c>
      <c r="F115" s="24">
        <f>+F66</f>
        <v>3.5989822056020979E-4</v>
      </c>
      <c r="G115" s="29">
        <f t="shared" si="38"/>
        <v>5000</v>
      </c>
      <c r="H115" s="23">
        <f>+F115*G115</f>
        <v>1.799491102801049</v>
      </c>
      <c r="I115" s="26">
        <f t="shared" si="35"/>
        <v>1.799491102801049</v>
      </c>
      <c r="J115" s="27">
        <v>1</v>
      </c>
    </row>
    <row r="116" spans="1:13" x14ac:dyDescent="0.25">
      <c r="A116" s="30" t="s">
        <v>30</v>
      </c>
      <c r="B116" s="31"/>
      <c r="C116" s="32"/>
      <c r="D116" s="33"/>
      <c r="E116" s="123">
        <f>SUM(E110:E115)</f>
        <v>103.5</v>
      </c>
      <c r="F116" s="124"/>
      <c r="G116" s="53"/>
      <c r="H116" s="123">
        <f>SUM(H110:H115)</f>
        <v>109.29662864638023</v>
      </c>
      <c r="I116" s="37">
        <f>+H116-E116</f>
        <v>5.7966286463802277</v>
      </c>
      <c r="J116" s="38">
        <f>+I116/E116</f>
        <v>5.6006073878069836E-2</v>
      </c>
      <c r="L116" s="120"/>
      <c r="M116" s="120"/>
    </row>
    <row r="117" spans="1:13" x14ac:dyDescent="0.25">
      <c r="A117" s="39" t="s">
        <v>31</v>
      </c>
      <c r="B117" s="20" t="s">
        <v>27</v>
      </c>
      <c r="C117" s="21"/>
      <c r="D117" s="29">
        <f t="shared" ref="D117:D121" si="39">+$B$101</f>
        <v>5000</v>
      </c>
      <c r="E117" s="23">
        <v>0</v>
      </c>
      <c r="F117" s="24">
        <f>+F68</f>
        <v>3.6318371338786952E-3</v>
      </c>
      <c r="G117" s="29">
        <f t="shared" ref="G117:G121" si="40">+$B$101</f>
        <v>5000</v>
      </c>
      <c r="H117" s="23">
        <f>+G117*F117</f>
        <v>18.159185669393477</v>
      </c>
      <c r="I117" s="26">
        <f>+H117-E117</f>
        <v>18.159185669393477</v>
      </c>
      <c r="J117" s="27">
        <v>1</v>
      </c>
    </row>
    <row r="118" spans="1:13" x14ac:dyDescent="0.25">
      <c r="A118" s="39" t="s">
        <v>74</v>
      </c>
      <c r="B118" s="20" t="s">
        <v>27</v>
      </c>
      <c r="C118" s="21"/>
      <c r="D118" s="29">
        <f t="shared" si="39"/>
        <v>5000</v>
      </c>
      <c r="E118" s="23">
        <v>0</v>
      </c>
      <c r="F118" s="24">
        <f>+F69</f>
        <v>-3.1509322597035971E-3</v>
      </c>
      <c r="G118" s="29">
        <f t="shared" si="40"/>
        <v>5000</v>
      </c>
      <c r="H118" s="23">
        <f t="shared" ref="H118:H125" si="41">+G118*F118</f>
        <v>-15.754661298517986</v>
      </c>
      <c r="I118" s="26">
        <f>+H118-E118</f>
        <v>-15.754661298517986</v>
      </c>
      <c r="J118" s="27">
        <v>-1</v>
      </c>
    </row>
    <row r="119" spans="1:13" x14ac:dyDescent="0.25">
      <c r="A119" s="39" t="s">
        <v>32</v>
      </c>
      <c r="B119" s="20" t="s">
        <v>27</v>
      </c>
      <c r="C119" s="21"/>
      <c r="D119" s="29">
        <f t="shared" si="39"/>
        <v>5000</v>
      </c>
      <c r="E119" s="23">
        <v>0</v>
      </c>
      <c r="F119" s="24">
        <f>+F70</f>
        <v>3.3822730216130159E-4</v>
      </c>
      <c r="G119" s="29">
        <f t="shared" si="40"/>
        <v>5000</v>
      </c>
      <c r="H119" s="23">
        <f t="shared" si="41"/>
        <v>1.691136510806508</v>
      </c>
      <c r="I119" s="26">
        <f t="shared" ref="I119:I125" si="42">+H119-E119</f>
        <v>1.691136510806508</v>
      </c>
      <c r="J119" s="27">
        <v>1</v>
      </c>
    </row>
    <row r="120" spans="1:13" x14ac:dyDescent="0.25">
      <c r="A120" s="39" t="s">
        <v>33</v>
      </c>
      <c r="B120" s="20" t="s">
        <v>27</v>
      </c>
      <c r="C120" s="21"/>
      <c r="D120" s="29">
        <f t="shared" si="39"/>
        <v>5000</v>
      </c>
      <c r="E120" s="23">
        <v>0</v>
      </c>
      <c r="F120" s="24">
        <f>+F71</f>
        <v>-1.8913116148559523E-3</v>
      </c>
      <c r="G120" s="29">
        <f t="shared" si="40"/>
        <v>5000</v>
      </c>
      <c r="H120" s="23">
        <f t="shared" si="41"/>
        <v>-9.4565580742797621</v>
      </c>
      <c r="I120" s="26">
        <f t="shared" si="42"/>
        <v>-9.4565580742797621</v>
      </c>
      <c r="J120" s="27">
        <v>-1</v>
      </c>
    </row>
    <row r="121" spans="1:13" x14ac:dyDescent="0.25">
      <c r="A121" s="39" t="s">
        <v>59</v>
      </c>
      <c r="B121" s="20" t="s">
        <v>27</v>
      </c>
      <c r="C121" s="21"/>
      <c r="D121" s="29">
        <f t="shared" si="39"/>
        <v>5000</v>
      </c>
      <c r="E121" s="23">
        <v>0</v>
      </c>
      <c r="F121" s="24"/>
      <c r="G121" s="29">
        <f t="shared" si="40"/>
        <v>5000</v>
      </c>
      <c r="H121" s="23">
        <f t="shared" si="41"/>
        <v>0</v>
      </c>
      <c r="I121" s="26">
        <f t="shared" si="42"/>
        <v>0</v>
      </c>
      <c r="J121" s="27"/>
    </row>
    <row r="122" spans="1:13" x14ac:dyDescent="0.25">
      <c r="A122" s="28" t="s">
        <v>57</v>
      </c>
      <c r="B122" s="20" t="s">
        <v>23</v>
      </c>
      <c r="C122" s="21">
        <v>2.78</v>
      </c>
      <c r="D122" s="22">
        <v>1</v>
      </c>
      <c r="E122" s="23">
        <f>+C122*D122</f>
        <v>2.78</v>
      </c>
      <c r="F122" s="24"/>
      <c r="G122" s="25">
        <v>1</v>
      </c>
      <c r="H122" s="23">
        <f t="shared" si="41"/>
        <v>0</v>
      </c>
      <c r="I122" s="26">
        <f t="shared" si="42"/>
        <v>-2.78</v>
      </c>
      <c r="J122" s="27">
        <f t="shared" ref="J122:J125" si="43">+I122/E122</f>
        <v>-1</v>
      </c>
    </row>
    <row r="123" spans="1:13" x14ac:dyDescent="0.25">
      <c r="A123" s="40" t="s">
        <v>34</v>
      </c>
      <c r="B123" s="20" t="s">
        <v>27</v>
      </c>
      <c r="C123" s="21">
        <v>2.0000000000000001E-4</v>
      </c>
      <c r="D123" s="29">
        <f>+$B$101</f>
        <v>5000</v>
      </c>
      <c r="E123" s="23">
        <f t="shared" ref="E123:E125" si="44">+C123*D123</f>
        <v>1</v>
      </c>
      <c r="F123" s="24">
        <f>+F74</f>
        <v>5.5956856993974306E-4</v>
      </c>
      <c r="G123" s="29">
        <f>+$B$101</f>
        <v>5000</v>
      </c>
      <c r="H123" s="23">
        <f t="shared" si="41"/>
        <v>2.7978428496987151</v>
      </c>
      <c r="I123" s="26">
        <f t="shared" si="42"/>
        <v>1.7978428496987151</v>
      </c>
      <c r="J123" s="27">
        <f t="shared" si="43"/>
        <v>1.7978428496987151</v>
      </c>
    </row>
    <row r="124" spans="1:13" x14ac:dyDescent="0.25">
      <c r="A124" s="40" t="s">
        <v>35</v>
      </c>
      <c r="B124" s="20"/>
      <c r="C124" s="41">
        <v>0.10214000000000001</v>
      </c>
      <c r="D124" s="42">
        <f>+D123*0.0362</f>
        <v>181.00000000000003</v>
      </c>
      <c r="E124" s="23">
        <f t="shared" si="44"/>
        <v>18.487340000000003</v>
      </c>
      <c r="F124" s="43">
        <v>0.10214000000000001</v>
      </c>
      <c r="G124" s="42">
        <f>+G123*0.0375</f>
        <v>187.5</v>
      </c>
      <c r="H124" s="23">
        <f t="shared" si="41"/>
        <v>19.151250000000001</v>
      </c>
      <c r="I124" s="26">
        <f t="shared" si="42"/>
        <v>0.66390999999999778</v>
      </c>
      <c r="J124" s="27">
        <f t="shared" si="43"/>
        <v>3.5911602209944625E-2</v>
      </c>
    </row>
    <row r="125" spans="1:13" x14ac:dyDescent="0.25">
      <c r="A125" s="40" t="s">
        <v>36</v>
      </c>
      <c r="B125" s="20" t="s">
        <v>23</v>
      </c>
      <c r="C125" s="41">
        <v>0.79</v>
      </c>
      <c r="D125" s="22">
        <v>1</v>
      </c>
      <c r="E125" s="23">
        <f t="shared" si="44"/>
        <v>0.79</v>
      </c>
      <c r="F125" s="150">
        <v>0.79</v>
      </c>
      <c r="G125" s="22">
        <v>1</v>
      </c>
      <c r="H125" s="23">
        <f t="shared" si="41"/>
        <v>0.79</v>
      </c>
      <c r="I125" s="26">
        <f t="shared" si="42"/>
        <v>0</v>
      </c>
      <c r="J125" s="27">
        <f t="shared" si="43"/>
        <v>0</v>
      </c>
    </row>
    <row r="126" spans="1:13" x14ac:dyDescent="0.25">
      <c r="A126" s="44" t="s">
        <v>37</v>
      </c>
      <c r="B126" s="45"/>
      <c r="C126" s="46"/>
      <c r="D126" s="33"/>
      <c r="E126" s="47">
        <f>SUM(E116:E125)</f>
        <v>126.55734000000001</v>
      </c>
      <c r="F126" s="33"/>
      <c r="G126" s="36"/>
      <c r="H126" s="47">
        <f>SUM(H116:H125)</f>
        <v>126.67482430348119</v>
      </c>
      <c r="I126" s="37">
        <f>+H126-E126</f>
        <v>0.11748430348117722</v>
      </c>
      <c r="J126" s="38">
        <f>+I126/E126</f>
        <v>9.2830888734843201E-4</v>
      </c>
    </row>
    <row r="127" spans="1:13" x14ac:dyDescent="0.25">
      <c r="A127" s="48" t="s">
        <v>38</v>
      </c>
      <c r="B127" s="49" t="s">
        <v>27</v>
      </c>
      <c r="C127" s="24">
        <v>7.3000000000000001E-3</v>
      </c>
      <c r="D127" s="42">
        <f>+$B$101*1.0362</f>
        <v>5181</v>
      </c>
      <c r="E127" s="23">
        <f>+C127*D127</f>
        <v>37.821300000000001</v>
      </c>
      <c r="F127" s="24">
        <f>+F78</f>
        <v>6.7330300735613411E-3</v>
      </c>
      <c r="G127" s="42">
        <f>+$B$101*B104</f>
        <v>5187.5</v>
      </c>
      <c r="H127" s="23">
        <f t="shared" ref="H127:H128" si="45">+G127*F127</f>
        <v>34.927593506599457</v>
      </c>
      <c r="I127" s="26">
        <f t="shared" ref="I127:I128" si="46">+H127-E127</f>
        <v>-2.8937064934005434</v>
      </c>
      <c r="J127" s="27">
        <f t="shared" ref="J127:J128" si="47">+I127/E127</f>
        <v>-7.650996907564106E-2</v>
      </c>
    </row>
    <row r="128" spans="1:13" x14ac:dyDescent="0.25">
      <c r="A128" s="50" t="s">
        <v>39</v>
      </c>
      <c r="B128" s="49" t="s">
        <v>27</v>
      </c>
      <c r="C128" s="24">
        <v>5.3E-3</v>
      </c>
      <c r="D128" s="42">
        <f>+$B$101*1.0362</f>
        <v>5181</v>
      </c>
      <c r="E128" s="23">
        <f>+C128*D128</f>
        <v>27.459299999999999</v>
      </c>
      <c r="F128" s="24">
        <f>+F79</f>
        <v>5.2762761987830351E-3</v>
      </c>
      <c r="G128" s="42">
        <f>+G127</f>
        <v>5187.5</v>
      </c>
      <c r="H128" s="23">
        <f t="shared" si="45"/>
        <v>27.370682781186993</v>
      </c>
      <c r="I128" s="26">
        <f t="shared" si="46"/>
        <v>-8.8617218813006104E-2</v>
      </c>
      <c r="J128" s="27">
        <f t="shared" si="47"/>
        <v>-3.2272206069712669E-3</v>
      </c>
    </row>
    <row r="129" spans="1:10" x14ac:dyDescent="0.25">
      <c r="A129" s="44" t="s">
        <v>40</v>
      </c>
      <c r="B129" s="31"/>
      <c r="C129" s="51"/>
      <c r="D129" s="33"/>
      <c r="E129" s="47">
        <f>SUM(E126:E128)</f>
        <v>191.83794</v>
      </c>
      <c r="F129" s="52"/>
      <c r="G129" s="53"/>
      <c r="H129" s="47">
        <f>SUM(H126:H128)</f>
        <v>188.97310059126764</v>
      </c>
      <c r="I129" s="37">
        <f>+H129-E129</f>
        <v>-2.8648394087323652</v>
      </c>
      <c r="J129" s="38">
        <f>+I129/E129</f>
        <v>-1.4933643515627645E-2</v>
      </c>
    </row>
    <row r="130" spans="1:10" x14ac:dyDescent="0.25">
      <c r="A130" s="54" t="s">
        <v>41</v>
      </c>
      <c r="B130" s="20" t="s">
        <v>27</v>
      </c>
      <c r="C130" s="55">
        <v>3.5999999999999999E-3</v>
      </c>
      <c r="D130" s="42">
        <f>+D127</f>
        <v>5181</v>
      </c>
      <c r="E130" s="56">
        <f>ROUND(+C130*D130,2)</f>
        <v>18.649999999999999</v>
      </c>
      <c r="F130" s="137">
        <v>3.5999999999999999E-3</v>
      </c>
      <c r="G130" s="42">
        <f>+G127</f>
        <v>5187.5</v>
      </c>
      <c r="H130" s="56">
        <f>ROUND(+F130*G130,2)</f>
        <v>18.68</v>
      </c>
      <c r="I130" s="26">
        <f t="shared" ref="I130:I134" si="48">+H130-E130</f>
        <v>3.0000000000001137E-2</v>
      </c>
      <c r="J130" s="27">
        <f t="shared" ref="J130:J134" si="49">+I130/E130</f>
        <v>1.608579088471911E-3</v>
      </c>
    </row>
    <row r="131" spans="1:10" x14ac:dyDescent="0.25">
      <c r="A131" s="54" t="s">
        <v>42</v>
      </c>
      <c r="B131" s="20" t="s">
        <v>27</v>
      </c>
      <c r="C131" s="55">
        <v>1.2999999999999999E-3</v>
      </c>
      <c r="D131" s="42">
        <f>+D127</f>
        <v>5181</v>
      </c>
      <c r="E131" s="56">
        <f>ROUND(+C131*D131,2)</f>
        <v>6.74</v>
      </c>
      <c r="F131" s="57">
        <v>1.2999999999999999E-3</v>
      </c>
      <c r="G131" s="42">
        <f>+G127</f>
        <v>5187.5</v>
      </c>
      <c r="H131" s="56">
        <f>ROUND(+F131*G131,2)</f>
        <v>6.74</v>
      </c>
      <c r="I131" s="26">
        <f t="shared" si="48"/>
        <v>0</v>
      </c>
      <c r="J131" s="27">
        <f t="shared" si="49"/>
        <v>0</v>
      </c>
    </row>
    <row r="132" spans="1:10" x14ac:dyDescent="0.25">
      <c r="A132" s="19" t="s">
        <v>43</v>
      </c>
      <c r="B132" s="20" t="s">
        <v>23</v>
      </c>
      <c r="C132" s="55">
        <v>0.25</v>
      </c>
      <c r="D132" s="22">
        <v>1</v>
      </c>
      <c r="E132" s="56">
        <f t="shared" ref="E132:E134" si="50">+C132*D132</f>
        <v>0.25</v>
      </c>
      <c r="F132" s="57">
        <v>0.25</v>
      </c>
      <c r="G132" s="25">
        <v>1</v>
      </c>
      <c r="H132" s="56">
        <f t="shared" ref="H132:H134" si="51">+F132*G132</f>
        <v>0.25</v>
      </c>
      <c r="I132" s="26">
        <f t="shared" si="48"/>
        <v>0</v>
      </c>
      <c r="J132" s="27">
        <f t="shared" si="49"/>
        <v>0</v>
      </c>
    </row>
    <row r="133" spans="1:10" x14ac:dyDescent="0.25">
      <c r="A133" s="19" t="s">
        <v>44</v>
      </c>
      <c r="B133" s="20" t="s">
        <v>27</v>
      </c>
      <c r="C133" s="55">
        <v>7.0000000000000001E-3</v>
      </c>
      <c r="D133" s="29">
        <f>+B101</f>
        <v>5000</v>
      </c>
      <c r="E133" s="56">
        <f t="shared" si="50"/>
        <v>35</v>
      </c>
      <c r="F133" s="118">
        <f>+C133</f>
        <v>7.0000000000000001E-3</v>
      </c>
      <c r="G133" s="29">
        <f>+B101</f>
        <v>5000</v>
      </c>
      <c r="H133" s="56">
        <f t="shared" si="51"/>
        <v>35</v>
      </c>
      <c r="I133" s="26">
        <f t="shared" si="48"/>
        <v>0</v>
      </c>
      <c r="J133" s="27">
        <f t="shared" si="49"/>
        <v>0</v>
      </c>
    </row>
    <row r="134" spans="1:10" s="143" customFormat="1" ht="26.25" x14ac:dyDescent="0.25">
      <c r="A134" s="139" t="s">
        <v>45</v>
      </c>
      <c r="B134" s="138" t="s">
        <v>27</v>
      </c>
      <c r="C134" s="181">
        <v>1.1000000000000001E-3</v>
      </c>
      <c r="D134" s="147">
        <f>+D131</f>
        <v>5181</v>
      </c>
      <c r="E134" s="183">
        <f>ROUND(+C134*D134,2)</f>
        <v>5.7</v>
      </c>
      <c r="F134" s="145">
        <v>1.1000000000000001E-3</v>
      </c>
      <c r="G134" s="144">
        <f>+G131</f>
        <v>5187.5</v>
      </c>
      <c r="H134" s="183">
        <f>ROUND(+F134*G134,2)</f>
        <v>5.71</v>
      </c>
      <c r="I134" s="26">
        <f t="shared" si="48"/>
        <v>9.9999999999997868E-3</v>
      </c>
      <c r="J134" s="184">
        <f t="shared" si="49"/>
        <v>1.7543859649122432E-3</v>
      </c>
    </row>
    <row r="135" spans="1:10" x14ac:dyDescent="0.25">
      <c r="A135" s="40" t="s">
        <v>46</v>
      </c>
      <c r="B135" s="20"/>
      <c r="C135" s="59">
        <v>0.08</v>
      </c>
      <c r="D135" s="60">
        <v>3200</v>
      </c>
      <c r="E135" s="56">
        <f t="shared" ref="E135:E137" si="52">+C135*D135</f>
        <v>256</v>
      </c>
      <c r="F135" s="59">
        <v>0.08</v>
      </c>
      <c r="G135" s="60">
        <v>3200</v>
      </c>
      <c r="H135" s="23">
        <f t="shared" ref="H135:H137" si="53">+G135*F135</f>
        <v>256</v>
      </c>
      <c r="I135" s="26">
        <f t="shared" ref="I135:I137" si="54">+H135-E135</f>
        <v>0</v>
      </c>
      <c r="J135" s="27">
        <f t="shared" ref="J135:J137" si="55">+I135/E135</f>
        <v>0</v>
      </c>
    </row>
    <row r="136" spans="1:10" x14ac:dyDescent="0.25">
      <c r="A136" s="40" t="s">
        <v>47</v>
      </c>
      <c r="B136" s="20"/>
      <c r="C136" s="59">
        <v>0.122</v>
      </c>
      <c r="D136" s="60">
        <v>900</v>
      </c>
      <c r="E136" s="56">
        <f t="shared" si="52"/>
        <v>109.8</v>
      </c>
      <c r="F136" s="59">
        <v>0.122</v>
      </c>
      <c r="G136" s="60">
        <v>900</v>
      </c>
      <c r="H136" s="23">
        <f t="shared" si="53"/>
        <v>109.8</v>
      </c>
      <c r="I136" s="26">
        <f t="shared" si="54"/>
        <v>0</v>
      </c>
      <c r="J136" s="27">
        <f t="shared" si="55"/>
        <v>0</v>
      </c>
    </row>
    <row r="137" spans="1:10" x14ac:dyDescent="0.25">
      <c r="A137" s="6" t="s">
        <v>48</v>
      </c>
      <c r="B137" s="20"/>
      <c r="C137" s="59">
        <v>0.161</v>
      </c>
      <c r="D137" s="60">
        <v>900</v>
      </c>
      <c r="E137" s="56">
        <f t="shared" si="52"/>
        <v>144.9</v>
      </c>
      <c r="F137" s="59">
        <v>0.161</v>
      </c>
      <c r="G137" s="60">
        <v>900</v>
      </c>
      <c r="H137" s="23">
        <f t="shared" si="53"/>
        <v>144.9</v>
      </c>
      <c r="I137" s="26">
        <f t="shared" si="54"/>
        <v>0</v>
      </c>
      <c r="J137" s="27">
        <f t="shared" si="55"/>
        <v>0</v>
      </c>
    </row>
    <row r="138" spans="1:10" x14ac:dyDescent="0.25">
      <c r="A138" s="40" t="s">
        <v>49</v>
      </c>
      <c r="B138" s="20"/>
      <c r="C138" s="59"/>
      <c r="D138" s="60"/>
      <c r="E138" s="56"/>
      <c r="F138" s="59"/>
      <c r="G138" s="60"/>
      <c r="H138" s="56"/>
      <c r="I138" s="26">
        <v>0</v>
      </c>
      <c r="J138" s="27"/>
    </row>
    <row r="139" spans="1:10" ht="15.75" thickBot="1" x14ac:dyDescent="0.3">
      <c r="A139" s="40" t="s">
        <v>50</v>
      </c>
      <c r="B139" s="20"/>
      <c r="C139" s="55"/>
      <c r="D139" s="61"/>
      <c r="E139" s="56"/>
      <c r="F139" s="55"/>
      <c r="G139" s="61"/>
      <c r="H139" s="56"/>
      <c r="I139" s="26">
        <v>0</v>
      </c>
      <c r="J139" s="27"/>
    </row>
    <row r="140" spans="1:10" ht="15.75" thickBot="1" x14ac:dyDescent="0.3">
      <c r="A140" s="62"/>
      <c r="B140" s="63"/>
      <c r="C140" s="64"/>
      <c r="D140" s="65"/>
      <c r="E140" s="66"/>
      <c r="F140" s="64"/>
      <c r="G140" s="67"/>
      <c r="H140" s="66"/>
      <c r="I140" s="68"/>
      <c r="J140" s="69"/>
    </row>
    <row r="141" spans="1:10" x14ac:dyDescent="0.25">
      <c r="A141" s="70" t="s">
        <v>51</v>
      </c>
      <c r="B141" s="19"/>
      <c r="C141" s="71"/>
      <c r="D141" s="72"/>
      <c r="E141" s="73">
        <f>SUM(E129:E137)</f>
        <v>768.87793999999997</v>
      </c>
      <c r="F141" s="74"/>
      <c r="G141" s="74"/>
      <c r="H141" s="73">
        <f>SUM(H129:H137)</f>
        <v>766.05310059126759</v>
      </c>
      <c r="I141" s="75">
        <f>+H141-E141</f>
        <v>-2.8248394087323732</v>
      </c>
      <c r="J141" s="76">
        <f>+I141/E141</f>
        <v>-3.6739764035008901E-3</v>
      </c>
    </row>
    <row r="142" spans="1:10" x14ac:dyDescent="0.25">
      <c r="A142" s="77" t="s">
        <v>52</v>
      </c>
      <c r="B142" s="19"/>
      <c r="C142" s="71">
        <v>0.13</v>
      </c>
      <c r="D142" s="78"/>
      <c r="E142" s="79">
        <f>+E141*0.13</f>
        <v>99.954132200000004</v>
      </c>
      <c r="F142" s="80">
        <v>0.13</v>
      </c>
      <c r="G142" s="81"/>
      <c r="H142" s="79">
        <f>+H141*0.13</f>
        <v>99.586903076864786</v>
      </c>
      <c r="I142" s="82">
        <f>+H142-E142</f>
        <v>-0.36722912313521761</v>
      </c>
      <c r="J142" s="83">
        <f>+I142/E142</f>
        <v>-3.6739764035009811E-3</v>
      </c>
    </row>
    <row r="143" spans="1:10" x14ac:dyDescent="0.25">
      <c r="A143" s="84" t="s">
        <v>53</v>
      </c>
      <c r="B143" s="19"/>
      <c r="C143" s="85"/>
      <c r="D143" s="78"/>
      <c r="E143" s="79">
        <f>+E141+E142</f>
        <v>868.83207219999997</v>
      </c>
      <c r="F143" s="81"/>
      <c r="G143" s="81"/>
      <c r="H143" s="79">
        <f>+H141+H142</f>
        <v>865.64000366813241</v>
      </c>
      <c r="I143" s="82">
        <f>+H143-E143</f>
        <v>-3.1920685318675623</v>
      </c>
      <c r="J143" s="83">
        <f>+I143/E143</f>
        <v>-3.6739764035008679E-3</v>
      </c>
    </row>
    <row r="144" spans="1:10" x14ac:dyDescent="0.25">
      <c r="A144" s="170" t="s">
        <v>54</v>
      </c>
      <c r="B144" s="170"/>
      <c r="C144" s="85"/>
      <c r="D144" s="78"/>
      <c r="E144" s="58"/>
      <c r="F144" s="58"/>
      <c r="G144" s="58"/>
      <c r="H144" s="58"/>
      <c r="I144" s="58"/>
      <c r="J144" s="87"/>
    </row>
    <row r="145" spans="1:10" ht="15.75" thickBot="1" x14ac:dyDescent="0.3">
      <c r="A145" s="172" t="s">
        <v>55</v>
      </c>
      <c r="B145" s="172"/>
      <c r="C145" s="88"/>
      <c r="D145" s="89"/>
      <c r="E145" s="90">
        <f>+E143</f>
        <v>868.83207219999997</v>
      </c>
      <c r="F145" s="91"/>
      <c r="G145" s="91"/>
      <c r="H145" s="90">
        <f>+H143</f>
        <v>865.64000366813241</v>
      </c>
      <c r="I145" s="92">
        <f>+H145-E145</f>
        <v>-3.1920685318675623</v>
      </c>
      <c r="J145" s="93">
        <f>+I145/E145</f>
        <v>-3.6739764035008679E-3</v>
      </c>
    </row>
    <row r="146" spans="1:10" ht="15.75" thickBot="1" x14ac:dyDescent="0.3">
      <c r="A146" s="62"/>
      <c r="B146" s="63"/>
      <c r="C146" s="64"/>
      <c r="D146" s="65"/>
      <c r="E146" s="66"/>
      <c r="F146" s="64"/>
      <c r="G146" s="67"/>
      <c r="H146" s="66"/>
      <c r="I146" s="68"/>
      <c r="J146" s="69"/>
    </row>
    <row r="148" spans="1:10" x14ac:dyDescent="0.25">
      <c r="A148" s="1" t="s">
        <v>0</v>
      </c>
      <c r="B148" s="173" t="s">
        <v>60</v>
      </c>
      <c r="C148" s="173"/>
      <c r="D148" s="173"/>
      <c r="E148" s="2"/>
      <c r="F148" s="2"/>
      <c r="G148" s="3"/>
      <c r="H148" s="3"/>
      <c r="I148" s="3"/>
      <c r="J148" s="3"/>
    </row>
    <row r="149" spans="1:10" x14ac:dyDescent="0.25">
      <c r="A149" s="1" t="s">
        <v>2</v>
      </c>
      <c r="B149" s="173" t="s">
        <v>3</v>
      </c>
      <c r="C149" s="173"/>
      <c r="D149" s="173"/>
      <c r="E149" s="2"/>
      <c r="F149" s="2"/>
      <c r="G149" s="3"/>
      <c r="H149" s="3"/>
      <c r="I149" s="3"/>
      <c r="J149" s="3"/>
    </row>
    <row r="150" spans="1:10" ht="15.75" x14ac:dyDescent="0.25">
      <c r="A150" s="1" t="s">
        <v>4</v>
      </c>
      <c r="B150" s="4">
        <v>10000</v>
      </c>
      <c r="C150" s="5" t="s">
        <v>5</v>
      </c>
      <c r="D150" s="6"/>
      <c r="E150" s="3"/>
      <c r="F150" s="3"/>
      <c r="G150" s="7"/>
      <c r="H150" s="7"/>
      <c r="I150" s="7"/>
      <c r="J150" s="7"/>
    </row>
    <row r="151" spans="1:10" ht="15.75" x14ac:dyDescent="0.25">
      <c r="A151" s="1" t="s">
        <v>6</v>
      </c>
      <c r="B151" s="4">
        <v>0</v>
      </c>
      <c r="C151" s="8" t="s">
        <v>7</v>
      </c>
      <c r="D151" s="9"/>
      <c r="E151" s="10"/>
      <c r="F151" s="10"/>
      <c r="G151" s="10"/>
      <c r="H151" s="3"/>
      <c r="I151" s="3"/>
      <c r="J151" s="3"/>
    </row>
    <row r="152" spans="1:10" x14ac:dyDescent="0.25">
      <c r="A152" s="1" t="s">
        <v>8</v>
      </c>
      <c r="B152" s="11">
        <v>1.0362</v>
      </c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1" t="s">
        <v>9</v>
      </c>
      <c r="B153" s="11">
        <v>1.0375000000000001</v>
      </c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5" t="s">
        <v>10</v>
      </c>
      <c r="B154" s="12" t="s">
        <v>11</v>
      </c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6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6"/>
      <c r="B156" s="13"/>
      <c r="C156" s="162" t="s">
        <v>12</v>
      </c>
      <c r="D156" s="171"/>
      <c r="E156" s="163"/>
      <c r="F156" s="162" t="s">
        <v>13</v>
      </c>
      <c r="G156" s="171"/>
      <c r="H156" s="163"/>
      <c r="I156" s="162" t="s">
        <v>14</v>
      </c>
      <c r="J156" s="163"/>
    </row>
    <row r="157" spans="1:10" x14ac:dyDescent="0.25">
      <c r="A157" s="6"/>
      <c r="B157" s="164" t="s">
        <v>15</v>
      </c>
      <c r="C157" s="14" t="s">
        <v>16</v>
      </c>
      <c r="D157" s="14" t="s">
        <v>17</v>
      </c>
      <c r="E157" s="15" t="s">
        <v>18</v>
      </c>
      <c r="F157" s="14" t="s">
        <v>16</v>
      </c>
      <c r="G157" s="16" t="s">
        <v>17</v>
      </c>
      <c r="H157" s="15" t="s">
        <v>18</v>
      </c>
      <c r="I157" s="166" t="s">
        <v>19</v>
      </c>
      <c r="J157" s="168" t="s">
        <v>20</v>
      </c>
    </row>
    <row r="158" spans="1:10" x14ac:dyDescent="0.25">
      <c r="A158" s="6"/>
      <c r="B158" s="165"/>
      <c r="C158" s="17" t="s">
        <v>21</v>
      </c>
      <c r="D158" s="17"/>
      <c r="E158" s="18" t="s">
        <v>21</v>
      </c>
      <c r="F158" s="17" t="s">
        <v>21</v>
      </c>
      <c r="G158" s="18"/>
      <c r="H158" s="18" t="s">
        <v>21</v>
      </c>
      <c r="I158" s="167"/>
      <c r="J158" s="169"/>
    </row>
    <row r="159" spans="1:10" x14ac:dyDescent="0.25">
      <c r="A159" s="19" t="s">
        <v>22</v>
      </c>
      <c r="B159" s="20" t="s">
        <v>23</v>
      </c>
      <c r="C159" s="21">
        <v>16.420000000000002</v>
      </c>
      <c r="D159" s="22">
        <v>1</v>
      </c>
      <c r="E159" s="23">
        <f>+C159</f>
        <v>16.420000000000002</v>
      </c>
      <c r="F159" s="148">
        <f>+F110</f>
        <v>17.137224825787985</v>
      </c>
      <c r="G159" s="25">
        <v>1</v>
      </c>
      <c r="H159" s="23">
        <f>+F159</f>
        <v>17.137224825787985</v>
      </c>
      <c r="I159" s="26">
        <f>+H159-E159</f>
        <v>0.71722482578798363</v>
      </c>
      <c r="J159" s="27">
        <f>+I159/E159</f>
        <v>4.3679952849450886E-2</v>
      </c>
    </row>
    <row r="160" spans="1:10" x14ac:dyDescent="0.25">
      <c r="A160" s="19" t="s">
        <v>24</v>
      </c>
      <c r="B160" s="20"/>
      <c r="C160" s="21"/>
      <c r="D160" s="22">
        <v>1</v>
      </c>
      <c r="E160" s="23">
        <v>0</v>
      </c>
      <c r="F160" s="24"/>
      <c r="G160" s="25">
        <v>1</v>
      </c>
      <c r="H160" s="23">
        <v>0</v>
      </c>
      <c r="I160" s="26">
        <f t="shared" ref="I160:I164" si="56">+H160-E160</f>
        <v>0</v>
      </c>
      <c r="J160" s="27"/>
    </row>
    <row r="161" spans="1:13" x14ac:dyDescent="0.25">
      <c r="A161" s="28" t="s">
        <v>58</v>
      </c>
      <c r="B161" s="20" t="s">
        <v>23</v>
      </c>
      <c r="C161" s="21">
        <v>0.08</v>
      </c>
      <c r="D161" s="22">
        <v>1</v>
      </c>
      <c r="E161" s="23">
        <f>+C161</f>
        <v>0.08</v>
      </c>
      <c r="F161" s="24"/>
      <c r="G161" s="25">
        <v>1</v>
      </c>
      <c r="H161" s="23">
        <v>0</v>
      </c>
      <c r="I161" s="26">
        <f t="shared" si="56"/>
        <v>-0.08</v>
      </c>
      <c r="J161" s="27">
        <f t="shared" ref="J161:J162" si="57">+I161/E161</f>
        <v>-1</v>
      </c>
    </row>
    <row r="162" spans="1:13" x14ac:dyDescent="0.25">
      <c r="A162" s="19" t="s">
        <v>26</v>
      </c>
      <c r="B162" s="20" t="s">
        <v>27</v>
      </c>
      <c r="C162" s="21">
        <v>1.7399999999999999E-2</v>
      </c>
      <c r="D162" s="29">
        <f>+$B$150</f>
        <v>10000</v>
      </c>
      <c r="E162" s="23">
        <f>+C162*D162</f>
        <v>174</v>
      </c>
      <c r="F162" s="24">
        <f>+F113</f>
        <v>1.807198254355824E-2</v>
      </c>
      <c r="G162" s="29">
        <f>+$B$150</f>
        <v>10000</v>
      </c>
      <c r="H162" s="23">
        <f>+G162*F162</f>
        <v>180.71982543558241</v>
      </c>
      <c r="I162" s="26">
        <f t="shared" si="56"/>
        <v>6.7198254355824076</v>
      </c>
      <c r="J162" s="27">
        <f t="shared" si="57"/>
        <v>3.8619686411393149E-2</v>
      </c>
    </row>
    <row r="163" spans="1:13" x14ac:dyDescent="0.25">
      <c r="A163" s="19" t="s">
        <v>28</v>
      </c>
      <c r="B163" s="20"/>
      <c r="C163" s="21"/>
      <c r="D163" s="29">
        <f t="shared" ref="D163:D164" si="58">+$B$150</f>
        <v>10000</v>
      </c>
      <c r="E163" s="23">
        <v>0</v>
      </c>
      <c r="F163" s="24"/>
      <c r="G163" s="29">
        <f t="shared" ref="G163:G164" si="59">+$B$150</f>
        <v>10000</v>
      </c>
      <c r="H163" s="23">
        <v>0</v>
      </c>
      <c r="I163" s="26">
        <f t="shared" si="56"/>
        <v>0</v>
      </c>
      <c r="J163" s="27"/>
    </row>
    <row r="164" spans="1:13" x14ac:dyDescent="0.25">
      <c r="A164" s="19" t="s">
        <v>29</v>
      </c>
      <c r="B164" s="20" t="s">
        <v>27</v>
      </c>
      <c r="C164" s="21"/>
      <c r="D164" s="29">
        <f t="shared" si="58"/>
        <v>10000</v>
      </c>
      <c r="E164" s="23">
        <v>0</v>
      </c>
      <c r="F164" s="24">
        <f>+F115</f>
        <v>3.5989822056020979E-4</v>
      </c>
      <c r="G164" s="29">
        <f t="shared" si="59"/>
        <v>10000</v>
      </c>
      <c r="H164" s="23">
        <f>+F164*G164</f>
        <v>3.5989822056020979</v>
      </c>
      <c r="I164" s="26">
        <f t="shared" si="56"/>
        <v>3.5989822056020979</v>
      </c>
      <c r="J164" s="27">
        <v>1</v>
      </c>
    </row>
    <row r="165" spans="1:13" x14ac:dyDescent="0.25">
      <c r="A165" s="30" t="s">
        <v>30</v>
      </c>
      <c r="B165" s="31"/>
      <c r="C165" s="32"/>
      <c r="D165" s="33"/>
      <c r="E165" s="123">
        <f>SUM(E159:E164)</f>
        <v>190.5</v>
      </c>
      <c r="F165" s="124"/>
      <c r="G165" s="53"/>
      <c r="H165" s="123">
        <f>SUM(H159:H164)</f>
        <v>201.45603246697249</v>
      </c>
      <c r="I165" s="37">
        <f>+H165-E165</f>
        <v>10.956032466972488</v>
      </c>
      <c r="J165" s="38">
        <f>+I165/E165</f>
        <v>5.7511981453923819E-2</v>
      </c>
      <c r="L165" s="120"/>
      <c r="M165" s="120"/>
    </row>
    <row r="166" spans="1:13" x14ac:dyDescent="0.25">
      <c r="A166" s="39" t="s">
        <v>31</v>
      </c>
      <c r="B166" s="20" t="s">
        <v>27</v>
      </c>
      <c r="C166" s="21"/>
      <c r="D166" s="29">
        <f t="shared" ref="D166:D170" si="60">+$B$150</f>
        <v>10000</v>
      </c>
      <c r="E166" s="23">
        <v>0</v>
      </c>
      <c r="F166" s="24">
        <f>+F117</f>
        <v>3.6318371338786952E-3</v>
      </c>
      <c r="G166" s="29">
        <f t="shared" ref="G166:G170" si="61">+$B$150</f>
        <v>10000</v>
      </c>
      <c r="H166" s="23">
        <f>+G166*F166</f>
        <v>36.318371338786953</v>
      </c>
      <c r="I166" s="26">
        <f>+H166-E166</f>
        <v>36.318371338786953</v>
      </c>
      <c r="J166" s="27">
        <v>1</v>
      </c>
    </row>
    <row r="167" spans="1:13" x14ac:dyDescent="0.25">
      <c r="A167" s="39" t="s">
        <v>74</v>
      </c>
      <c r="B167" s="20" t="s">
        <v>27</v>
      </c>
      <c r="C167" s="21"/>
      <c r="D167" s="29">
        <f t="shared" si="60"/>
        <v>10000</v>
      </c>
      <c r="E167" s="23">
        <v>0</v>
      </c>
      <c r="F167" s="24">
        <f>+F118</f>
        <v>-3.1509322597035971E-3</v>
      </c>
      <c r="G167" s="29">
        <f t="shared" si="61"/>
        <v>10000</v>
      </c>
      <c r="H167" s="23">
        <f t="shared" ref="H167:H174" si="62">+G167*F167</f>
        <v>-31.509322597035972</v>
      </c>
      <c r="I167" s="26">
        <f>+H167-E167</f>
        <v>-31.509322597035972</v>
      </c>
      <c r="J167" s="27">
        <v>-1</v>
      </c>
    </row>
    <row r="168" spans="1:13" x14ac:dyDescent="0.25">
      <c r="A168" s="39" t="s">
        <v>32</v>
      </c>
      <c r="B168" s="20" t="s">
        <v>27</v>
      </c>
      <c r="C168" s="21"/>
      <c r="D168" s="29">
        <f t="shared" si="60"/>
        <v>10000</v>
      </c>
      <c r="E168" s="23">
        <v>0</v>
      </c>
      <c r="F168" s="24">
        <f>+F119</f>
        <v>3.3822730216130159E-4</v>
      </c>
      <c r="G168" s="29">
        <f t="shared" si="61"/>
        <v>10000</v>
      </c>
      <c r="H168" s="23">
        <f t="shared" si="62"/>
        <v>3.3822730216130159</v>
      </c>
      <c r="I168" s="26">
        <f t="shared" ref="I168:I174" si="63">+H168-E168</f>
        <v>3.3822730216130159</v>
      </c>
      <c r="J168" s="27">
        <v>1</v>
      </c>
    </row>
    <row r="169" spans="1:13" x14ac:dyDescent="0.25">
      <c r="A169" s="39" t="s">
        <v>33</v>
      </c>
      <c r="B169" s="20" t="s">
        <v>27</v>
      </c>
      <c r="C169" s="21"/>
      <c r="D169" s="29">
        <f t="shared" si="60"/>
        <v>10000</v>
      </c>
      <c r="E169" s="23">
        <v>0</v>
      </c>
      <c r="F169" s="24">
        <f>+F120</f>
        <v>-1.8913116148559523E-3</v>
      </c>
      <c r="G169" s="29">
        <f t="shared" si="61"/>
        <v>10000</v>
      </c>
      <c r="H169" s="23">
        <f t="shared" si="62"/>
        <v>-18.913116148559524</v>
      </c>
      <c r="I169" s="26">
        <f t="shared" si="63"/>
        <v>-18.913116148559524</v>
      </c>
      <c r="J169" s="27">
        <v>-1</v>
      </c>
    </row>
    <row r="170" spans="1:13" x14ac:dyDescent="0.25">
      <c r="A170" s="39" t="s">
        <v>59</v>
      </c>
      <c r="B170" s="20" t="s">
        <v>27</v>
      </c>
      <c r="C170" s="21"/>
      <c r="D170" s="29">
        <f t="shared" si="60"/>
        <v>10000</v>
      </c>
      <c r="E170" s="23">
        <v>0</v>
      </c>
      <c r="F170" s="24"/>
      <c r="G170" s="29">
        <f t="shared" si="61"/>
        <v>10000</v>
      </c>
      <c r="H170" s="23">
        <f t="shared" si="62"/>
        <v>0</v>
      </c>
      <c r="I170" s="26">
        <f t="shared" si="63"/>
        <v>0</v>
      </c>
      <c r="J170" s="27"/>
    </row>
    <row r="171" spans="1:13" x14ac:dyDescent="0.25">
      <c r="A171" s="28" t="s">
        <v>57</v>
      </c>
      <c r="B171" s="20" t="s">
        <v>23</v>
      </c>
      <c r="C171" s="21">
        <v>2.78</v>
      </c>
      <c r="D171" s="22">
        <v>1</v>
      </c>
      <c r="E171" s="23">
        <f>+C171*D171</f>
        <v>2.78</v>
      </c>
      <c r="F171" s="24"/>
      <c r="G171" s="25">
        <v>1</v>
      </c>
      <c r="H171" s="23">
        <f t="shared" si="62"/>
        <v>0</v>
      </c>
      <c r="I171" s="26">
        <f t="shared" si="63"/>
        <v>-2.78</v>
      </c>
      <c r="J171" s="27">
        <f t="shared" ref="J171:J174" si="64">+I171/E171</f>
        <v>-1</v>
      </c>
    </row>
    <row r="172" spans="1:13" x14ac:dyDescent="0.25">
      <c r="A172" s="40" t="s">
        <v>34</v>
      </c>
      <c r="B172" s="20" t="s">
        <v>27</v>
      </c>
      <c r="C172" s="21">
        <v>2.0000000000000001E-4</v>
      </c>
      <c r="D172" s="29">
        <f>+$B$150</f>
        <v>10000</v>
      </c>
      <c r="E172" s="23">
        <f t="shared" ref="E172:E174" si="65">+C172*D172</f>
        <v>2</v>
      </c>
      <c r="F172" s="24">
        <f>+F123</f>
        <v>5.5956856993974306E-4</v>
      </c>
      <c r="G172" s="29">
        <f>+$B$150</f>
        <v>10000</v>
      </c>
      <c r="H172" s="23">
        <f t="shared" si="62"/>
        <v>5.5956856993974302</v>
      </c>
      <c r="I172" s="26">
        <f t="shared" si="63"/>
        <v>3.5956856993974302</v>
      </c>
      <c r="J172" s="27">
        <f t="shared" si="64"/>
        <v>1.7978428496987151</v>
      </c>
    </row>
    <row r="173" spans="1:13" x14ac:dyDescent="0.25">
      <c r="A173" s="40" t="s">
        <v>35</v>
      </c>
      <c r="B173" s="20"/>
      <c r="C173" s="41">
        <v>0.10214000000000001</v>
      </c>
      <c r="D173" s="42">
        <f>+D172*0.0362</f>
        <v>362.00000000000006</v>
      </c>
      <c r="E173" s="23">
        <f t="shared" si="65"/>
        <v>36.974680000000006</v>
      </c>
      <c r="F173" s="43">
        <v>0.10214000000000001</v>
      </c>
      <c r="G173" s="42">
        <f>+G172*0.0375</f>
        <v>375</v>
      </c>
      <c r="H173" s="23">
        <f t="shared" si="62"/>
        <v>38.302500000000002</v>
      </c>
      <c r="I173" s="26">
        <f t="shared" si="63"/>
        <v>1.3278199999999956</v>
      </c>
      <c r="J173" s="27">
        <f t="shared" si="64"/>
        <v>3.5911602209944625E-2</v>
      </c>
    </row>
    <row r="174" spans="1:13" x14ac:dyDescent="0.25">
      <c r="A174" s="40" t="s">
        <v>36</v>
      </c>
      <c r="B174" s="20" t="s">
        <v>23</v>
      </c>
      <c r="C174" s="41">
        <v>0.79</v>
      </c>
      <c r="D174" s="22">
        <v>1</v>
      </c>
      <c r="E174" s="23">
        <f t="shared" si="65"/>
        <v>0.79</v>
      </c>
      <c r="F174" s="150">
        <v>0.79</v>
      </c>
      <c r="G174" s="22">
        <v>1</v>
      </c>
      <c r="H174" s="23">
        <f t="shared" si="62"/>
        <v>0.79</v>
      </c>
      <c r="I174" s="26">
        <f t="shared" si="63"/>
        <v>0</v>
      </c>
      <c r="J174" s="27">
        <f t="shared" si="64"/>
        <v>0</v>
      </c>
    </row>
    <row r="175" spans="1:13" x14ac:dyDescent="0.25">
      <c r="A175" s="44" t="s">
        <v>37</v>
      </c>
      <c r="B175" s="45"/>
      <c r="C175" s="46"/>
      <c r="D175" s="33"/>
      <c r="E175" s="47">
        <f>SUM(E165:E174)</f>
        <v>233.04468</v>
      </c>
      <c r="F175" s="33"/>
      <c r="G175" s="36"/>
      <c r="H175" s="47">
        <f>SUM(H165:H174)</f>
        <v>235.42242378117436</v>
      </c>
      <c r="I175" s="37">
        <f>+H175-E175</f>
        <v>2.3777437811743596</v>
      </c>
      <c r="J175" s="38">
        <f>+I175/E175</f>
        <v>1.020295241742639E-2</v>
      </c>
    </row>
    <row r="176" spans="1:13" x14ac:dyDescent="0.25">
      <c r="A176" s="48" t="s">
        <v>38</v>
      </c>
      <c r="B176" s="49" t="s">
        <v>27</v>
      </c>
      <c r="C176" s="24">
        <v>7.3000000000000001E-3</v>
      </c>
      <c r="D176" s="42">
        <f>+$B$150*1.0362</f>
        <v>10362</v>
      </c>
      <c r="E176" s="23">
        <f>+C176*D176</f>
        <v>75.642600000000002</v>
      </c>
      <c r="F176" s="24">
        <f>+F127</f>
        <v>6.7330300735613411E-3</v>
      </c>
      <c r="G176" s="42">
        <f>+$B$150*B153</f>
        <v>10375</v>
      </c>
      <c r="H176" s="23">
        <f t="shared" ref="H176:H177" si="66">+G176*F176</f>
        <v>69.855187013198915</v>
      </c>
      <c r="I176" s="26">
        <f t="shared" ref="I176:I177" si="67">+H176-E176</f>
        <v>-5.7874129868010868</v>
      </c>
      <c r="J176" s="27">
        <f t="shared" ref="J176:J177" si="68">+I176/E176</f>
        <v>-7.650996907564106E-2</v>
      </c>
    </row>
    <row r="177" spans="1:10" x14ac:dyDescent="0.25">
      <c r="A177" s="50" t="s">
        <v>39</v>
      </c>
      <c r="B177" s="49" t="s">
        <v>27</v>
      </c>
      <c r="C177" s="24">
        <v>5.3E-3</v>
      </c>
      <c r="D177" s="42">
        <f>+$B$150*1.0362</f>
        <v>10362</v>
      </c>
      <c r="E177" s="23">
        <f>+C177*D177</f>
        <v>54.918599999999998</v>
      </c>
      <c r="F177" s="24">
        <f>+F128</f>
        <v>5.2762761987830351E-3</v>
      </c>
      <c r="G177" s="42">
        <f>+G176</f>
        <v>10375</v>
      </c>
      <c r="H177" s="23">
        <f t="shared" si="66"/>
        <v>54.741365562373986</v>
      </c>
      <c r="I177" s="26">
        <f t="shared" si="67"/>
        <v>-0.17723443762601221</v>
      </c>
      <c r="J177" s="27">
        <f t="shared" si="68"/>
        <v>-3.2272206069712669E-3</v>
      </c>
    </row>
    <row r="178" spans="1:10" x14ac:dyDescent="0.25">
      <c r="A178" s="44" t="s">
        <v>40</v>
      </c>
      <c r="B178" s="31"/>
      <c r="C178" s="51"/>
      <c r="D178" s="33"/>
      <c r="E178" s="47">
        <f>SUM(E175:E177)</f>
        <v>363.60587999999996</v>
      </c>
      <c r="F178" s="52"/>
      <c r="G178" s="53"/>
      <c r="H178" s="47">
        <f>SUM(H175:H177)</f>
        <v>360.01897635674726</v>
      </c>
      <c r="I178" s="37">
        <f>+H178-E178</f>
        <v>-3.5869036432526968</v>
      </c>
      <c r="J178" s="38">
        <f>+I178/E178</f>
        <v>-9.8648119861337157E-3</v>
      </c>
    </row>
    <row r="179" spans="1:10" x14ac:dyDescent="0.25">
      <c r="A179" s="54" t="s">
        <v>41</v>
      </c>
      <c r="B179" s="20" t="s">
        <v>27</v>
      </c>
      <c r="C179" s="55">
        <v>3.5999999999999999E-3</v>
      </c>
      <c r="D179" s="42">
        <f>+D176</f>
        <v>10362</v>
      </c>
      <c r="E179" s="56">
        <f>ROUND(+C179*D179,2)</f>
        <v>37.299999999999997</v>
      </c>
      <c r="F179" s="137">
        <v>3.5999999999999999E-3</v>
      </c>
      <c r="G179" s="42">
        <f>+G176</f>
        <v>10375</v>
      </c>
      <c r="H179" s="56">
        <f>ROUND(+F179*G179,2)</f>
        <v>37.35</v>
      </c>
      <c r="I179" s="26">
        <f t="shared" ref="I179:I183" si="69">+H179-E179</f>
        <v>5.0000000000004263E-2</v>
      </c>
      <c r="J179" s="27">
        <f t="shared" ref="J179:J183" si="70">+I179/E179</f>
        <v>1.3404825737266559E-3</v>
      </c>
    </row>
    <row r="180" spans="1:10" x14ac:dyDescent="0.25">
      <c r="A180" s="54" t="s">
        <v>42</v>
      </c>
      <c r="B180" s="20" t="s">
        <v>27</v>
      </c>
      <c r="C180" s="55">
        <v>1.2999999999999999E-3</v>
      </c>
      <c r="D180" s="42">
        <f>+D176</f>
        <v>10362</v>
      </c>
      <c r="E180" s="56">
        <f>ROUND(+C180*D180,2)</f>
        <v>13.47</v>
      </c>
      <c r="F180" s="57">
        <v>1.2999999999999999E-3</v>
      </c>
      <c r="G180" s="42">
        <f>+G176</f>
        <v>10375</v>
      </c>
      <c r="H180" s="56">
        <f>ROUND(+F180*G180,2)</f>
        <v>13.49</v>
      </c>
      <c r="I180" s="26">
        <f t="shared" si="69"/>
        <v>1.9999999999999574E-2</v>
      </c>
      <c r="J180" s="27">
        <f t="shared" si="70"/>
        <v>1.4847809948032348E-3</v>
      </c>
    </row>
    <row r="181" spans="1:10" x14ac:dyDescent="0.25">
      <c r="A181" s="19" t="s">
        <v>43</v>
      </c>
      <c r="B181" s="20" t="s">
        <v>23</v>
      </c>
      <c r="C181" s="55">
        <v>0.25</v>
      </c>
      <c r="D181" s="22">
        <v>1</v>
      </c>
      <c r="E181" s="56">
        <f t="shared" ref="E181:E183" si="71">+C181*D181</f>
        <v>0.25</v>
      </c>
      <c r="F181" s="57">
        <v>0.25</v>
      </c>
      <c r="G181" s="25">
        <v>1</v>
      </c>
      <c r="H181" s="56">
        <f t="shared" ref="H181:H183" si="72">+F181*G181</f>
        <v>0.25</v>
      </c>
      <c r="I181" s="26">
        <f t="shared" si="69"/>
        <v>0</v>
      </c>
      <c r="J181" s="27">
        <f t="shared" si="70"/>
        <v>0</v>
      </c>
    </row>
    <row r="182" spans="1:10" x14ac:dyDescent="0.25">
      <c r="A182" s="19" t="s">
        <v>44</v>
      </c>
      <c r="B182" s="20" t="s">
        <v>27</v>
      </c>
      <c r="C182" s="55">
        <v>7.0000000000000001E-3</v>
      </c>
      <c r="D182" s="29">
        <f>+B150</f>
        <v>10000</v>
      </c>
      <c r="E182" s="56">
        <f t="shared" si="71"/>
        <v>70</v>
      </c>
      <c r="F182" s="118">
        <f>+C182</f>
        <v>7.0000000000000001E-3</v>
      </c>
      <c r="G182" s="29">
        <f>+B150</f>
        <v>10000</v>
      </c>
      <c r="H182" s="56">
        <f t="shared" si="72"/>
        <v>70</v>
      </c>
      <c r="I182" s="26">
        <f t="shared" si="69"/>
        <v>0</v>
      </c>
      <c r="J182" s="27">
        <f t="shared" si="70"/>
        <v>0</v>
      </c>
    </row>
    <row r="183" spans="1:10" s="143" customFormat="1" ht="26.25" x14ac:dyDescent="0.25">
      <c r="A183" s="139" t="s">
        <v>45</v>
      </c>
      <c r="B183" s="138" t="s">
        <v>27</v>
      </c>
      <c r="C183" s="181">
        <v>1.1000000000000001E-3</v>
      </c>
      <c r="D183" s="147">
        <f>+D180</f>
        <v>10362</v>
      </c>
      <c r="E183" s="183">
        <f>ROUND(+C183*D183,2)</f>
        <v>11.4</v>
      </c>
      <c r="F183" s="145">
        <v>1.1000000000000001E-3</v>
      </c>
      <c r="G183" s="144">
        <f>+G180</f>
        <v>10375</v>
      </c>
      <c r="H183" s="183">
        <f>ROUND(+F183*G183,2)</f>
        <v>11.41</v>
      </c>
      <c r="I183" s="26">
        <f t="shared" si="69"/>
        <v>9.9999999999997868E-3</v>
      </c>
      <c r="J183" s="184">
        <f t="shared" si="70"/>
        <v>8.7719298245612161E-4</v>
      </c>
    </row>
    <row r="184" spans="1:10" x14ac:dyDescent="0.25">
      <c r="A184" s="40" t="s">
        <v>46</v>
      </c>
      <c r="B184" s="20"/>
      <c r="C184" s="59">
        <v>0.08</v>
      </c>
      <c r="D184" s="60">
        <v>6400</v>
      </c>
      <c r="E184" s="56">
        <f t="shared" ref="E184:E186" si="73">+C184*D184</f>
        <v>512</v>
      </c>
      <c r="F184" s="59">
        <v>0.08</v>
      </c>
      <c r="G184" s="60">
        <v>6400</v>
      </c>
      <c r="H184" s="23">
        <f t="shared" ref="H184:H186" si="74">+G184*F184</f>
        <v>512</v>
      </c>
      <c r="I184" s="26">
        <f t="shared" ref="I184:I186" si="75">+H184-E184</f>
        <v>0</v>
      </c>
      <c r="J184" s="27">
        <f t="shared" ref="J184:J186" si="76">+I184/E184</f>
        <v>0</v>
      </c>
    </row>
    <row r="185" spans="1:10" x14ac:dyDescent="0.25">
      <c r="A185" s="40" t="s">
        <v>47</v>
      </c>
      <c r="B185" s="20"/>
      <c r="C185" s="59">
        <v>0.122</v>
      </c>
      <c r="D185" s="60">
        <v>1800</v>
      </c>
      <c r="E185" s="56">
        <f t="shared" si="73"/>
        <v>219.6</v>
      </c>
      <c r="F185" s="59">
        <v>0.122</v>
      </c>
      <c r="G185" s="60">
        <v>1800</v>
      </c>
      <c r="H185" s="23">
        <f t="shared" si="74"/>
        <v>219.6</v>
      </c>
      <c r="I185" s="26">
        <f t="shared" si="75"/>
        <v>0</v>
      </c>
      <c r="J185" s="27">
        <f t="shared" si="76"/>
        <v>0</v>
      </c>
    </row>
    <row r="186" spans="1:10" x14ac:dyDescent="0.25">
      <c r="A186" s="6" t="s">
        <v>48</v>
      </c>
      <c r="B186" s="20"/>
      <c r="C186" s="59">
        <v>0.161</v>
      </c>
      <c r="D186" s="60">
        <v>1800</v>
      </c>
      <c r="E186" s="56">
        <f t="shared" si="73"/>
        <v>289.8</v>
      </c>
      <c r="F186" s="59">
        <v>0.161</v>
      </c>
      <c r="G186" s="60">
        <v>1800</v>
      </c>
      <c r="H186" s="23">
        <f t="shared" si="74"/>
        <v>289.8</v>
      </c>
      <c r="I186" s="26">
        <f t="shared" si="75"/>
        <v>0</v>
      </c>
      <c r="J186" s="27">
        <f t="shared" si="76"/>
        <v>0</v>
      </c>
    </row>
    <row r="187" spans="1:10" x14ac:dyDescent="0.25">
      <c r="A187" s="40" t="s">
        <v>49</v>
      </c>
      <c r="B187" s="20"/>
      <c r="C187" s="59"/>
      <c r="D187" s="60"/>
      <c r="E187" s="56"/>
      <c r="F187" s="59"/>
      <c r="G187" s="60"/>
      <c r="H187" s="56"/>
      <c r="I187" s="26">
        <v>0</v>
      </c>
      <c r="J187" s="27"/>
    </row>
    <row r="188" spans="1:10" ht="15.75" thickBot="1" x14ac:dyDescent="0.3">
      <c r="A188" s="40" t="s">
        <v>50</v>
      </c>
      <c r="B188" s="20"/>
      <c r="C188" s="55"/>
      <c r="D188" s="61"/>
      <c r="E188" s="56"/>
      <c r="F188" s="55"/>
      <c r="G188" s="61"/>
      <c r="H188" s="56"/>
      <c r="I188" s="26">
        <v>0</v>
      </c>
      <c r="J188" s="27"/>
    </row>
    <row r="189" spans="1:10" ht="15.75" thickBot="1" x14ac:dyDescent="0.3">
      <c r="A189" s="62"/>
      <c r="B189" s="63"/>
      <c r="C189" s="64"/>
      <c r="D189" s="65"/>
      <c r="E189" s="66"/>
      <c r="F189" s="64"/>
      <c r="G189" s="67"/>
      <c r="H189" s="66"/>
      <c r="I189" s="68"/>
      <c r="J189" s="69"/>
    </row>
    <row r="190" spans="1:10" x14ac:dyDescent="0.25">
      <c r="A190" s="70" t="s">
        <v>51</v>
      </c>
      <c r="B190" s="19"/>
      <c r="C190" s="71"/>
      <c r="D190" s="72"/>
      <c r="E190" s="73">
        <f>SUM(E178:E186)</f>
        <v>1517.4258799999998</v>
      </c>
      <c r="F190" s="74"/>
      <c r="G190" s="74"/>
      <c r="H190" s="73">
        <f>SUM(H178:H186)</f>
        <v>1513.9189763567472</v>
      </c>
      <c r="I190" s="75">
        <f>+H190-E190</f>
        <v>-3.5069036432525991</v>
      </c>
      <c r="J190" s="76">
        <f>+I190/E190</f>
        <v>-2.3110872758098731E-3</v>
      </c>
    </row>
    <row r="191" spans="1:10" x14ac:dyDescent="0.25">
      <c r="A191" s="77" t="s">
        <v>52</v>
      </c>
      <c r="B191" s="19"/>
      <c r="C191" s="71">
        <v>0.13</v>
      </c>
      <c r="D191" s="78"/>
      <c r="E191" s="79">
        <f>+E190*0.13</f>
        <v>197.26536439999998</v>
      </c>
      <c r="F191" s="80">
        <v>0.13</v>
      </c>
      <c r="G191" s="81"/>
      <c r="H191" s="79">
        <f>+H190*0.13</f>
        <v>196.80946692637713</v>
      </c>
      <c r="I191" s="82">
        <f>+H191-E191</f>
        <v>-0.45589747362285493</v>
      </c>
      <c r="J191" s="83">
        <f>+I191/E191</f>
        <v>-2.3110872758099594E-3</v>
      </c>
    </row>
    <row r="192" spans="1:10" x14ac:dyDescent="0.25">
      <c r="A192" s="84" t="s">
        <v>53</v>
      </c>
      <c r="B192" s="19"/>
      <c r="C192" s="85"/>
      <c r="D192" s="78"/>
      <c r="E192" s="79">
        <f>+E190+E191</f>
        <v>1714.6912443999997</v>
      </c>
      <c r="F192" s="81"/>
      <c r="G192" s="81"/>
      <c r="H192" s="79">
        <f>+H190+H191</f>
        <v>1710.7284432831243</v>
      </c>
      <c r="I192" s="82">
        <f>+H192-E192</f>
        <v>-3.9628011168754256</v>
      </c>
      <c r="J192" s="83">
        <f>+I192/E192</f>
        <v>-2.3110872758098666E-3</v>
      </c>
    </row>
    <row r="193" spans="1:10" x14ac:dyDescent="0.25">
      <c r="A193" s="170" t="s">
        <v>54</v>
      </c>
      <c r="B193" s="170"/>
      <c r="C193" s="85"/>
      <c r="D193" s="78"/>
      <c r="E193" s="58"/>
      <c r="F193" s="58"/>
      <c r="G193" s="58"/>
      <c r="H193" s="58"/>
      <c r="I193" s="58"/>
      <c r="J193" s="87"/>
    </row>
    <row r="194" spans="1:10" ht="15.75" thickBot="1" x14ac:dyDescent="0.3">
      <c r="A194" s="172" t="s">
        <v>55</v>
      </c>
      <c r="B194" s="172"/>
      <c r="C194" s="88"/>
      <c r="D194" s="89"/>
      <c r="E194" s="90">
        <f>+E192</f>
        <v>1714.6912443999997</v>
      </c>
      <c r="F194" s="91"/>
      <c r="G194" s="91"/>
      <c r="H194" s="90">
        <f>+H192</f>
        <v>1710.7284432831243</v>
      </c>
      <c r="I194" s="92">
        <f>+H194-E194</f>
        <v>-3.9628011168754256</v>
      </c>
      <c r="J194" s="93">
        <f>+I194/E194</f>
        <v>-2.3110872758098666E-3</v>
      </c>
    </row>
    <row r="195" spans="1:10" ht="15.75" thickBot="1" x14ac:dyDescent="0.3">
      <c r="A195" s="62"/>
      <c r="B195" s="63"/>
      <c r="C195" s="64"/>
      <c r="D195" s="65"/>
      <c r="E195" s="66"/>
      <c r="F195" s="64"/>
      <c r="G195" s="67"/>
      <c r="H195" s="66"/>
      <c r="I195" s="68"/>
      <c r="J195" s="69"/>
    </row>
    <row r="197" spans="1:10" x14ac:dyDescent="0.25">
      <c r="A197" s="1" t="s">
        <v>0</v>
      </c>
      <c r="B197" s="173" t="s">
        <v>60</v>
      </c>
      <c r="C197" s="173"/>
      <c r="D197" s="173"/>
      <c r="E197" s="2"/>
      <c r="F197" s="2"/>
      <c r="G197" s="3"/>
      <c r="H197" s="3"/>
      <c r="I197" s="3"/>
      <c r="J197" s="3"/>
    </row>
    <row r="198" spans="1:10" x14ac:dyDescent="0.25">
      <c r="A198" s="1" t="s">
        <v>2</v>
      </c>
      <c r="B198" s="173" t="s">
        <v>3</v>
      </c>
      <c r="C198" s="173"/>
      <c r="D198" s="173"/>
      <c r="E198" s="2"/>
      <c r="F198" s="2"/>
      <c r="G198" s="3"/>
      <c r="H198" s="3"/>
      <c r="I198" s="3"/>
      <c r="J198" s="3"/>
    </row>
    <row r="199" spans="1:10" ht="15.75" x14ac:dyDescent="0.25">
      <c r="A199" s="1" t="s">
        <v>4</v>
      </c>
      <c r="B199" s="4">
        <v>15000</v>
      </c>
      <c r="C199" s="5" t="s">
        <v>5</v>
      </c>
      <c r="D199" s="6"/>
      <c r="E199" s="3"/>
      <c r="F199" s="3"/>
      <c r="G199" s="7"/>
      <c r="H199" s="7"/>
      <c r="I199" s="7"/>
      <c r="J199" s="7"/>
    </row>
    <row r="200" spans="1:10" ht="15.75" x14ac:dyDescent="0.25">
      <c r="A200" s="1" t="s">
        <v>6</v>
      </c>
      <c r="B200" s="4">
        <v>0</v>
      </c>
      <c r="C200" s="8" t="s">
        <v>7</v>
      </c>
      <c r="D200" s="9"/>
      <c r="E200" s="10"/>
      <c r="F200" s="10"/>
      <c r="G200" s="10"/>
      <c r="H200" s="3"/>
      <c r="I200" s="3"/>
      <c r="J200" s="3"/>
    </row>
    <row r="201" spans="1:10" x14ac:dyDescent="0.25">
      <c r="A201" s="1" t="s">
        <v>8</v>
      </c>
      <c r="B201" s="11">
        <v>1.0362</v>
      </c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1" t="s">
        <v>9</v>
      </c>
      <c r="B202" s="11">
        <v>1.0375000000000001</v>
      </c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5" t="s">
        <v>10</v>
      </c>
      <c r="B203" s="12" t="s">
        <v>11</v>
      </c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6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6"/>
      <c r="B205" s="13"/>
      <c r="C205" s="162" t="s">
        <v>12</v>
      </c>
      <c r="D205" s="171"/>
      <c r="E205" s="163"/>
      <c r="F205" s="162" t="s">
        <v>13</v>
      </c>
      <c r="G205" s="171"/>
      <c r="H205" s="163"/>
      <c r="I205" s="162" t="s">
        <v>14</v>
      </c>
      <c r="J205" s="163"/>
    </row>
    <row r="206" spans="1:10" x14ac:dyDescent="0.25">
      <c r="A206" s="6"/>
      <c r="B206" s="164" t="s">
        <v>15</v>
      </c>
      <c r="C206" s="14" t="s">
        <v>16</v>
      </c>
      <c r="D206" s="14" t="s">
        <v>17</v>
      </c>
      <c r="E206" s="15" t="s">
        <v>18</v>
      </c>
      <c r="F206" s="14" t="s">
        <v>16</v>
      </c>
      <c r="G206" s="16" t="s">
        <v>17</v>
      </c>
      <c r="H206" s="15" t="s">
        <v>18</v>
      </c>
      <c r="I206" s="166" t="s">
        <v>19</v>
      </c>
      <c r="J206" s="168" t="s">
        <v>20</v>
      </c>
    </row>
    <row r="207" spans="1:10" x14ac:dyDescent="0.25">
      <c r="A207" s="6"/>
      <c r="B207" s="165"/>
      <c r="C207" s="17" t="s">
        <v>21</v>
      </c>
      <c r="D207" s="17"/>
      <c r="E207" s="18" t="s">
        <v>21</v>
      </c>
      <c r="F207" s="17" t="s">
        <v>21</v>
      </c>
      <c r="G207" s="18"/>
      <c r="H207" s="18" t="s">
        <v>21</v>
      </c>
      <c r="I207" s="167"/>
      <c r="J207" s="169"/>
    </row>
    <row r="208" spans="1:10" x14ac:dyDescent="0.25">
      <c r="A208" s="19" t="s">
        <v>22</v>
      </c>
      <c r="B208" s="20" t="s">
        <v>23</v>
      </c>
      <c r="C208" s="21">
        <v>16.420000000000002</v>
      </c>
      <c r="D208" s="22">
        <v>1</v>
      </c>
      <c r="E208" s="23">
        <f>+C208</f>
        <v>16.420000000000002</v>
      </c>
      <c r="F208" s="148">
        <f>+F159</f>
        <v>17.137224825787985</v>
      </c>
      <c r="G208" s="25">
        <v>1</v>
      </c>
      <c r="H208" s="23">
        <f>+F208</f>
        <v>17.137224825787985</v>
      </c>
      <c r="I208" s="26">
        <f>+H208-E208</f>
        <v>0.71722482578798363</v>
      </c>
      <c r="J208" s="27">
        <f>+I208/E208</f>
        <v>4.3679952849450886E-2</v>
      </c>
    </row>
    <row r="209" spans="1:13" x14ac:dyDescent="0.25">
      <c r="A209" s="19" t="s">
        <v>24</v>
      </c>
      <c r="B209" s="20"/>
      <c r="C209" s="21"/>
      <c r="D209" s="22">
        <v>1</v>
      </c>
      <c r="E209" s="23">
        <v>0</v>
      </c>
      <c r="F209" s="24"/>
      <c r="G209" s="25">
        <v>1</v>
      </c>
      <c r="H209" s="23">
        <v>0</v>
      </c>
      <c r="I209" s="26">
        <f t="shared" ref="I209:I213" si="77">+H209-E209</f>
        <v>0</v>
      </c>
      <c r="J209" s="27"/>
    </row>
    <row r="210" spans="1:13" x14ac:dyDescent="0.25">
      <c r="A210" s="28" t="s">
        <v>58</v>
      </c>
      <c r="B210" s="20" t="s">
        <v>23</v>
      </c>
      <c r="C210" s="21">
        <v>0.08</v>
      </c>
      <c r="D210" s="22">
        <v>1</v>
      </c>
      <c r="E210" s="23">
        <f>+C210</f>
        <v>0.08</v>
      </c>
      <c r="F210" s="24"/>
      <c r="G210" s="25">
        <v>1</v>
      </c>
      <c r="H210" s="23">
        <v>0</v>
      </c>
      <c r="I210" s="26">
        <f t="shared" si="77"/>
        <v>-0.08</v>
      </c>
      <c r="J210" s="27">
        <f t="shared" ref="J210:J211" si="78">+I210/E210</f>
        <v>-1</v>
      </c>
    </row>
    <row r="211" spans="1:13" x14ac:dyDescent="0.25">
      <c r="A211" s="19" t="s">
        <v>26</v>
      </c>
      <c r="B211" s="20" t="s">
        <v>27</v>
      </c>
      <c r="C211" s="21">
        <v>1.7399999999999999E-2</v>
      </c>
      <c r="D211" s="29">
        <f>+$B$199</f>
        <v>15000</v>
      </c>
      <c r="E211" s="23">
        <f>+C211*D211</f>
        <v>261</v>
      </c>
      <c r="F211" s="24">
        <f>+F162</f>
        <v>1.807198254355824E-2</v>
      </c>
      <c r="G211" s="29">
        <f t="shared" ref="G211:G213" si="79">+$B$199</f>
        <v>15000</v>
      </c>
      <c r="H211" s="23">
        <f>+G211*F211</f>
        <v>271.07973815337363</v>
      </c>
      <c r="I211" s="26">
        <f t="shared" si="77"/>
        <v>10.079738153373626</v>
      </c>
      <c r="J211" s="27">
        <f t="shared" si="78"/>
        <v>3.8619686411393205E-2</v>
      </c>
    </row>
    <row r="212" spans="1:13" x14ac:dyDescent="0.25">
      <c r="A212" s="19" t="s">
        <v>28</v>
      </c>
      <c r="B212" s="20"/>
      <c r="C212" s="21"/>
      <c r="D212" s="29">
        <f t="shared" ref="D212:D213" si="80">+$B$199</f>
        <v>15000</v>
      </c>
      <c r="E212" s="23">
        <v>0</v>
      </c>
      <c r="F212" s="24"/>
      <c r="G212" s="29">
        <f t="shared" si="79"/>
        <v>15000</v>
      </c>
      <c r="H212" s="23">
        <v>0</v>
      </c>
      <c r="I212" s="26">
        <f t="shared" si="77"/>
        <v>0</v>
      </c>
      <c r="J212" s="27"/>
    </row>
    <row r="213" spans="1:13" x14ac:dyDescent="0.25">
      <c r="A213" s="19" t="s">
        <v>29</v>
      </c>
      <c r="B213" s="20" t="s">
        <v>27</v>
      </c>
      <c r="C213" s="21"/>
      <c r="D213" s="29">
        <f t="shared" si="80"/>
        <v>15000</v>
      </c>
      <c r="E213" s="23">
        <v>0</v>
      </c>
      <c r="F213" s="24">
        <f>+F164</f>
        <v>3.5989822056020979E-4</v>
      </c>
      <c r="G213" s="29">
        <f t="shared" si="79"/>
        <v>15000</v>
      </c>
      <c r="H213" s="23">
        <f>+F213*G213</f>
        <v>5.3984733084031467</v>
      </c>
      <c r="I213" s="26">
        <f t="shared" si="77"/>
        <v>5.3984733084031467</v>
      </c>
      <c r="J213" s="27">
        <v>1</v>
      </c>
    </row>
    <row r="214" spans="1:13" x14ac:dyDescent="0.25">
      <c r="A214" s="30" t="s">
        <v>30</v>
      </c>
      <c r="B214" s="31"/>
      <c r="C214" s="32"/>
      <c r="D214" s="33"/>
      <c r="E214" s="123">
        <f>SUM(E208:E213)</f>
        <v>277.5</v>
      </c>
      <c r="F214" s="124"/>
      <c r="G214" s="53"/>
      <c r="H214" s="123">
        <f>SUM(H208:H213)</f>
        <v>293.61543628756476</v>
      </c>
      <c r="I214" s="37">
        <f>+H214-E214</f>
        <v>16.115436287564762</v>
      </c>
      <c r="J214" s="38">
        <f>+I214/E214</f>
        <v>5.8073644279512657E-2</v>
      </c>
      <c r="L214" s="120"/>
      <c r="M214" s="120"/>
    </row>
    <row r="215" spans="1:13" x14ac:dyDescent="0.25">
      <c r="A215" s="39" t="s">
        <v>31</v>
      </c>
      <c r="B215" s="20" t="s">
        <v>27</v>
      </c>
      <c r="C215" s="21"/>
      <c r="D215" s="29">
        <f t="shared" ref="D215:D219" si="81">+$B$199</f>
        <v>15000</v>
      </c>
      <c r="E215" s="23">
        <v>0</v>
      </c>
      <c r="F215" s="24">
        <f>+F166</f>
        <v>3.6318371338786952E-3</v>
      </c>
      <c r="G215" s="29">
        <f t="shared" ref="G215:G219" si="82">+$B$199</f>
        <v>15000</v>
      </c>
      <c r="H215" s="23">
        <f>+G215*F215</f>
        <v>54.477557008180426</v>
      </c>
      <c r="I215" s="26">
        <f>+H215-E215</f>
        <v>54.477557008180426</v>
      </c>
      <c r="J215" s="27">
        <v>1</v>
      </c>
    </row>
    <row r="216" spans="1:13" x14ac:dyDescent="0.25">
      <c r="A216" s="39" t="s">
        <v>74</v>
      </c>
      <c r="B216" s="20" t="s">
        <v>27</v>
      </c>
      <c r="C216" s="21"/>
      <c r="D216" s="29">
        <f t="shared" si="81"/>
        <v>15000</v>
      </c>
      <c r="E216" s="23">
        <v>0</v>
      </c>
      <c r="F216" s="24">
        <f>+F167</f>
        <v>-3.1509322597035971E-3</v>
      </c>
      <c r="G216" s="29">
        <f t="shared" si="82"/>
        <v>15000</v>
      </c>
      <c r="H216" s="23">
        <f t="shared" ref="H216:H223" si="83">+G216*F216</f>
        <v>-47.263983895553956</v>
      </c>
      <c r="I216" s="26">
        <f>+H216-E216</f>
        <v>-47.263983895553956</v>
      </c>
      <c r="J216" s="27">
        <v>-1</v>
      </c>
    </row>
    <row r="217" spans="1:13" x14ac:dyDescent="0.25">
      <c r="A217" s="39" t="s">
        <v>32</v>
      </c>
      <c r="B217" s="20" t="s">
        <v>27</v>
      </c>
      <c r="C217" s="21"/>
      <c r="D217" s="29">
        <f t="shared" si="81"/>
        <v>15000</v>
      </c>
      <c r="E217" s="23">
        <v>0</v>
      </c>
      <c r="F217" s="24">
        <f>+F168</f>
        <v>3.3822730216130159E-4</v>
      </c>
      <c r="G217" s="29">
        <f t="shared" si="82"/>
        <v>15000</v>
      </c>
      <c r="H217" s="23">
        <f t="shared" si="83"/>
        <v>5.0734095324195243</v>
      </c>
      <c r="I217" s="26">
        <f t="shared" ref="I217:I223" si="84">+H217-E217</f>
        <v>5.0734095324195243</v>
      </c>
      <c r="J217" s="27">
        <v>1</v>
      </c>
    </row>
    <row r="218" spans="1:13" x14ac:dyDescent="0.25">
      <c r="A218" s="39" t="s">
        <v>33</v>
      </c>
      <c r="B218" s="20" t="s">
        <v>27</v>
      </c>
      <c r="C218" s="21"/>
      <c r="D218" s="29">
        <f t="shared" si="81"/>
        <v>15000</v>
      </c>
      <c r="E218" s="23">
        <v>0</v>
      </c>
      <c r="F218" s="24">
        <f>+F169</f>
        <v>-1.8913116148559523E-3</v>
      </c>
      <c r="G218" s="29">
        <f t="shared" si="82"/>
        <v>15000</v>
      </c>
      <c r="H218" s="23">
        <f t="shared" si="83"/>
        <v>-28.369674222839283</v>
      </c>
      <c r="I218" s="26">
        <f t="shared" si="84"/>
        <v>-28.369674222839283</v>
      </c>
      <c r="J218" s="27">
        <v>-1</v>
      </c>
    </row>
    <row r="219" spans="1:13" x14ac:dyDescent="0.25">
      <c r="A219" s="39" t="s">
        <v>59</v>
      </c>
      <c r="B219" s="20" t="s">
        <v>27</v>
      </c>
      <c r="C219" s="21"/>
      <c r="D219" s="29">
        <f t="shared" si="81"/>
        <v>15000</v>
      </c>
      <c r="E219" s="23">
        <v>0</v>
      </c>
      <c r="F219" s="24"/>
      <c r="G219" s="29">
        <f t="shared" si="82"/>
        <v>15000</v>
      </c>
      <c r="H219" s="23">
        <f t="shared" si="83"/>
        <v>0</v>
      </c>
      <c r="I219" s="26">
        <f t="shared" si="84"/>
        <v>0</v>
      </c>
      <c r="J219" s="27"/>
    </row>
    <row r="220" spans="1:13" x14ac:dyDescent="0.25">
      <c r="A220" s="28" t="s">
        <v>57</v>
      </c>
      <c r="B220" s="20" t="s">
        <v>23</v>
      </c>
      <c r="C220" s="21">
        <v>2.78</v>
      </c>
      <c r="D220" s="22">
        <v>1</v>
      </c>
      <c r="E220" s="23">
        <f>+C220*D220</f>
        <v>2.78</v>
      </c>
      <c r="F220" s="24"/>
      <c r="G220" s="25">
        <v>1</v>
      </c>
      <c r="H220" s="23">
        <f t="shared" si="83"/>
        <v>0</v>
      </c>
      <c r="I220" s="26">
        <f t="shared" si="84"/>
        <v>-2.78</v>
      </c>
      <c r="J220" s="27">
        <f t="shared" ref="J220:J223" si="85">+I220/E220</f>
        <v>-1</v>
      </c>
    </row>
    <row r="221" spans="1:13" x14ac:dyDescent="0.25">
      <c r="A221" s="40" t="s">
        <v>34</v>
      </c>
      <c r="B221" s="20" t="s">
        <v>27</v>
      </c>
      <c r="C221" s="21">
        <v>2.0000000000000001E-4</v>
      </c>
      <c r="D221" s="29">
        <f>+$B$199</f>
        <v>15000</v>
      </c>
      <c r="E221" s="23">
        <f t="shared" ref="E221:E223" si="86">+C221*D221</f>
        <v>3</v>
      </c>
      <c r="F221" s="24">
        <f>+F172</f>
        <v>5.5956856993974306E-4</v>
      </c>
      <c r="G221" s="29">
        <f>+$B$199</f>
        <v>15000</v>
      </c>
      <c r="H221" s="23">
        <f t="shared" si="83"/>
        <v>8.3935285490961462</v>
      </c>
      <c r="I221" s="26">
        <f t="shared" si="84"/>
        <v>5.3935285490961462</v>
      </c>
      <c r="J221" s="27">
        <f t="shared" si="85"/>
        <v>1.7978428496987153</v>
      </c>
    </row>
    <row r="222" spans="1:13" x14ac:dyDescent="0.25">
      <c r="A222" s="40" t="s">
        <v>35</v>
      </c>
      <c r="B222" s="20"/>
      <c r="C222" s="41">
        <v>0.10214000000000001</v>
      </c>
      <c r="D222" s="42">
        <f>+D221*0.0362</f>
        <v>543</v>
      </c>
      <c r="E222" s="23">
        <f t="shared" si="86"/>
        <v>55.462020000000003</v>
      </c>
      <c r="F222" s="43">
        <v>0.10214000000000001</v>
      </c>
      <c r="G222" s="42">
        <f>+G221*0.0375</f>
        <v>562.5</v>
      </c>
      <c r="H222" s="23">
        <f t="shared" si="83"/>
        <v>57.453750000000007</v>
      </c>
      <c r="I222" s="26">
        <f t="shared" si="84"/>
        <v>1.991730000000004</v>
      </c>
      <c r="J222" s="27">
        <f t="shared" si="85"/>
        <v>3.5911602209944819E-2</v>
      </c>
    </row>
    <row r="223" spans="1:13" x14ac:dyDescent="0.25">
      <c r="A223" s="40" t="s">
        <v>36</v>
      </c>
      <c r="B223" s="20" t="s">
        <v>23</v>
      </c>
      <c r="C223" s="41">
        <v>0.79</v>
      </c>
      <c r="D223" s="22">
        <v>1</v>
      </c>
      <c r="E223" s="23">
        <f t="shared" si="86"/>
        <v>0.79</v>
      </c>
      <c r="F223" s="150">
        <v>0.79</v>
      </c>
      <c r="G223" s="22">
        <v>1</v>
      </c>
      <c r="H223" s="23">
        <f t="shared" si="83"/>
        <v>0.79</v>
      </c>
      <c r="I223" s="26">
        <f t="shared" si="84"/>
        <v>0</v>
      </c>
      <c r="J223" s="27">
        <f t="shared" si="85"/>
        <v>0</v>
      </c>
    </row>
    <row r="224" spans="1:13" x14ac:dyDescent="0.25">
      <c r="A224" s="44" t="s">
        <v>37</v>
      </c>
      <c r="B224" s="45"/>
      <c r="C224" s="46"/>
      <c r="D224" s="33"/>
      <c r="E224" s="47">
        <f>SUM(E214:E223)</f>
        <v>339.53201999999999</v>
      </c>
      <c r="F224" s="33"/>
      <c r="G224" s="36"/>
      <c r="H224" s="47">
        <f>SUM(H214:H223)</f>
        <v>344.17002325886762</v>
      </c>
      <c r="I224" s="37">
        <f>+H224-E224</f>
        <v>4.6380032588676272</v>
      </c>
      <c r="J224" s="38">
        <f>+I224/E224</f>
        <v>1.3659987823438942E-2</v>
      </c>
    </row>
    <row r="225" spans="1:10" x14ac:dyDescent="0.25">
      <c r="A225" s="48" t="s">
        <v>38</v>
      </c>
      <c r="B225" s="49" t="s">
        <v>27</v>
      </c>
      <c r="C225" s="24">
        <v>7.3000000000000001E-3</v>
      </c>
      <c r="D225" s="42">
        <f>+$B$199*1.0362</f>
        <v>15543</v>
      </c>
      <c r="E225" s="23">
        <f>+C225*D225</f>
        <v>113.4639</v>
      </c>
      <c r="F225" s="24">
        <f>+F176</f>
        <v>6.7330300735613411E-3</v>
      </c>
      <c r="G225" s="42">
        <f>+$B$199*B202</f>
        <v>15562.500000000002</v>
      </c>
      <c r="H225" s="23">
        <f t="shared" ref="H225:H226" si="87">+G225*F225</f>
        <v>104.78278051979838</v>
      </c>
      <c r="I225" s="26">
        <f t="shared" ref="I225:I226" si="88">+H225-E225</f>
        <v>-8.6811194802016161</v>
      </c>
      <c r="J225" s="27">
        <f t="shared" ref="J225:J226" si="89">+I225/E225</f>
        <v>-7.6509969075640949E-2</v>
      </c>
    </row>
    <row r="226" spans="1:10" x14ac:dyDescent="0.25">
      <c r="A226" s="50" t="s">
        <v>39</v>
      </c>
      <c r="B226" s="49" t="s">
        <v>27</v>
      </c>
      <c r="C226" s="24">
        <v>5.3E-3</v>
      </c>
      <c r="D226" s="42">
        <f>+$B$199*1.0362</f>
        <v>15543</v>
      </c>
      <c r="E226" s="23">
        <f>+C226*D226</f>
        <v>82.377899999999997</v>
      </c>
      <c r="F226" s="24">
        <f>+F177</f>
        <v>5.2762761987830351E-3</v>
      </c>
      <c r="G226" s="42">
        <f>+G225</f>
        <v>15562.500000000002</v>
      </c>
      <c r="H226" s="23">
        <f t="shared" si="87"/>
        <v>82.112048343560986</v>
      </c>
      <c r="I226" s="26">
        <f t="shared" si="88"/>
        <v>-0.26585165643901121</v>
      </c>
      <c r="J226" s="27">
        <f t="shared" si="89"/>
        <v>-3.2272206069711806E-3</v>
      </c>
    </row>
    <row r="227" spans="1:10" x14ac:dyDescent="0.25">
      <c r="A227" s="44" t="s">
        <v>40</v>
      </c>
      <c r="B227" s="31"/>
      <c r="C227" s="51"/>
      <c r="D227" s="33"/>
      <c r="E227" s="47">
        <f>SUM(E224:E226)</f>
        <v>535.37381999999991</v>
      </c>
      <c r="F227" s="52"/>
      <c r="G227" s="53"/>
      <c r="H227" s="47">
        <f>SUM(H224:H226)</f>
        <v>531.06485212222697</v>
      </c>
      <c r="I227" s="37">
        <f>+H227-E227</f>
        <v>-4.3089678777729432</v>
      </c>
      <c r="J227" s="38">
        <f>+I227/E227</f>
        <v>-8.0485218305462597E-3</v>
      </c>
    </row>
    <row r="228" spans="1:10" x14ac:dyDescent="0.25">
      <c r="A228" s="54" t="s">
        <v>41</v>
      </c>
      <c r="B228" s="20" t="s">
        <v>27</v>
      </c>
      <c r="C228" s="55">
        <v>3.5999999999999999E-3</v>
      </c>
      <c r="D228" s="42">
        <f>+D225</f>
        <v>15543</v>
      </c>
      <c r="E228" s="56">
        <f>ROUND(+C228*D228,2)</f>
        <v>55.95</v>
      </c>
      <c r="F228" s="137">
        <v>3.5999999999999999E-3</v>
      </c>
      <c r="G228" s="42">
        <f>+G225</f>
        <v>15562.500000000002</v>
      </c>
      <c r="H228" s="56">
        <f>ROUND(+F228*G228,2)</f>
        <v>56.03</v>
      </c>
      <c r="I228" s="26">
        <f t="shared" ref="I228:I232" si="90">+H228-E228</f>
        <v>7.9999999999998295E-2</v>
      </c>
      <c r="J228" s="27">
        <f t="shared" ref="J228:J232" si="91">+I228/E228</f>
        <v>1.4298480786416137E-3</v>
      </c>
    </row>
    <row r="229" spans="1:10" x14ac:dyDescent="0.25">
      <c r="A229" s="54" t="s">
        <v>42</v>
      </c>
      <c r="B229" s="20" t="s">
        <v>27</v>
      </c>
      <c r="C229" s="55">
        <v>1.2999999999999999E-3</v>
      </c>
      <c r="D229" s="42">
        <f>+D225</f>
        <v>15543</v>
      </c>
      <c r="E229" s="56">
        <f>ROUND(+C229*D229,2)</f>
        <v>20.21</v>
      </c>
      <c r="F229" s="57">
        <v>1.2999999999999999E-3</v>
      </c>
      <c r="G229" s="42">
        <f>+G225</f>
        <v>15562.500000000002</v>
      </c>
      <c r="H229" s="56">
        <f>ROUND(+F229*G229,2)</f>
        <v>20.23</v>
      </c>
      <c r="I229" s="26">
        <f t="shared" si="90"/>
        <v>1.9999999999999574E-2</v>
      </c>
      <c r="J229" s="27">
        <f t="shared" si="91"/>
        <v>9.8960910440373936E-4</v>
      </c>
    </row>
    <row r="230" spans="1:10" x14ac:dyDescent="0.25">
      <c r="A230" s="19" t="s">
        <v>43</v>
      </c>
      <c r="B230" s="20" t="s">
        <v>23</v>
      </c>
      <c r="C230" s="55">
        <v>0.25</v>
      </c>
      <c r="D230" s="22">
        <v>1</v>
      </c>
      <c r="E230" s="56">
        <f t="shared" ref="E230:E232" si="92">+C230*D230</f>
        <v>0.25</v>
      </c>
      <c r="F230" s="57">
        <v>0.25</v>
      </c>
      <c r="G230" s="25">
        <v>1</v>
      </c>
      <c r="H230" s="56">
        <f t="shared" ref="H230:H232" si="93">+F230*G230</f>
        <v>0.25</v>
      </c>
      <c r="I230" s="26">
        <f t="shared" si="90"/>
        <v>0</v>
      </c>
      <c r="J230" s="27">
        <f t="shared" si="91"/>
        <v>0</v>
      </c>
    </row>
    <row r="231" spans="1:10" x14ac:dyDescent="0.25">
      <c r="A231" s="19" t="s">
        <v>44</v>
      </c>
      <c r="B231" s="20" t="s">
        <v>27</v>
      </c>
      <c r="C231" s="55">
        <v>7.0000000000000001E-3</v>
      </c>
      <c r="D231" s="29">
        <f>+B199</f>
        <v>15000</v>
      </c>
      <c r="E231" s="56">
        <f t="shared" si="92"/>
        <v>105</v>
      </c>
      <c r="F231" s="118">
        <f>+C231</f>
        <v>7.0000000000000001E-3</v>
      </c>
      <c r="G231" s="29">
        <f>+B199</f>
        <v>15000</v>
      </c>
      <c r="H231" s="56">
        <f t="shared" si="93"/>
        <v>105</v>
      </c>
      <c r="I231" s="26">
        <f t="shared" si="90"/>
        <v>0</v>
      </c>
      <c r="J231" s="27">
        <f t="shared" si="91"/>
        <v>0</v>
      </c>
    </row>
    <row r="232" spans="1:10" s="143" customFormat="1" ht="26.25" x14ac:dyDescent="0.25">
      <c r="A232" s="139" t="s">
        <v>45</v>
      </c>
      <c r="B232" s="138" t="s">
        <v>27</v>
      </c>
      <c r="C232" s="181">
        <v>1.1000000000000001E-3</v>
      </c>
      <c r="D232" s="147">
        <f>+D229</f>
        <v>15543</v>
      </c>
      <c r="E232" s="183">
        <f>ROUND(+C232*D232,2)</f>
        <v>17.100000000000001</v>
      </c>
      <c r="F232" s="145">
        <v>1.1000000000000001E-3</v>
      </c>
      <c r="G232" s="144">
        <f>+G229</f>
        <v>15562.500000000002</v>
      </c>
      <c r="H232" s="183">
        <f>ROUND(+F232*G232,2)</f>
        <v>17.12</v>
      </c>
      <c r="I232" s="26">
        <f t="shared" si="90"/>
        <v>1.9999999999999574E-2</v>
      </c>
      <c r="J232" s="184">
        <f t="shared" si="91"/>
        <v>1.1695906432748287E-3</v>
      </c>
    </row>
    <row r="233" spans="1:10" x14ac:dyDescent="0.25">
      <c r="A233" s="40" t="s">
        <v>46</v>
      </c>
      <c r="B233" s="20"/>
      <c r="C233" s="59">
        <v>0.08</v>
      </c>
      <c r="D233" s="60">
        <f>15000*0.64</f>
        <v>9600</v>
      </c>
      <c r="E233" s="56">
        <f t="shared" ref="E233:E235" si="94">+C233*D233</f>
        <v>768</v>
      </c>
      <c r="F233" s="59">
        <v>0.08</v>
      </c>
      <c r="G233" s="60">
        <f>15000*0.64</f>
        <v>9600</v>
      </c>
      <c r="H233" s="23">
        <f t="shared" ref="H233:H235" si="95">+G233*F233</f>
        <v>768</v>
      </c>
      <c r="I233" s="26">
        <f t="shared" ref="I233:I235" si="96">+H233-E233</f>
        <v>0</v>
      </c>
      <c r="J233" s="27">
        <f t="shared" ref="J233:J235" si="97">+I233/E233</f>
        <v>0</v>
      </c>
    </row>
    <row r="234" spans="1:10" x14ac:dyDescent="0.25">
      <c r="A234" s="40" t="s">
        <v>47</v>
      </c>
      <c r="B234" s="20"/>
      <c r="C234" s="59">
        <v>0.122</v>
      </c>
      <c r="D234" s="60">
        <f>15000*0.18</f>
        <v>2700</v>
      </c>
      <c r="E234" s="56">
        <f t="shared" si="94"/>
        <v>329.4</v>
      </c>
      <c r="F234" s="59">
        <v>0.122</v>
      </c>
      <c r="G234" s="60">
        <f>15000*0.18</f>
        <v>2700</v>
      </c>
      <c r="H234" s="23">
        <f t="shared" si="95"/>
        <v>329.4</v>
      </c>
      <c r="I234" s="26">
        <f t="shared" si="96"/>
        <v>0</v>
      </c>
      <c r="J234" s="27">
        <f t="shared" si="97"/>
        <v>0</v>
      </c>
    </row>
    <row r="235" spans="1:10" x14ac:dyDescent="0.25">
      <c r="A235" s="6" t="s">
        <v>48</v>
      </c>
      <c r="B235" s="20"/>
      <c r="C235" s="59">
        <v>0.161</v>
      </c>
      <c r="D235" s="60">
        <v>2700</v>
      </c>
      <c r="E235" s="56">
        <f t="shared" si="94"/>
        <v>434.7</v>
      </c>
      <c r="F235" s="59">
        <v>0.161</v>
      </c>
      <c r="G235" s="60">
        <v>2700</v>
      </c>
      <c r="H235" s="23">
        <f t="shared" si="95"/>
        <v>434.7</v>
      </c>
      <c r="I235" s="26">
        <f t="shared" si="96"/>
        <v>0</v>
      </c>
      <c r="J235" s="27">
        <f t="shared" si="97"/>
        <v>0</v>
      </c>
    </row>
    <row r="236" spans="1:10" x14ac:dyDescent="0.25">
      <c r="A236" s="40" t="s">
        <v>49</v>
      </c>
      <c r="B236" s="20"/>
      <c r="C236" s="59"/>
      <c r="D236" s="60"/>
      <c r="E236" s="56"/>
      <c r="F236" s="59"/>
      <c r="G236" s="60"/>
      <c r="H236" s="56"/>
      <c r="I236" s="26">
        <v>0</v>
      </c>
      <c r="J236" s="27"/>
    </row>
    <row r="237" spans="1:10" ht="15.75" thickBot="1" x14ac:dyDescent="0.3">
      <c r="A237" s="40" t="s">
        <v>50</v>
      </c>
      <c r="B237" s="20"/>
      <c r="C237" s="55"/>
      <c r="D237" s="61"/>
      <c r="E237" s="56"/>
      <c r="F237" s="55"/>
      <c r="G237" s="61"/>
      <c r="H237" s="56"/>
      <c r="I237" s="26">
        <v>0</v>
      </c>
      <c r="J237" s="27"/>
    </row>
    <row r="238" spans="1:10" ht="15.75" thickBot="1" x14ac:dyDescent="0.3">
      <c r="A238" s="62"/>
      <c r="B238" s="63"/>
      <c r="C238" s="64"/>
      <c r="D238" s="65"/>
      <c r="E238" s="66"/>
      <c r="F238" s="64"/>
      <c r="G238" s="67"/>
      <c r="H238" s="66"/>
      <c r="I238" s="68"/>
      <c r="J238" s="69"/>
    </row>
    <row r="239" spans="1:10" x14ac:dyDescent="0.25">
      <c r="A239" s="70" t="s">
        <v>51</v>
      </c>
      <c r="B239" s="19"/>
      <c r="C239" s="71"/>
      <c r="D239" s="72"/>
      <c r="E239" s="73">
        <f>SUM(E227:E235)</f>
        <v>2265.9838199999999</v>
      </c>
      <c r="F239" s="74"/>
      <c r="G239" s="74"/>
      <c r="H239" s="73">
        <f>SUM(H227:H235)</f>
        <v>2261.794852122227</v>
      </c>
      <c r="I239" s="75">
        <f>+H239-E239</f>
        <v>-4.1889678777729387</v>
      </c>
      <c r="J239" s="76">
        <f>+I239/E239</f>
        <v>-1.8486309746787771E-3</v>
      </c>
    </row>
    <row r="240" spans="1:10" x14ac:dyDescent="0.25">
      <c r="A240" s="77" t="s">
        <v>52</v>
      </c>
      <c r="B240" s="19"/>
      <c r="C240" s="71">
        <v>0.13</v>
      </c>
      <c r="D240" s="78"/>
      <c r="E240" s="79">
        <f>+E239*0.13</f>
        <v>294.57789659999997</v>
      </c>
      <c r="F240" s="80">
        <v>0.13</v>
      </c>
      <c r="G240" s="81"/>
      <c r="H240" s="79">
        <f>+H239*0.13</f>
        <v>294.03333077588951</v>
      </c>
      <c r="I240" s="82">
        <f>+H240-E240</f>
        <v>-0.54456582411046384</v>
      </c>
      <c r="J240" s="83">
        <f>+I240/E240</f>
        <v>-1.8486309746787155E-3</v>
      </c>
    </row>
    <row r="241" spans="1:10" x14ac:dyDescent="0.25">
      <c r="A241" s="84" t="s">
        <v>53</v>
      </c>
      <c r="B241" s="19"/>
      <c r="C241" s="85"/>
      <c r="D241" s="78"/>
      <c r="E241" s="79">
        <f>+E239+E240</f>
        <v>2560.5617165999997</v>
      </c>
      <c r="F241" s="81"/>
      <c r="G241" s="81"/>
      <c r="H241" s="79">
        <f>+H239+H240</f>
        <v>2555.8281828981167</v>
      </c>
      <c r="I241" s="82">
        <f>+H241-E241</f>
        <v>-4.7335337018830614</v>
      </c>
      <c r="J241" s="83">
        <f>+I241/E241</f>
        <v>-1.848630974678637E-3</v>
      </c>
    </row>
    <row r="242" spans="1:10" x14ac:dyDescent="0.25">
      <c r="A242" s="170" t="s">
        <v>54</v>
      </c>
      <c r="B242" s="170"/>
      <c r="C242" s="85"/>
      <c r="D242" s="78"/>
      <c r="E242" s="58"/>
      <c r="F242" s="58"/>
      <c r="G242" s="58"/>
      <c r="H242" s="58"/>
      <c r="I242" s="58"/>
      <c r="J242" s="87"/>
    </row>
    <row r="243" spans="1:10" ht="15.75" thickBot="1" x14ac:dyDescent="0.3">
      <c r="A243" s="172" t="s">
        <v>55</v>
      </c>
      <c r="B243" s="172"/>
      <c r="C243" s="88"/>
      <c r="D243" s="89"/>
      <c r="E243" s="90">
        <f>+E241</f>
        <v>2560.5617165999997</v>
      </c>
      <c r="F243" s="91"/>
      <c r="G243" s="91"/>
      <c r="H243" s="90">
        <f>+H241</f>
        <v>2555.8281828981167</v>
      </c>
      <c r="I243" s="92">
        <f>+H243-E243</f>
        <v>-4.7335337018830614</v>
      </c>
      <c r="J243" s="93">
        <f>+I243/E243</f>
        <v>-1.848630974678637E-3</v>
      </c>
    </row>
    <row r="244" spans="1:10" ht="15.75" thickBot="1" x14ac:dyDescent="0.3">
      <c r="A244" s="62"/>
      <c r="B244" s="63"/>
      <c r="C244" s="64"/>
      <c r="D244" s="65"/>
      <c r="E244" s="66"/>
      <c r="F244" s="64"/>
      <c r="G244" s="67"/>
      <c r="H244" s="66"/>
      <c r="I244" s="68"/>
      <c r="J244" s="69"/>
    </row>
  </sheetData>
  <mergeCells count="50">
    <mergeCell ref="B10:B11"/>
    <mergeCell ref="I10:I11"/>
    <mergeCell ref="J10:J11"/>
    <mergeCell ref="B1:D1"/>
    <mergeCell ref="B2:D2"/>
    <mergeCell ref="C9:E9"/>
    <mergeCell ref="F9:H9"/>
    <mergeCell ref="I9:J9"/>
    <mergeCell ref="A46:B46"/>
    <mergeCell ref="A47:B47"/>
    <mergeCell ref="B50:D50"/>
    <mergeCell ref="B51:D51"/>
    <mergeCell ref="C58:E58"/>
    <mergeCell ref="B108:B109"/>
    <mergeCell ref="I108:I109"/>
    <mergeCell ref="J108:J109"/>
    <mergeCell ref="I58:J58"/>
    <mergeCell ref="B59:B60"/>
    <mergeCell ref="I59:I60"/>
    <mergeCell ref="J59:J60"/>
    <mergeCell ref="A95:B95"/>
    <mergeCell ref="A96:B96"/>
    <mergeCell ref="F58:H58"/>
    <mergeCell ref="B99:D99"/>
    <mergeCell ref="B100:D100"/>
    <mergeCell ref="C107:E107"/>
    <mergeCell ref="F107:H107"/>
    <mergeCell ref="I107:J107"/>
    <mergeCell ref="A194:B194"/>
    <mergeCell ref="A144:B144"/>
    <mergeCell ref="A145:B145"/>
    <mergeCell ref="B148:D148"/>
    <mergeCell ref="B149:D149"/>
    <mergeCell ref="C156:E156"/>
    <mergeCell ref="I156:J156"/>
    <mergeCell ref="B157:B158"/>
    <mergeCell ref="I157:I158"/>
    <mergeCell ref="J157:J158"/>
    <mergeCell ref="A193:B193"/>
    <mergeCell ref="F156:H156"/>
    <mergeCell ref="F205:H205"/>
    <mergeCell ref="I205:J205"/>
    <mergeCell ref="B206:B207"/>
    <mergeCell ref="I206:I207"/>
    <mergeCell ref="J206:J207"/>
    <mergeCell ref="A242:B242"/>
    <mergeCell ref="A243:B243"/>
    <mergeCell ref="B197:D197"/>
    <mergeCell ref="B198:D198"/>
    <mergeCell ref="C205:E205"/>
  </mergeCells>
  <pageMargins left="0.7" right="0.7" top="0.75" bottom="0.75" header="0.3" footer="0.3"/>
  <pageSetup scale="52" orientation="landscape" r:id="rId1"/>
  <rowBreaks count="4" manualBreakCount="4">
    <brk id="48" max="16383" man="1"/>
    <brk id="97" max="16383" man="1"/>
    <brk id="146" max="16383" man="1"/>
    <brk id="1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zoomScale="80" zoomScaleNormal="80" workbookViewId="0">
      <selection activeCell="A3" sqref="A3"/>
    </sheetView>
  </sheetViews>
  <sheetFormatPr defaultRowHeight="15" x14ac:dyDescent="0.25"/>
  <cols>
    <col min="1" max="1" width="61.42578125" bestFit="1" customWidth="1"/>
    <col min="2" max="2" width="11.85546875" bestFit="1" customWidth="1"/>
    <col min="3" max="3" width="10.7109375" bestFit="1" customWidth="1"/>
    <col min="4" max="4" width="11.28515625" bestFit="1" customWidth="1"/>
    <col min="5" max="5" width="13.42578125" bestFit="1" customWidth="1"/>
    <col min="6" max="6" width="10.7109375" bestFit="1" customWidth="1"/>
    <col min="7" max="7" width="11.28515625" bestFit="1" customWidth="1"/>
    <col min="8" max="8" width="13.42578125" bestFit="1" customWidth="1"/>
    <col min="9" max="9" width="12.28515625" bestFit="1" customWidth="1"/>
    <col min="10" max="10" width="9.42578125" bestFit="1" customWidth="1"/>
  </cols>
  <sheetData>
    <row r="1" spans="1:10" x14ac:dyDescent="0.25">
      <c r="A1" s="1" t="s">
        <v>0</v>
      </c>
      <c r="B1" s="173" t="s">
        <v>61</v>
      </c>
      <c r="C1" s="173"/>
      <c r="D1" s="173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73" t="s">
        <v>62</v>
      </c>
      <c r="C2" s="173"/>
      <c r="D2" s="173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30000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60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62" t="s">
        <v>12</v>
      </c>
      <c r="D9" s="171"/>
      <c r="E9" s="163"/>
      <c r="F9" s="162" t="s">
        <v>13</v>
      </c>
      <c r="G9" s="171"/>
      <c r="H9" s="163"/>
      <c r="I9" s="162" t="s">
        <v>14</v>
      </c>
      <c r="J9" s="163"/>
    </row>
    <row r="10" spans="1:10" x14ac:dyDescent="0.25">
      <c r="A10" s="6"/>
      <c r="B10" s="164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66" t="s">
        <v>19</v>
      </c>
      <c r="J10" s="168" t="s">
        <v>20</v>
      </c>
    </row>
    <row r="11" spans="1:10" x14ac:dyDescent="0.25">
      <c r="A11" s="6"/>
      <c r="B11" s="165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67"/>
      <c r="J11" s="169"/>
    </row>
    <row r="12" spans="1:10" x14ac:dyDescent="0.25">
      <c r="A12" s="19" t="s">
        <v>22</v>
      </c>
      <c r="B12" s="20" t="s">
        <v>23</v>
      </c>
      <c r="C12" s="21">
        <v>77.98</v>
      </c>
      <c r="D12" s="22">
        <v>1</v>
      </c>
      <c r="E12" s="23">
        <f>+C12*D12</f>
        <v>77.98</v>
      </c>
      <c r="F12" s="148">
        <f>+'[1]Rates By Rate Class'!$D$10</f>
        <v>77.98</v>
      </c>
      <c r="G12" s="25">
        <v>1</v>
      </c>
      <c r="H12" s="23">
        <f t="shared" ref="H12:H13" si="0">+F12*G12</f>
        <v>77.98</v>
      </c>
      <c r="I12" s="26">
        <f>+H12-E12</f>
        <v>0</v>
      </c>
      <c r="J12" s="27">
        <f>+I12/E12</f>
        <v>0</v>
      </c>
    </row>
    <row r="13" spans="1:10" x14ac:dyDescent="0.25">
      <c r="A13" s="19" t="s">
        <v>24</v>
      </c>
      <c r="B13" s="20"/>
      <c r="C13" s="21"/>
      <c r="D13" s="22">
        <v>1</v>
      </c>
      <c r="E13" s="23">
        <f t="shared" ref="E13:E17" si="1">+C13*D13</f>
        <v>0</v>
      </c>
      <c r="F13" s="24"/>
      <c r="G13" s="25">
        <v>1</v>
      </c>
      <c r="H13" s="23">
        <f t="shared" si="0"/>
        <v>0</v>
      </c>
      <c r="I13" s="26">
        <f t="shared" ref="I13:I17" si="2">+H13-E13</f>
        <v>0</v>
      </c>
      <c r="J13" s="27" t="s">
        <v>25</v>
      </c>
    </row>
    <row r="14" spans="1:10" x14ac:dyDescent="0.25">
      <c r="A14" s="19" t="s">
        <v>26</v>
      </c>
      <c r="B14" s="20" t="s">
        <v>63</v>
      </c>
      <c r="C14" s="21">
        <v>2.5983999999999998</v>
      </c>
      <c r="D14" s="29">
        <f>+$B$4</f>
        <v>60</v>
      </c>
      <c r="E14" s="23">
        <f t="shared" si="1"/>
        <v>155.904</v>
      </c>
      <c r="F14" s="24">
        <f>+'[1]Rates By Rate Class'!$E$10</f>
        <v>3.1241066204076664</v>
      </c>
      <c r="G14" s="29">
        <f>+$B$4</f>
        <v>60</v>
      </c>
      <c r="H14" s="23">
        <f>+F14*G14</f>
        <v>187.44639722445999</v>
      </c>
      <c r="I14" s="26">
        <f t="shared" si="2"/>
        <v>31.54239722445999</v>
      </c>
      <c r="J14" s="27">
        <f>+I14/E14</f>
        <v>0.20231935822339381</v>
      </c>
    </row>
    <row r="15" spans="1:10" x14ac:dyDescent="0.25">
      <c r="A15" s="19" t="s">
        <v>28</v>
      </c>
      <c r="B15" s="20"/>
      <c r="C15" s="21"/>
      <c r="D15" s="29">
        <f t="shared" ref="D15:D17" si="3">+$B$4</f>
        <v>60</v>
      </c>
      <c r="E15" s="23">
        <f t="shared" si="1"/>
        <v>0</v>
      </c>
      <c r="F15" s="24"/>
      <c r="G15" s="29">
        <f t="shared" ref="G15:G17" si="4">+$B$4</f>
        <v>60</v>
      </c>
      <c r="H15" s="23">
        <f t="shared" ref="H15:H17" si="5">+F15*G15</f>
        <v>0</v>
      </c>
      <c r="I15" s="26">
        <f t="shared" si="2"/>
        <v>0</v>
      </c>
      <c r="J15" s="27" t="s">
        <v>25</v>
      </c>
    </row>
    <row r="16" spans="1:10" x14ac:dyDescent="0.25">
      <c r="A16" s="19" t="s">
        <v>29</v>
      </c>
      <c r="B16" s="20" t="s">
        <v>63</v>
      </c>
      <c r="C16" s="21"/>
      <c r="D16" s="29">
        <f t="shared" si="3"/>
        <v>60</v>
      </c>
      <c r="E16" s="23">
        <f t="shared" si="1"/>
        <v>0</v>
      </c>
      <c r="F16" s="24">
        <f>+'[3]6. Rate Rider Calculations'!$F$183</f>
        <v>0.146082449290802</v>
      </c>
      <c r="G16" s="29">
        <f t="shared" si="4"/>
        <v>60</v>
      </c>
      <c r="H16" s="23">
        <f t="shared" si="5"/>
        <v>8.7649469574481191</v>
      </c>
      <c r="I16" s="26">
        <f t="shared" si="2"/>
        <v>8.7649469574481191</v>
      </c>
      <c r="J16" s="27">
        <v>1</v>
      </c>
    </row>
    <row r="17" spans="1:14" x14ac:dyDescent="0.25">
      <c r="A17" s="28"/>
      <c r="B17" s="20"/>
      <c r="C17" s="21"/>
      <c r="D17" s="29">
        <f t="shared" si="3"/>
        <v>60</v>
      </c>
      <c r="E17" s="23">
        <f t="shared" si="1"/>
        <v>0</v>
      </c>
      <c r="F17" s="24"/>
      <c r="G17" s="29">
        <f t="shared" si="4"/>
        <v>60</v>
      </c>
      <c r="H17" s="23">
        <f t="shared" si="5"/>
        <v>0</v>
      </c>
      <c r="I17" s="26">
        <f t="shared" si="2"/>
        <v>0</v>
      </c>
      <c r="J17" s="27" t="s">
        <v>25</v>
      </c>
    </row>
    <row r="18" spans="1:14" x14ac:dyDescent="0.25">
      <c r="A18" s="30" t="s">
        <v>30</v>
      </c>
      <c r="B18" s="31"/>
      <c r="C18" s="32"/>
      <c r="D18" s="33"/>
      <c r="E18" s="34">
        <f>SUM(E12:E17)</f>
        <v>233.88400000000001</v>
      </c>
      <c r="F18" s="35"/>
      <c r="G18" s="36"/>
      <c r="H18" s="34">
        <f>SUM(H12:H17)</f>
        <v>274.19134418190811</v>
      </c>
      <c r="I18" s="37">
        <f>+H18-E18</f>
        <v>40.307344181908093</v>
      </c>
      <c r="J18" s="38">
        <f>+I18/E18</f>
        <v>0.17233904064368699</v>
      </c>
      <c r="L18" s="120"/>
      <c r="M18" s="120"/>
      <c r="N18" s="119"/>
    </row>
    <row r="19" spans="1:14" x14ac:dyDescent="0.25">
      <c r="A19" s="39" t="s">
        <v>65</v>
      </c>
      <c r="B19" s="20" t="s">
        <v>27</v>
      </c>
      <c r="C19" s="21"/>
      <c r="D19" s="29">
        <f>+$B$3</f>
        <v>30000</v>
      </c>
      <c r="E19" s="23">
        <f>+C19*D19</f>
        <v>0</v>
      </c>
      <c r="F19" s="24">
        <f>+'[3]6. Rate Rider Calculations'!$F$48</f>
        <v>-3.1509322597035963E-3</v>
      </c>
      <c r="G19" s="29">
        <f>+$B$3</f>
        <v>30000</v>
      </c>
      <c r="H19" s="23">
        <f>+F19*G19</f>
        <v>-94.527967791107883</v>
      </c>
      <c r="I19" s="26">
        <f>+H19-E19</f>
        <v>-94.527967791107883</v>
      </c>
      <c r="J19" s="27">
        <v>-1</v>
      </c>
    </row>
    <row r="20" spans="1:14" x14ac:dyDescent="0.25">
      <c r="A20" s="28" t="s">
        <v>64</v>
      </c>
      <c r="B20" s="20" t="s">
        <v>63</v>
      </c>
      <c r="C20" s="21"/>
      <c r="D20" s="29">
        <f t="shared" ref="D20:D22" si="6">+$B$4</f>
        <v>60</v>
      </c>
      <c r="E20" s="23">
        <f t="shared" ref="E20:E27" si="7">+C20*D20</f>
        <v>0</v>
      </c>
      <c r="F20" s="24">
        <f>+'[3]6. Rate Rider Calculations'!$F$22</f>
        <v>1.3546262410305936</v>
      </c>
      <c r="G20" s="29">
        <f t="shared" ref="G20:G22" si="8">+$B$4</f>
        <v>60</v>
      </c>
      <c r="H20" s="23">
        <f t="shared" ref="H20:H27" si="9">+F20*G20</f>
        <v>81.277574461835613</v>
      </c>
      <c r="I20" s="26">
        <f t="shared" ref="I20:I25" si="10">+H20-E20</f>
        <v>81.277574461835613</v>
      </c>
      <c r="J20" s="27">
        <v>1</v>
      </c>
    </row>
    <row r="21" spans="1:14" x14ac:dyDescent="0.25">
      <c r="A21" s="39" t="s">
        <v>32</v>
      </c>
      <c r="B21" s="20" t="s">
        <v>63</v>
      </c>
      <c r="C21" s="21"/>
      <c r="D21" s="29">
        <f t="shared" si="6"/>
        <v>60</v>
      </c>
      <c r="E21" s="23">
        <f t="shared" si="7"/>
        <v>0</v>
      </c>
      <c r="F21" s="24">
        <f>+'[3]6. Rate Rider Calculations'!$F$127</f>
        <v>6.358909638039644E-3</v>
      </c>
      <c r="G21" s="29">
        <f t="shared" si="8"/>
        <v>60</v>
      </c>
      <c r="H21" s="23">
        <f t="shared" si="9"/>
        <v>0.38153457828237863</v>
      </c>
      <c r="I21" s="26">
        <f t="shared" si="10"/>
        <v>0.38153457828237863</v>
      </c>
      <c r="J21" s="27">
        <v>1</v>
      </c>
    </row>
    <row r="22" spans="1:14" x14ac:dyDescent="0.25">
      <c r="A22" s="39" t="s">
        <v>33</v>
      </c>
      <c r="B22" s="20" t="s">
        <v>63</v>
      </c>
      <c r="C22" s="21"/>
      <c r="D22" s="29">
        <f t="shared" si="6"/>
        <v>60</v>
      </c>
      <c r="E22" s="23">
        <f t="shared" si="7"/>
        <v>0</v>
      </c>
      <c r="F22" s="24">
        <f>+'[3]6. Rate Rider Calculations'!$F$155</f>
        <v>-0.70430273105772589</v>
      </c>
      <c r="G22" s="29">
        <f t="shared" si="8"/>
        <v>60</v>
      </c>
      <c r="H22" s="23">
        <f t="shared" si="9"/>
        <v>-42.258163863463551</v>
      </c>
      <c r="I22" s="26">
        <f t="shared" si="10"/>
        <v>-42.258163863463551</v>
      </c>
      <c r="J22" s="27">
        <v>-1</v>
      </c>
    </row>
    <row r="23" spans="1:14" x14ac:dyDescent="0.25">
      <c r="A23" s="39" t="s">
        <v>59</v>
      </c>
      <c r="B23" s="20" t="s">
        <v>27</v>
      </c>
      <c r="C23" s="21"/>
      <c r="D23" s="29">
        <f>+$B$3</f>
        <v>30000</v>
      </c>
      <c r="E23" s="23">
        <f t="shared" si="7"/>
        <v>0</v>
      </c>
      <c r="F23" s="24">
        <f>+'[3]6. Rate Rider Calculations'!$F$74</f>
        <v>6.9785449619547205E-3</v>
      </c>
      <c r="G23" s="29">
        <f>+$B$3</f>
        <v>30000</v>
      </c>
      <c r="H23" s="23">
        <f t="shared" si="9"/>
        <v>209.35634885864161</v>
      </c>
      <c r="I23" s="26">
        <f t="shared" si="10"/>
        <v>209.35634885864161</v>
      </c>
      <c r="J23" s="27">
        <v>1</v>
      </c>
    </row>
    <row r="24" spans="1:14" x14ac:dyDescent="0.25">
      <c r="A24" s="28" t="s">
        <v>57</v>
      </c>
      <c r="B24" s="20" t="s">
        <v>23</v>
      </c>
      <c r="C24" s="21">
        <v>21.98</v>
      </c>
      <c r="D24" s="22">
        <v>1</v>
      </c>
      <c r="E24" s="23">
        <f t="shared" si="7"/>
        <v>21.98</v>
      </c>
      <c r="F24" s="24"/>
      <c r="G24" s="22">
        <v>1</v>
      </c>
      <c r="H24" s="23">
        <f t="shared" si="9"/>
        <v>0</v>
      </c>
      <c r="I24" s="26">
        <f t="shared" si="10"/>
        <v>-21.98</v>
      </c>
      <c r="J24" s="27">
        <v>-1</v>
      </c>
    </row>
    <row r="25" spans="1:14" x14ac:dyDescent="0.25">
      <c r="A25" s="40" t="s">
        <v>34</v>
      </c>
      <c r="B25" s="20" t="s">
        <v>63</v>
      </c>
      <c r="C25" s="21">
        <v>7.9200000000000007E-2</v>
      </c>
      <c r="D25" s="29">
        <f>+$B$4</f>
        <v>60</v>
      </c>
      <c r="E25" s="23">
        <f t="shared" si="7"/>
        <v>4.7520000000000007</v>
      </c>
      <c r="F25" s="24">
        <f>+'[1]Low Voltage Rates'!$G$10</f>
        <v>0.26000934206403897</v>
      </c>
      <c r="G25" s="29">
        <f>+$B$4</f>
        <v>60</v>
      </c>
      <c r="H25" s="23">
        <f t="shared" si="9"/>
        <v>15.600560523842338</v>
      </c>
      <c r="I25" s="26">
        <f t="shared" si="10"/>
        <v>10.848560523842337</v>
      </c>
      <c r="J25" s="27">
        <f>+I25/E25</f>
        <v>2.2829462381823098</v>
      </c>
    </row>
    <row r="26" spans="1:14" x14ac:dyDescent="0.25">
      <c r="A26" s="40" t="s">
        <v>35</v>
      </c>
      <c r="B26" s="20"/>
      <c r="C26" s="41">
        <v>0</v>
      </c>
      <c r="D26" s="42">
        <v>0</v>
      </c>
      <c r="E26" s="23">
        <f t="shared" si="7"/>
        <v>0</v>
      </c>
      <c r="F26" s="43">
        <v>0</v>
      </c>
      <c r="G26" s="42">
        <v>0</v>
      </c>
      <c r="H26" s="23">
        <f t="shared" si="9"/>
        <v>0</v>
      </c>
      <c r="I26" s="26">
        <v>0</v>
      </c>
      <c r="J26" s="27" t="s">
        <v>25</v>
      </c>
    </row>
    <row r="27" spans="1:14" x14ac:dyDescent="0.25">
      <c r="A27" s="40" t="s">
        <v>36</v>
      </c>
      <c r="B27" s="20"/>
      <c r="C27" s="41"/>
      <c r="D27" s="22">
        <v>1</v>
      </c>
      <c r="E27" s="23">
        <f t="shared" si="7"/>
        <v>0</v>
      </c>
      <c r="F27" s="41"/>
      <c r="G27" s="22">
        <v>1</v>
      </c>
      <c r="H27" s="23">
        <f t="shared" si="9"/>
        <v>0</v>
      </c>
      <c r="I27" s="26">
        <v>0</v>
      </c>
      <c r="J27" s="27" t="s">
        <v>25</v>
      </c>
    </row>
    <row r="28" spans="1:14" x14ac:dyDescent="0.25">
      <c r="A28" s="44" t="s">
        <v>37</v>
      </c>
      <c r="B28" s="45"/>
      <c r="C28" s="46"/>
      <c r="D28" s="33"/>
      <c r="E28" s="47">
        <f>SUM(E18:E27)</f>
        <v>260.61599999999999</v>
      </c>
      <c r="F28" s="33"/>
      <c r="G28" s="36"/>
      <c r="H28" s="47">
        <f>SUM(H18:H27)</f>
        <v>444.02123094993863</v>
      </c>
      <c r="I28" s="37">
        <f>+H28-E28</f>
        <v>183.40523094993864</v>
      </c>
      <c r="J28" s="38">
        <f t="shared" ref="J28:J36" si="11">+I28/E28</f>
        <v>0.70373741807847046</v>
      </c>
    </row>
    <row r="29" spans="1:14" x14ac:dyDescent="0.25">
      <c r="A29" s="48" t="s">
        <v>38</v>
      </c>
      <c r="B29" s="49" t="s">
        <v>63</v>
      </c>
      <c r="C29" s="24">
        <v>3.2738999999999998</v>
      </c>
      <c r="D29" s="42">
        <f>+$B$4</f>
        <v>60</v>
      </c>
      <c r="E29" s="23">
        <f t="shared" ref="E29:E30" si="12">+C29*D29</f>
        <v>196.434</v>
      </c>
      <c r="F29" s="24">
        <f>+'[4]9. RTSR Rates to Forecast'!$J$43</f>
        <v>3.0196256152664671</v>
      </c>
      <c r="G29" s="42">
        <f>+$B$4</f>
        <v>60</v>
      </c>
      <c r="H29" s="23">
        <f t="shared" ref="H29:H30" si="13">+F29*G29</f>
        <v>181.17753691598801</v>
      </c>
      <c r="I29" s="26">
        <f t="shared" ref="I29:I30" si="14">+H29-E29</f>
        <v>-15.256463084011983</v>
      </c>
      <c r="J29" s="27">
        <f t="shared" si="11"/>
        <v>-7.766712017273987E-2</v>
      </c>
    </row>
    <row r="30" spans="1:14" x14ac:dyDescent="0.25">
      <c r="A30" s="50" t="s">
        <v>39</v>
      </c>
      <c r="B30" s="49" t="s">
        <v>63</v>
      </c>
      <c r="C30" s="24">
        <v>2.4626999999999999</v>
      </c>
      <c r="D30" s="42">
        <f>+$B$4</f>
        <v>60</v>
      </c>
      <c r="E30" s="23">
        <f t="shared" si="12"/>
        <v>147.762</v>
      </c>
      <c r="F30" s="24">
        <f>+'[4]9. RTSR Rates to Forecast'!$J$55</f>
        <v>2.4516764820108747</v>
      </c>
      <c r="G30" s="42">
        <f>+$B$4</f>
        <v>60</v>
      </c>
      <c r="H30" s="23">
        <f t="shared" si="13"/>
        <v>147.10058892065248</v>
      </c>
      <c r="I30" s="26">
        <f t="shared" si="14"/>
        <v>-0.66141107934751631</v>
      </c>
      <c r="J30" s="27">
        <f t="shared" si="11"/>
        <v>-4.4761919799915827E-3</v>
      </c>
    </row>
    <row r="31" spans="1:14" x14ac:dyDescent="0.25">
      <c r="A31" s="44" t="s">
        <v>40</v>
      </c>
      <c r="B31" s="31"/>
      <c r="C31" s="51"/>
      <c r="D31" s="33"/>
      <c r="E31" s="47">
        <f>+E28+E29+E30</f>
        <v>604.8119999999999</v>
      </c>
      <c r="F31" s="52"/>
      <c r="G31" s="53"/>
      <c r="H31" s="47">
        <f>+H28+H29+H30</f>
        <v>772.2993567865791</v>
      </c>
      <c r="I31" s="37">
        <f>+H31-E31</f>
        <v>167.4873567865792</v>
      </c>
      <c r="J31" s="38">
        <f t="shared" si="11"/>
        <v>0.27692465888008044</v>
      </c>
    </row>
    <row r="32" spans="1:14" x14ac:dyDescent="0.25">
      <c r="A32" s="54" t="s">
        <v>41</v>
      </c>
      <c r="B32" s="20" t="s">
        <v>27</v>
      </c>
      <c r="C32" s="55">
        <v>3.5999999999999999E-3</v>
      </c>
      <c r="D32" s="42">
        <f>+$B$3*B5</f>
        <v>31086</v>
      </c>
      <c r="E32" s="23">
        <f>ROUND(+C32*D32,2)</f>
        <v>111.91</v>
      </c>
      <c r="F32" s="137">
        <v>3.5999999999999999E-3</v>
      </c>
      <c r="G32" s="42">
        <f>+$B$3*B6</f>
        <v>31125.000000000004</v>
      </c>
      <c r="H32" s="23">
        <f>ROUND(+F32*G32,2)</f>
        <v>112.05</v>
      </c>
      <c r="I32" s="26">
        <f t="shared" ref="I32:I35" si="15">+H32-E32</f>
        <v>0.14000000000000057</v>
      </c>
      <c r="J32" s="27">
        <f t="shared" si="11"/>
        <v>1.2510052720936518E-3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+$B$3*B5</f>
        <v>31086</v>
      </c>
      <c r="E33" s="23">
        <f>ROUND(+C33*D33,2)</f>
        <v>40.409999999999997</v>
      </c>
      <c r="F33" s="57">
        <v>1.2999999999999999E-3</v>
      </c>
      <c r="G33" s="42">
        <f>+$B$3*B6</f>
        <v>31125.000000000004</v>
      </c>
      <c r="H33" s="23">
        <f>ROUND(+F33*G33,2)</f>
        <v>40.46</v>
      </c>
      <c r="I33" s="26">
        <f t="shared" si="15"/>
        <v>5.0000000000004263E-2</v>
      </c>
      <c r="J33" s="27">
        <f t="shared" si="11"/>
        <v>1.2373174956694943E-3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23">
        <f>+C34*D34</f>
        <v>0.25</v>
      </c>
      <c r="F34" s="57">
        <v>0.25</v>
      </c>
      <c r="G34" s="25">
        <v>1</v>
      </c>
      <c r="H34" s="23">
        <f>+F34*G34</f>
        <v>0.25</v>
      </c>
      <c r="I34" s="26">
        <f t="shared" si="15"/>
        <v>0</v>
      </c>
      <c r="J34" s="27">
        <f t="shared" si="11"/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+$B$3</f>
        <v>30000</v>
      </c>
      <c r="E35" s="23">
        <f>+C35*D35</f>
        <v>210</v>
      </c>
      <c r="F35" s="118">
        <f>+C35</f>
        <v>7.0000000000000001E-3</v>
      </c>
      <c r="G35" s="29">
        <f>+$B$3</f>
        <v>30000</v>
      </c>
      <c r="H35" s="23">
        <f>+F35*G35</f>
        <v>210</v>
      </c>
      <c r="I35" s="26">
        <f t="shared" si="15"/>
        <v>0</v>
      </c>
      <c r="J35" s="27">
        <f t="shared" si="11"/>
        <v>0</v>
      </c>
    </row>
    <row r="36" spans="1:10" ht="25.5" x14ac:dyDescent="0.25">
      <c r="A36" s="54" t="s">
        <v>45</v>
      </c>
      <c r="B36" s="138" t="s">
        <v>27</v>
      </c>
      <c r="C36" s="181">
        <v>1.1000000000000001E-3</v>
      </c>
      <c r="D36" s="147">
        <f>+D33</f>
        <v>31086</v>
      </c>
      <c r="E36" s="187">
        <f>ROUND(+C36*D36,2)</f>
        <v>34.19</v>
      </c>
      <c r="F36" s="145">
        <v>1.1000000000000001E-3</v>
      </c>
      <c r="G36" s="144">
        <f>+G32</f>
        <v>31125.000000000004</v>
      </c>
      <c r="H36" s="187">
        <f>ROUND(+F36*G36,2)</f>
        <v>34.24</v>
      </c>
      <c r="I36" s="142">
        <f t="shared" ref="I36" si="16">+H36-E36</f>
        <v>5.0000000000004263E-2</v>
      </c>
      <c r="J36" s="184">
        <f t="shared" si="11"/>
        <v>1.4624159110852373E-3</v>
      </c>
    </row>
    <row r="37" spans="1:10" x14ac:dyDescent="0.25">
      <c r="A37" s="40" t="s">
        <v>46</v>
      </c>
      <c r="B37" s="20"/>
      <c r="C37" s="59"/>
      <c r="D37" s="60"/>
      <c r="E37" s="56"/>
      <c r="F37" s="59"/>
      <c r="G37" s="60"/>
      <c r="H37" s="56"/>
      <c r="I37" s="26"/>
      <c r="J37" s="27"/>
    </row>
    <row r="38" spans="1:10" x14ac:dyDescent="0.25">
      <c r="A38" s="40" t="s">
        <v>47</v>
      </c>
      <c r="B38" s="20"/>
      <c r="C38" s="59"/>
      <c r="D38" s="60"/>
      <c r="E38" s="56"/>
      <c r="F38" s="59"/>
      <c r="G38" s="60"/>
      <c r="H38" s="56"/>
      <c r="I38" s="26"/>
      <c r="J38" s="27"/>
    </row>
    <row r="39" spans="1:10" x14ac:dyDescent="0.25">
      <c r="A39" s="6" t="s">
        <v>48</v>
      </c>
      <c r="B39" s="20"/>
      <c r="C39" s="59"/>
      <c r="D39" s="60"/>
      <c r="E39" s="56"/>
      <c r="F39" s="59"/>
      <c r="G39" s="60"/>
      <c r="H39" s="56"/>
      <c r="I39" s="26"/>
      <c r="J39" s="27"/>
    </row>
    <row r="40" spans="1:10" x14ac:dyDescent="0.25">
      <c r="A40" s="40" t="s">
        <v>49</v>
      </c>
      <c r="B40" s="20"/>
      <c r="C40" s="59"/>
      <c r="D40" s="60"/>
      <c r="E40" s="56"/>
      <c r="F40" s="59"/>
      <c r="G40" s="60"/>
      <c r="H40" s="56"/>
      <c r="I40" s="26"/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31086</v>
      </c>
      <c r="E41" s="56">
        <f>+C41*D41</f>
        <v>2816.3915999999999</v>
      </c>
      <c r="F41" s="55">
        <v>9.06E-2</v>
      </c>
      <c r="G41" s="61">
        <f>+G32</f>
        <v>31125.000000000004</v>
      </c>
      <c r="H41" s="56">
        <f>+F41*G41</f>
        <v>2819.9250000000002</v>
      </c>
      <c r="I41" s="26">
        <f t="shared" ref="I41" si="17">+H41-E41</f>
        <v>3.5334000000002561</v>
      </c>
      <c r="J41" s="27">
        <f>+I41/E41</f>
        <v>1.2545840571319188E-3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56</v>
      </c>
      <c r="B43" s="19"/>
      <c r="C43" s="71"/>
      <c r="D43" s="72"/>
      <c r="E43" s="73">
        <f>SUM(E31:E41)</f>
        <v>3817.9636</v>
      </c>
      <c r="F43" s="74"/>
      <c r="G43" s="74"/>
      <c r="H43" s="73">
        <f>SUM(H31:H41)</f>
        <v>3989.2243567865789</v>
      </c>
      <c r="I43" s="75">
        <f>+H43-E43</f>
        <v>171.2607567865789</v>
      </c>
      <c r="J43" s="76">
        <f>+I43/E43</f>
        <v>4.4856571389674561E-2</v>
      </c>
    </row>
    <row r="44" spans="1:10" x14ac:dyDescent="0.25">
      <c r="A44" s="77" t="s">
        <v>52</v>
      </c>
      <c r="B44" s="19"/>
      <c r="C44" s="71">
        <v>0.13</v>
      </c>
      <c r="D44" s="72"/>
      <c r="E44" s="79">
        <f>+E43*0.13</f>
        <v>496.33526800000004</v>
      </c>
      <c r="F44" s="94">
        <v>0.13</v>
      </c>
      <c r="G44" s="80"/>
      <c r="H44" s="79">
        <f>+H43*0.13</f>
        <v>518.59916638225525</v>
      </c>
      <c r="I44" s="26">
        <f t="shared" ref="I44:I45" si="18">+H44-E44</f>
        <v>22.263898382255206</v>
      </c>
      <c r="J44" s="83">
        <f>+I44/E44</f>
        <v>4.4856571389674457E-2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4314.2988679999999</v>
      </c>
      <c r="F45" s="81"/>
      <c r="G45" s="81"/>
      <c r="H45" s="79">
        <f>+H43+H44</f>
        <v>4507.8235231688341</v>
      </c>
      <c r="I45" s="26">
        <f t="shared" si="18"/>
        <v>193.52465516883422</v>
      </c>
      <c r="J45" s="83">
        <f>+I45/E45</f>
        <v>4.4856571389674575E-2</v>
      </c>
    </row>
    <row r="46" spans="1:10" x14ac:dyDescent="0.25">
      <c r="A46" s="170" t="s">
        <v>54</v>
      </c>
      <c r="B46" s="170"/>
      <c r="C46" s="85"/>
      <c r="D46" s="78"/>
      <c r="E46" s="86">
        <v>0</v>
      </c>
      <c r="F46" s="58"/>
      <c r="G46" s="58"/>
      <c r="H46" s="86">
        <v>0</v>
      </c>
      <c r="I46" s="58"/>
      <c r="J46" s="87"/>
    </row>
    <row r="47" spans="1:10" ht="15.75" thickBot="1" x14ac:dyDescent="0.3">
      <c r="A47" s="172" t="s">
        <v>56</v>
      </c>
      <c r="B47" s="172"/>
      <c r="C47" s="95"/>
      <c r="D47" s="96"/>
      <c r="E47" s="97">
        <f>+E45</f>
        <v>4314.2988679999999</v>
      </c>
      <c r="F47" s="98"/>
      <c r="G47" s="98"/>
      <c r="H47" s="97">
        <f>+H45</f>
        <v>4507.8235231688341</v>
      </c>
      <c r="I47" s="99">
        <f>+H47-E47</f>
        <v>193.52465516883422</v>
      </c>
      <c r="J47" s="100">
        <f>+I47/E47</f>
        <v>4.4856571389674575E-2</v>
      </c>
    </row>
    <row r="48" spans="1:10" ht="15.75" thickBot="1" x14ac:dyDescent="0.3">
      <c r="A48" s="62"/>
      <c r="B48" s="63"/>
      <c r="C48" s="101"/>
      <c r="D48" s="102"/>
      <c r="E48" s="103"/>
      <c r="F48" s="101"/>
      <c r="G48" s="65"/>
      <c r="H48" s="103"/>
      <c r="I48" s="104"/>
      <c r="J48" s="69"/>
    </row>
    <row r="51" spans="1:10" x14ac:dyDescent="0.25">
      <c r="A51" s="121" t="s">
        <v>0</v>
      </c>
      <c r="B51" s="174" t="s">
        <v>61</v>
      </c>
      <c r="C51" s="174"/>
      <c r="D51" s="174"/>
      <c r="E51" s="2"/>
      <c r="F51" s="2"/>
      <c r="G51" s="3"/>
      <c r="H51" s="3"/>
      <c r="I51" s="3"/>
      <c r="J51" s="3"/>
    </row>
    <row r="52" spans="1:10" x14ac:dyDescent="0.25">
      <c r="A52" s="1" t="s">
        <v>2</v>
      </c>
      <c r="B52" s="173" t="s">
        <v>62</v>
      </c>
      <c r="C52" s="173"/>
      <c r="D52" s="173"/>
      <c r="E52" s="2"/>
      <c r="F52" s="2"/>
      <c r="G52" s="3"/>
      <c r="H52" s="3"/>
      <c r="I52" s="3"/>
      <c r="J52" s="3"/>
    </row>
    <row r="53" spans="1:10" ht="15.75" x14ac:dyDescent="0.25">
      <c r="A53" s="1" t="s">
        <v>4</v>
      </c>
      <c r="B53" s="4">
        <v>50000</v>
      </c>
      <c r="C53" s="5" t="s">
        <v>5</v>
      </c>
      <c r="D53" s="6"/>
      <c r="E53" s="3"/>
      <c r="F53" s="3"/>
      <c r="G53" s="7"/>
      <c r="H53" s="7"/>
      <c r="I53" s="7"/>
      <c r="J53" s="7"/>
    </row>
    <row r="54" spans="1:10" ht="15.75" x14ac:dyDescent="0.25">
      <c r="A54" s="1" t="s">
        <v>6</v>
      </c>
      <c r="B54" s="4">
        <v>150</v>
      </c>
      <c r="C54" s="8" t="s">
        <v>7</v>
      </c>
      <c r="D54" s="9"/>
      <c r="E54" s="10"/>
      <c r="F54" s="10"/>
      <c r="G54" s="10"/>
      <c r="H54" s="3"/>
      <c r="I54" s="3"/>
      <c r="J54" s="3"/>
    </row>
    <row r="55" spans="1:10" x14ac:dyDescent="0.25">
      <c r="A55" s="1" t="s">
        <v>8</v>
      </c>
      <c r="B55" s="11">
        <v>1.0362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1" t="s">
        <v>9</v>
      </c>
      <c r="B56" s="11">
        <v>1.0375000000000001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5" t="s">
        <v>10</v>
      </c>
      <c r="B57" s="12" t="s">
        <v>11</v>
      </c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6"/>
      <c r="B59" s="13"/>
      <c r="C59" s="162" t="s">
        <v>12</v>
      </c>
      <c r="D59" s="171"/>
      <c r="E59" s="163"/>
      <c r="F59" s="162" t="s">
        <v>13</v>
      </c>
      <c r="G59" s="171"/>
      <c r="H59" s="163"/>
      <c r="I59" s="162" t="s">
        <v>14</v>
      </c>
      <c r="J59" s="163"/>
    </row>
    <row r="60" spans="1:10" x14ac:dyDescent="0.25">
      <c r="A60" s="6"/>
      <c r="B60" s="164" t="s">
        <v>15</v>
      </c>
      <c r="C60" s="14" t="s">
        <v>16</v>
      </c>
      <c r="D60" s="14" t="s">
        <v>17</v>
      </c>
      <c r="E60" s="15" t="s">
        <v>18</v>
      </c>
      <c r="F60" s="14" t="s">
        <v>16</v>
      </c>
      <c r="G60" s="16" t="s">
        <v>17</v>
      </c>
      <c r="H60" s="15" t="s">
        <v>18</v>
      </c>
      <c r="I60" s="166" t="s">
        <v>19</v>
      </c>
      <c r="J60" s="168" t="s">
        <v>20</v>
      </c>
    </row>
    <row r="61" spans="1:10" x14ac:dyDescent="0.25">
      <c r="A61" s="6"/>
      <c r="B61" s="165"/>
      <c r="C61" s="17" t="s">
        <v>21</v>
      </c>
      <c r="D61" s="17"/>
      <c r="E61" s="18" t="s">
        <v>21</v>
      </c>
      <c r="F61" s="17" t="s">
        <v>21</v>
      </c>
      <c r="G61" s="18"/>
      <c r="H61" s="18" t="s">
        <v>21</v>
      </c>
      <c r="I61" s="167"/>
      <c r="J61" s="169"/>
    </row>
    <row r="62" spans="1:10" x14ac:dyDescent="0.25">
      <c r="A62" s="19" t="s">
        <v>22</v>
      </c>
      <c r="B62" s="20" t="s">
        <v>23</v>
      </c>
      <c r="C62" s="21">
        <v>77.98</v>
      </c>
      <c r="D62" s="22">
        <v>1</v>
      </c>
      <c r="E62" s="23">
        <f>+C62*D62</f>
        <v>77.98</v>
      </c>
      <c r="F62" s="148">
        <f>+F12</f>
        <v>77.98</v>
      </c>
      <c r="G62" s="25">
        <v>1</v>
      </c>
      <c r="H62" s="23">
        <f t="shared" ref="H62:H63" si="19">+F62*G62</f>
        <v>77.98</v>
      </c>
      <c r="I62" s="26">
        <f>+H62-E62</f>
        <v>0</v>
      </c>
      <c r="J62" s="27">
        <f>+I62/E62</f>
        <v>0</v>
      </c>
    </row>
    <row r="63" spans="1:10" x14ac:dyDescent="0.25">
      <c r="A63" s="19" t="s">
        <v>24</v>
      </c>
      <c r="B63" s="20"/>
      <c r="C63" s="21"/>
      <c r="D63" s="22">
        <v>1</v>
      </c>
      <c r="E63" s="23">
        <f t="shared" ref="E63:E67" si="20">+C63*D63</f>
        <v>0</v>
      </c>
      <c r="F63" s="24"/>
      <c r="G63" s="25">
        <v>1</v>
      </c>
      <c r="H63" s="23">
        <f t="shared" si="19"/>
        <v>0</v>
      </c>
      <c r="I63" s="26">
        <f t="shared" ref="I63:I67" si="21">+H63-E63</f>
        <v>0</v>
      </c>
      <c r="J63" s="27" t="s">
        <v>25</v>
      </c>
    </row>
    <row r="64" spans="1:10" x14ac:dyDescent="0.25">
      <c r="A64" s="19" t="s">
        <v>26</v>
      </c>
      <c r="B64" s="20" t="s">
        <v>63</v>
      </c>
      <c r="C64" s="21">
        <v>2.5983999999999998</v>
      </c>
      <c r="D64" s="29">
        <f>+$B$54</f>
        <v>150</v>
      </c>
      <c r="E64" s="23">
        <f t="shared" si="20"/>
        <v>389.76</v>
      </c>
      <c r="F64" s="24">
        <f>+F14</f>
        <v>3.1241066204076664</v>
      </c>
      <c r="G64" s="29">
        <f>+$B$54</f>
        <v>150</v>
      </c>
      <c r="H64" s="23">
        <f>+F64*G64</f>
        <v>468.61599306114994</v>
      </c>
      <c r="I64" s="26">
        <f t="shared" si="21"/>
        <v>78.855993061149945</v>
      </c>
      <c r="J64" s="27">
        <f>+I64/E64</f>
        <v>0.20231935822339375</v>
      </c>
    </row>
    <row r="65" spans="1:14" x14ac:dyDescent="0.25">
      <c r="A65" s="19" t="s">
        <v>28</v>
      </c>
      <c r="B65" s="20"/>
      <c r="C65" s="21"/>
      <c r="D65" s="29">
        <f t="shared" ref="D65:D67" si="22">+$B$54</f>
        <v>150</v>
      </c>
      <c r="E65" s="23">
        <f t="shared" si="20"/>
        <v>0</v>
      </c>
      <c r="F65" s="24"/>
      <c r="G65" s="29">
        <f t="shared" ref="G65:G67" si="23">+$B$54</f>
        <v>150</v>
      </c>
      <c r="H65" s="23">
        <f t="shared" ref="H65:H67" si="24">+F65*G65</f>
        <v>0</v>
      </c>
      <c r="I65" s="26">
        <f t="shared" si="21"/>
        <v>0</v>
      </c>
      <c r="J65" s="27" t="s">
        <v>25</v>
      </c>
    </row>
    <row r="66" spans="1:14" x14ac:dyDescent="0.25">
      <c r="A66" s="19" t="s">
        <v>29</v>
      </c>
      <c r="B66" s="20" t="s">
        <v>63</v>
      </c>
      <c r="C66" s="21"/>
      <c r="D66" s="29">
        <f t="shared" si="22"/>
        <v>150</v>
      </c>
      <c r="E66" s="23">
        <f t="shared" si="20"/>
        <v>0</v>
      </c>
      <c r="F66" s="24">
        <f>+F16</f>
        <v>0.146082449290802</v>
      </c>
      <c r="G66" s="29">
        <f t="shared" si="23"/>
        <v>150</v>
      </c>
      <c r="H66" s="23">
        <f t="shared" si="24"/>
        <v>21.912367393620301</v>
      </c>
      <c r="I66" s="26">
        <f t="shared" si="21"/>
        <v>21.912367393620301</v>
      </c>
      <c r="J66" s="27">
        <v>1</v>
      </c>
    </row>
    <row r="67" spans="1:14" x14ac:dyDescent="0.25">
      <c r="A67" s="28"/>
      <c r="B67" s="20"/>
      <c r="C67" s="21"/>
      <c r="D67" s="29">
        <f t="shared" si="22"/>
        <v>150</v>
      </c>
      <c r="E67" s="23">
        <f t="shared" si="20"/>
        <v>0</v>
      </c>
      <c r="F67" s="24"/>
      <c r="G67" s="29">
        <f t="shared" si="23"/>
        <v>150</v>
      </c>
      <c r="H67" s="23">
        <f t="shared" si="24"/>
        <v>0</v>
      </c>
      <c r="I67" s="26">
        <f t="shared" si="21"/>
        <v>0</v>
      </c>
      <c r="J67" s="27" t="s">
        <v>25</v>
      </c>
    </row>
    <row r="68" spans="1:14" x14ac:dyDescent="0.25">
      <c r="A68" s="30" t="s">
        <v>30</v>
      </c>
      <c r="B68" s="31"/>
      <c r="C68" s="32"/>
      <c r="D68" s="33"/>
      <c r="E68" s="34">
        <f>SUM(E62:E67)</f>
        <v>467.74</v>
      </c>
      <c r="F68" s="35"/>
      <c r="G68" s="36"/>
      <c r="H68" s="34">
        <f>SUM(H62:H67)</f>
        <v>568.50836045477024</v>
      </c>
      <c r="I68" s="37">
        <f>+H68-E68</f>
        <v>100.76836045477023</v>
      </c>
      <c r="J68" s="38">
        <f>+I68/E68</f>
        <v>0.21543669657239115</v>
      </c>
      <c r="L68" s="120">
        <f>+I68/H97</f>
        <v>1.259637055637727E-2</v>
      </c>
      <c r="M68" s="120">
        <f>+(H62+H64)/H97</f>
        <v>6.8326264733856057E-2</v>
      </c>
      <c r="N68" s="119"/>
    </row>
    <row r="69" spans="1:14" x14ac:dyDescent="0.25">
      <c r="A69" s="39" t="s">
        <v>65</v>
      </c>
      <c r="B69" s="20" t="s">
        <v>27</v>
      </c>
      <c r="C69" s="21"/>
      <c r="D69" s="29">
        <f>+$B$53</f>
        <v>50000</v>
      </c>
      <c r="E69" s="23">
        <f>+C69*D69</f>
        <v>0</v>
      </c>
      <c r="F69" s="24">
        <f>+F19</f>
        <v>-3.1509322597035963E-3</v>
      </c>
      <c r="G69" s="29">
        <f>+$B$53</f>
        <v>50000</v>
      </c>
      <c r="H69" s="23">
        <f>+F69*G69</f>
        <v>-157.54661298517982</v>
      </c>
      <c r="I69" s="26">
        <f>+H69-E69</f>
        <v>-157.54661298517982</v>
      </c>
      <c r="J69" s="27">
        <v>-1</v>
      </c>
    </row>
    <row r="70" spans="1:14" x14ac:dyDescent="0.25">
      <c r="A70" s="28" t="s">
        <v>64</v>
      </c>
      <c r="B70" s="20" t="s">
        <v>63</v>
      </c>
      <c r="C70" s="21"/>
      <c r="D70" s="29">
        <f t="shared" ref="D70" si="25">+$B$54</f>
        <v>150</v>
      </c>
      <c r="E70" s="23">
        <f t="shared" ref="E70:E77" si="26">+C70*D70</f>
        <v>0</v>
      </c>
      <c r="F70" s="24">
        <f>+F20</f>
        <v>1.3546262410305936</v>
      </c>
      <c r="G70" s="29">
        <f t="shared" ref="G70" si="27">+$B$54</f>
        <v>150</v>
      </c>
      <c r="H70" s="23">
        <f t="shared" ref="H70:H77" si="28">+F70*G70</f>
        <v>203.19393615458904</v>
      </c>
      <c r="I70" s="26">
        <f t="shared" ref="I70" si="29">+H70-E70</f>
        <v>203.19393615458904</v>
      </c>
      <c r="J70" s="27">
        <v>1</v>
      </c>
    </row>
    <row r="71" spans="1:14" x14ac:dyDescent="0.25">
      <c r="A71" s="39" t="s">
        <v>32</v>
      </c>
      <c r="B71" s="20" t="s">
        <v>63</v>
      </c>
      <c r="C71" s="21"/>
      <c r="D71" s="29">
        <f t="shared" ref="D71:D75" si="30">+$B$54</f>
        <v>150</v>
      </c>
      <c r="E71" s="23">
        <f t="shared" si="26"/>
        <v>0</v>
      </c>
      <c r="F71" s="24">
        <f>+F21</f>
        <v>6.358909638039644E-3</v>
      </c>
      <c r="G71" s="29">
        <f>+$B$54</f>
        <v>150</v>
      </c>
      <c r="H71" s="23">
        <f t="shared" si="28"/>
        <v>0.95383644570594661</v>
      </c>
      <c r="I71" s="26">
        <f t="shared" ref="I71:I75" si="31">+H71-E71</f>
        <v>0.95383644570594661</v>
      </c>
      <c r="J71" s="27">
        <v>1</v>
      </c>
    </row>
    <row r="72" spans="1:14" x14ac:dyDescent="0.25">
      <c r="A72" s="39" t="s">
        <v>33</v>
      </c>
      <c r="B72" s="20" t="s">
        <v>63</v>
      </c>
      <c r="C72" s="21"/>
      <c r="D72" s="29">
        <f t="shared" si="30"/>
        <v>150</v>
      </c>
      <c r="E72" s="23">
        <f t="shared" si="26"/>
        <v>0</v>
      </c>
      <c r="F72" s="24">
        <f>+F22</f>
        <v>-0.70430273105772589</v>
      </c>
      <c r="G72" s="29">
        <f>+$B$54</f>
        <v>150</v>
      </c>
      <c r="H72" s="23">
        <f t="shared" si="28"/>
        <v>-105.64540965865888</v>
      </c>
      <c r="I72" s="26">
        <f t="shared" si="31"/>
        <v>-105.64540965865888</v>
      </c>
      <c r="J72" s="27">
        <v>-1</v>
      </c>
    </row>
    <row r="73" spans="1:14" x14ac:dyDescent="0.25">
      <c r="A73" s="39" t="s">
        <v>59</v>
      </c>
      <c r="B73" s="20" t="s">
        <v>27</v>
      </c>
      <c r="C73" s="21"/>
      <c r="D73" s="29">
        <f>+$B$53</f>
        <v>50000</v>
      </c>
      <c r="E73" s="23">
        <f t="shared" si="26"/>
        <v>0</v>
      </c>
      <c r="F73" s="24">
        <f>+F23</f>
        <v>6.9785449619547205E-3</v>
      </c>
      <c r="G73" s="29">
        <f>+$B$53</f>
        <v>50000</v>
      </c>
      <c r="H73" s="23">
        <f t="shared" si="28"/>
        <v>348.92724809773603</v>
      </c>
      <c r="I73" s="26">
        <f t="shared" si="31"/>
        <v>348.92724809773603</v>
      </c>
      <c r="J73" s="27">
        <v>1</v>
      </c>
    </row>
    <row r="74" spans="1:14" x14ac:dyDescent="0.25">
      <c r="A74" s="28" t="s">
        <v>57</v>
      </c>
      <c r="B74" s="20" t="s">
        <v>23</v>
      </c>
      <c r="C74" s="21">
        <v>21.98</v>
      </c>
      <c r="D74" s="22">
        <v>1</v>
      </c>
      <c r="E74" s="23">
        <f t="shared" si="26"/>
        <v>21.98</v>
      </c>
      <c r="F74" s="24"/>
      <c r="G74" s="25">
        <v>1</v>
      </c>
      <c r="H74" s="23">
        <f t="shared" si="28"/>
        <v>0</v>
      </c>
      <c r="I74" s="26">
        <f t="shared" si="31"/>
        <v>-21.98</v>
      </c>
      <c r="J74" s="27">
        <v>-1</v>
      </c>
    </row>
    <row r="75" spans="1:14" x14ac:dyDescent="0.25">
      <c r="A75" s="40" t="s">
        <v>34</v>
      </c>
      <c r="B75" s="20" t="s">
        <v>63</v>
      </c>
      <c r="C75" s="21">
        <v>7.9200000000000007E-2</v>
      </c>
      <c r="D75" s="29">
        <f t="shared" si="30"/>
        <v>150</v>
      </c>
      <c r="E75" s="23">
        <f t="shared" si="26"/>
        <v>11.88</v>
      </c>
      <c r="F75" s="24">
        <f>+F25</f>
        <v>0.26000934206403897</v>
      </c>
      <c r="G75" s="29">
        <f>+$B$54</f>
        <v>150</v>
      </c>
      <c r="H75" s="23">
        <f t="shared" si="28"/>
        <v>39.001401309605846</v>
      </c>
      <c r="I75" s="26">
        <f t="shared" si="31"/>
        <v>27.121401309605844</v>
      </c>
      <c r="J75" s="27">
        <f>+I75/E75</f>
        <v>2.2829462381823098</v>
      </c>
    </row>
    <row r="76" spans="1:14" x14ac:dyDescent="0.25">
      <c r="A76" s="40" t="s">
        <v>35</v>
      </c>
      <c r="B76" s="20"/>
      <c r="C76" s="41">
        <v>0</v>
      </c>
      <c r="D76" s="42">
        <v>0</v>
      </c>
      <c r="E76" s="23">
        <f t="shared" si="26"/>
        <v>0</v>
      </c>
      <c r="F76" s="43">
        <v>0</v>
      </c>
      <c r="G76" s="42">
        <v>0</v>
      </c>
      <c r="H76" s="23">
        <f t="shared" si="28"/>
        <v>0</v>
      </c>
      <c r="I76" s="26">
        <v>0</v>
      </c>
      <c r="J76" s="27" t="s">
        <v>25</v>
      </c>
    </row>
    <row r="77" spans="1:14" x14ac:dyDescent="0.25">
      <c r="A77" s="40" t="s">
        <v>36</v>
      </c>
      <c r="B77" s="20"/>
      <c r="C77" s="41"/>
      <c r="D77" s="22">
        <v>1</v>
      </c>
      <c r="E77" s="23">
        <f t="shared" si="26"/>
        <v>0</v>
      </c>
      <c r="F77" s="41"/>
      <c r="G77" s="22">
        <v>1</v>
      </c>
      <c r="H77" s="23">
        <f t="shared" si="28"/>
        <v>0</v>
      </c>
      <c r="I77" s="26">
        <v>0</v>
      </c>
      <c r="J77" s="27" t="s">
        <v>25</v>
      </c>
    </row>
    <row r="78" spans="1:14" x14ac:dyDescent="0.25">
      <c r="A78" s="44" t="s">
        <v>37</v>
      </c>
      <c r="B78" s="45"/>
      <c r="C78" s="46"/>
      <c r="D78" s="33"/>
      <c r="E78" s="47">
        <f>SUM(E68:E77)</f>
        <v>501.6</v>
      </c>
      <c r="F78" s="33"/>
      <c r="G78" s="36"/>
      <c r="H78" s="47">
        <f>SUM(H68:H77)</f>
        <v>897.39275981856849</v>
      </c>
      <c r="I78" s="37">
        <f>+H78-E78</f>
        <v>395.79275981856847</v>
      </c>
      <c r="J78" s="38">
        <f t="shared" ref="J78:J86" si="32">+I78/E78</f>
        <v>0.78906052595408382</v>
      </c>
    </row>
    <row r="79" spans="1:14" x14ac:dyDescent="0.25">
      <c r="A79" s="48" t="s">
        <v>38</v>
      </c>
      <c r="B79" s="49" t="s">
        <v>63</v>
      </c>
      <c r="C79" s="24">
        <v>3.2738999999999998</v>
      </c>
      <c r="D79" s="42">
        <f>+$B$54</f>
        <v>150</v>
      </c>
      <c r="E79" s="23">
        <f t="shared" ref="E79:E80" si="33">+C79*D79</f>
        <v>491.08499999999998</v>
      </c>
      <c r="F79" s="24">
        <f>+F29</f>
        <v>3.0196256152664671</v>
      </c>
      <c r="G79" s="42">
        <f>+$B$54</f>
        <v>150</v>
      </c>
      <c r="H79" s="23">
        <f t="shared" ref="H79:H80" si="34">+F79*G79</f>
        <v>452.94384228997006</v>
      </c>
      <c r="I79" s="26">
        <f t="shared" ref="I79:I86" si="35">+H79-E79</f>
        <v>-38.141157710029916</v>
      </c>
      <c r="J79" s="27">
        <f t="shared" si="32"/>
        <v>-7.7667120172739787E-2</v>
      </c>
    </row>
    <row r="80" spans="1:14" x14ac:dyDescent="0.25">
      <c r="A80" s="50" t="s">
        <v>39</v>
      </c>
      <c r="B80" s="49" t="s">
        <v>63</v>
      </c>
      <c r="C80" s="24">
        <v>2.4626999999999999</v>
      </c>
      <c r="D80" s="42">
        <f>+$B$54</f>
        <v>150</v>
      </c>
      <c r="E80" s="23">
        <f t="shared" si="33"/>
        <v>369.40499999999997</v>
      </c>
      <c r="F80" s="24">
        <f>+F30</f>
        <v>2.4516764820108747</v>
      </c>
      <c r="G80" s="42">
        <f>+$B$54</f>
        <v>150</v>
      </c>
      <c r="H80" s="23">
        <f t="shared" si="34"/>
        <v>367.75147230163122</v>
      </c>
      <c r="I80" s="26">
        <f t="shared" si="35"/>
        <v>-1.6535276983687481</v>
      </c>
      <c r="J80" s="27">
        <f t="shared" si="32"/>
        <v>-4.4761919799914682E-3</v>
      </c>
    </row>
    <row r="81" spans="1:10" x14ac:dyDescent="0.25">
      <c r="A81" s="44" t="s">
        <v>40</v>
      </c>
      <c r="B81" s="31"/>
      <c r="C81" s="51"/>
      <c r="D81" s="33"/>
      <c r="E81" s="47">
        <f>+E78+E79+E80</f>
        <v>1362.09</v>
      </c>
      <c r="F81" s="52"/>
      <c r="G81" s="53"/>
      <c r="H81" s="47">
        <f>+H78+H79+H80</f>
        <v>1718.0880744101696</v>
      </c>
      <c r="I81" s="37">
        <f>+H81-E81</f>
        <v>355.99807441016969</v>
      </c>
      <c r="J81" s="38">
        <f t="shared" si="32"/>
        <v>0.26136163866570472</v>
      </c>
    </row>
    <row r="82" spans="1:10" x14ac:dyDescent="0.25">
      <c r="A82" s="54" t="s">
        <v>41</v>
      </c>
      <c r="B82" s="20" t="s">
        <v>27</v>
      </c>
      <c r="C82" s="55">
        <v>3.5999999999999999E-3</v>
      </c>
      <c r="D82" s="42">
        <f>+B53*B55</f>
        <v>51810</v>
      </c>
      <c r="E82" s="23">
        <f>ROUND(+C82*D82,2)</f>
        <v>186.52</v>
      </c>
      <c r="F82" s="137">
        <v>3.5999999999999999E-3</v>
      </c>
      <c r="G82" s="42">
        <f>+B53*B56</f>
        <v>51875.000000000007</v>
      </c>
      <c r="H82" s="23">
        <f>ROUND(+F82*G82,2)</f>
        <v>186.75</v>
      </c>
      <c r="I82" s="26">
        <f t="shared" ref="I82:I86" si="36">+H82-E82</f>
        <v>0.22999999999998977</v>
      </c>
      <c r="J82" s="27">
        <f t="shared" si="32"/>
        <v>1.2331117306454522E-3</v>
      </c>
    </row>
    <row r="83" spans="1:10" x14ac:dyDescent="0.25">
      <c r="A83" s="54" t="s">
        <v>42</v>
      </c>
      <c r="B83" s="20" t="s">
        <v>27</v>
      </c>
      <c r="C83" s="55">
        <v>1.2999999999999999E-3</v>
      </c>
      <c r="D83" s="42">
        <f>+D82</f>
        <v>51810</v>
      </c>
      <c r="E83" s="23">
        <f>ROUND(+C83*D83,2)</f>
        <v>67.349999999999994</v>
      </c>
      <c r="F83" s="57">
        <v>1.2999999999999999E-3</v>
      </c>
      <c r="G83" s="42">
        <f>+G82</f>
        <v>51875.000000000007</v>
      </c>
      <c r="H83" s="23">
        <f>ROUND(+F83*G83,2)</f>
        <v>67.44</v>
      </c>
      <c r="I83" s="26">
        <f t="shared" si="36"/>
        <v>9.0000000000003411E-2</v>
      </c>
      <c r="J83" s="27">
        <f t="shared" si="32"/>
        <v>1.3363028953229906E-3</v>
      </c>
    </row>
    <row r="84" spans="1:10" x14ac:dyDescent="0.25">
      <c r="A84" s="19" t="s">
        <v>43</v>
      </c>
      <c r="B84" s="20" t="s">
        <v>23</v>
      </c>
      <c r="C84" s="55">
        <v>0.25</v>
      </c>
      <c r="D84" s="22">
        <v>1</v>
      </c>
      <c r="E84" s="23">
        <f>+C84*D84</f>
        <v>0.25</v>
      </c>
      <c r="F84" s="57">
        <v>0.25</v>
      </c>
      <c r="G84" s="25">
        <v>1</v>
      </c>
      <c r="H84" s="23">
        <f>+F84*G84</f>
        <v>0.25</v>
      </c>
      <c r="I84" s="26">
        <f t="shared" si="36"/>
        <v>0</v>
      </c>
      <c r="J84" s="27">
        <f t="shared" si="32"/>
        <v>0</v>
      </c>
    </row>
    <row r="85" spans="1:10" x14ac:dyDescent="0.25">
      <c r="A85" s="19" t="s">
        <v>44</v>
      </c>
      <c r="B85" s="20" t="s">
        <v>27</v>
      </c>
      <c r="C85" s="55">
        <v>7.0000000000000001E-3</v>
      </c>
      <c r="D85" s="29">
        <f>+B53</f>
        <v>50000</v>
      </c>
      <c r="E85" s="23">
        <f>+C85*D85</f>
        <v>350</v>
      </c>
      <c r="F85" s="118">
        <f>+C85</f>
        <v>7.0000000000000001E-3</v>
      </c>
      <c r="G85" s="29">
        <f>+B53</f>
        <v>50000</v>
      </c>
      <c r="H85" s="23">
        <f>+F85*G85</f>
        <v>350</v>
      </c>
      <c r="I85" s="26">
        <f t="shared" si="36"/>
        <v>0</v>
      </c>
      <c r="J85" s="27">
        <f t="shared" si="32"/>
        <v>0</v>
      </c>
    </row>
    <row r="86" spans="1:10" ht="25.5" x14ac:dyDescent="0.25">
      <c r="A86" s="54" t="s">
        <v>45</v>
      </c>
      <c r="B86" s="138" t="s">
        <v>27</v>
      </c>
      <c r="C86" s="181">
        <v>1.1000000000000001E-3</v>
      </c>
      <c r="D86" s="147">
        <f>+D83</f>
        <v>51810</v>
      </c>
      <c r="E86" s="187">
        <f>ROUND(+C86*D86,2)</f>
        <v>56.99</v>
      </c>
      <c r="F86" s="145">
        <v>1.1000000000000001E-3</v>
      </c>
      <c r="G86" s="144">
        <f>+G82</f>
        <v>51875.000000000007</v>
      </c>
      <c r="H86" s="187">
        <f>ROUND(+F86*G86,2)</f>
        <v>57.06</v>
      </c>
      <c r="I86" s="142">
        <f t="shared" si="36"/>
        <v>7.0000000000000284E-2</v>
      </c>
      <c r="J86" s="184">
        <f t="shared" si="32"/>
        <v>1.2282856641516104E-3</v>
      </c>
    </row>
    <row r="87" spans="1:10" x14ac:dyDescent="0.25">
      <c r="A87" s="40" t="s">
        <v>46</v>
      </c>
      <c r="B87" s="20"/>
      <c r="C87" s="59"/>
      <c r="D87" s="60"/>
      <c r="E87" s="56"/>
      <c r="F87" s="59"/>
      <c r="G87" s="60"/>
      <c r="H87" s="56"/>
      <c r="I87" s="26"/>
      <c r="J87" s="27"/>
    </row>
    <row r="88" spans="1:10" x14ac:dyDescent="0.25">
      <c r="A88" s="40" t="s">
        <v>47</v>
      </c>
      <c r="B88" s="20"/>
      <c r="C88" s="59"/>
      <c r="D88" s="60"/>
      <c r="E88" s="56"/>
      <c r="F88" s="59"/>
      <c r="G88" s="60"/>
      <c r="H88" s="56"/>
      <c r="I88" s="26"/>
      <c r="J88" s="27"/>
    </row>
    <row r="89" spans="1:10" x14ac:dyDescent="0.25">
      <c r="A89" s="6" t="s">
        <v>48</v>
      </c>
      <c r="B89" s="20"/>
      <c r="C89" s="59"/>
      <c r="D89" s="60"/>
      <c r="E89" s="56"/>
      <c r="F89" s="59"/>
      <c r="G89" s="60"/>
      <c r="H89" s="56"/>
      <c r="I89" s="26"/>
      <c r="J89" s="27"/>
    </row>
    <row r="90" spans="1:10" x14ac:dyDescent="0.25">
      <c r="A90" s="40" t="s">
        <v>49</v>
      </c>
      <c r="B90" s="20"/>
      <c r="C90" s="59"/>
      <c r="D90" s="60"/>
      <c r="E90" s="56"/>
      <c r="F90" s="59"/>
      <c r="G90" s="60"/>
      <c r="H90" s="56"/>
      <c r="I90" s="26"/>
      <c r="J90" s="27"/>
    </row>
    <row r="91" spans="1:10" ht="15.75" thickBot="1" x14ac:dyDescent="0.3">
      <c r="A91" s="40" t="s">
        <v>50</v>
      </c>
      <c r="B91" s="20"/>
      <c r="C91" s="55">
        <v>9.06E-2</v>
      </c>
      <c r="D91" s="61">
        <f>+D82</f>
        <v>51810</v>
      </c>
      <c r="E91" s="56">
        <f>+C91*D91</f>
        <v>4693.9859999999999</v>
      </c>
      <c r="F91" s="55">
        <v>9.06E-2</v>
      </c>
      <c r="G91" s="61">
        <f>+G82</f>
        <v>51875.000000000007</v>
      </c>
      <c r="H91" s="56">
        <f>+F91*G91</f>
        <v>4699.8750000000009</v>
      </c>
      <c r="I91" s="26">
        <f t="shared" ref="I91" si="37">+H91-E91</f>
        <v>5.8890000000010332</v>
      </c>
      <c r="J91" s="27">
        <f>+I91/E91</f>
        <v>1.254584057132048E-3</v>
      </c>
    </row>
    <row r="92" spans="1:10" ht="15.75" thickBot="1" x14ac:dyDescent="0.3">
      <c r="A92" s="62"/>
      <c r="B92" s="63"/>
      <c r="C92" s="64"/>
      <c r="D92" s="65"/>
      <c r="E92" s="66"/>
      <c r="F92" s="64"/>
      <c r="G92" s="67"/>
      <c r="H92" s="66"/>
      <c r="I92" s="68"/>
      <c r="J92" s="69"/>
    </row>
    <row r="93" spans="1:10" x14ac:dyDescent="0.25">
      <c r="A93" s="70" t="s">
        <v>56</v>
      </c>
      <c r="B93" s="19"/>
      <c r="C93" s="71"/>
      <c r="D93" s="72"/>
      <c r="E93" s="73">
        <f>SUM(E81:E91)</f>
        <v>6717.1859999999997</v>
      </c>
      <c r="F93" s="74"/>
      <c r="G93" s="74"/>
      <c r="H93" s="73">
        <f>SUM(H81:H91)</f>
        <v>7079.4630744101705</v>
      </c>
      <c r="I93" s="75">
        <f>+H93-E93</f>
        <v>362.27707441017083</v>
      </c>
      <c r="J93" s="76">
        <f>+I93/E93</f>
        <v>5.3932863316598773E-2</v>
      </c>
    </row>
    <row r="94" spans="1:10" x14ac:dyDescent="0.25">
      <c r="A94" s="77" t="s">
        <v>52</v>
      </c>
      <c r="B94" s="19"/>
      <c r="C94" s="71">
        <v>0.13</v>
      </c>
      <c r="D94" s="72"/>
      <c r="E94" s="79">
        <f>+E93*0.13</f>
        <v>873.23418000000004</v>
      </c>
      <c r="F94" s="94">
        <v>0.13</v>
      </c>
      <c r="G94" s="80"/>
      <c r="H94" s="79">
        <f>+H93*0.13</f>
        <v>920.33019967332223</v>
      </c>
      <c r="I94" s="26">
        <f t="shared" ref="I94:I95" si="38">+H94-E94</f>
        <v>47.096019673322189</v>
      </c>
      <c r="J94" s="83">
        <f>+I94/E94</f>
        <v>5.3932863316598745E-2</v>
      </c>
    </row>
    <row r="95" spans="1:10" x14ac:dyDescent="0.25">
      <c r="A95" s="84" t="s">
        <v>53</v>
      </c>
      <c r="B95" s="19"/>
      <c r="C95" s="85"/>
      <c r="D95" s="78"/>
      <c r="E95" s="79">
        <f>+E93+E94</f>
        <v>7590.4201800000001</v>
      </c>
      <c r="F95" s="81"/>
      <c r="G95" s="81"/>
      <c r="H95" s="79">
        <f>+H93+H94</f>
        <v>7999.7932740834931</v>
      </c>
      <c r="I95" s="26">
        <f t="shared" si="38"/>
        <v>409.37309408349302</v>
      </c>
      <c r="J95" s="83">
        <f>+I95/E95</f>
        <v>5.3932863316598766E-2</v>
      </c>
    </row>
    <row r="96" spans="1:10" x14ac:dyDescent="0.25">
      <c r="A96" s="170" t="s">
        <v>54</v>
      </c>
      <c r="B96" s="170"/>
      <c r="C96" s="85"/>
      <c r="D96" s="78"/>
      <c r="E96" s="86">
        <v>0</v>
      </c>
      <c r="F96" s="58"/>
      <c r="G96" s="58"/>
      <c r="H96" s="86">
        <v>0</v>
      </c>
      <c r="I96" s="58"/>
      <c r="J96" s="87"/>
    </row>
    <row r="97" spans="1:10" ht="15.75" thickBot="1" x14ac:dyDescent="0.3">
      <c r="A97" s="172" t="s">
        <v>56</v>
      </c>
      <c r="B97" s="172"/>
      <c r="C97" s="95"/>
      <c r="D97" s="96"/>
      <c r="E97" s="97">
        <f>+E95</f>
        <v>7590.4201800000001</v>
      </c>
      <c r="F97" s="98"/>
      <c r="G97" s="98"/>
      <c r="H97" s="97">
        <f>+H95</f>
        <v>7999.7932740834931</v>
      </c>
      <c r="I97" s="99">
        <f>+H97-E97</f>
        <v>409.37309408349302</v>
      </c>
      <c r="J97" s="100">
        <f>+I97/E97</f>
        <v>5.3932863316598766E-2</v>
      </c>
    </row>
    <row r="98" spans="1:10" ht="15.75" thickBot="1" x14ac:dyDescent="0.3">
      <c r="A98" s="62"/>
      <c r="B98" s="63"/>
      <c r="C98" s="101"/>
      <c r="D98" s="102"/>
      <c r="E98" s="103"/>
      <c r="F98" s="101"/>
      <c r="G98" s="65"/>
      <c r="H98" s="103"/>
      <c r="I98" s="104"/>
      <c r="J98" s="69"/>
    </row>
    <row r="99" spans="1:10" x14ac:dyDescent="0.25">
      <c r="A99" s="151"/>
      <c r="B99" s="152"/>
      <c r="C99" s="153"/>
      <c r="D99" s="154"/>
      <c r="E99" s="155"/>
      <c r="F99" s="153"/>
      <c r="G99" s="154"/>
      <c r="H99" s="155"/>
      <c r="I99" s="156"/>
      <c r="J99" s="157"/>
    </row>
    <row r="101" spans="1:10" x14ac:dyDescent="0.25">
      <c r="A101" s="1" t="s">
        <v>0</v>
      </c>
      <c r="B101" s="173" t="s">
        <v>61</v>
      </c>
      <c r="C101" s="173"/>
      <c r="D101" s="173"/>
      <c r="E101" s="2"/>
      <c r="F101" s="2"/>
      <c r="G101" s="3"/>
      <c r="H101" s="3"/>
      <c r="I101" s="3"/>
      <c r="J101" s="3"/>
    </row>
    <row r="102" spans="1:10" x14ac:dyDescent="0.25">
      <c r="A102" s="1" t="s">
        <v>2</v>
      </c>
      <c r="B102" s="173" t="s">
        <v>62</v>
      </c>
      <c r="C102" s="173"/>
      <c r="D102" s="173"/>
      <c r="E102" s="2"/>
      <c r="F102" s="2"/>
      <c r="G102" s="3"/>
      <c r="H102" s="3"/>
      <c r="I102" s="3"/>
      <c r="J102" s="3"/>
    </row>
    <row r="103" spans="1:10" ht="15.75" x14ac:dyDescent="0.25">
      <c r="A103" s="1" t="s">
        <v>4</v>
      </c>
      <c r="B103" s="4">
        <v>277200</v>
      </c>
      <c r="C103" s="5" t="s">
        <v>5</v>
      </c>
      <c r="D103" s="6"/>
      <c r="E103" s="3"/>
      <c r="F103" s="3"/>
      <c r="G103" s="7"/>
      <c r="H103" s="7"/>
      <c r="I103" s="7"/>
      <c r="J103" s="7"/>
    </row>
    <row r="104" spans="1:10" ht="15.75" x14ac:dyDescent="0.25">
      <c r="A104" s="1" t="s">
        <v>6</v>
      </c>
      <c r="B104" s="4">
        <v>500</v>
      </c>
      <c r="C104" s="8" t="s">
        <v>7</v>
      </c>
      <c r="D104" s="9"/>
      <c r="E104" s="10"/>
      <c r="F104" s="10"/>
      <c r="G104" s="10"/>
      <c r="H104" s="3"/>
      <c r="I104" s="3"/>
      <c r="J104" s="3"/>
    </row>
    <row r="105" spans="1:10" x14ac:dyDescent="0.25">
      <c r="A105" s="1" t="s">
        <v>8</v>
      </c>
      <c r="B105" s="11">
        <v>1.0362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1" t="s">
        <v>9</v>
      </c>
      <c r="B106" s="11">
        <v>1.0375000000000001</v>
      </c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5" t="s">
        <v>10</v>
      </c>
      <c r="B107" s="12" t="s">
        <v>11</v>
      </c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6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A109" s="6"/>
      <c r="B109" s="13"/>
      <c r="C109" s="162" t="s">
        <v>12</v>
      </c>
      <c r="D109" s="171"/>
      <c r="E109" s="163"/>
      <c r="F109" s="162" t="s">
        <v>13</v>
      </c>
      <c r="G109" s="171"/>
      <c r="H109" s="163"/>
      <c r="I109" s="162" t="s">
        <v>14</v>
      </c>
      <c r="J109" s="163"/>
    </row>
    <row r="110" spans="1:10" x14ac:dyDescent="0.25">
      <c r="A110" s="6"/>
      <c r="B110" s="164" t="s">
        <v>15</v>
      </c>
      <c r="C110" s="14" t="s">
        <v>16</v>
      </c>
      <c r="D110" s="14" t="s">
        <v>17</v>
      </c>
      <c r="E110" s="15" t="s">
        <v>18</v>
      </c>
      <c r="F110" s="14" t="s">
        <v>16</v>
      </c>
      <c r="G110" s="16" t="s">
        <v>17</v>
      </c>
      <c r="H110" s="15" t="s">
        <v>18</v>
      </c>
      <c r="I110" s="166" t="s">
        <v>19</v>
      </c>
      <c r="J110" s="168" t="s">
        <v>20</v>
      </c>
    </row>
    <row r="111" spans="1:10" x14ac:dyDescent="0.25">
      <c r="A111" s="6"/>
      <c r="B111" s="165"/>
      <c r="C111" s="17" t="s">
        <v>21</v>
      </c>
      <c r="D111" s="17"/>
      <c r="E111" s="18" t="s">
        <v>21</v>
      </c>
      <c r="F111" s="17" t="s">
        <v>21</v>
      </c>
      <c r="G111" s="18"/>
      <c r="H111" s="18" t="s">
        <v>21</v>
      </c>
      <c r="I111" s="167"/>
      <c r="J111" s="169"/>
    </row>
    <row r="112" spans="1:10" x14ac:dyDescent="0.25">
      <c r="A112" s="19" t="s">
        <v>22</v>
      </c>
      <c r="B112" s="20" t="s">
        <v>23</v>
      </c>
      <c r="C112" s="21">
        <v>77.98</v>
      </c>
      <c r="D112" s="22">
        <v>1</v>
      </c>
      <c r="E112" s="23">
        <f>+C112*D112</f>
        <v>77.98</v>
      </c>
      <c r="F112" s="148">
        <f>+F62</f>
        <v>77.98</v>
      </c>
      <c r="G112" s="25">
        <v>1</v>
      </c>
      <c r="H112" s="23">
        <f t="shared" ref="H112:H113" si="39">+F112*G112</f>
        <v>77.98</v>
      </c>
      <c r="I112" s="26">
        <f>+H112-E112</f>
        <v>0</v>
      </c>
      <c r="J112" s="27">
        <f>+I112/E112</f>
        <v>0</v>
      </c>
    </row>
    <row r="113" spans="1:14" x14ac:dyDescent="0.25">
      <c r="A113" s="19" t="s">
        <v>24</v>
      </c>
      <c r="B113" s="20"/>
      <c r="C113" s="21"/>
      <c r="D113" s="22">
        <v>1</v>
      </c>
      <c r="E113" s="23">
        <f t="shared" ref="E113:E117" si="40">+C113*D113</f>
        <v>0</v>
      </c>
      <c r="F113" s="24"/>
      <c r="G113" s="25">
        <v>1</v>
      </c>
      <c r="H113" s="23">
        <f t="shared" si="39"/>
        <v>0</v>
      </c>
      <c r="I113" s="26">
        <f t="shared" ref="I113:I117" si="41">+H113-E113</f>
        <v>0</v>
      </c>
      <c r="J113" s="27" t="s">
        <v>25</v>
      </c>
    </row>
    <row r="114" spans="1:14" x14ac:dyDescent="0.25">
      <c r="A114" s="19" t="s">
        <v>26</v>
      </c>
      <c r="B114" s="20" t="s">
        <v>63</v>
      </c>
      <c r="C114" s="21">
        <v>2.5983999999999998</v>
      </c>
      <c r="D114" s="29">
        <f>+$B$104</f>
        <v>500</v>
      </c>
      <c r="E114" s="23">
        <f t="shared" si="40"/>
        <v>1299.1999999999998</v>
      </c>
      <c r="F114" s="24">
        <f>+F64</f>
        <v>3.1241066204076664</v>
      </c>
      <c r="G114" s="29">
        <f>+$B$104</f>
        <v>500</v>
      </c>
      <c r="H114" s="23">
        <f>+F114*G114</f>
        <v>1562.0533102038332</v>
      </c>
      <c r="I114" s="26">
        <f t="shared" si="41"/>
        <v>262.85331020383342</v>
      </c>
      <c r="J114" s="27">
        <f>+I114/E114</f>
        <v>0.20231935822339397</v>
      </c>
    </row>
    <row r="115" spans="1:14" x14ac:dyDescent="0.25">
      <c r="A115" s="19" t="s">
        <v>28</v>
      </c>
      <c r="B115" s="20"/>
      <c r="C115" s="21"/>
      <c r="D115" s="29">
        <f t="shared" ref="D115:D117" si="42">+$B$104</f>
        <v>500</v>
      </c>
      <c r="E115" s="23">
        <f t="shared" si="40"/>
        <v>0</v>
      </c>
      <c r="F115" s="24"/>
      <c r="G115" s="29">
        <f t="shared" ref="G115:G117" si="43">+$B$104</f>
        <v>500</v>
      </c>
      <c r="H115" s="23">
        <f t="shared" ref="H115:H117" si="44">+F115*G115</f>
        <v>0</v>
      </c>
      <c r="I115" s="26">
        <f t="shared" si="41"/>
        <v>0</v>
      </c>
      <c r="J115" s="27" t="s">
        <v>25</v>
      </c>
    </row>
    <row r="116" spans="1:14" x14ac:dyDescent="0.25">
      <c r="A116" s="19" t="s">
        <v>29</v>
      </c>
      <c r="B116" s="20" t="s">
        <v>63</v>
      </c>
      <c r="C116" s="21"/>
      <c r="D116" s="29">
        <f t="shared" si="42"/>
        <v>500</v>
      </c>
      <c r="E116" s="23">
        <f t="shared" si="40"/>
        <v>0</v>
      </c>
      <c r="F116" s="24">
        <f>+F66</f>
        <v>0.146082449290802</v>
      </c>
      <c r="G116" s="29">
        <f t="shared" si="43"/>
        <v>500</v>
      </c>
      <c r="H116" s="23">
        <f t="shared" si="44"/>
        <v>73.041224645401002</v>
      </c>
      <c r="I116" s="26">
        <f t="shared" si="41"/>
        <v>73.041224645401002</v>
      </c>
      <c r="J116" s="27">
        <v>1</v>
      </c>
    </row>
    <row r="117" spans="1:14" x14ac:dyDescent="0.25">
      <c r="A117" s="28"/>
      <c r="B117" s="20"/>
      <c r="C117" s="21"/>
      <c r="D117" s="29">
        <f t="shared" si="42"/>
        <v>500</v>
      </c>
      <c r="E117" s="23">
        <f t="shared" si="40"/>
        <v>0</v>
      </c>
      <c r="F117" s="24"/>
      <c r="G117" s="29">
        <f t="shared" si="43"/>
        <v>500</v>
      </c>
      <c r="H117" s="23">
        <f t="shared" si="44"/>
        <v>0</v>
      </c>
      <c r="I117" s="26">
        <f t="shared" si="41"/>
        <v>0</v>
      </c>
      <c r="J117" s="27" t="s">
        <v>25</v>
      </c>
    </row>
    <row r="118" spans="1:14" x14ac:dyDescent="0.25">
      <c r="A118" s="30" t="s">
        <v>30</v>
      </c>
      <c r="B118" s="31"/>
      <c r="C118" s="32"/>
      <c r="D118" s="33"/>
      <c r="E118" s="34">
        <f>SUM(E112:E117)</f>
        <v>1377.1799999999998</v>
      </c>
      <c r="F118" s="35"/>
      <c r="G118" s="36"/>
      <c r="H118" s="34">
        <f>SUM(H112:H117)</f>
        <v>1713.0745348492342</v>
      </c>
      <c r="I118" s="37">
        <f>+H118-E118</f>
        <v>335.89453484923433</v>
      </c>
      <c r="J118" s="38">
        <f>+I118/E118</f>
        <v>0.24390024168898355</v>
      </c>
      <c r="L118" s="120"/>
      <c r="M118" s="120"/>
      <c r="N118" s="119"/>
    </row>
    <row r="119" spans="1:14" x14ac:dyDescent="0.25">
      <c r="A119" s="39" t="s">
        <v>65</v>
      </c>
      <c r="B119" s="20" t="s">
        <v>27</v>
      </c>
      <c r="C119" s="21"/>
      <c r="D119" s="29">
        <f>+$B$103</f>
        <v>277200</v>
      </c>
      <c r="E119" s="23">
        <f>+C119*D119</f>
        <v>0</v>
      </c>
      <c r="F119" s="24">
        <f>+F69</f>
        <v>-3.1509322597035963E-3</v>
      </c>
      <c r="G119" s="29">
        <f>+$B$103</f>
        <v>277200</v>
      </c>
      <c r="H119" s="23">
        <f>+F119*G119</f>
        <v>-873.43842238983689</v>
      </c>
      <c r="I119" s="26">
        <f>+H119-E119</f>
        <v>-873.43842238983689</v>
      </c>
      <c r="J119" s="27">
        <v>-1</v>
      </c>
    </row>
    <row r="120" spans="1:14" x14ac:dyDescent="0.25">
      <c r="A120" s="28" t="s">
        <v>64</v>
      </c>
      <c r="B120" s="20" t="s">
        <v>63</v>
      </c>
      <c r="C120" s="21"/>
      <c r="D120" s="29">
        <f t="shared" ref="D120:D122" si="45">+$B$104</f>
        <v>500</v>
      </c>
      <c r="E120" s="23">
        <f t="shared" ref="E120:E127" si="46">+C120*D120</f>
        <v>0</v>
      </c>
      <c r="F120" s="24">
        <f>+F70</f>
        <v>1.3546262410305936</v>
      </c>
      <c r="G120" s="29">
        <f t="shared" ref="G120:G122" si="47">+$B$104</f>
        <v>500</v>
      </c>
      <c r="H120" s="23">
        <f t="shared" ref="H120:H127" si="48">+F120*G120</f>
        <v>677.31312051529676</v>
      </c>
      <c r="I120" s="26">
        <f t="shared" ref="I120:I125" si="49">+H120-E120</f>
        <v>677.31312051529676</v>
      </c>
      <c r="J120" s="27">
        <v>1</v>
      </c>
    </row>
    <row r="121" spans="1:14" x14ac:dyDescent="0.25">
      <c r="A121" s="39" t="s">
        <v>32</v>
      </c>
      <c r="B121" s="20" t="s">
        <v>63</v>
      </c>
      <c r="C121" s="21"/>
      <c r="D121" s="29">
        <f t="shared" si="45"/>
        <v>500</v>
      </c>
      <c r="E121" s="23">
        <f t="shared" si="46"/>
        <v>0</v>
      </c>
      <c r="F121" s="24">
        <f>+F71</f>
        <v>6.358909638039644E-3</v>
      </c>
      <c r="G121" s="29">
        <f t="shared" si="47"/>
        <v>500</v>
      </c>
      <c r="H121" s="23">
        <f t="shared" si="48"/>
        <v>3.179454819019822</v>
      </c>
      <c r="I121" s="26">
        <f t="shared" si="49"/>
        <v>3.179454819019822</v>
      </c>
      <c r="J121" s="27">
        <v>1</v>
      </c>
    </row>
    <row r="122" spans="1:14" x14ac:dyDescent="0.25">
      <c r="A122" s="39" t="s">
        <v>33</v>
      </c>
      <c r="B122" s="20" t="s">
        <v>63</v>
      </c>
      <c r="C122" s="21"/>
      <c r="D122" s="29">
        <f t="shared" si="45"/>
        <v>500</v>
      </c>
      <c r="E122" s="23">
        <f t="shared" si="46"/>
        <v>0</v>
      </c>
      <c r="F122" s="24">
        <f>+F72</f>
        <v>-0.70430273105772589</v>
      </c>
      <c r="G122" s="29">
        <f t="shared" si="47"/>
        <v>500</v>
      </c>
      <c r="H122" s="23">
        <f t="shared" si="48"/>
        <v>-352.15136552886293</v>
      </c>
      <c r="I122" s="26">
        <f t="shared" si="49"/>
        <v>-352.15136552886293</v>
      </c>
      <c r="J122" s="27">
        <v>-1</v>
      </c>
    </row>
    <row r="123" spans="1:14" x14ac:dyDescent="0.25">
      <c r="A123" s="39" t="s">
        <v>59</v>
      </c>
      <c r="B123" s="20" t="s">
        <v>27</v>
      </c>
      <c r="C123" s="21"/>
      <c r="D123" s="29">
        <f>+$B$103</f>
        <v>277200</v>
      </c>
      <c r="E123" s="23">
        <f t="shared" si="46"/>
        <v>0</v>
      </c>
      <c r="F123" s="24">
        <f>+F73</f>
        <v>6.9785449619547205E-3</v>
      </c>
      <c r="G123" s="29">
        <f>+$B$103</f>
        <v>277200</v>
      </c>
      <c r="H123" s="23">
        <f t="shared" si="48"/>
        <v>1934.4526634538486</v>
      </c>
      <c r="I123" s="26">
        <f t="shared" si="49"/>
        <v>1934.4526634538486</v>
      </c>
      <c r="J123" s="27">
        <v>1</v>
      </c>
    </row>
    <row r="124" spans="1:14" x14ac:dyDescent="0.25">
      <c r="A124" s="28" t="s">
        <v>57</v>
      </c>
      <c r="B124" s="20" t="s">
        <v>23</v>
      </c>
      <c r="C124" s="21">
        <v>21.98</v>
      </c>
      <c r="D124" s="22">
        <v>1</v>
      </c>
      <c r="E124" s="23">
        <f t="shared" si="46"/>
        <v>21.98</v>
      </c>
      <c r="F124" s="24"/>
      <c r="G124" s="22">
        <v>1</v>
      </c>
      <c r="H124" s="23">
        <f t="shared" si="48"/>
        <v>0</v>
      </c>
      <c r="I124" s="26">
        <f t="shared" si="49"/>
        <v>-21.98</v>
      </c>
      <c r="J124" s="27">
        <v>-1</v>
      </c>
    </row>
    <row r="125" spans="1:14" x14ac:dyDescent="0.25">
      <c r="A125" s="40" t="s">
        <v>34</v>
      </c>
      <c r="B125" s="20" t="s">
        <v>63</v>
      </c>
      <c r="C125" s="21">
        <v>7.9200000000000007E-2</v>
      </c>
      <c r="D125" s="29">
        <f>+$B$104</f>
        <v>500</v>
      </c>
      <c r="E125" s="23">
        <f t="shared" si="46"/>
        <v>39.6</v>
      </c>
      <c r="F125" s="24">
        <f>+F75</f>
        <v>0.26000934206403897</v>
      </c>
      <c r="G125" s="29">
        <f>+$B$104</f>
        <v>500</v>
      </c>
      <c r="H125" s="23">
        <f t="shared" si="48"/>
        <v>130.00467103201947</v>
      </c>
      <c r="I125" s="26">
        <f t="shared" si="49"/>
        <v>90.404671032019479</v>
      </c>
      <c r="J125" s="27">
        <f>+I125/E125</f>
        <v>2.2829462381823098</v>
      </c>
    </row>
    <row r="126" spans="1:14" x14ac:dyDescent="0.25">
      <c r="A126" s="40" t="s">
        <v>35</v>
      </c>
      <c r="B126" s="20"/>
      <c r="C126" s="41">
        <v>0</v>
      </c>
      <c r="D126" s="42">
        <v>0</v>
      </c>
      <c r="E126" s="23">
        <f t="shared" si="46"/>
        <v>0</v>
      </c>
      <c r="F126" s="43">
        <v>0</v>
      </c>
      <c r="G126" s="42">
        <v>0</v>
      </c>
      <c r="H126" s="23">
        <f t="shared" si="48"/>
        <v>0</v>
      </c>
      <c r="I126" s="26">
        <v>0</v>
      </c>
      <c r="J126" s="27" t="s">
        <v>25</v>
      </c>
    </row>
    <row r="127" spans="1:14" x14ac:dyDescent="0.25">
      <c r="A127" s="40" t="s">
        <v>36</v>
      </c>
      <c r="B127" s="20"/>
      <c r="C127" s="41"/>
      <c r="D127" s="22">
        <v>1</v>
      </c>
      <c r="E127" s="23">
        <f t="shared" si="46"/>
        <v>0</v>
      </c>
      <c r="F127" s="41"/>
      <c r="G127" s="22">
        <v>1</v>
      </c>
      <c r="H127" s="23">
        <f t="shared" si="48"/>
        <v>0</v>
      </c>
      <c r="I127" s="26">
        <v>0</v>
      </c>
      <c r="J127" s="27" t="s">
        <v>25</v>
      </c>
    </row>
    <row r="128" spans="1:14" x14ac:dyDescent="0.25">
      <c r="A128" s="44" t="s">
        <v>37</v>
      </c>
      <c r="B128" s="45"/>
      <c r="C128" s="46"/>
      <c r="D128" s="33"/>
      <c r="E128" s="47">
        <f>SUM(E118:E127)</f>
        <v>1438.7599999999998</v>
      </c>
      <c r="F128" s="33"/>
      <c r="G128" s="36"/>
      <c r="H128" s="47">
        <f>SUM(H118:H127)</f>
        <v>3232.4346567507191</v>
      </c>
      <c r="I128" s="37">
        <f>+H128-E128</f>
        <v>1793.6746567507194</v>
      </c>
      <c r="J128" s="38">
        <f t="shared" ref="J128:J136" si="50">+I128/E128</f>
        <v>1.246680931323306</v>
      </c>
    </row>
    <row r="129" spans="1:10" x14ac:dyDescent="0.25">
      <c r="A129" s="48" t="s">
        <v>38</v>
      </c>
      <c r="B129" s="49" t="s">
        <v>63</v>
      </c>
      <c r="C129" s="24">
        <v>3.2738999999999998</v>
      </c>
      <c r="D129" s="42">
        <f>+$B$104</f>
        <v>500</v>
      </c>
      <c r="E129" s="23">
        <f t="shared" ref="E129:E130" si="51">+C129*D129</f>
        <v>1636.9499999999998</v>
      </c>
      <c r="F129" s="24">
        <f>+F79</f>
        <v>3.0196256152664671</v>
      </c>
      <c r="G129" s="42">
        <f>+$B$104</f>
        <v>500</v>
      </c>
      <c r="H129" s="23">
        <f t="shared" ref="H129:H130" si="52">+F129*G129</f>
        <v>1509.8128076332337</v>
      </c>
      <c r="I129" s="26">
        <f t="shared" ref="I129:I130" si="53">+H129-E129</f>
        <v>-127.13719236676616</v>
      </c>
      <c r="J129" s="27">
        <f t="shared" si="50"/>
        <v>-7.7667120172739648E-2</v>
      </c>
    </row>
    <row r="130" spans="1:10" x14ac:dyDescent="0.25">
      <c r="A130" s="50" t="s">
        <v>39</v>
      </c>
      <c r="B130" s="49" t="s">
        <v>63</v>
      </c>
      <c r="C130" s="24">
        <v>2.4626999999999999</v>
      </c>
      <c r="D130" s="42">
        <f>+$B$104</f>
        <v>500</v>
      </c>
      <c r="E130" s="23">
        <f t="shared" si="51"/>
        <v>1231.3499999999999</v>
      </c>
      <c r="F130" s="24">
        <f>+F80</f>
        <v>2.4516764820108747</v>
      </c>
      <c r="G130" s="42">
        <f>+$B$104</f>
        <v>500</v>
      </c>
      <c r="H130" s="23">
        <f t="shared" si="52"/>
        <v>1225.8382410054373</v>
      </c>
      <c r="I130" s="26">
        <f t="shared" si="53"/>
        <v>-5.5117589945625696</v>
      </c>
      <c r="J130" s="27">
        <f t="shared" si="50"/>
        <v>-4.4761919799915298E-3</v>
      </c>
    </row>
    <row r="131" spans="1:10" x14ac:dyDescent="0.25">
      <c r="A131" s="44" t="s">
        <v>40</v>
      </c>
      <c r="B131" s="31"/>
      <c r="C131" s="51"/>
      <c r="D131" s="33"/>
      <c r="E131" s="47">
        <f>+E128+E129+E130</f>
        <v>4307.0599999999995</v>
      </c>
      <c r="F131" s="52"/>
      <c r="G131" s="53"/>
      <c r="H131" s="47">
        <f>+H128+H129+H130</f>
        <v>5968.0857053893897</v>
      </c>
      <c r="I131" s="37">
        <f>+H131-E131</f>
        <v>1661.0257053893902</v>
      </c>
      <c r="J131" s="38">
        <f t="shared" si="50"/>
        <v>0.38565186122073769</v>
      </c>
    </row>
    <row r="132" spans="1:10" x14ac:dyDescent="0.25">
      <c r="A132" s="54" t="s">
        <v>41</v>
      </c>
      <c r="B132" s="20" t="s">
        <v>27</v>
      </c>
      <c r="C132" s="55">
        <v>3.5999999999999999E-3</v>
      </c>
      <c r="D132" s="42">
        <f>+B103*B105</f>
        <v>287234.64</v>
      </c>
      <c r="E132" s="23">
        <f>ROUND(+C132*D132,2)</f>
        <v>1034.04</v>
      </c>
      <c r="F132" s="137">
        <v>3.5999999999999999E-3</v>
      </c>
      <c r="G132" s="42">
        <f>+B103*B106</f>
        <v>287595</v>
      </c>
      <c r="H132" s="23">
        <f>ROUND(+F132*G132,2)</f>
        <v>1035.3399999999999</v>
      </c>
      <c r="I132" s="26">
        <f t="shared" ref="I132:I136" si="54">+H132-E132</f>
        <v>1.2999999999999545</v>
      </c>
      <c r="J132" s="27">
        <f t="shared" si="50"/>
        <v>1.257204750299751E-3</v>
      </c>
    </row>
    <row r="133" spans="1:10" x14ac:dyDescent="0.25">
      <c r="A133" s="54" t="s">
        <v>42</v>
      </c>
      <c r="B133" s="20" t="s">
        <v>27</v>
      </c>
      <c r="C133" s="55">
        <v>1.2999999999999999E-3</v>
      </c>
      <c r="D133" s="42">
        <f>+D132</f>
        <v>287234.64</v>
      </c>
      <c r="E133" s="23">
        <f>ROUND(+C133*D133,2)</f>
        <v>373.41</v>
      </c>
      <c r="F133" s="57">
        <v>1.2999999999999999E-3</v>
      </c>
      <c r="G133" s="42">
        <f>+G132</f>
        <v>287595</v>
      </c>
      <c r="H133" s="23">
        <f>ROUND(+F133*G133,2)</f>
        <v>373.87</v>
      </c>
      <c r="I133" s="26">
        <f t="shared" si="54"/>
        <v>0.45999999999997954</v>
      </c>
      <c r="J133" s="27">
        <f t="shared" si="50"/>
        <v>1.2318898797567808E-3</v>
      </c>
    </row>
    <row r="134" spans="1:10" x14ac:dyDescent="0.25">
      <c r="A134" s="19" t="s">
        <v>43</v>
      </c>
      <c r="B134" s="20" t="s">
        <v>23</v>
      </c>
      <c r="C134" s="55">
        <v>0.25</v>
      </c>
      <c r="D134" s="22">
        <v>1</v>
      </c>
      <c r="E134" s="23">
        <f>+C134*D134</f>
        <v>0.25</v>
      </c>
      <c r="F134" s="57">
        <v>0.25</v>
      </c>
      <c r="G134" s="25">
        <v>1</v>
      </c>
      <c r="H134" s="23">
        <f>+F134*G134</f>
        <v>0.25</v>
      </c>
      <c r="I134" s="26">
        <f t="shared" si="54"/>
        <v>0</v>
      </c>
      <c r="J134" s="27">
        <f t="shared" si="50"/>
        <v>0</v>
      </c>
    </row>
    <row r="135" spans="1:10" x14ac:dyDescent="0.25">
      <c r="A135" s="19" t="s">
        <v>44</v>
      </c>
      <c r="B135" s="20" t="s">
        <v>27</v>
      </c>
      <c r="C135" s="55">
        <v>7.0000000000000001E-3</v>
      </c>
      <c r="D135" s="29">
        <f>+B103</f>
        <v>277200</v>
      </c>
      <c r="E135" s="23">
        <f>+C135*D135</f>
        <v>1940.4</v>
      </c>
      <c r="F135" s="118">
        <f>+C135</f>
        <v>7.0000000000000001E-3</v>
      </c>
      <c r="G135" s="29">
        <f>+B103</f>
        <v>277200</v>
      </c>
      <c r="H135" s="23">
        <f>+F135*G135</f>
        <v>1940.4</v>
      </c>
      <c r="I135" s="26">
        <f t="shared" si="54"/>
        <v>0</v>
      </c>
      <c r="J135" s="27">
        <f t="shared" si="50"/>
        <v>0</v>
      </c>
    </row>
    <row r="136" spans="1:10" ht="25.5" x14ac:dyDescent="0.25">
      <c r="A136" s="54" t="s">
        <v>45</v>
      </c>
      <c r="B136" s="138" t="s">
        <v>27</v>
      </c>
      <c r="C136" s="181">
        <v>1.1000000000000001E-3</v>
      </c>
      <c r="D136" s="147">
        <f>+D133</f>
        <v>287234.64</v>
      </c>
      <c r="E136" s="187">
        <f>ROUND(+C136*D136,2)</f>
        <v>315.95999999999998</v>
      </c>
      <c r="F136" s="145">
        <v>1.1000000000000001E-3</v>
      </c>
      <c r="G136" s="144">
        <f>+G132</f>
        <v>287595</v>
      </c>
      <c r="H136" s="187">
        <f>ROUND(+F136*G136,2)</f>
        <v>316.35000000000002</v>
      </c>
      <c r="I136" s="142">
        <f t="shared" si="54"/>
        <v>0.3900000000000432</v>
      </c>
      <c r="J136" s="184">
        <f t="shared" si="50"/>
        <v>1.2343334599317737E-3</v>
      </c>
    </row>
    <row r="137" spans="1:10" x14ac:dyDescent="0.25">
      <c r="A137" s="40" t="s">
        <v>46</v>
      </c>
      <c r="B137" s="20"/>
      <c r="C137" s="59"/>
      <c r="D137" s="60"/>
      <c r="E137" s="56"/>
      <c r="F137" s="59"/>
      <c r="G137" s="60"/>
      <c r="H137" s="56"/>
      <c r="I137" s="26"/>
      <c r="J137" s="27"/>
    </row>
    <row r="138" spans="1:10" x14ac:dyDescent="0.25">
      <c r="A138" s="40" t="s">
        <v>47</v>
      </c>
      <c r="B138" s="20"/>
      <c r="C138" s="59"/>
      <c r="D138" s="60"/>
      <c r="E138" s="56"/>
      <c r="F138" s="59"/>
      <c r="G138" s="60"/>
      <c r="H138" s="56"/>
      <c r="I138" s="26"/>
      <c r="J138" s="27"/>
    </row>
    <row r="139" spans="1:10" x14ac:dyDescent="0.25">
      <c r="A139" s="6" t="s">
        <v>48</v>
      </c>
      <c r="B139" s="20"/>
      <c r="C139" s="59"/>
      <c r="D139" s="60"/>
      <c r="E139" s="56"/>
      <c r="F139" s="59"/>
      <c r="G139" s="60"/>
      <c r="H139" s="56"/>
      <c r="I139" s="26"/>
      <c r="J139" s="27"/>
    </row>
    <row r="140" spans="1:10" x14ac:dyDescent="0.25">
      <c r="A140" s="40" t="s">
        <v>49</v>
      </c>
      <c r="B140" s="20"/>
      <c r="C140" s="59"/>
      <c r="D140" s="60"/>
      <c r="E140" s="56"/>
      <c r="F140" s="59"/>
      <c r="G140" s="60"/>
      <c r="H140" s="56"/>
      <c r="I140" s="26"/>
      <c r="J140" s="27"/>
    </row>
    <row r="141" spans="1:10" ht="15.75" thickBot="1" x14ac:dyDescent="0.3">
      <c r="A141" s="40" t="s">
        <v>50</v>
      </c>
      <c r="B141" s="20"/>
      <c r="C141" s="55">
        <v>9.06E-2</v>
      </c>
      <c r="D141" s="61">
        <f>+D132</f>
        <v>287234.64</v>
      </c>
      <c r="E141" s="56">
        <f>+C141*D141</f>
        <v>26023.458384000001</v>
      </c>
      <c r="F141" s="55">
        <v>9.06E-2</v>
      </c>
      <c r="G141" s="61">
        <f>+G132</f>
        <v>287595</v>
      </c>
      <c r="H141" s="56">
        <f>+F141*G141</f>
        <v>26056.107</v>
      </c>
      <c r="I141" s="26">
        <f t="shared" ref="I141" si="55">+H141-E141</f>
        <v>32.648615999998583</v>
      </c>
      <c r="J141" s="27">
        <f>+I141/E141</f>
        <v>1.2545840571317733E-3</v>
      </c>
    </row>
    <row r="142" spans="1:10" ht="15.75" thickBot="1" x14ac:dyDescent="0.3">
      <c r="A142" s="62"/>
      <c r="B142" s="63"/>
      <c r="C142" s="64"/>
      <c r="D142" s="65"/>
      <c r="E142" s="66"/>
      <c r="F142" s="64"/>
      <c r="G142" s="67"/>
      <c r="H142" s="66"/>
      <c r="I142" s="68"/>
      <c r="J142" s="69"/>
    </row>
    <row r="143" spans="1:10" x14ac:dyDescent="0.25">
      <c r="A143" s="70" t="s">
        <v>56</v>
      </c>
      <c r="B143" s="19"/>
      <c r="C143" s="71"/>
      <c r="D143" s="72"/>
      <c r="E143" s="73">
        <f>SUM(E131:E141)</f>
        <v>33994.578384</v>
      </c>
      <c r="F143" s="74"/>
      <c r="G143" s="74"/>
      <c r="H143" s="73">
        <f>SUM(H131:H141)</f>
        <v>35690.402705389388</v>
      </c>
      <c r="I143" s="75">
        <f>+H143-E143</f>
        <v>1695.8243213893875</v>
      </c>
      <c r="J143" s="76">
        <f>+I143/E143</f>
        <v>4.9885140572519929E-2</v>
      </c>
    </row>
    <row r="144" spans="1:10" x14ac:dyDescent="0.25">
      <c r="A144" s="77" t="s">
        <v>52</v>
      </c>
      <c r="B144" s="19"/>
      <c r="C144" s="71">
        <v>0.13</v>
      </c>
      <c r="D144" s="72"/>
      <c r="E144" s="79">
        <f>+E143*0.13</f>
        <v>4419.2951899199998</v>
      </c>
      <c r="F144" s="94">
        <v>0.13</v>
      </c>
      <c r="G144" s="80"/>
      <c r="H144" s="79">
        <f>+H143*0.13</f>
        <v>4639.7523517006202</v>
      </c>
      <c r="I144" s="26">
        <f t="shared" ref="I144:I145" si="56">+H144-E144</f>
        <v>220.45716178062048</v>
      </c>
      <c r="J144" s="83">
        <f>+I144/E144</f>
        <v>4.9885140572519956E-2</v>
      </c>
    </row>
    <row r="145" spans="1:10" x14ac:dyDescent="0.25">
      <c r="A145" s="84" t="s">
        <v>53</v>
      </c>
      <c r="B145" s="19"/>
      <c r="C145" s="85"/>
      <c r="D145" s="78"/>
      <c r="E145" s="79">
        <f>+E143+E144</f>
        <v>38413.873573919998</v>
      </c>
      <c r="F145" s="81"/>
      <c r="G145" s="81"/>
      <c r="H145" s="79">
        <f>+H143+H144</f>
        <v>40330.155057090007</v>
      </c>
      <c r="I145" s="26">
        <f t="shared" si="56"/>
        <v>1916.2814831700089</v>
      </c>
      <c r="J145" s="83">
        <f>+I145/E145</f>
        <v>4.9885140572519963E-2</v>
      </c>
    </row>
    <row r="146" spans="1:10" x14ac:dyDescent="0.25">
      <c r="A146" s="170" t="s">
        <v>54</v>
      </c>
      <c r="B146" s="170"/>
      <c r="C146" s="85"/>
      <c r="D146" s="78"/>
      <c r="E146" s="86">
        <v>0</v>
      </c>
      <c r="F146" s="58"/>
      <c r="G146" s="58"/>
      <c r="H146" s="86">
        <v>0</v>
      </c>
      <c r="I146" s="58"/>
      <c r="J146" s="87"/>
    </row>
    <row r="147" spans="1:10" ht="15.75" thickBot="1" x14ac:dyDescent="0.3">
      <c r="A147" s="172" t="s">
        <v>56</v>
      </c>
      <c r="B147" s="172"/>
      <c r="C147" s="95"/>
      <c r="D147" s="96"/>
      <c r="E147" s="97">
        <f>+E145</f>
        <v>38413.873573919998</v>
      </c>
      <c r="F147" s="98"/>
      <c r="G147" s="98"/>
      <c r="H147" s="97">
        <f>+H145</f>
        <v>40330.155057090007</v>
      </c>
      <c r="I147" s="99">
        <f>+H147-E147</f>
        <v>1916.2814831700089</v>
      </c>
      <c r="J147" s="100">
        <f>+I147/E147</f>
        <v>4.9885140572519963E-2</v>
      </c>
    </row>
    <row r="148" spans="1:10" ht="15.75" thickBot="1" x14ac:dyDescent="0.3">
      <c r="A148" s="62"/>
      <c r="B148" s="63"/>
      <c r="C148" s="101"/>
      <c r="D148" s="102"/>
      <c r="E148" s="103"/>
      <c r="F148" s="101"/>
      <c r="G148" s="65"/>
      <c r="H148" s="103"/>
      <c r="I148" s="104"/>
      <c r="J148" s="69"/>
    </row>
  </sheetData>
  <mergeCells count="30">
    <mergeCell ref="F9:H9"/>
    <mergeCell ref="I9:J9"/>
    <mergeCell ref="B10:B11"/>
    <mergeCell ref="I10:I11"/>
    <mergeCell ref="J10:J11"/>
    <mergeCell ref="A46:B46"/>
    <mergeCell ref="A47:B47"/>
    <mergeCell ref="B1:D1"/>
    <mergeCell ref="B2:D2"/>
    <mergeCell ref="C9:E9"/>
    <mergeCell ref="F59:H59"/>
    <mergeCell ref="I59:J59"/>
    <mergeCell ref="B60:B61"/>
    <mergeCell ref="I60:I61"/>
    <mergeCell ref="J60:J61"/>
    <mergeCell ref="A96:B96"/>
    <mergeCell ref="A97:B97"/>
    <mergeCell ref="B51:D51"/>
    <mergeCell ref="B52:D52"/>
    <mergeCell ref="C59:E59"/>
    <mergeCell ref="F109:H109"/>
    <mergeCell ref="I109:J109"/>
    <mergeCell ref="B110:B111"/>
    <mergeCell ref="I110:I111"/>
    <mergeCell ref="J110:J111"/>
    <mergeCell ref="A146:B146"/>
    <mergeCell ref="A147:B147"/>
    <mergeCell ref="B101:D101"/>
    <mergeCell ref="B102:D102"/>
    <mergeCell ref="C109:E109"/>
  </mergeCells>
  <pageMargins left="0.7" right="0.7" top="0.75" bottom="0.75" header="0.3" footer="0.3"/>
  <pageSetup scale="56" orientation="landscape" r:id="rId1"/>
  <rowBreaks count="4" manualBreakCount="4">
    <brk id="48" max="16383" man="1"/>
    <brk id="49" max="16383" man="1"/>
    <brk id="99" max="16383" man="1"/>
    <brk id="1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zoomScale="80" zoomScaleNormal="80" workbookViewId="0">
      <selection activeCell="A3" sqref="A3"/>
    </sheetView>
  </sheetViews>
  <sheetFormatPr defaultRowHeight="15" x14ac:dyDescent="0.25"/>
  <cols>
    <col min="1" max="1" width="58.5703125" bestFit="1" customWidth="1"/>
    <col min="2" max="3" width="13.85546875" bestFit="1" customWidth="1"/>
    <col min="4" max="4" width="15.140625" bestFit="1" customWidth="1"/>
    <col min="5" max="5" width="15.85546875" bestFit="1" customWidth="1"/>
    <col min="6" max="6" width="13.42578125" bestFit="1" customWidth="1"/>
    <col min="7" max="7" width="14" bestFit="1" customWidth="1"/>
    <col min="8" max="8" width="15.42578125" bestFit="1" customWidth="1"/>
    <col min="9" max="9" width="13.42578125" bestFit="1" customWidth="1"/>
    <col min="10" max="10" width="11.7109375" bestFit="1" customWidth="1"/>
  </cols>
  <sheetData>
    <row r="1" spans="1:10" x14ac:dyDescent="0.25">
      <c r="A1" s="1" t="s">
        <v>0</v>
      </c>
      <c r="B1" s="173" t="s">
        <v>66</v>
      </c>
      <c r="C1" s="173"/>
      <c r="D1" s="173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73" t="s">
        <v>62</v>
      </c>
      <c r="C2" s="173"/>
      <c r="D2" s="173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540000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1000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62" t="s">
        <v>12</v>
      </c>
      <c r="D9" s="171"/>
      <c r="E9" s="163"/>
      <c r="F9" s="162" t="s">
        <v>13</v>
      </c>
      <c r="G9" s="171"/>
      <c r="H9" s="163"/>
      <c r="I9" s="162" t="s">
        <v>14</v>
      </c>
      <c r="J9" s="163"/>
    </row>
    <row r="10" spans="1:10" x14ac:dyDescent="0.25">
      <c r="A10" s="6"/>
      <c r="B10" s="164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66" t="s">
        <v>19</v>
      </c>
      <c r="J10" s="168" t="s">
        <v>20</v>
      </c>
    </row>
    <row r="11" spans="1:10" x14ac:dyDescent="0.25">
      <c r="A11" s="6"/>
      <c r="B11" s="165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67"/>
      <c r="J11" s="169"/>
    </row>
    <row r="12" spans="1:10" x14ac:dyDescent="0.25">
      <c r="A12" s="19" t="s">
        <v>22</v>
      </c>
      <c r="B12" s="20" t="s">
        <v>23</v>
      </c>
      <c r="C12" s="21">
        <v>899.32</v>
      </c>
      <c r="D12" s="22">
        <v>1</v>
      </c>
      <c r="E12" s="23">
        <f>+C12*D12</f>
        <v>899.32</v>
      </c>
      <c r="F12" s="148">
        <f>+'[1]Rates By Rate Class'!$D$11</f>
        <v>648.41232613626096</v>
      </c>
      <c r="G12" s="25">
        <v>1</v>
      </c>
      <c r="H12" s="23">
        <f>+F12</f>
        <v>648.41232613626096</v>
      </c>
      <c r="I12" s="26">
        <f>+H12-E12</f>
        <v>-250.90767386373909</v>
      </c>
      <c r="J12" s="27">
        <f>+I12/E12</f>
        <v>-0.27899710210352163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19" t="s">
        <v>26</v>
      </c>
      <c r="B14" s="20" t="s">
        <v>63</v>
      </c>
      <c r="C14" s="21">
        <v>2.8380000000000001</v>
      </c>
      <c r="D14" s="29">
        <f>+$B$4</f>
        <v>1000</v>
      </c>
      <c r="E14" s="23">
        <f>+C14*D14</f>
        <v>2838</v>
      </c>
      <c r="F14" s="24">
        <f>+'[1]Rates By Rate Class'!$E$11</f>
        <v>2.2005494248062019</v>
      </c>
      <c r="G14" s="29">
        <f>+$B$4</f>
        <v>1000</v>
      </c>
      <c r="H14" s="23">
        <f>+F14*G14</f>
        <v>2200.5494248062018</v>
      </c>
      <c r="I14" s="26">
        <f>+H14-E14</f>
        <v>-637.45057519379816</v>
      </c>
      <c r="J14" s="27">
        <f>+I14/E14</f>
        <v>-0.22461260577653211</v>
      </c>
    </row>
    <row r="15" spans="1:10" x14ac:dyDescent="0.25">
      <c r="A15" s="19" t="s">
        <v>28</v>
      </c>
      <c r="B15" s="20"/>
      <c r="C15" s="21"/>
      <c r="D15" s="29">
        <f t="shared" ref="D15:D16" si="0">+$B$4</f>
        <v>1000</v>
      </c>
      <c r="E15" s="23">
        <v>0</v>
      </c>
      <c r="F15" s="24"/>
      <c r="G15" s="29">
        <f t="shared" ref="G15:G16" si="1">+$B$4</f>
        <v>1000</v>
      </c>
      <c r="H15" s="23">
        <f t="shared" ref="H15:H17" si="2">+F15*G15</f>
        <v>0</v>
      </c>
      <c r="I15" s="26">
        <v>0</v>
      </c>
      <c r="J15" s="27" t="s">
        <v>25</v>
      </c>
    </row>
    <row r="16" spans="1:10" x14ac:dyDescent="0.25">
      <c r="A16" s="19" t="s">
        <v>29</v>
      </c>
      <c r="B16" s="20" t="s">
        <v>63</v>
      </c>
      <c r="C16" s="21"/>
      <c r="D16" s="29">
        <f t="shared" si="0"/>
        <v>1000</v>
      </c>
      <c r="E16" s="23">
        <v>0</v>
      </c>
      <c r="F16" s="24">
        <f>+'[3]6. Rate Rider Calculations'!$F$184</f>
        <v>8.5122260582399661E-2</v>
      </c>
      <c r="G16" s="29">
        <f t="shared" si="1"/>
        <v>1000</v>
      </c>
      <c r="H16" s="23">
        <f t="shared" si="2"/>
        <v>85.122260582399662</v>
      </c>
      <c r="I16" s="26">
        <f>+H16-E16</f>
        <v>85.122260582399662</v>
      </c>
      <c r="J16" s="27">
        <v>1</v>
      </c>
    </row>
    <row r="17" spans="1:13" x14ac:dyDescent="0.25">
      <c r="A17" s="28"/>
      <c r="B17" s="20"/>
      <c r="C17" s="21"/>
      <c r="D17" s="29"/>
      <c r="E17" s="23">
        <v>0</v>
      </c>
      <c r="F17" s="24"/>
      <c r="G17" s="29"/>
      <c r="H17" s="23">
        <f t="shared" si="2"/>
        <v>0</v>
      </c>
      <c r="I17" s="26">
        <v>0</v>
      </c>
      <c r="J17" s="27" t="s">
        <v>25</v>
      </c>
    </row>
    <row r="18" spans="1:13" x14ac:dyDescent="0.25">
      <c r="A18" s="44" t="s">
        <v>30</v>
      </c>
      <c r="B18" s="45"/>
      <c r="C18" s="46"/>
      <c r="D18" s="33"/>
      <c r="E18" s="47">
        <f>SUM(E12:E17)</f>
        <v>3737.32</v>
      </c>
      <c r="F18" s="33"/>
      <c r="G18" s="36"/>
      <c r="H18" s="47">
        <f>SUM(H12:H17)</f>
        <v>2934.0840115248625</v>
      </c>
      <c r="I18" s="37">
        <f>+H18-E18</f>
        <v>-803.23598847513767</v>
      </c>
      <c r="J18" s="38">
        <f>+I18/E18</f>
        <v>-0.21492298986309377</v>
      </c>
      <c r="L18">
        <f>+I18/H47</f>
        <v>-1.0247118634932349E-2</v>
      </c>
      <c r="M18">
        <f>+(H12+H14)/H47</f>
        <v>3.6345046122389507E-2</v>
      </c>
    </row>
    <row r="19" spans="1:13" x14ac:dyDescent="0.25">
      <c r="A19" s="39" t="s">
        <v>68</v>
      </c>
      <c r="B19" s="20" t="s">
        <v>27</v>
      </c>
      <c r="C19" s="21"/>
      <c r="D19" s="29">
        <f>+$B$3</f>
        <v>540000</v>
      </c>
      <c r="E19" s="23">
        <f t="shared" ref="E19:E23" si="3">+C19*D19</f>
        <v>0</v>
      </c>
      <c r="F19" s="24">
        <f>+'[3]6. Rate Rider Calculations'!$F$49</f>
        <v>-3.1509322597035967E-3</v>
      </c>
      <c r="G19" s="29">
        <f>+$B$3</f>
        <v>540000</v>
      </c>
      <c r="H19" s="23">
        <f t="shared" ref="H19:H23" si="4">+F19*G19</f>
        <v>-1701.5034202399422</v>
      </c>
      <c r="I19" s="26">
        <f>+H19-E19</f>
        <v>-1701.5034202399422</v>
      </c>
      <c r="J19" s="27">
        <v>-1</v>
      </c>
    </row>
    <row r="20" spans="1:13" x14ac:dyDescent="0.25">
      <c r="A20" s="28" t="s">
        <v>64</v>
      </c>
      <c r="B20" s="20" t="s">
        <v>63</v>
      </c>
      <c r="C20" s="21"/>
      <c r="D20" s="29">
        <f t="shared" ref="D20:D22" si="5">+$B$4</f>
        <v>1000</v>
      </c>
      <c r="E20" s="23">
        <f t="shared" si="3"/>
        <v>0</v>
      </c>
      <c r="F20" s="24">
        <f>+'[3]6. Rate Rider Calculations'!$F$23</f>
        <v>1.7262604922524343</v>
      </c>
      <c r="G20" s="29">
        <f t="shared" ref="G20:G22" si="6">+$B$4</f>
        <v>1000</v>
      </c>
      <c r="H20" s="23">
        <f t="shared" si="4"/>
        <v>1726.2604922524342</v>
      </c>
      <c r="I20" s="26">
        <f>+H20-E20</f>
        <v>1726.2604922524342</v>
      </c>
      <c r="J20" s="27">
        <v>1</v>
      </c>
    </row>
    <row r="21" spans="1:13" x14ac:dyDescent="0.25">
      <c r="A21" s="39" t="s">
        <v>32</v>
      </c>
      <c r="B21" s="20" t="s">
        <v>63</v>
      </c>
      <c r="C21" s="21"/>
      <c r="D21" s="29">
        <f t="shared" si="5"/>
        <v>1000</v>
      </c>
      <c r="E21" s="23">
        <f t="shared" si="3"/>
        <v>0</v>
      </c>
      <c r="F21" s="24">
        <f>+'[3]6. Rate Rider Calculations'!$F$128</f>
        <v>6.1890195985120572E-4</v>
      </c>
      <c r="G21" s="29">
        <f t="shared" si="6"/>
        <v>1000</v>
      </c>
      <c r="H21" s="23">
        <f t="shared" si="4"/>
        <v>0.61890195985120577</v>
      </c>
      <c r="I21" s="26">
        <f t="shared" ref="I21:I23" si="7">+H21-E21</f>
        <v>0.61890195985120577</v>
      </c>
      <c r="J21" s="27">
        <v>1</v>
      </c>
    </row>
    <row r="22" spans="1:13" x14ac:dyDescent="0.25">
      <c r="A22" s="39" t="s">
        <v>33</v>
      </c>
      <c r="B22" s="20" t="s">
        <v>63</v>
      </c>
      <c r="C22" s="21"/>
      <c r="D22" s="29">
        <f t="shared" si="5"/>
        <v>1000</v>
      </c>
      <c r="E22" s="23">
        <f t="shared" si="3"/>
        <v>0</v>
      </c>
      <c r="F22" s="24">
        <f>+'[3]6. Rate Rider Calculations'!$F$156</f>
        <v>-0.89692201426015727</v>
      </c>
      <c r="G22" s="29">
        <f t="shared" si="6"/>
        <v>1000</v>
      </c>
      <c r="H22" s="23">
        <f t="shared" si="4"/>
        <v>-896.92201426015731</v>
      </c>
      <c r="I22" s="26">
        <f t="shared" si="7"/>
        <v>-896.92201426015731</v>
      </c>
      <c r="J22" s="27">
        <v>-1</v>
      </c>
    </row>
    <row r="23" spans="1:13" x14ac:dyDescent="0.25">
      <c r="A23" s="39" t="s">
        <v>59</v>
      </c>
      <c r="B23" s="20" t="s">
        <v>27</v>
      </c>
      <c r="C23" s="21"/>
      <c r="D23" s="29">
        <f>+$B$3</f>
        <v>540000</v>
      </c>
      <c r="E23" s="23">
        <f t="shared" si="3"/>
        <v>0</v>
      </c>
      <c r="F23" s="24">
        <f>+'[3]6. Rate Rider Calculations'!$F$75</f>
        <v>6.9785449619547196E-3</v>
      </c>
      <c r="G23" s="29">
        <f>+$B$3</f>
        <v>540000</v>
      </c>
      <c r="H23" s="23">
        <f t="shared" si="4"/>
        <v>3768.4142794555487</v>
      </c>
      <c r="I23" s="26">
        <f t="shared" si="7"/>
        <v>3768.4142794555487</v>
      </c>
      <c r="J23" s="27">
        <v>1</v>
      </c>
    </row>
    <row r="24" spans="1:13" x14ac:dyDescent="0.25">
      <c r="A24" s="28" t="s">
        <v>67</v>
      </c>
      <c r="B24" s="20" t="s">
        <v>23</v>
      </c>
      <c r="C24" s="21">
        <v>255.62</v>
      </c>
      <c r="D24" s="22">
        <v>1</v>
      </c>
      <c r="E24" s="23">
        <f>+C24*D24</f>
        <v>255.62</v>
      </c>
      <c r="F24" s="24"/>
      <c r="G24" s="22">
        <v>1</v>
      </c>
      <c r="H24" s="23">
        <f>+F24*G24</f>
        <v>0</v>
      </c>
      <c r="I24" s="26">
        <v>-255.62</v>
      </c>
      <c r="J24" s="27">
        <v>-1</v>
      </c>
    </row>
    <row r="25" spans="1:13" x14ac:dyDescent="0.25">
      <c r="A25" s="40" t="s">
        <v>34</v>
      </c>
      <c r="B25" s="20" t="s">
        <v>63</v>
      </c>
      <c r="C25" s="21">
        <v>7.7899999999999997E-2</v>
      </c>
      <c r="D25" s="29">
        <f t="shared" ref="D25" si="8">+$B$4</f>
        <v>1000</v>
      </c>
      <c r="E25" s="23">
        <f>+C25*D25</f>
        <v>77.899999999999991</v>
      </c>
      <c r="F25" s="24">
        <f>+'[1]Low Voltage Rates'!$G$11</f>
        <v>0.25576506908438745</v>
      </c>
      <c r="G25" s="29">
        <f t="shared" ref="G25" si="9">+$B$4</f>
        <v>1000</v>
      </c>
      <c r="H25" s="23">
        <f>+F25*G25</f>
        <v>255.76506908438745</v>
      </c>
      <c r="I25" s="26">
        <f t="shared" ref="I25" si="10">+H25-E25</f>
        <v>177.86506908438747</v>
      </c>
      <c r="J25" s="27">
        <f>+I25/E25</f>
        <v>2.2832486403644094</v>
      </c>
    </row>
    <row r="26" spans="1:13" x14ac:dyDescent="0.25">
      <c r="A26" s="40" t="s">
        <v>35</v>
      </c>
      <c r="B26" s="20"/>
      <c r="C26" s="41">
        <v>0</v>
      </c>
      <c r="D26" s="42">
        <v>0</v>
      </c>
      <c r="E26" s="23">
        <v>0</v>
      </c>
      <c r="F26" s="43">
        <v>0</v>
      </c>
      <c r="G26" s="42">
        <v>0</v>
      </c>
      <c r="H26" s="23">
        <v>0</v>
      </c>
      <c r="I26" s="26">
        <v>0</v>
      </c>
      <c r="J26" s="27" t="s">
        <v>25</v>
      </c>
    </row>
    <row r="27" spans="1:13" x14ac:dyDescent="0.25">
      <c r="A27" s="40" t="s">
        <v>36</v>
      </c>
      <c r="B27" s="20"/>
      <c r="C27" s="41"/>
      <c r="D27" s="22"/>
      <c r="E27" s="23"/>
      <c r="F27" s="41"/>
      <c r="G27" s="22"/>
      <c r="H27" s="23"/>
      <c r="I27" s="26">
        <v>0</v>
      </c>
      <c r="J27" s="27"/>
    </row>
    <row r="28" spans="1:13" x14ac:dyDescent="0.25">
      <c r="A28" s="44" t="s">
        <v>37</v>
      </c>
      <c r="B28" s="45"/>
      <c r="C28" s="46"/>
      <c r="D28" s="33"/>
      <c r="E28" s="47">
        <f>SUM(E18:E27)</f>
        <v>4070.84</v>
      </c>
      <c r="F28" s="33"/>
      <c r="G28" s="36"/>
      <c r="H28" s="47">
        <f>SUM(H18:H27)</f>
        <v>6086.7173197769844</v>
      </c>
      <c r="I28" s="37">
        <f>+H28-E28</f>
        <v>2015.8773197769842</v>
      </c>
      <c r="J28" s="38">
        <f t="shared" ref="J28:J33" si="11">+I28/E28</f>
        <v>0.49519934946521704</v>
      </c>
    </row>
    <row r="29" spans="1:13" x14ac:dyDescent="0.25">
      <c r="A29" s="48" t="s">
        <v>38</v>
      </c>
      <c r="B29" s="49" t="s">
        <v>63</v>
      </c>
      <c r="C29" s="24">
        <v>3.2199</v>
      </c>
      <c r="D29" s="42">
        <f>+$B$4</f>
        <v>1000</v>
      </c>
      <c r="E29" s="23">
        <f>+C29*D29</f>
        <v>3219.9</v>
      </c>
      <c r="F29" s="24">
        <f>+'[4]9. RTSR Rates to Forecast'!$J$44</f>
        <v>2.9698196191654191</v>
      </c>
      <c r="G29" s="42">
        <f>+$B$4</f>
        <v>1000</v>
      </c>
      <c r="H29" s="23">
        <f>+F29*G29</f>
        <v>2969.8196191654192</v>
      </c>
      <c r="I29" s="26">
        <f>+H29-E29</f>
        <v>-250.08038083458086</v>
      </c>
      <c r="J29" s="27">
        <f t="shared" si="11"/>
        <v>-7.7667126567465092E-2</v>
      </c>
    </row>
    <row r="30" spans="1:13" x14ac:dyDescent="0.25">
      <c r="A30" s="50" t="s">
        <v>39</v>
      </c>
      <c r="B30" s="49" t="s">
        <v>63</v>
      </c>
      <c r="C30" s="24">
        <v>2.4224999999999999</v>
      </c>
      <c r="D30" s="42">
        <f>+$B$4</f>
        <v>1000</v>
      </c>
      <c r="E30" s="23">
        <f>+C30*D30</f>
        <v>2422.5</v>
      </c>
      <c r="F30" s="24">
        <f>+'[4]9. RTSR Rates to Forecast'!$J$56</f>
        <v>2.4116564420967586</v>
      </c>
      <c r="G30" s="42">
        <f>+$B$4</f>
        <v>1000</v>
      </c>
      <c r="H30" s="23">
        <f>+F30*G30</f>
        <v>2411.6564420967584</v>
      </c>
      <c r="I30" s="26">
        <f>+H30-E30</f>
        <v>-10.843557903241617</v>
      </c>
      <c r="J30" s="27">
        <f t="shared" si="11"/>
        <v>-4.4761848929789957E-3</v>
      </c>
    </row>
    <row r="31" spans="1:13" x14ac:dyDescent="0.25">
      <c r="A31" s="44" t="s">
        <v>40</v>
      </c>
      <c r="B31" s="31"/>
      <c r="C31" s="51"/>
      <c r="D31" s="33"/>
      <c r="E31" s="47">
        <f>SUM(E28:E30)</f>
        <v>9713.24</v>
      </c>
      <c r="F31" s="52"/>
      <c r="G31" s="53"/>
      <c r="H31" s="47">
        <f>SUM(H28:H30)</f>
        <v>11468.193381039162</v>
      </c>
      <c r="I31" s="37">
        <f>+H31-E31</f>
        <v>1754.9533810391622</v>
      </c>
      <c r="J31" s="38">
        <f t="shared" si="11"/>
        <v>0.18067641497987924</v>
      </c>
    </row>
    <row r="32" spans="1:13" x14ac:dyDescent="0.25">
      <c r="A32" s="54" t="s">
        <v>41</v>
      </c>
      <c r="B32" s="20" t="s">
        <v>27</v>
      </c>
      <c r="C32" s="55">
        <v>3.5999999999999999E-3</v>
      </c>
      <c r="D32" s="42">
        <f>+$B$3*$B$5</f>
        <v>559548</v>
      </c>
      <c r="E32" s="56">
        <f>ROUND(+C32*D32,2)</f>
        <v>2014.37</v>
      </c>
      <c r="F32" s="137">
        <v>3.5999999999999999E-3</v>
      </c>
      <c r="G32" s="42">
        <f>+$B$3*$B$6</f>
        <v>560250</v>
      </c>
      <c r="H32" s="56">
        <f>ROUND(+F32*G32,2)</f>
        <v>2016.9</v>
      </c>
      <c r="I32" s="26">
        <f>+H32-E32</f>
        <v>2.5300000000002001</v>
      </c>
      <c r="J32" s="27">
        <f t="shared" si="11"/>
        <v>1.2559758137781045E-3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+$B$3*$B$5</f>
        <v>559548</v>
      </c>
      <c r="E33" s="56">
        <f>ROUND(+C33*D33,2)</f>
        <v>727.41</v>
      </c>
      <c r="F33" s="57">
        <v>1.2999999999999999E-3</v>
      </c>
      <c r="G33" s="42">
        <f>+$B$3*$B$6</f>
        <v>560250</v>
      </c>
      <c r="H33" s="56">
        <f>ROUND(+F33*G33,2)</f>
        <v>728.33</v>
      </c>
      <c r="I33" s="26">
        <f t="shared" ref="I33:I34" si="12">+H33-E33</f>
        <v>0.92000000000007276</v>
      </c>
      <c r="J33" s="27">
        <f t="shared" si="11"/>
        <v>1.2647612763091968E-3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56">
        <f t="shared" ref="E33:E35" si="13">+C34*D34</f>
        <v>0.25</v>
      </c>
      <c r="F34" s="57">
        <v>0.25</v>
      </c>
      <c r="G34" s="25">
        <v>1</v>
      </c>
      <c r="H34" s="56">
        <v>0.25</v>
      </c>
      <c r="I34" s="26">
        <f t="shared" si="12"/>
        <v>0</v>
      </c>
      <c r="J34" s="27"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+$B$3</f>
        <v>540000</v>
      </c>
      <c r="E35" s="56">
        <f t="shared" si="13"/>
        <v>3780</v>
      </c>
      <c r="F35" s="118">
        <f>+C35</f>
        <v>7.0000000000000001E-3</v>
      </c>
      <c r="G35" s="29">
        <f>+$B$3</f>
        <v>540000</v>
      </c>
      <c r="H35" s="58">
        <f>+F35*G35</f>
        <v>3780</v>
      </c>
      <c r="I35" s="58">
        <f>+H35-E35</f>
        <v>0</v>
      </c>
      <c r="J35" s="27">
        <v>0</v>
      </c>
    </row>
    <row r="36" spans="1:10" ht="25.5" x14ac:dyDescent="0.25">
      <c r="A36" s="54" t="s">
        <v>45</v>
      </c>
      <c r="B36" s="138" t="s">
        <v>27</v>
      </c>
      <c r="C36" s="181">
        <v>1.1000000000000001E-3</v>
      </c>
      <c r="D36" s="147">
        <f>+D33</f>
        <v>559548</v>
      </c>
      <c r="E36" s="183">
        <f>ROUND(+C36*D36,2)</f>
        <v>615.5</v>
      </c>
      <c r="F36" s="145">
        <v>1.1000000000000001E-3</v>
      </c>
      <c r="G36" s="188">
        <f>+G32</f>
        <v>560250</v>
      </c>
      <c r="H36" s="183">
        <f>ROUND(+F36*G36,2)</f>
        <v>616.28</v>
      </c>
      <c r="I36" s="140">
        <f>+H36-E36</f>
        <v>0.77999999999997272</v>
      </c>
      <c r="J36" s="184">
        <v>1</v>
      </c>
    </row>
    <row r="37" spans="1:10" x14ac:dyDescent="0.25">
      <c r="A37" s="40"/>
      <c r="B37" s="20"/>
      <c r="C37" s="59"/>
      <c r="D37" s="60"/>
      <c r="E37" s="56"/>
      <c r="F37" s="59"/>
      <c r="G37" s="60"/>
      <c r="H37" s="56"/>
      <c r="I37" s="26"/>
      <c r="J37" s="27"/>
    </row>
    <row r="38" spans="1:10" x14ac:dyDescent="0.25">
      <c r="A38" s="40"/>
      <c r="B38" s="20"/>
      <c r="C38" s="59"/>
      <c r="D38" s="60"/>
      <c r="E38" s="56"/>
      <c r="F38" s="59"/>
      <c r="G38" s="60"/>
      <c r="H38" s="56"/>
      <c r="I38" s="26"/>
      <c r="J38" s="27"/>
    </row>
    <row r="39" spans="1:10" x14ac:dyDescent="0.25">
      <c r="A39" s="6"/>
      <c r="B39" s="20"/>
      <c r="C39" s="59"/>
      <c r="D39" s="60"/>
      <c r="E39" s="56"/>
      <c r="F39" s="59"/>
      <c r="G39" s="60"/>
      <c r="H39" s="56"/>
      <c r="I39" s="26"/>
      <c r="J39" s="27"/>
    </row>
    <row r="40" spans="1:10" x14ac:dyDescent="0.25">
      <c r="A40" s="40"/>
      <c r="B40" s="20"/>
      <c r="C40" s="59"/>
      <c r="D40" s="60"/>
      <c r="E40" s="56"/>
      <c r="F40" s="59"/>
      <c r="G40" s="60"/>
      <c r="H40" s="56"/>
      <c r="I40" s="26"/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559548</v>
      </c>
      <c r="E41" s="56">
        <f>+C41*D41</f>
        <v>50695.048799999997</v>
      </c>
      <c r="F41" s="55">
        <v>9.06E-2</v>
      </c>
      <c r="G41" s="61">
        <f>+G32</f>
        <v>560250</v>
      </c>
      <c r="H41" s="56">
        <f>+F41*G41</f>
        <v>50758.65</v>
      </c>
      <c r="I41" s="26">
        <f>+H41-E41</f>
        <v>63.60120000000461</v>
      </c>
      <c r="J41" s="27">
        <f>+I41/E41</f>
        <v>1.2545840571319188E-3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 t="s">
        <v>86</v>
      </c>
      <c r="J42" s="69"/>
    </row>
    <row r="43" spans="1:10" x14ac:dyDescent="0.25">
      <c r="A43" s="70" t="s">
        <v>56</v>
      </c>
      <c r="B43" s="19"/>
      <c r="C43" s="71"/>
      <c r="D43" s="72"/>
      <c r="E43" s="73">
        <f>SUM(E31:E41)</f>
        <v>67545.818799999994</v>
      </c>
      <c r="F43" s="74"/>
      <c r="G43" s="74"/>
      <c r="H43" s="73">
        <f>SUM(H31:H41)</f>
        <v>69368.603381039167</v>
      </c>
      <c r="I43" s="75">
        <f>+H43-E43</f>
        <v>1822.7845810391736</v>
      </c>
      <c r="J43" s="76">
        <f>+I43/E43</f>
        <v>2.6985898067744998E-2</v>
      </c>
    </row>
    <row r="44" spans="1:10" x14ac:dyDescent="0.25">
      <c r="A44" s="77" t="s">
        <v>52</v>
      </c>
      <c r="B44" s="19"/>
      <c r="C44" s="71">
        <v>0.13</v>
      </c>
      <c r="D44" s="72"/>
      <c r="E44" s="79">
        <f>+E43*0.13</f>
        <v>8780.9564439999995</v>
      </c>
      <c r="F44" s="94">
        <v>0.13</v>
      </c>
      <c r="G44" s="80"/>
      <c r="H44" s="79">
        <f>+H43*0.13</f>
        <v>9017.9184395350912</v>
      </c>
      <c r="I44" s="82">
        <f>+H44-E44</f>
        <v>236.96199553509177</v>
      </c>
      <c r="J44" s="83">
        <f>+I44/E44</f>
        <v>2.6985898067744908E-2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76326.775243999989</v>
      </c>
      <c r="F45" s="81"/>
      <c r="G45" s="81"/>
      <c r="H45" s="79">
        <f>+H43+H44</f>
        <v>78386.521820574257</v>
      </c>
      <c r="I45" s="82">
        <f>+H45-E45</f>
        <v>2059.7465765742672</v>
      </c>
      <c r="J45" s="83">
        <f>+I45/E45</f>
        <v>2.6985898067745012E-2</v>
      </c>
    </row>
    <row r="46" spans="1:10" x14ac:dyDescent="0.25">
      <c r="A46" s="170" t="s">
        <v>54</v>
      </c>
      <c r="B46" s="177"/>
      <c r="C46" s="85"/>
      <c r="D46" s="78"/>
      <c r="E46" s="86">
        <v>0</v>
      </c>
      <c r="F46" s="58"/>
      <c r="G46" s="58"/>
      <c r="H46" s="58"/>
      <c r="I46" s="58"/>
      <c r="J46" s="87"/>
    </row>
    <row r="47" spans="1:10" ht="15.75" thickBot="1" x14ac:dyDescent="0.3">
      <c r="A47" s="175" t="s">
        <v>56</v>
      </c>
      <c r="B47" s="176"/>
      <c r="C47" s="95"/>
      <c r="D47" s="96"/>
      <c r="E47" s="97">
        <f>+E45</f>
        <v>76326.775243999989</v>
      </c>
      <c r="F47" s="98"/>
      <c r="G47" s="98"/>
      <c r="H47" s="97">
        <f>+H45</f>
        <v>78386.521820574257</v>
      </c>
      <c r="I47" s="99">
        <f>+H47-E47</f>
        <v>2059.7465765742672</v>
      </c>
      <c r="J47" s="100">
        <f>+I47/E47</f>
        <v>2.6985898067745012E-2</v>
      </c>
    </row>
    <row r="48" spans="1:10" ht="15.75" thickBot="1" x14ac:dyDescent="0.3">
      <c r="A48" s="62"/>
      <c r="B48" s="63"/>
      <c r="C48" s="101"/>
      <c r="D48" s="102"/>
      <c r="E48" s="103"/>
      <c r="F48" s="101"/>
      <c r="G48" s="65"/>
      <c r="H48" s="103"/>
      <c r="I48" s="104"/>
      <c r="J48" s="69"/>
    </row>
    <row r="50" spans="1:10" x14ac:dyDescent="0.25">
      <c r="A50" s="121" t="s">
        <v>0</v>
      </c>
      <c r="B50" s="174" t="s">
        <v>66</v>
      </c>
      <c r="C50" s="174"/>
      <c r="D50" s="174"/>
      <c r="E50" s="2"/>
      <c r="F50" s="2"/>
      <c r="G50" s="3"/>
      <c r="H50" s="3"/>
      <c r="I50" s="3"/>
      <c r="J50" s="3"/>
    </row>
    <row r="51" spans="1:10" x14ac:dyDescent="0.25">
      <c r="A51" s="1" t="s">
        <v>2</v>
      </c>
      <c r="B51" s="173" t="s">
        <v>62</v>
      </c>
      <c r="C51" s="173"/>
      <c r="D51" s="173"/>
      <c r="E51" s="2"/>
      <c r="F51" s="2"/>
      <c r="G51" s="3"/>
      <c r="H51" s="3"/>
      <c r="I51" s="3"/>
      <c r="J51" s="3"/>
    </row>
    <row r="52" spans="1:10" ht="15.75" x14ac:dyDescent="0.25">
      <c r="A52" s="1" t="s">
        <v>4</v>
      </c>
      <c r="B52" s="4">
        <v>1265000</v>
      </c>
      <c r="C52" s="5" t="s">
        <v>5</v>
      </c>
      <c r="D52" s="6"/>
      <c r="E52" s="3"/>
      <c r="F52" s="3"/>
      <c r="G52" s="7"/>
      <c r="H52" s="7"/>
      <c r="I52" s="7"/>
      <c r="J52" s="7"/>
    </row>
    <row r="53" spans="1:10" ht="15.75" x14ac:dyDescent="0.25">
      <c r="A53" s="1" t="s">
        <v>6</v>
      </c>
      <c r="B53" s="4">
        <v>1800</v>
      </c>
      <c r="C53" s="8" t="s">
        <v>7</v>
      </c>
      <c r="D53" s="9"/>
      <c r="E53" s="10"/>
      <c r="F53" s="10"/>
      <c r="G53" s="10"/>
      <c r="H53" s="3"/>
      <c r="I53" s="3"/>
      <c r="J53" s="3"/>
    </row>
    <row r="54" spans="1:10" x14ac:dyDescent="0.25">
      <c r="A54" s="1" t="s">
        <v>8</v>
      </c>
      <c r="B54" s="11">
        <v>1.0362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1" t="s">
        <v>9</v>
      </c>
      <c r="B55" s="11">
        <v>1.0375000000000001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5" t="s">
        <v>10</v>
      </c>
      <c r="B56" s="12" t="s">
        <v>11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13"/>
      <c r="C58" s="162" t="s">
        <v>12</v>
      </c>
      <c r="D58" s="171"/>
      <c r="E58" s="163"/>
      <c r="F58" s="162" t="s">
        <v>13</v>
      </c>
      <c r="G58" s="171"/>
      <c r="H58" s="163"/>
      <c r="I58" s="162" t="s">
        <v>14</v>
      </c>
      <c r="J58" s="163"/>
    </row>
    <row r="59" spans="1:10" x14ac:dyDescent="0.25">
      <c r="A59" s="6"/>
      <c r="B59" s="164" t="s">
        <v>15</v>
      </c>
      <c r="C59" s="14" t="s">
        <v>16</v>
      </c>
      <c r="D59" s="14" t="s">
        <v>17</v>
      </c>
      <c r="E59" s="15" t="s">
        <v>18</v>
      </c>
      <c r="F59" s="14" t="s">
        <v>16</v>
      </c>
      <c r="G59" s="16" t="s">
        <v>17</v>
      </c>
      <c r="H59" s="15" t="s">
        <v>18</v>
      </c>
      <c r="I59" s="166" t="s">
        <v>19</v>
      </c>
      <c r="J59" s="168" t="s">
        <v>20</v>
      </c>
    </row>
    <row r="60" spans="1:10" x14ac:dyDescent="0.25">
      <c r="A60" s="6"/>
      <c r="B60" s="165"/>
      <c r="C60" s="17" t="s">
        <v>21</v>
      </c>
      <c r="D60" s="17"/>
      <c r="E60" s="18" t="s">
        <v>21</v>
      </c>
      <c r="F60" s="17" t="s">
        <v>21</v>
      </c>
      <c r="G60" s="18"/>
      <c r="H60" s="18" t="s">
        <v>21</v>
      </c>
      <c r="I60" s="167"/>
      <c r="J60" s="169"/>
    </row>
    <row r="61" spans="1:10" x14ac:dyDescent="0.25">
      <c r="A61" s="19" t="s">
        <v>22</v>
      </c>
      <c r="B61" s="20" t="s">
        <v>23</v>
      </c>
      <c r="C61" s="21">
        <v>899.32</v>
      </c>
      <c r="D61" s="22">
        <v>1</v>
      </c>
      <c r="E61" s="23">
        <f>+C61*D61</f>
        <v>899.32</v>
      </c>
      <c r="F61" s="148">
        <f>+'[5]Rates By Rate Class'!$D$11</f>
        <v>648.36904235386305</v>
      </c>
      <c r="G61" s="25">
        <v>1</v>
      </c>
      <c r="H61" s="23">
        <f>+F61</f>
        <v>648.36904235386305</v>
      </c>
      <c r="I61" s="26">
        <f>+H61-E61</f>
        <v>-250.950957646137</v>
      </c>
      <c r="J61" s="27">
        <f>+I61/E61</f>
        <v>-0.27904523155955274</v>
      </c>
    </row>
    <row r="62" spans="1:10" x14ac:dyDescent="0.25">
      <c r="A62" s="19" t="s">
        <v>24</v>
      </c>
      <c r="B62" s="20"/>
      <c r="C62" s="21"/>
      <c r="D62" s="22">
        <v>1</v>
      </c>
      <c r="E62" s="23">
        <v>0</v>
      </c>
      <c r="F62" s="24"/>
      <c r="G62" s="25">
        <v>1</v>
      </c>
      <c r="H62" s="23">
        <v>0</v>
      </c>
      <c r="I62" s="26">
        <v>0</v>
      </c>
      <c r="J62" s="27" t="s">
        <v>25</v>
      </c>
    </row>
    <row r="63" spans="1:10" x14ac:dyDescent="0.25">
      <c r="A63" s="19" t="s">
        <v>26</v>
      </c>
      <c r="B63" s="20" t="s">
        <v>63</v>
      </c>
      <c r="C63" s="21">
        <v>2.8380000000000001</v>
      </c>
      <c r="D63" s="29">
        <f>+$B$53</f>
        <v>1800</v>
      </c>
      <c r="E63" s="23">
        <f>+C63*D63</f>
        <v>5108.4000000000005</v>
      </c>
      <c r="F63" s="24">
        <f>+'[5]Rates By Rate Class'!$E$11</f>
        <v>2.2004394589707164</v>
      </c>
      <c r="G63" s="29">
        <f>+$B$53</f>
        <v>1800</v>
      </c>
      <c r="H63" s="23">
        <f>+F63*G63</f>
        <v>3960.7910261472894</v>
      </c>
      <c r="I63" s="26">
        <f>+H63-E63</f>
        <v>-1147.6089738527112</v>
      </c>
      <c r="J63" s="27">
        <f>+I63/E63</f>
        <v>-0.22465135342821843</v>
      </c>
    </row>
    <row r="64" spans="1:10" x14ac:dyDescent="0.25">
      <c r="A64" s="19" t="s">
        <v>28</v>
      </c>
      <c r="B64" s="20"/>
      <c r="C64" s="21"/>
      <c r="D64" s="29">
        <f t="shared" ref="D64:D65" si="14">+$B$53</f>
        <v>1800</v>
      </c>
      <c r="E64" s="23">
        <v>0</v>
      </c>
      <c r="F64" s="24"/>
      <c r="G64" s="29">
        <f t="shared" ref="G64:G65" si="15">+$B$53</f>
        <v>1800</v>
      </c>
      <c r="H64" s="23">
        <f t="shared" ref="H64:H66" si="16">+F64*G64</f>
        <v>0</v>
      </c>
      <c r="I64" s="26">
        <v>0</v>
      </c>
      <c r="J64" s="27" t="s">
        <v>25</v>
      </c>
    </row>
    <row r="65" spans="1:13" x14ac:dyDescent="0.25">
      <c r="A65" s="19" t="s">
        <v>29</v>
      </c>
      <c r="B65" s="20" t="s">
        <v>63</v>
      </c>
      <c r="C65" s="21"/>
      <c r="D65" s="29">
        <f t="shared" si="14"/>
        <v>1800</v>
      </c>
      <c r="E65" s="23">
        <v>0</v>
      </c>
      <c r="F65" s="24">
        <f>+'[6]6. Rate Rider Calculations'!$F$184</f>
        <v>8.5122260582399661E-2</v>
      </c>
      <c r="G65" s="29">
        <f t="shared" si="15"/>
        <v>1800</v>
      </c>
      <c r="H65" s="23">
        <f t="shared" si="16"/>
        <v>153.2200690483194</v>
      </c>
      <c r="I65" s="26">
        <f>+H65-E65</f>
        <v>153.2200690483194</v>
      </c>
      <c r="J65" s="27">
        <v>1</v>
      </c>
    </row>
    <row r="66" spans="1:13" x14ac:dyDescent="0.25">
      <c r="A66" s="28"/>
      <c r="B66" s="20"/>
      <c r="C66" s="21"/>
      <c r="D66" s="29"/>
      <c r="E66" s="23">
        <v>0</v>
      </c>
      <c r="F66" s="24"/>
      <c r="G66" s="29"/>
      <c r="H66" s="23">
        <f t="shared" si="16"/>
        <v>0</v>
      </c>
      <c r="I66" s="26">
        <v>0</v>
      </c>
      <c r="J66" s="27" t="s">
        <v>25</v>
      </c>
    </row>
    <row r="67" spans="1:13" x14ac:dyDescent="0.25">
      <c r="A67" s="44" t="s">
        <v>30</v>
      </c>
      <c r="B67" s="45"/>
      <c r="C67" s="46"/>
      <c r="D67" s="33"/>
      <c r="E67" s="47">
        <f>SUM(E61:E66)</f>
        <v>6007.72</v>
      </c>
      <c r="F67" s="33"/>
      <c r="G67" s="36"/>
      <c r="H67" s="47">
        <f>SUM(H61:H66)</f>
        <v>4762.3801375494722</v>
      </c>
      <c r="I67" s="37">
        <f>+H67-E67</f>
        <v>-1245.339862450528</v>
      </c>
      <c r="J67" s="38">
        <f>+I67/E67</f>
        <v>-0.20728993069759044</v>
      </c>
      <c r="L67">
        <f>+I67/H96</f>
        <v>-7.0248388111690012E-3</v>
      </c>
      <c r="M67">
        <f>+(H61+H63)/H96</f>
        <v>2.5999815401704072E-2</v>
      </c>
    </row>
    <row r="68" spans="1:13" x14ac:dyDescent="0.25">
      <c r="A68" s="39" t="s">
        <v>68</v>
      </c>
      <c r="B68" s="20" t="s">
        <v>27</v>
      </c>
      <c r="C68" s="21"/>
      <c r="D68" s="29">
        <f>+$B$52</f>
        <v>1265000</v>
      </c>
      <c r="E68" s="23">
        <f t="shared" ref="E68:E72" si="17">+C68*D68</f>
        <v>0</v>
      </c>
      <c r="F68" s="24">
        <f>+'[6]6. Rate Rider Calculations'!$F$49</f>
        <v>-3.1509322597035967E-3</v>
      </c>
      <c r="G68" s="29">
        <f>+$B$52</f>
        <v>1265000</v>
      </c>
      <c r="H68" s="23">
        <f t="shared" ref="H68:H72" si="18">+F68*G68</f>
        <v>-3985.9293085250497</v>
      </c>
      <c r="I68" s="26">
        <f>+H68-E68</f>
        <v>-3985.9293085250497</v>
      </c>
      <c r="J68" s="27">
        <v>-1</v>
      </c>
    </row>
    <row r="69" spans="1:13" x14ac:dyDescent="0.25">
      <c r="A69" s="28" t="s">
        <v>64</v>
      </c>
      <c r="B69" s="20" t="s">
        <v>63</v>
      </c>
      <c r="C69" s="21"/>
      <c r="D69" s="29">
        <f t="shared" ref="D69:D74" si="19">+$B$53</f>
        <v>1800</v>
      </c>
      <c r="E69" s="23">
        <f t="shared" si="17"/>
        <v>0</v>
      </c>
      <c r="F69" s="24">
        <f>+'[6]6. Rate Rider Calculations'!$F$23</f>
        <v>1.7262604922524343</v>
      </c>
      <c r="G69" s="29">
        <f t="shared" ref="G69:G74" si="20">+$B$53</f>
        <v>1800</v>
      </c>
      <c r="H69" s="23">
        <f t="shared" si="18"/>
        <v>3107.2688860543817</v>
      </c>
      <c r="I69" s="26">
        <f>+H69-E69</f>
        <v>3107.2688860543817</v>
      </c>
      <c r="J69" s="27">
        <v>1</v>
      </c>
    </row>
    <row r="70" spans="1:13" x14ac:dyDescent="0.25">
      <c r="A70" s="39" t="s">
        <v>32</v>
      </c>
      <c r="B70" s="20" t="s">
        <v>63</v>
      </c>
      <c r="C70" s="21"/>
      <c r="D70" s="29">
        <f t="shared" si="19"/>
        <v>1800</v>
      </c>
      <c r="E70" s="23">
        <f t="shared" si="17"/>
        <v>0</v>
      </c>
      <c r="F70" s="24">
        <f>+'[6]6. Rate Rider Calculations'!$F$128</f>
        <v>6.1890195985120572E-4</v>
      </c>
      <c r="G70" s="29">
        <f t="shared" si="20"/>
        <v>1800</v>
      </c>
      <c r="H70" s="23">
        <f t="shared" si="18"/>
        <v>1.1140235277321704</v>
      </c>
      <c r="I70" s="26">
        <f t="shared" ref="I70:I74" si="21">+H70-E70</f>
        <v>1.1140235277321704</v>
      </c>
      <c r="J70" s="27">
        <v>1</v>
      </c>
    </row>
    <row r="71" spans="1:13" x14ac:dyDescent="0.25">
      <c r="A71" s="39" t="s">
        <v>33</v>
      </c>
      <c r="B71" s="20" t="s">
        <v>63</v>
      </c>
      <c r="C71" s="21"/>
      <c r="D71" s="29">
        <f t="shared" si="19"/>
        <v>1800</v>
      </c>
      <c r="E71" s="23">
        <f t="shared" si="17"/>
        <v>0</v>
      </c>
      <c r="F71" s="24">
        <f>+'[6]6. Rate Rider Calculations'!$F$156</f>
        <v>-0.89692201426015727</v>
      </c>
      <c r="G71" s="29">
        <f t="shared" si="20"/>
        <v>1800</v>
      </c>
      <c r="H71" s="23">
        <f t="shared" si="18"/>
        <v>-1614.459625668283</v>
      </c>
      <c r="I71" s="26">
        <f t="shared" si="21"/>
        <v>-1614.459625668283</v>
      </c>
      <c r="J71" s="27">
        <v>-1</v>
      </c>
    </row>
    <row r="72" spans="1:13" x14ac:dyDescent="0.25">
      <c r="A72" s="39" t="s">
        <v>59</v>
      </c>
      <c r="B72" s="20" t="s">
        <v>27</v>
      </c>
      <c r="C72" s="21"/>
      <c r="D72" s="29">
        <f>+$B$52</f>
        <v>1265000</v>
      </c>
      <c r="E72" s="23">
        <f t="shared" si="17"/>
        <v>0</v>
      </c>
      <c r="F72" s="24">
        <f>+'[6]6. Rate Rider Calculations'!$F$75</f>
        <v>6.9785449619547196E-3</v>
      </c>
      <c r="G72" s="29">
        <f>+$B$52</f>
        <v>1265000</v>
      </c>
      <c r="H72" s="23">
        <f t="shared" si="18"/>
        <v>8827.8593768727205</v>
      </c>
      <c r="I72" s="26">
        <f t="shared" si="21"/>
        <v>8827.8593768727205</v>
      </c>
      <c r="J72" s="27">
        <v>1</v>
      </c>
    </row>
    <row r="73" spans="1:13" x14ac:dyDescent="0.25">
      <c r="A73" s="28" t="s">
        <v>67</v>
      </c>
      <c r="B73" s="20" t="s">
        <v>23</v>
      </c>
      <c r="C73" s="21">
        <v>255.62</v>
      </c>
      <c r="D73" s="22">
        <v>1</v>
      </c>
      <c r="E73" s="23">
        <f>+C73*D73</f>
        <v>255.62</v>
      </c>
      <c r="F73" s="24"/>
      <c r="G73" s="25">
        <v>1</v>
      </c>
      <c r="H73" s="23">
        <f>+F73*G73</f>
        <v>0</v>
      </c>
      <c r="I73" s="26">
        <v>-255.62</v>
      </c>
      <c r="J73" s="27">
        <v>-1</v>
      </c>
    </row>
    <row r="74" spans="1:13" x14ac:dyDescent="0.25">
      <c r="A74" s="40" t="s">
        <v>34</v>
      </c>
      <c r="B74" s="20" t="s">
        <v>63</v>
      </c>
      <c r="C74" s="21">
        <v>7.7899999999999997E-2</v>
      </c>
      <c r="D74" s="29">
        <f t="shared" si="19"/>
        <v>1800</v>
      </c>
      <c r="E74" s="23">
        <f>+C74*D74</f>
        <v>140.22</v>
      </c>
      <c r="F74" s="24">
        <f>+'[5]Low Voltage Rates'!$G$11</f>
        <v>0.25576506908438745</v>
      </c>
      <c r="G74" s="29">
        <f t="shared" si="20"/>
        <v>1800</v>
      </c>
      <c r="H74" s="23">
        <f>+F74*G74</f>
        <v>460.37712435189741</v>
      </c>
      <c r="I74" s="26">
        <f t="shared" si="21"/>
        <v>320.15712435189744</v>
      </c>
      <c r="J74" s="27">
        <f>+I74/E74</f>
        <v>2.283248640364409</v>
      </c>
    </row>
    <row r="75" spans="1:13" x14ac:dyDescent="0.25">
      <c r="A75" s="40" t="s">
        <v>35</v>
      </c>
      <c r="B75" s="20"/>
      <c r="C75" s="41">
        <v>0</v>
      </c>
      <c r="D75" s="42">
        <v>0</v>
      </c>
      <c r="E75" s="23">
        <v>0</v>
      </c>
      <c r="F75" s="43">
        <v>0</v>
      </c>
      <c r="G75" s="42">
        <v>0</v>
      </c>
      <c r="H75" s="23">
        <v>0</v>
      </c>
      <c r="I75" s="26">
        <v>0</v>
      </c>
      <c r="J75" s="27" t="s">
        <v>25</v>
      </c>
    </row>
    <row r="76" spans="1:13" x14ac:dyDescent="0.25">
      <c r="A76" s="40" t="s">
        <v>36</v>
      </c>
      <c r="B76" s="20"/>
      <c r="C76" s="41"/>
      <c r="D76" s="22"/>
      <c r="E76" s="23"/>
      <c r="F76" s="41"/>
      <c r="G76" s="22"/>
      <c r="H76" s="23"/>
      <c r="I76" s="26">
        <v>0</v>
      </c>
      <c r="J76" s="27"/>
    </row>
    <row r="77" spans="1:13" x14ac:dyDescent="0.25">
      <c r="A77" s="44" t="s">
        <v>37</v>
      </c>
      <c r="B77" s="45"/>
      <c r="C77" s="46"/>
      <c r="D77" s="33"/>
      <c r="E77" s="47">
        <f>SUM(E67:E76)</f>
        <v>6403.56</v>
      </c>
      <c r="F77" s="33"/>
      <c r="G77" s="36"/>
      <c r="H77" s="47">
        <f>SUM(H67:H76)</f>
        <v>11558.61061416287</v>
      </c>
      <c r="I77" s="37">
        <f>+H77-E77</f>
        <v>5155.0506141628694</v>
      </c>
      <c r="J77" s="38">
        <f t="shared" ref="J77:J82" si="22">+I77/E77</f>
        <v>0.80502886115892858</v>
      </c>
    </row>
    <row r="78" spans="1:13" x14ac:dyDescent="0.25">
      <c r="A78" s="48" t="s">
        <v>38</v>
      </c>
      <c r="B78" s="49" t="s">
        <v>63</v>
      </c>
      <c r="C78" s="24">
        <v>3.2199</v>
      </c>
      <c r="D78" s="42">
        <f>+$B$53</f>
        <v>1800</v>
      </c>
      <c r="E78" s="23">
        <f>+C78*D78</f>
        <v>5795.82</v>
      </c>
      <c r="F78" s="24">
        <f>+'[7]9. RTSR Rates to Forecast'!$J$44</f>
        <v>2.9698196191654191</v>
      </c>
      <c r="G78" s="42">
        <f>+$B$53</f>
        <v>1800</v>
      </c>
      <c r="H78" s="23">
        <f>+F78*G78</f>
        <v>5345.6753144977547</v>
      </c>
      <c r="I78" s="26">
        <f>+H78-E78</f>
        <v>-450.14468550224501</v>
      </c>
      <c r="J78" s="27">
        <f t="shared" si="22"/>
        <v>-7.7667126567465009E-2</v>
      </c>
    </row>
    <row r="79" spans="1:13" x14ac:dyDescent="0.25">
      <c r="A79" s="50" t="s">
        <v>39</v>
      </c>
      <c r="B79" s="49" t="s">
        <v>63</v>
      </c>
      <c r="C79" s="24">
        <v>2.4224999999999999</v>
      </c>
      <c r="D79" s="42">
        <f>+$B$53</f>
        <v>1800</v>
      </c>
      <c r="E79" s="23">
        <f>+C79*D79</f>
        <v>4360.5</v>
      </c>
      <c r="F79" s="24">
        <f>+'[7]9. RTSR Rates to Forecast'!$J$56</f>
        <v>2.4116564420967586</v>
      </c>
      <c r="G79" s="42">
        <f>+$B$53</f>
        <v>1800</v>
      </c>
      <c r="H79" s="23">
        <f>+F79*G79</f>
        <v>4340.9815957741657</v>
      </c>
      <c r="I79" s="26">
        <f>+H79-E79</f>
        <v>-19.518404225834274</v>
      </c>
      <c r="J79" s="27">
        <f t="shared" si="22"/>
        <v>-4.47618489297885E-3</v>
      </c>
    </row>
    <row r="80" spans="1:13" x14ac:dyDescent="0.25">
      <c r="A80" s="44" t="s">
        <v>40</v>
      </c>
      <c r="B80" s="31"/>
      <c r="C80" s="51"/>
      <c r="D80" s="33"/>
      <c r="E80" s="47">
        <f>SUM(E77:E79)</f>
        <v>16559.88</v>
      </c>
      <c r="F80" s="52"/>
      <c r="G80" s="53"/>
      <c r="H80" s="47">
        <f>SUM(H77:H79)</f>
        <v>21245.267524434792</v>
      </c>
      <c r="I80" s="37">
        <f>+H80-E80</f>
        <v>4685.387524434791</v>
      </c>
      <c r="J80" s="38">
        <f t="shared" si="22"/>
        <v>0.28293607951475436</v>
      </c>
    </row>
    <row r="81" spans="1:10" x14ac:dyDescent="0.25">
      <c r="A81" s="54" t="s">
        <v>41</v>
      </c>
      <c r="B81" s="20" t="s">
        <v>27</v>
      </c>
      <c r="C81" s="55">
        <v>3.5999999999999999E-3</v>
      </c>
      <c r="D81" s="42">
        <f>+$B$52*$B$54</f>
        <v>1310793</v>
      </c>
      <c r="E81" s="56">
        <f>ROUND(+C81*D81,2)</f>
        <v>4718.8500000000004</v>
      </c>
      <c r="F81" s="137">
        <v>3.5999999999999999E-3</v>
      </c>
      <c r="G81" s="42">
        <f>+$B$52*$B$55</f>
        <v>1312437.5</v>
      </c>
      <c r="H81" s="56">
        <f>ROUND(+F81*G81,2)</f>
        <v>4724.78</v>
      </c>
      <c r="I81" s="26">
        <f>+H81-E81</f>
        <v>5.9299999999993815</v>
      </c>
      <c r="J81" s="27">
        <f t="shared" si="22"/>
        <v>1.2566621104716999E-3</v>
      </c>
    </row>
    <row r="82" spans="1:10" x14ac:dyDescent="0.25">
      <c r="A82" s="54" t="s">
        <v>42</v>
      </c>
      <c r="B82" s="20" t="s">
        <v>27</v>
      </c>
      <c r="C82" s="55">
        <v>1.2999999999999999E-3</v>
      </c>
      <c r="D82" s="42">
        <f>+$B$52*$B$54</f>
        <v>1310793</v>
      </c>
      <c r="E82" s="56">
        <f>ROUND(+C82*D82,2)</f>
        <v>1704.03</v>
      </c>
      <c r="F82" s="57">
        <v>1.2999999999999999E-3</v>
      </c>
      <c r="G82" s="42">
        <f>+$B$52*$B$55</f>
        <v>1312437.5</v>
      </c>
      <c r="H82" s="56">
        <f>ROUND(+F82*G82,2)</f>
        <v>1706.17</v>
      </c>
      <c r="I82" s="26">
        <f t="shared" ref="I82:I83" si="23">+H82-E82</f>
        <v>2.1400000000001</v>
      </c>
      <c r="J82" s="27">
        <f t="shared" si="22"/>
        <v>1.255846434628557E-3</v>
      </c>
    </row>
    <row r="83" spans="1:10" x14ac:dyDescent="0.25">
      <c r="A83" s="19" t="s">
        <v>43</v>
      </c>
      <c r="B83" s="20" t="s">
        <v>23</v>
      </c>
      <c r="C83" s="55">
        <v>0.25</v>
      </c>
      <c r="D83" s="22">
        <v>1</v>
      </c>
      <c r="E83" s="56">
        <f t="shared" ref="E82:E84" si="24">+C83*D83</f>
        <v>0.25</v>
      </c>
      <c r="F83" s="57">
        <v>0.25</v>
      </c>
      <c r="G83" s="25">
        <v>1</v>
      </c>
      <c r="H83" s="56">
        <f t="shared" ref="H83:H85" si="25">+F83*G83</f>
        <v>0.25</v>
      </c>
      <c r="I83" s="26">
        <f t="shared" si="23"/>
        <v>0</v>
      </c>
      <c r="J83" s="27">
        <v>0</v>
      </c>
    </row>
    <row r="84" spans="1:10" x14ac:dyDescent="0.25">
      <c r="A84" s="19" t="s">
        <v>44</v>
      </c>
      <c r="B84" s="20" t="s">
        <v>27</v>
      </c>
      <c r="C84" s="55">
        <v>7.0000000000000001E-3</v>
      </c>
      <c r="D84" s="29">
        <f>+$B$52</f>
        <v>1265000</v>
      </c>
      <c r="E84" s="56">
        <f t="shared" si="24"/>
        <v>8855</v>
      </c>
      <c r="F84" s="118">
        <f>+C84</f>
        <v>7.0000000000000001E-3</v>
      </c>
      <c r="G84" s="29">
        <f>+$B$52</f>
        <v>1265000</v>
      </c>
      <c r="H84" s="56">
        <f t="shared" si="25"/>
        <v>8855</v>
      </c>
      <c r="I84" s="58">
        <f>+H84-E84</f>
        <v>0</v>
      </c>
      <c r="J84" s="27">
        <v>0</v>
      </c>
    </row>
    <row r="85" spans="1:10" ht="25.5" x14ac:dyDescent="0.25">
      <c r="A85" s="54" t="s">
        <v>45</v>
      </c>
      <c r="B85" s="138" t="s">
        <v>27</v>
      </c>
      <c r="C85" s="181">
        <v>1.1000000000000001E-3</v>
      </c>
      <c r="D85" s="182">
        <f>+D82</f>
        <v>1310793</v>
      </c>
      <c r="E85" s="183">
        <f>ROUND(+C85*D85,2)</f>
        <v>1441.87</v>
      </c>
      <c r="F85" s="145">
        <v>1.1000000000000001E-3</v>
      </c>
      <c r="G85" s="188">
        <f>+G81</f>
        <v>1312437.5</v>
      </c>
      <c r="H85" s="183">
        <f>ROUND(+F85*G85,2)</f>
        <v>1443.68</v>
      </c>
      <c r="I85" s="140">
        <f>+H85-E85</f>
        <v>1.8100000000001728</v>
      </c>
      <c r="J85" s="27">
        <v>0</v>
      </c>
    </row>
    <row r="86" spans="1:10" x14ac:dyDescent="0.25">
      <c r="A86" s="40"/>
      <c r="B86" s="20"/>
      <c r="C86" s="59"/>
      <c r="D86" s="60"/>
      <c r="E86" s="56"/>
      <c r="F86" s="59"/>
      <c r="G86" s="60"/>
      <c r="H86" s="56"/>
      <c r="I86" s="26"/>
      <c r="J86" s="27"/>
    </row>
    <row r="87" spans="1:10" x14ac:dyDescent="0.25">
      <c r="A87" s="40"/>
      <c r="B87" s="20"/>
      <c r="C87" s="59"/>
      <c r="D87" s="60"/>
      <c r="E87" s="56"/>
      <c r="F87" s="59"/>
      <c r="G87" s="60"/>
      <c r="H87" s="56"/>
      <c r="I87" s="26"/>
      <c r="J87" s="27"/>
    </row>
    <row r="88" spans="1:10" x14ac:dyDescent="0.25">
      <c r="A88" s="6"/>
      <c r="B88" s="20"/>
      <c r="C88" s="59"/>
      <c r="D88" s="60"/>
      <c r="E88" s="56"/>
      <c r="F88" s="59"/>
      <c r="G88" s="60"/>
      <c r="H88" s="56"/>
      <c r="I88" s="26"/>
      <c r="J88" s="27"/>
    </row>
    <row r="89" spans="1:10" x14ac:dyDescent="0.25">
      <c r="A89" s="40"/>
      <c r="B89" s="20"/>
      <c r="C89" s="59"/>
      <c r="D89" s="60"/>
      <c r="E89" s="56"/>
      <c r="F89" s="59"/>
      <c r="G89" s="60"/>
      <c r="H89" s="56"/>
      <c r="I89" s="26"/>
      <c r="J89" s="27"/>
    </row>
    <row r="90" spans="1:10" ht="15.75" thickBot="1" x14ac:dyDescent="0.3">
      <c r="A90" s="40" t="s">
        <v>50</v>
      </c>
      <c r="B90" s="20"/>
      <c r="C90" s="55">
        <v>9.06E-2</v>
      </c>
      <c r="D90" s="61">
        <f>+D81</f>
        <v>1310793</v>
      </c>
      <c r="E90" s="56">
        <f>ROUND(+C90*D90,2)</f>
        <v>118757.85</v>
      </c>
      <c r="F90" s="55">
        <v>9.06E-2</v>
      </c>
      <c r="G90" s="61">
        <f>+G81</f>
        <v>1312437.5</v>
      </c>
      <c r="H90" s="56">
        <f>ROUND(+F90*G90,2)</f>
        <v>118906.84</v>
      </c>
      <c r="I90" s="26">
        <f>+H90-E90</f>
        <v>148.98999999999069</v>
      </c>
      <c r="J90" s="27">
        <f>+I90/E90</f>
        <v>1.254569697918838E-3</v>
      </c>
    </row>
    <row r="91" spans="1:10" ht="15.75" thickBot="1" x14ac:dyDescent="0.3">
      <c r="A91" s="62"/>
      <c r="B91" s="63"/>
      <c r="C91" s="64"/>
      <c r="D91" s="65"/>
      <c r="E91" s="66"/>
      <c r="F91" s="64"/>
      <c r="G91" s="67"/>
      <c r="H91" s="66"/>
      <c r="I91" s="68" t="s">
        <v>86</v>
      </c>
      <c r="J91" s="69"/>
    </row>
    <row r="92" spans="1:10" x14ac:dyDescent="0.25">
      <c r="A92" s="70" t="s">
        <v>56</v>
      </c>
      <c r="B92" s="19"/>
      <c r="C92" s="71"/>
      <c r="D92" s="72"/>
      <c r="E92" s="73">
        <f>SUM(E80:E90)</f>
        <v>152037.73000000001</v>
      </c>
      <c r="F92" s="74"/>
      <c r="G92" s="74"/>
      <c r="H92" s="73">
        <f>SUM(H80:H90)</f>
        <v>156881.98752443478</v>
      </c>
      <c r="I92" s="75">
        <f>+H92-E92</f>
        <v>4844.2575244347681</v>
      </c>
      <c r="J92" s="76">
        <f>+I92/E92</f>
        <v>3.1862206338089685E-2</v>
      </c>
    </row>
    <row r="93" spans="1:10" x14ac:dyDescent="0.25">
      <c r="A93" s="77" t="s">
        <v>52</v>
      </c>
      <c r="B93" s="19"/>
      <c r="C93" s="71">
        <v>0.13</v>
      </c>
      <c r="D93" s="72"/>
      <c r="E93" s="79">
        <f>+E92*0.13</f>
        <v>19764.904900000001</v>
      </c>
      <c r="F93" s="94">
        <v>0.13</v>
      </c>
      <c r="G93" s="80"/>
      <c r="H93" s="79">
        <f>+H92*0.13</f>
        <v>20394.658378176522</v>
      </c>
      <c r="I93" s="82">
        <f>+H93-E93</f>
        <v>629.75347817652073</v>
      </c>
      <c r="J93" s="83">
        <f>+I93/E93</f>
        <v>3.1862206338089727E-2</v>
      </c>
    </row>
    <row r="94" spans="1:10" x14ac:dyDescent="0.25">
      <c r="A94" s="84" t="s">
        <v>53</v>
      </c>
      <c r="B94" s="19"/>
      <c r="C94" s="85"/>
      <c r="D94" s="78"/>
      <c r="E94" s="79">
        <f>+E92+E93</f>
        <v>171802.6349</v>
      </c>
      <c r="F94" s="81"/>
      <c r="G94" s="81"/>
      <c r="H94" s="79">
        <f>+H92+H93</f>
        <v>177276.64590261132</v>
      </c>
      <c r="I94" s="82">
        <f>+H94-E94</f>
        <v>5474.0110026113107</v>
      </c>
      <c r="J94" s="83">
        <f>+I94/E94</f>
        <v>3.1862206338089817E-2</v>
      </c>
    </row>
    <row r="95" spans="1:10" x14ac:dyDescent="0.25">
      <c r="A95" s="170" t="s">
        <v>54</v>
      </c>
      <c r="B95" s="177"/>
      <c r="C95" s="85"/>
      <c r="D95" s="78"/>
      <c r="E95" s="86">
        <v>0</v>
      </c>
      <c r="F95" s="58"/>
      <c r="G95" s="58"/>
      <c r="H95" s="58"/>
      <c r="I95" s="58"/>
      <c r="J95" s="87"/>
    </row>
    <row r="96" spans="1:10" ht="15.75" thickBot="1" x14ac:dyDescent="0.3">
      <c r="A96" s="175" t="s">
        <v>56</v>
      </c>
      <c r="B96" s="176"/>
      <c r="C96" s="95"/>
      <c r="D96" s="96"/>
      <c r="E96" s="97">
        <f>+E94</f>
        <v>171802.6349</v>
      </c>
      <c r="F96" s="98"/>
      <c r="G96" s="98"/>
      <c r="H96" s="97">
        <f>+H94</f>
        <v>177276.64590261132</v>
      </c>
      <c r="I96" s="99">
        <f>+H96-E96</f>
        <v>5474.0110026113107</v>
      </c>
      <c r="J96" s="100">
        <f>+I96/E96</f>
        <v>3.1862206338089817E-2</v>
      </c>
    </row>
    <row r="97" spans="1:10" ht="15.75" thickBot="1" x14ac:dyDescent="0.3">
      <c r="A97" s="62"/>
      <c r="B97" s="63"/>
      <c r="C97" s="101"/>
      <c r="D97" s="102"/>
      <c r="E97" s="103"/>
      <c r="F97" s="101"/>
      <c r="G97" s="65"/>
      <c r="H97" s="103"/>
      <c r="I97" s="104"/>
      <c r="J97" s="69"/>
    </row>
    <row r="99" spans="1:10" x14ac:dyDescent="0.25">
      <c r="A99" s="1" t="s">
        <v>0</v>
      </c>
      <c r="B99" s="173" t="s">
        <v>66</v>
      </c>
      <c r="C99" s="173"/>
      <c r="D99" s="173"/>
      <c r="E99" s="2"/>
      <c r="F99" s="2"/>
      <c r="G99" s="3"/>
      <c r="H99" s="3"/>
      <c r="I99" s="3"/>
      <c r="J99" s="3"/>
    </row>
    <row r="100" spans="1:10" x14ac:dyDescent="0.25">
      <c r="A100" s="1" t="s">
        <v>2</v>
      </c>
      <c r="B100" s="173" t="s">
        <v>62</v>
      </c>
      <c r="C100" s="173"/>
      <c r="D100" s="173"/>
      <c r="E100" s="2"/>
      <c r="F100" s="2"/>
      <c r="G100" s="3"/>
      <c r="H100" s="3"/>
      <c r="I100" s="3"/>
      <c r="J100" s="3"/>
    </row>
    <row r="101" spans="1:10" ht="15.75" x14ac:dyDescent="0.25">
      <c r="A101" s="1" t="s">
        <v>4</v>
      </c>
      <c r="B101" s="4">
        <v>1800000</v>
      </c>
      <c r="C101" s="5" t="s">
        <v>5</v>
      </c>
      <c r="D101" s="6"/>
      <c r="E101" s="3"/>
      <c r="F101" s="3"/>
      <c r="G101" s="7"/>
      <c r="H101" s="7"/>
      <c r="I101" s="7"/>
      <c r="J101" s="7"/>
    </row>
    <row r="102" spans="1:10" ht="15.75" x14ac:dyDescent="0.25">
      <c r="A102" s="1" t="s">
        <v>6</v>
      </c>
      <c r="B102" s="4">
        <v>3500</v>
      </c>
      <c r="C102" s="8" t="s">
        <v>7</v>
      </c>
      <c r="D102" s="9"/>
      <c r="E102" s="10"/>
      <c r="F102" s="10"/>
      <c r="G102" s="10"/>
      <c r="H102" s="3"/>
      <c r="I102" s="3"/>
      <c r="J102" s="3"/>
    </row>
    <row r="103" spans="1:10" x14ac:dyDescent="0.25">
      <c r="A103" s="1" t="s">
        <v>8</v>
      </c>
      <c r="B103" s="11">
        <v>1.0362</v>
      </c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1" t="s">
        <v>9</v>
      </c>
      <c r="B104" s="11">
        <v>1.0375000000000001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5" t="s">
        <v>10</v>
      </c>
      <c r="B105" s="12" t="s">
        <v>11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6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13"/>
      <c r="C107" s="162" t="s">
        <v>12</v>
      </c>
      <c r="D107" s="171"/>
      <c r="E107" s="163"/>
      <c r="F107" s="162" t="s">
        <v>13</v>
      </c>
      <c r="G107" s="171"/>
      <c r="H107" s="163"/>
      <c r="I107" s="162" t="s">
        <v>14</v>
      </c>
      <c r="J107" s="163"/>
    </row>
    <row r="108" spans="1:10" x14ac:dyDescent="0.25">
      <c r="A108" s="6"/>
      <c r="B108" s="164" t="s">
        <v>15</v>
      </c>
      <c r="C108" s="14" t="s">
        <v>16</v>
      </c>
      <c r="D108" s="14" t="s">
        <v>17</v>
      </c>
      <c r="E108" s="15" t="s">
        <v>18</v>
      </c>
      <c r="F108" s="14" t="s">
        <v>16</v>
      </c>
      <c r="G108" s="16" t="s">
        <v>17</v>
      </c>
      <c r="H108" s="15" t="s">
        <v>18</v>
      </c>
      <c r="I108" s="166" t="s">
        <v>19</v>
      </c>
      <c r="J108" s="168" t="s">
        <v>20</v>
      </c>
    </row>
    <row r="109" spans="1:10" x14ac:dyDescent="0.25">
      <c r="A109" s="6"/>
      <c r="B109" s="165"/>
      <c r="C109" s="17" t="s">
        <v>21</v>
      </c>
      <c r="D109" s="17"/>
      <c r="E109" s="18" t="s">
        <v>21</v>
      </c>
      <c r="F109" s="17" t="s">
        <v>21</v>
      </c>
      <c r="G109" s="18"/>
      <c r="H109" s="18" t="s">
        <v>21</v>
      </c>
      <c r="I109" s="167"/>
      <c r="J109" s="169"/>
    </row>
    <row r="110" spans="1:10" x14ac:dyDescent="0.25">
      <c r="A110" s="19" t="s">
        <v>22</v>
      </c>
      <c r="B110" s="20" t="s">
        <v>23</v>
      </c>
      <c r="C110" s="21">
        <v>899.32</v>
      </c>
      <c r="D110" s="22">
        <v>1</v>
      </c>
      <c r="E110" s="23">
        <f>+C110*D110</f>
        <v>899.32</v>
      </c>
      <c r="F110" s="148">
        <f>+'[1]Rates By Rate Class'!$D$11</f>
        <v>648.41232613626096</v>
      </c>
      <c r="G110" s="25">
        <v>1</v>
      </c>
      <c r="H110" s="23">
        <f>+F110</f>
        <v>648.41232613626096</v>
      </c>
      <c r="I110" s="26">
        <f>+H110-E110</f>
        <v>-250.90767386373909</v>
      </c>
      <c r="J110" s="27">
        <f>+I110/E110</f>
        <v>-0.27899710210352163</v>
      </c>
    </row>
    <row r="111" spans="1:10" x14ac:dyDescent="0.25">
      <c r="A111" s="19" t="s">
        <v>24</v>
      </c>
      <c r="B111" s="20"/>
      <c r="C111" s="21"/>
      <c r="D111" s="22">
        <v>1</v>
      </c>
      <c r="E111" s="23">
        <v>0</v>
      </c>
      <c r="F111" s="24"/>
      <c r="G111" s="25">
        <v>1</v>
      </c>
      <c r="H111" s="23">
        <v>0</v>
      </c>
      <c r="I111" s="26">
        <v>0</v>
      </c>
      <c r="J111" s="27" t="s">
        <v>25</v>
      </c>
    </row>
    <row r="112" spans="1:10" x14ac:dyDescent="0.25">
      <c r="A112" s="19" t="s">
        <v>26</v>
      </c>
      <c r="B112" s="20" t="s">
        <v>63</v>
      </c>
      <c r="C112" s="21">
        <v>2.8380000000000001</v>
      </c>
      <c r="D112" s="29">
        <f>+$B$102</f>
        <v>3500</v>
      </c>
      <c r="E112" s="23">
        <f>+C112*D112</f>
        <v>9933</v>
      </c>
      <c r="F112" s="24">
        <f>+'[1]Rates By Rate Class'!$E$11</f>
        <v>2.2005494248062019</v>
      </c>
      <c r="G112" s="29">
        <f>+$B$102</f>
        <v>3500</v>
      </c>
      <c r="H112" s="23">
        <f>+F112*G112</f>
        <v>7701.9229868217062</v>
      </c>
      <c r="I112" s="26">
        <f>+H112-E112</f>
        <v>-2231.0770131782938</v>
      </c>
      <c r="J112" s="27">
        <f>+I112/E112</f>
        <v>-0.22461260577653214</v>
      </c>
    </row>
    <row r="113" spans="1:13" x14ac:dyDescent="0.25">
      <c r="A113" s="19" t="s">
        <v>28</v>
      </c>
      <c r="B113" s="20"/>
      <c r="C113" s="21"/>
      <c r="D113" s="29">
        <f t="shared" ref="D113:D114" si="26">+$B$102</f>
        <v>3500</v>
      </c>
      <c r="E113" s="23">
        <v>0</v>
      </c>
      <c r="F113" s="24"/>
      <c r="G113" s="29">
        <f t="shared" ref="G113:G114" si="27">+$B$102</f>
        <v>3500</v>
      </c>
      <c r="H113" s="23">
        <f t="shared" ref="H113:H115" si="28">+F113*G113</f>
        <v>0</v>
      </c>
      <c r="I113" s="26">
        <v>0</v>
      </c>
      <c r="J113" s="27" t="s">
        <v>25</v>
      </c>
    </row>
    <row r="114" spans="1:13" x14ac:dyDescent="0.25">
      <c r="A114" s="19" t="s">
        <v>29</v>
      </c>
      <c r="B114" s="20" t="s">
        <v>63</v>
      </c>
      <c r="C114" s="21"/>
      <c r="D114" s="29">
        <f t="shared" si="26"/>
        <v>3500</v>
      </c>
      <c r="E114" s="23">
        <v>0</v>
      </c>
      <c r="F114" s="24">
        <f>+'[3]6. Rate Rider Calculations'!$F$184</f>
        <v>8.5122260582399661E-2</v>
      </c>
      <c r="G114" s="29">
        <f t="shared" si="27"/>
        <v>3500</v>
      </c>
      <c r="H114" s="23">
        <f t="shared" si="28"/>
        <v>297.9279120383988</v>
      </c>
      <c r="I114" s="26">
        <f>+H114-E114</f>
        <v>297.9279120383988</v>
      </c>
      <c r="J114" s="27">
        <v>1</v>
      </c>
    </row>
    <row r="115" spans="1:13" x14ac:dyDescent="0.25">
      <c r="A115" s="28"/>
      <c r="B115" s="20"/>
      <c r="C115" s="21"/>
      <c r="D115" s="29"/>
      <c r="E115" s="23">
        <v>0</v>
      </c>
      <c r="F115" s="24"/>
      <c r="G115" s="29"/>
      <c r="H115" s="23">
        <f t="shared" si="28"/>
        <v>0</v>
      </c>
      <c r="I115" s="26">
        <v>0</v>
      </c>
      <c r="J115" s="27" t="s">
        <v>25</v>
      </c>
    </row>
    <row r="116" spans="1:13" x14ac:dyDescent="0.25">
      <c r="A116" s="44" t="s">
        <v>30</v>
      </c>
      <c r="B116" s="45"/>
      <c r="C116" s="46"/>
      <c r="D116" s="33"/>
      <c r="E116" s="47">
        <f>SUM(E110:E115)</f>
        <v>10832.32</v>
      </c>
      <c r="F116" s="33"/>
      <c r="G116" s="36"/>
      <c r="H116" s="47">
        <f>SUM(H110:H115)</f>
        <v>8648.2632249963644</v>
      </c>
      <c r="I116" s="37">
        <f>+H116-E116</f>
        <v>-2184.0567750036353</v>
      </c>
      <c r="J116" s="38">
        <f>+I116/E116</f>
        <v>-0.20162410037772474</v>
      </c>
      <c r="L116">
        <f>+I116/H145</f>
        <v>-8.3607773856549938E-3</v>
      </c>
      <c r="M116">
        <f>+(H110+H112)/H145</f>
        <v>3.1965879022123438E-2</v>
      </c>
    </row>
    <row r="117" spans="1:13" x14ac:dyDescent="0.25">
      <c r="A117" s="39" t="s">
        <v>68</v>
      </c>
      <c r="B117" s="20" t="s">
        <v>27</v>
      </c>
      <c r="C117" s="21"/>
      <c r="D117" s="29">
        <f>+$B$101</f>
        <v>1800000</v>
      </c>
      <c r="E117" s="23">
        <f t="shared" ref="E117:E121" si="29">+C117*D117</f>
        <v>0</v>
      </c>
      <c r="F117" s="24">
        <f>+'[3]6. Rate Rider Calculations'!$F$49</f>
        <v>-3.1509322597035967E-3</v>
      </c>
      <c r="G117" s="29">
        <f>+$B$101</f>
        <v>1800000</v>
      </c>
      <c r="H117" s="23">
        <f t="shared" ref="H117:H121" si="30">+F117*G117</f>
        <v>-5671.6780674664742</v>
      </c>
      <c r="I117" s="26">
        <f>+H117-E117</f>
        <v>-5671.6780674664742</v>
      </c>
      <c r="J117" s="27">
        <v>-1</v>
      </c>
    </row>
    <row r="118" spans="1:13" x14ac:dyDescent="0.25">
      <c r="A118" s="28" t="s">
        <v>64</v>
      </c>
      <c r="B118" s="20" t="s">
        <v>63</v>
      </c>
      <c r="C118" s="21"/>
      <c r="D118" s="29">
        <f t="shared" ref="D118:D120" si="31">+$B$102</f>
        <v>3500</v>
      </c>
      <c r="E118" s="23">
        <f t="shared" si="29"/>
        <v>0</v>
      </c>
      <c r="F118" s="24">
        <f>+'[3]6. Rate Rider Calculations'!$F$23</f>
        <v>1.7262604922524343</v>
      </c>
      <c r="G118" s="29">
        <f t="shared" ref="G118:G120" si="32">+$B$102</f>
        <v>3500</v>
      </c>
      <c r="H118" s="23">
        <f t="shared" si="30"/>
        <v>6041.9117228835203</v>
      </c>
      <c r="I118" s="26">
        <f>+H118-E118</f>
        <v>6041.9117228835203</v>
      </c>
      <c r="J118" s="27">
        <v>1</v>
      </c>
    </row>
    <row r="119" spans="1:13" x14ac:dyDescent="0.25">
      <c r="A119" s="39" t="s">
        <v>32</v>
      </c>
      <c r="B119" s="20" t="s">
        <v>63</v>
      </c>
      <c r="C119" s="21"/>
      <c r="D119" s="29">
        <f t="shared" si="31"/>
        <v>3500</v>
      </c>
      <c r="E119" s="23">
        <f t="shared" si="29"/>
        <v>0</v>
      </c>
      <c r="F119" s="24">
        <f>+'[3]6. Rate Rider Calculations'!$F$128</f>
        <v>6.1890195985120572E-4</v>
      </c>
      <c r="G119" s="29">
        <f t="shared" si="32"/>
        <v>3500</v>
      </c>
      <c r="H119" s="23">
        <f t="shared" si="30"/>
        <v>2.1661568594792202</v>
      </c>
      <c r="I119" s="26">
        <f t="shared" ref="I119:I121" si="33">+H119-E119</f>
        <v>2.1661568594792202</v>
      </c>
      <c r="J119" s="27">
        <v>1</v>
      </c>
    </row>
    <row r="120" spans="1:13" x14ac:dyDescent="0.25">
      <c r="A120" s="39" t="s">
        <v>33</v>
      </c>
      <c r="B120" s="20" t="s">
        <v>63</v>
      </c>
      <c r="C120" s="21"/>
      <c r="D120" s="29">
        <f t="shared" si="31"/>
        <v>3500</v>
      </c>
      <c r="E120" s="23">
        <f t="shared" si="29"/>
        <v>0</v>
      </c>
      <c r="F120" s="24">
        <f>+'[3]6. Rate Rider Calculations'!$F$156</f>
        <v>-0.89692201426015727</v>
      </c>
      <c r="G120" s="29">
        <f t="shared" si="32"/>
        <v>3500</v>
      </c>
      <c r="H120" s="23">
        <f t="shared" si="30"/>
        <v>-3139.2270499105502</v>
      </c>
      <c r="I120" s="26">
        <f t="shared" si="33"/>
        <v>-3139.2270499105502</v>
      </c>
      <c r="J120" s="27">
        <v>-1</v>
      </c>
    </row>
    <row r="121" spans="1:13" x14ac:dyDescent="0.25">
      <c r="A121" s="39" t="s">
        <v>59</v>
      </c>
      <c r="B121" s="20" t="s">
        <v>27</v>
      </c>
      <c r="C121" s="21"/>
      <c r="D121" s="29">
        <f>+$B$101</f>
        <v>1800000</v>
      </c>
      <c r="E121" s="23">
        <f t="shared" si="29"/>
        <v>0</v>
      </c>
      <c r="F121" s="24">
        <f>+'[3]6. Rate Rider Calculations'!$F$75</f>
        <v>6.9785449619547196E-3</v>
      </c>
      <c r="G121" s="29">
        <f>+$B$101</f>
        <v>1800000</v>
      </c>
      <c r="H121" s="23">
        <f t="shared" si="30"/>
        <v>12561.380931518495</v>
      </c>
      <c r="I121" s="26">
        <f t="shared" si="33"/>
        <v>12561.380931518495</v>
      </c>
      <c r="J121" s="27">
        <v>1</v>
      </c>
    </row>
    <row r="122" spans="1:13" x14ac:dyDescent="0.25">
      <c r="A122" s="28" t="s">
        <v>67</v>
      </c>
      <c r="B122" s="20" t="s">
        <v>23</v>
      </c>
      <c r="C122" s="21">
        <v>255.62</v>
      </c>
      <c r="D122" s="22">
        <v>1</v>
      </c>
      <c r="E122" s="23">
        <f>+C122*D122</f>
        <v>255.62</v>
      </c>
      <c r="F122" s="24"/>
      <c r="G122" s="22">
        <v>1</v>
      </c>
      <c r="H122" s="23">
        <f>+F122*G122</f>
        <v>0</v>
      </c>
      <c r="I122" s="26">
        <v>-255.62</v>
      </c>
      <c r="J122" s="27">
        <v>-1</v>
      </c>
    </row>
    <row r="123" spans="1:13" x14ac:dyDescent="0.25">
      <c r="A123" s="40" t="s">
        <v>34</v>
      </c>
      <c r="B123" s="20" t="s">
        <v>63</v>
      </c>
      <c r="C123" s="21">
        <v>7.7899999999999997E-2</v>
      </c>
      <c r="D123" s="29">
        <f>+$B$102</f>
        <v>3500</v>
      </c>
      <c r="E123" s="23">
        <f>+C123*D123</f>
        <v>272.64999999999998</v>
      </c>
      <c r="F123" s="24">
        <f>+'[1]Low Voltage Rates'!$G$11</f>
        <v>0.25576506908438745</v>
      </c>
      <c r="G123" s="29">
        <f>+$B$102</f>
        <v>3500</v>
      </c>
      <c r="H123" s="23">
        <f>+F123*G123</f>
        <v>895.17774179535604</v>
      </c>
      <c r="I123" s="26">
        <f t="shared" ref="I123" si="34">+H123-E123</f>
        <v>622.52774179535606</v>
      </c>
      <c r="J123" s="27">
        <f>+I123/E123</f>
        <v>2.283248640364409</v>
      </c>
    </row>
    <row r="124" spans="1:13" x14ac:dyDescent="0.25">
      <c r="A124" s="40" t="s">
        <v>35</v>
      </c>
      <c r="B124" s="20"/>
      <c r="C124" s="41">
        <v>0</v>
      </c>
      <c r="D124" s="42">
        <v>0</v>
      </c>
      <c r="E124" s="23">
        <v>0</v>
      </c>
      <c r="F124" s="43">
        <v>0</v>
      </c>
      <c r="G124" s="42">
        <v>0</v>
      </c>
      <c r="H124" s="23">
        <v>0</v>
      </c>
      <c r="I124" s="26">
        <v>0</v>
      </c>
      <c r="J124" s="27" t="s">
        <v>25</v>
      </c>
    </row>
    <row r="125" spans="1:13" x14ac:dyDescent="0.25">
      <c r="A125" s="40" t="s">
        <v>36</v>
      </c>
      <c r="B125" s="20"/>
      <c r="C125" s="41"/>
      <c r="D125" s="22"/>
      <c r="E125" s="23"/>
      <c r="F125" s="41"/>
      <c r="G125" s="22"/>
      <c r="H125" s="23"/>
      <c r="I125" s="26">
        <v>0</v>
      </c>
      <c r="J125" s="27"/>
    </row>
    <row r="126" spans="1:13" x14ac:dyDescent="0.25">
      <c r="A126" s="44" t="s">
        <v>37</v>
      </c>
      <c r="B126" s="45"/>
      <c r="C126" s="46"/>
      <c r="D126" s="33"/>
      <c r="E126" s="47">
        <f>SUM(E116:E125)</f>
        <v>11360.59</v>
      </c>
      <c r="F126" s="33"/>
      <c r="G126" s="36"/>
      <c r="H126" s="47">
        <f>SUM(H116:H125)</f>
        <v>19337.994660676191</v>
      </c>
      <c r="I126" s="37">
        <f>+H126-E126</f>
        <v>7977.4046606761913</v>
      </c>
      <c r="J126" s="38">
        <f t="shared" ref="J126:J131" si="35">+I126/E126</f>
        <v>0.70219985587686828</v>
      </c>
    </row>
    <row r="127" spans="1:13" x14ac:dyDescent="0.25">
      <c r="A127" s="48" t="s">
        <v>38</v>
      </c>
      <c r="B127" s="49" t="s">
        <v>63</v>
      </c>
      <c r="C127" s="24">
        <v>3.2199</v>
      </c>
      <c r="D127" s="42">
        <f>+$B$102</f>
        <v>3500</v>
      </c>
      <c r="E127" s="23">
        <f>+C127*D127</f>
        <v>11269.65</v>
      </c>
      <c r="F127" s="24">
        <f>+'[4]9. RTSR Rates to Forecast'!$J$44</f>
        <v>2.9698196191654191</v>
      </c>
      <c r="G127" s="42">
        <f>+$B$102</f>
        <v>3500</v>
      </c>
      <c r="H127" s="23">
        <f>+F127*G127</f>
        <v>10394.368667078967</v>
      </c>
      <c r="I127" s="26">
        <f>+H127-E127</f>
        <v>-875.28133292103303</v>
      </c>
      <c r="J127" s="27">
        <f t="shared" si="35"/>
        <v>-7.7667126567465106E-2</v>
      </c>
    </row>
    <row r="128" spans="1:13" x14ac:dyDescent="0.25">
      <c r="A128" s="50" t="s">
        <v>39</v>
      </c>
      <c r="B128" s="49" t="s">
        <v>63</v>
      </c>
      <c r="C128" s="24">
        <v>2.4224999999999999</v>
      </c>
      <c r="D128" s="42">
        <f>+$B$102</f>
        <v>3500</v>
      </c>
      <c r="E128" s="23">
        <f>+C128*D128</f>
        <v>8478.75</v>
      </c>
      <c r="F128" s="24">
        <f>+'[4]9. RTSR Rates to Forecast'!$J$56</f>
        <v>2.4116564420967586</v>
      </c>
      <c r="G128" s="42">
        <f>+$B$102</f>
        <v>3500</v>
      </c>
      <c r="H128" s="23">
        <f>+F128*G128</f>
        <v>8440.7975473386541</v>
      </c>
      <c r="I128" s="26">
        <f>+H128-E128</f>
        <v>-37.952452661345887</v>
      </c>
      <c r="J128" s="27">
        <f t="shared" si="35"/>
        <v>-4.4761848929790226E-3</v>
      </c>
    </row>
    <row r="129" spans="1:10" x14ac:dyDescent="0.25">
      <c r="A129" s="44" t="s">
        <v>40</v>
      </c>
      <c r="B129" s="31"/>
      <c r="C129" s="51"/>
      <c r="D129" s="33"/>
      <c r="E129" s="47">
        <f>SUM(E126:E128)</f>
        <v>31108.989999999998</v>
      </c>
      <c r="F129" s="52"/>
      <c r="G129" s="53"/>
      <c r="H129" s="47">
        <f>SUM(H126:H128)</f>
        <v>38173.16087509381</v>
      </c>
      <c r="I129" s="37">
        <f>+H129-E129</f>
        <v>7064.1708750938124</v>
      </c>
      <c r="J129" s="38">
        <f t="shared" si="35"/>
        <v>0.22707811713250134</v>
      </c>
    </row>
    <row r="130" spans="1:10" x14ac:dyDescent="0.25">
      <c r="A130" s="54" t="s">
        <v>41</v>
      </c>
      <c r="B130" s="20" t="s">
        <v>27</v>
      </c>
      <c r="C130" s="55">
        <v>3.5999999999999999E-3</v>
      </c>
      <c r="D130" s="42">
        <f>+$B$101*$B$103</f>
        <v>1865160</v>
      </c>
      <c r="E130" s="56">
        <f>ROUND(+C130*D130,2)</f>
        <v>6714.58</v>
      </c>
      <c r="F130" s="137">
        <v>3.5999999999999999E-3</v>
      </c>
      <c r="G130" s="42">
        <f>+$B$101*$B$104</f>
        <v>1867500.0000000002</v>
      </c>
      <c r="H130" s="56">
        <f>+F130*G130</f>
        <v>6723.0000000000009</v>
      </c>
      <c r="I130" s="26">
        <f>+H130-E130</f>
        <v>8.4200000000009823</v>
      </c>
      <c r="J130" s="27">
        <f t="shared" si="35"/>
        <v>1.2539875911823199E-3</v>
      </c>
    </row>
    <row r="131" spans="1:10" x14ac:dyDescent="0.25">
      <c r="A131" s="54" t="s">
        <v>42</v>
      </c>
      <c r="B131" s="20" t="s">
        <v>27</v>
      </c>
      <c r="C131" s="55">
        <v>1.2999999999999999E-3</v>
      </c>
      <c r="D131" s="42">
        <f>+$B$101*$B$103</f>
        <v>1865160</v>
      </c>
      <c r="E131" s="56">
        <f>ROUND(+C131*D131,2)</f>
        <v>2424.71</v>
      </c>
      <c r="F131" s="57">
        <v>1.2999999999999999E-3</v>
      </c>
      <c r="G131" s="42">
        <f>+$B$101*$B$104</f>
        <v>1867500.0000000002</v>
      </c>
      <c r="H131" s="56">
        <f>+F131*G131</f>
        <v>2427.75</v>
      </c>
      <c r="I131" s="26">
        <f t="shared" ref="I131:I132" si="36">+H131-E131</f>
        <v>3.0399999999999636</v>
      </c>
      <c r="J131" s="27">
        <f t="shared" si="35"/>
        <v>1.2537581813907492E-3</v>
      </c>
    </row>
    <row r="132" spans="1:10" x14ac:dyDescent="0.25">
      <c r="A132" s="19" t="s">
        <v>43</v>
      </c>
      <c r="B132" s="20" t="s">
        <v>23</v>
      </c>
      <c r="C132" s="55">
        <v>0.25</v>
      </c>
      <c r="D132" s="22">
        <v>1</v>
      </c>
      <c r="E132" s="56">
        <f t="shared" ref="E131:E133" si="37">+C132*D132</f>
        <v>0.25</v>
      </c>
      <c r="F132" s="57">
        <v>0.25</v>
      </c>
      <c r="G132" s="22">
        <v>1</v>
      </c>
      <c r="H132" s="56">
        <v>0.25</v>
      </c>
      <c r="I132" s="26">
        <f t="shared" si="36"/>
        <v>0</v>
      </c>
      <c r="J132" s="27">
        <v>0</v>
      </c>
    </row>
    <row r="133" spans="1:10" x14ac:dyDescent="0.25">
      <c r="A133" s="19" t="s">
        <v>44</v>
      </c>
      <c r="B133" s="20" t="s">
        <v>27</v>
      </c>
      <c r="C133" s="55">
        <v>7.0000000000000001E-3</v>
      </c>
      <c r="D133" s="29">
        <f>+$B$101</f>
        <v>1800000</v>
      </c>
      <c r="E133" s="56">
        <f t="shared" si="37"/>
        <v>12600</v>
      </c>
      <c r="F133" s="118">
        <f>+C133</f>
        <v>7.0000000000000001E-3</v>
      </c>
      <c r="G133" s="29">
        <f>+$B$101</f>
        <v>1800000</v>
      </c>
      <c r="H133" s="58">
        <f>+F133*G133</f>
        <v>12600</v>
      </c>
      <c r="I133" s="58">
        <f>+H133-E133</f>
        <v>0</v>
      </c>
      <c r="J133" s="27">
        <v>0</v>
      </c>
    </row>
    <row r="134" spans="1:10" ht="25.5" x14ac:dyDescent="0.25">
      <c r="A134" s="54" t="s">
        <v>45</v>
      </c>
      <c r="B134" s="138" t="s">
        <v>27</v>
      </c>
      <c r="C134" s="118">
        <v>1.1000000000000001E-3</v>
      </c>
      <c r="D134" s="189">
        <f>+D131</f>
        <v>1865160</v>
      </c>
      <c r="E134" s="56">
        <f>ROUND(+C134*D134,2)</f>
        <v>2051.6799999999998</v>
      </c>
      <c r="F134" s="137">
        <v>1.1000000000000001E-3</v>
      </c>
      <c r="G134" s="29">
        <f>+G130</f>
        <v>1867500.0000000002</v>
      </c>
      <c r="H134" s="58">
        <f>+F134*G134</f>
        <v>2054.2500000000005</v>
      </c>
      <c r="I134" s="58">
        <f>+H134-E134</f>
        <v>2.5700000000006185</v>
      </c>
      <c r="J134" s="27">
        <v>1</v>
      </c>
    </row>
    <row r="135" spans="1:10" x14ac:dyDescent="0.25">
      <c r="A135" s="40"/>
      <c r="B135" s="20"/>
      <c r="C135" s="59"/>
      <c r="D135" s="60"/>
      <c r="E135" s="56"/>
      <c r="F135" s="59"/>
      <c r="G135" s="60"/>
      <c r="H135" s="56"/>
      <c r="I135" s="26"/>
      <c r="J135" s="27"/>
    </row>
    <row r="136" spans="1:10" x14ac:dyDescent="0.25">
      <c r="A136" s="40"/>
      <c r="B136" s="20"/>
      <c r="C136" s="59"/>
      <c r="D136" s="60"/>
      <c r="E136" s="56"/>
      <c r="F136" s="59"/>
      <c r="G136" s="60"/>
      <c r="H136" s="56"/>
      <c r="I136" s="26"/>
      <c r="J136" s="27"/>
    </row>
    <row r="137" spans="1:10" x14ac:dyDescent="0.25">
      <c r="A137" s="6"/>
      <c r="B137" s="20"/>
      <c r="C137" s="59"/>
      <c r="D137" s="60"/>
      <c r="E137" s="56"/>
      <c r="F137" s="59"/>
      <c r="G137" s="60"/>
      <c r="H137" s="56"/>
      <c r="I137" s="26"/>
      <c r="J137" s="27"/>
    </row>
    <row r="138" spans="1:10" x14ac:dyDescent="0.25">
      <c r="A138" s="40"/>
      <c r="B138" s="20"/>
      <c r="C138" s="59"/>
      <c r="D138" s="60"/>
      <c r="E138" s="56"/>
      <c r="F138" s="59"/>
      <c r="G138" s="60"/>
      <c r="H138" s="56"/>
      <c r="I138" s="26"/>
      <c r="J138" s="27"/>
    </row>
    <row r="139" spans="1:10" ht="15.75" thickBot="1" x14ac:dyDescent="0.3">
      <c r="A139" s="40" t="s">
        <v>50</v>
      </c>
      <c r="B139" s="20"/>
      <c r="C139" s="55">
        <v>9.06E-2</v>
      </c>
      <c r="D139" s="61">
        <f>+D130</f>
        <v>1865160</v>
      </c>
      <c r="E139" s="56">
        <f>ROUND(+C139*D139,2)</f>
        <v>168983.5</v>
      </c>
      <c r="F139" s="55">
        <v>9.06E-2</v>
      </c>
      <c r="G139" s="61">
        <f>+G130</f>
        <v>1867500.0000000002</v>
      </c>
      <c r="H139" s="56">
        <f>ROUND(+F139*G139,2)</f>
        <v>169195.5</v>
      </c>
      <c r="I139" s="26">
        <f>+H139-E139</f>
        <v>212</v>
      </c>
      <c r="J139" s="27">
        <f>+I139/E139</f>
        <v>1.2545603564845088E-3</v>
      </c>
    </row>
    <row r="140" spans="1:10" ht="15.75" thickBot="1" x14ac:dyDescent="0.3">
      <c r="A140" s="62"/>
      <c r="B140" s="63"/>
      <c r="C140" s="64"/>
      <c r="D140" s="65"/>
      <c r="E140" s="66"/>
      <c r="F140" s="64"/>
      <c r="G140" s="67"/>
      <c r="H140" s="66"/>
      <c r="I140" s="68" t="s">
        <v>86</v>
      </c>
      <c r="J140" s="69"/>
    </row>
    <row r="141" spans="1:10" x14ac:dyDescent="0.25">
      <c r="A141" s="70" t="s">
        <v>56</v>
      </c>
      <c r="B141" s="19"/>
      <c r="C141" s="71"/>
      <c r="D141" s="72"/>
      <c r="E141" s="73">
        <f>SUM(E129:E139)</f>
        <v>223883.71</v>
      </c>
      <c r="F141" s="74"/>
      <c r="G141" s="74"/>
      <c r="H141" s="73">
        <f>SUM(H129:H139)</f>
        <v>231173.9108750938</v>
      </c>
      <c r="I141" s="75">
        <f>+H141-E141</f>
        <v>7290.2008750938112</v>
      </c>
      <c r="J141" s="76">
        <f>+I141/E141</f>
        <v>3.2562444472149454E-2</v>
      </c>
    </row>
    <row r="142" spans="1:10" x14ac:dyDescent="0.25">
      <c r="A142" s="77" t="s">
        <v>52</v>
      </c>
      <c r="B142" s="19"/>
      <c r="C142" s="71">
        <v>0.13</v>
      </c>
      <c r="D142" s="72"/>
      <c r="E142" s="79">
        <f>+E141*0.13</f>
        <v>29104.882300000001</v>
      </c>
      <c r="F142" s="94">
        <v>0.13</v>
      </c>
      <c r="G142" s="80"/>
      <c r="H142" s="79">
        <f>+H141*0.13</f>
        <v>30052.608413762195</v>
      </c>
      <c r="I142" s="82">
        <f>+H142-E142</f>
        <v>947.72611376219356</v>
      </c>
      <c r="J142" s="83">
        <f>+I142/E142</f>
        <v>3.2562444472149385E-2</v>
      </c>
    </row>
    <row r="143" spans="1:10" x14ac:dyDescent="0.25">
      <c r="A143" s="84" t="s">
        <v>53</v>
      </c>
      <c r="B143" s="19"/>
      <c r="C143" s="85"/>
      <c r="D143" s="78"/>
      <c r="E143" s="79">
        <f>+E141+E142</f>
        <v>252988.59229999999</v>
      </c>
      <c r="F143" s="81"/>
      <c r="G143" s="81"/>
      <c r="H143" s="79">
        <f>+H141+H142</f>
        <v>261226.51928885601</v>
      </c>
      <c r="I143" s="82">
        <f>+H143-E143</f>
        <v>8237.9269888560229</v>
      </c>
      <c r="J143" s="83">
        <f>+I143/E143</f>
        <v>3.2562444472149517E-2</v>
      </c>
    </row>
    <row r="144" spans="1:10" x14ac:dyDescent="0.25">
      <c r="A144" s="170" t="s">
        <v>54</v>
      </c>
      <c r="B144" s="177"/>
      <c r="C144" s="85"/>
      <c r="D144" s="78"/>
      <c r="E144" s="86">
        <v>0</v>
      </c>
      <c r="F144" s="58"/>
      <c r="G144" s="58"/>
      <c r="H144" s="58"/>
      <c r="I144" s="58"/>
      <c r="J144" s="87"/>
    </row>
    <row r="145" spans="1:10" ht="15.75" thickBot="1" x14ac:dyDescent="0.3">
      <c r="A145" s="175" t="s">
        <v>56</v>
      </c>
      <c r="B145" s="176"/>
      <c r="C145" s="95"/>
      <c r="D145" s="96"/>
      <c r="E145" s="97">
        <f>+E143</f>
        <v>252988.59229999999</v>
      </c>
      <c r="F145" s="98"/>
      <c r="G145" s="98"/>
      <c r="H145" s="97">
        <f>+H143</f>
        <v>261226.51928885601</v>
      </c>
      <c r="I145" s="99">
        <f>+H145-E145</f>
        <v>8237.9269888560229</v>
      </c>
      <c r="J145" s="100">
        <f>+I145/E145</f>
        <v>3.2562444472149517E-2</v>
      </c>
    </row>
    <row r="146" spans="1:10" ht="15.75" thickBot="1" x14ac:dyDescent="0.3">
      <c r="A146" s="62"/>
      <c r="B146" s="63"/>
      <c r="C146" s="101"/>
      <c r="D146" s="102"/>
      <c r="E146" s="103"/>
      <c r="F146" s="101"/>
      <c r="G146" s="65"/>
      <c r="H146" s="103"/>
      <c r="I146" s="104"/>
      <c r="J146" s="69"/>
    </row>
  </sheetData>
  <mergeCells count="30">
    <mergeCell ref="B10:B11"/>
    <mergeCell ref="I10:I11"/>
    <mergeCell ref="J10:J11"/>
    <mergeCell ref="B1:D1"/>
    <mergeCell ref="B2:D2"/>
    <mergeCell ref="C9:E9"/>
    <mergeCell ref="F9:H9"/>
    <mergeCell ref="I9:J9"/>
    <mergeCell ref="F58:H58"/>
    <mergeCell ref="I58:J58"/>
    <mergeCell ref="B59:B60"/>
    <mergeCell ref="I59:I60"/>
    <mergeCell ref="J59:J60"/>
    <mergeCell ref="F107:H107"/>
    <mergeCell ref="I107:J107"/>
    <mergeCell ref="B108:B109"/>
    <mergeCell ref="I108:I109"/>
    <mergeCell ref="J108:J109"/>
    <mergeCell ref="A47:B47"/>
    <mergeCell ref="A46:B46"/>
    <mergeCell ref="A144:B144"/>
    <mergeCell ref="A145:B145"/>
    <mergeCell ref="B99:D99"/>
    <mergeCell ref="B100:D100"/>
    <mergeCell ref="C107:E107"/>
    <mergeCell ref="A95:B95"/>
    <mergeCell ref="A96:B96"/>
    <mergeCell ref="B50:D50"/>
    <mergeCell ref="B51:D51"/>
    <mergeCell ref="C58:E58"/>
  </mergeCells>
  <pageMargins left="0.7" right="0.7" top="0.75" bottom="0.75" header="0.3" footer="0.3"/>
  <pageSetup scale="49" orientation="landscape" r:id="rId1"/>
  <rowBreaks count="3" manualBreakCount="3">
    <brk id="48" max="16383" man="1"/>
    <brk id="97" max="16383" man="1"/>
    <brk id="1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="80" zoomScaleNormal="80" workbookViewId="0">
      <selection activeCell="A3" sqref="A3"/>
    </sheetView>
  </sheetViews>
  <sheetFormatPr defaultRowHeight="15" x14ac:dyDescent="0.25"/>
  <cols>
    <col min="1" max="1" width="73" bestFit="1" customWidth="1"/>
    <col min="2" max="2" width="13.85546875" bestFit="1" customWidth="1"/>
    <col min="3" max="3" width="15.7109375" bestFit="1" customWidth="1"/>
    <col min="4" max="4" width="15.140625" bestFit="1" customWidth="1"/>
    <col min="5" max="6" width="15.7109375" bestFit="1" customWidth="1"/>
    <col min="7" max="7" width="14" bestFit="1" customWidth="1"/>
    <col min="8" max="8" width="15.85546875" bestFit="1" customWidth="1"/>
    <col min="9" max="9" width="14.5703125" bestFit="1" customWidth="1"/>
    <col min="10" max="10" width="11.7109375" bestFit="1" customWidth="1"/>
  </cols>
  <sheetData>
    <row r="1" spans="1:10" x14ac:dyDescent="0.25">
      <c r="A1" s="1" t="s">
        <v>0</v>
      </c>
      <c r="B1" s="173" t="s">
        <v>69</v>
      </c>
      <c r="C1" s="173"/>
      <c r="D1" s="173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73" t="s">
        <v>62</v>
      </c>
      <c r="C2" s="173"/>
      <c r="D2" s="173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2400000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5400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1.0148999999999999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1.0154000000000001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62" t="s">
        <v>12</v>
      </c>
      <c r="D9" s="171"/>
      <c r="E9" s="163"/>
      <c r="F9" s="162" t="s">
        <v>13</v>
      </c>
      <c r="G9" s="171"/>
      <c r="H9" s="163"/>
      <c r="I9" s="162" t="s">
        <v>14</v>
      </c>
      <c r="J9" s="163"/>
    </row>
    <row r="10" spans="1:10" x14ac:dyDescent="0.25">
      <c r="A10" s="6"/>
      <c r="B10" s="164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66" t="s">
        <v>19</v>
      </c>
      <c r="J10" s="168" t="s">
        <v>20</v>
      </c>
    </row>
    <row r="11" spans="1:10" x14ac:dyDescent="0.25">
      <c r="A11" s="6"/>
      <c r="B11" s="165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67"/>
      <c r="J11" s="169"/>
    </row>
    <row r="12" spans="1:10" x14ac:dyDescent="0.25">
      <c r="A12" s="19" t="s">
        <v>22</v>
      </c>
      <c r="B12" s="20" t="s">
        <v>23</v>
      </c>
      <c r="C12" s="21">
        <v>3755.43</v>
      </c>
      <c r="D12" s="22">
        <v>1</v>
      </c>
      <c r="E12" s="23">
        <v>3755.43</v>
      </c>
      <c r="F12" s="148">
        <f>+'[1]Rates By Rate Class'!$D$12</f>
        <v>2620.4336862716686</v>
      </c>
      <c r="G12" s="25">
        <v>1</v>
      </c>
      <c r="H12" s="23">
        <f>+F12</f>
        <v>2620.4336862716686</v>
      </c>
      <c r="I12" s="26">
        <f>+H12-E12</f>
        <v>-1134.9963137283312</v>
      </c>
      <c r="J12" s="27">
        <f>+I12/E12</f>
        <v>-0.30222805743372427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/>
      <c r="B14" s="20"/>
      <c r="C14" s="21"/>
      <c r="D14" s="22"/>
      <c r="E14" s="23"/>
      <c r="F14" s="24"/>
      <c r="G14" s="25"/>
      <c r="H14" s="23"/>
      <c r="I14" s="26"/>
      <c r="J14" s="27"/>
    </row>
    <row r="15" spans="1:10" x14ac:dyDescent="0.25">
      <c r="A15" s="19" t="s">
        <v>26</v>
      </c>
      <c r="B15" s="20" t="s">
        <v>63</v>
      </c>
      <c r="C15" s="21">
        <v>2.2483</v>
      </c>
      <c r="D15" s="29">
        <f>+$B$4</f>
        <v>5400</v>
      </c>
      <c r="E15" s="23">
        <v>15738.1</v>
      </c>
      <c r="F15" s="24">
        <f>+'[1]Rates By Rate Class'!$E$12</f>
        <v>1.5688006584717578</v>
      </c>
      <c r="G15" s="29">
        <f>+$B$4</f>
        <v>5400</v>
      </c>
      <c r="H15" s="23">
        <f>+F15*G15</f>
        <v>8471.5235557474916</v>
      </c>
      <c r="I15" s="26">
        <f>+H15-E15</f>
        <v>-7266.5764442525087</v>
      </c>
      <c r="J15" s="27">
        <f>+I15/E15</f>
        <v>-0.46171878716315873</v>
      </c>
    </row>
    <row r="16" spans="1:10" x14ac:dyDescent="0.25">
      <c r="A16" s="19" t="s">
        <v>28</v>
      </c>
      <c r="B16" s="20"/>
      <c r="C16" s="21"/>
      <c r="D16" s="29">
        <f t="shared" ref="D16:D18" si="0">+$B$4</f>
        <v>5400</v>
      </c>
      <c r="E16" s="23">
        <v>0</v>
      </c>
      <c r="F16" s="24"/>
      <c r="G16" s="29">
        <f t="shared" ref="G16:G18" si="1">+$B$4</f>
        <v>5400</v>
      </c>
      <c r="H16" s="23">
        <v>0</v>
      </c>
      <c r="I16" s="26">
        <v>0</v>
      </c>
      <c r="J16" s="27" t="s">
        <v>25</v>
      </c>
    </row>
    <row r="17" spans="1:13" x14ac:dyDescent="0.25">
      <c r="A17" s="19" t="s">
        <v>29</v>
      </c>
      <c r="B17" s="20" t="s">
        <v>63</v>
      </c>
      <c r="C17" s="21"/>
      <c r="D17" s="29">
        <f t="shared" si="0"/>
        <v>5400</v>
      </c>
      <c r="E17" s="23">
        <v>0</v>
      </c>
      <c r="F17" s="24">
        <f>+'[3]6. Rate Rider Calculations'!$F$185</f>
        <v>-8.7732240818067016E-3</v>
      </c>
      <c r="G17" s="29">
        <f t="shared" si="1"/>
        <v>5400</v>
      </c>
      <c r="H17" s="23">
        <f>+F17*G17</f>
        <v>-47.37541004175619</v>
      </c>
      <c r="I17" s="26">
        <f>+H17-E17</f>
        <v>-47.37541004175619</v>
      </c>
      <c r="J17" s="27">
        <v>1</v>
      </c>
    </row>
    <row r="18" spans="1:13" x14ac:dyDescent="0.25">
      <c r="A18" s="28"/>
      <c r="B18" s="20"/>
      <c r="C18" s="21"/>
      <c r="D18" s="29">
        <f t="shared" si="0"/>
        <v>5400</v>
      </c>
      <c r="E18" s="23">
        <v>0</v>
      </c>
      <c r="F18" s="24"/>
      <c r="G18" s="29">
        <f t="shared" si="1"/>
        <v>5400</v>
      </c>
      <c r="H18" s="23">
        <v>0</v>
      </c>
      <c r="I18" s="26">
        <v>0</v>
      </c>
      <c r="J18" s="27" t="s">
        <v>25</v>
      </c>
    </row>
    <row r="19" spans="1:13" x14ac:dyDescent="0.25">
      <c r="A19" s="30" t="s">
        <v>30</v>
      </c>
      <c r="B19" s="31"/>
      <c r="C19" s="32"/>
      <c r="D19" s="33"/>
      <c r="E19" s="34">
        <f>SUM(E12:E18)</f>
        <v>19493.53</v>
      </c>
      <c r="F19" s="35"/>
      <c r="G19" s="36"/>
      <c r="H19" s="34">
        <f>SUM(H12:H18)</f>
        <v>11044.581831977404</v>
      </c>
      <c r="I19" s="37">
        <f>+H19-E19</f>
        <v>-8448.9481680225945</v>
      </c>
      <c r="J19" s="38">
        <f>+I19/E19</f>
        <v>-0.43342320082727936</v>
      </c>
      <c r="L19" s="120"/>
      <c r="M19" s="120"/>
    </row>
    <row r="20" spans="1:13" x14ac:dyDescent="0.25">
      <c r="A20" s="39" t="s">
        <v>31</v>
      </c>
      <c r="B20" s="20" t="s">
        <v>27</v>
      </c>
      <c r="C20" s="21"/>
      <c r="D20" s="29">
        <f>+$B$3</f>
        <v>2400000</v>
      </c>
      <c r="E20" s="23">
        <v>0</v>
      </c>
      <c r="F20" s="24">
        <f>+'[3]6. Rate Rider Calculations'!$F$50</f>
        <v>-3.1509322597035963E-3</v>
      </c>
      <c r="G20" s="29">
        <f>+$B$3</f>
        <v>2400000</v>
      </c>
      <c r="H20" s="23">
        <f>+F20*D20</f>
        <v>-7562.2374232886314</v>
      </c>
      <c r="I20" s="26">
        <f>+H20-E20</f>
        <v>-7562.2374232886314</v>
      </c>
      <c r="J20" s="27">
        <v>-1</v>
      </c>
    </row>
    <row r="21" spans="1:13" x14ac:dyDescent="0.25">
      <c r="A21" s="28" t="s">
        <v>64</v>
      </c>
      <c r="B21" s="20" t="s">
        <v>63</v>
      </c>
      <c r="C21" s="21"/>
      <c r="D21" s="29">
        <f t="shared" ref="D21:D23" si="2">+$B$4</f>
        <v>5400</v>
      </c>
      <c r="E21" s="23">
        <v>0</v>
      </c>
      <c r="F21" s="24">
        <f>+'[3]6. Rate Rider Calculations'!$F$24</f>
        <v>1.8944853348868833</v>
      </c>
      <c r="G21" s="29">
        <f t="shared" ref="G21:G23" si="3">+$B$4</f>
        <v>5400</v>
      </c>
      <c r="H21" s="23">
        <f>+F21*G21</f>
        <v>10230.220808389169</v>
      </c>
      <c r="I21" s="26">
        <f t="shared" ref="I21:I27" si="4">+H21-E21</f>
        <v>10230.220808389169</v>
      </c>
      <c r="J21" s="27">
        <v>1</v>
      </c>
    </row>
    <row r="22" spans="1:13" x14ac:dyDescent="0.25">
      <c r="A22" s="39" t="s">
        <v>32</v>
      </c>
      <c r="B22" s="20" t="s">
        <v>63</v>
      </c>
      <c r="C22" s="21"/>
      <c r="D22" s="29">
        <f t="shared" si="2"/>
        <v>5400</v>
      </c>
      <c r="E22" s="23">
        <v>0</v>
      </c>
      <c r="F22" s="24">
        <f>+'[3]6. Rate Rider Calculations'!$F$129</f>
        <v>1.3494345404445831E-4</v>
      </c>
      <c r="G22" s="29">
        <f t="shared" si="3"/>
        <v>5400</v>
      </c>
      <c r="H22" s="23">
        <f>+F22*G22</f>
        <v>0.72869465184007487</v>
      </c>
      <c r="I22" s="26">
        <f t="shared" si="4"/>
        <v>0.72869465184007487</v>
      </c>
      <c r="J22" s="27">
        <v>1</v>
      </c>
    </row>
    <row r="23" spans="1:13" x14ac:dyDescent="0.25">
      <c r="A23" s="39" t="s">
        <v>33</v>
      </c>
      <c r="B23" s="20" t="s">
        <v>63</v>
      </c>
      <c r="C23" s="21"/>
      <c r="D23" s="29">
        <f t="shared" si="2"/>
        <v>5400</v>
      </c>
      <c r="E23" s="23">
        <v>0</v>
      </c>
      <c r="F23" s="24">
        <f>+'[3]6. Rate Rider Calculations'!$F$157</f>
        <v>-0.98791341288783718</v>
      </c>
      <c r="G23" s="29">
        <f t="shared" si="3"/>
        <v>5400</v>
      </c>
      <c r="H23" s="23">
        <f>+F23*G23</f>
        <v>-5334.7324295943208</v>
      </c>
      <c r="I23" s="26">
        <f t="shared" si="4"/>
        <v>-5334.7324295943208</v>
      </c>
      <c r="J23" s="27">
        <v>-1</v>
      </c>
    </row>
    <row r="24" spans="1:13" x14ac:dyDescent="0.25">
      <c r="A24" s="28" t="s">
        <v>67</v>
      </c>
      <c r="B24" s="20" t="s">
        <v>23</v>
      </c>
      <c r="C24" s="21">
        <v>733.47</v>
      </c>
      <c r="D24" s="22">
        <v>1</v>
      </c>
      <c r="E24" s="23">
        <f>+C24*D24</f>
        <v>733.47</v>
      </c>
      <c r="F24" s="24"/>
      <c r="G24" s="22">
        <v>1</v>
      </c>
      <c r="H24" s="23">
        <v>0</v>
      </c>
      <c r="I24" s="26">
        <f t="shared" si="4"/>
        <v>-733.47</v>
      </c>
      <c r="J24" s="27">
        <f>+I24/E24</f>
        <v>-1</v>
      </c>
    </row>
    <row r="25" spans="1:13" x14ac:dyDescent="0.25">
      <c r="A25" s="40" t="s">
        <v>34</v>
      </c>
      <c r="B25" s="20" t="s">
        <v>63</v>
      </c>
      <c r="C25" s="21">
        <v>8.7099999999999997E-2</v>
      </c>
      <c r="D25" s="29">
        <f>+$B$4</f>
        <v>5400</v>
      </c>
      <c r="E25" s="23">
        <f>+C25*D25</f>
        <v>470.34</v>
      </c>
      <c r="F25" s="24">
        <f>+'[1]Low Voltage Rates'!$G$12</f>
        <v>0.28603456058017557</v>
      </c>
      <c r="G25" s="29">
        <f>+$B$4</f>
        <v>5400</v>
      </c>
      <c r="H25" s="23">
        <f>+F25*G25</f>
        <v>1544.586627132948</v>
      </c>
      <c r="I25" s="26">
        <f t="shared" si="4"/>
        <v>1074.2466271329481</v>
      </c>
      <c r="J25" s="27">
        <f>+I25/E25</f>
        <v>2.2839788815175153</v>
      </c>
    </row>
    <row r="26" spans="1:13" x14ac:dyDescent="0.25">
      <c r="A26" s="40" t="s">
        <v>35</v>
      </c>
      <c r="B26" s="20"/>
      <c r="C26" s="41">
        <v>0</v>
      </c>
      <c r="D26" s="42">
        <v>0</v>
      </c>
      <c r="E26" s="23">
        <v>0</v>
      </c>
      <c r="F26" s="43">
        <v>0</v>
      </c>
      <c r="G26" s="42">
        <v>0</v>
      </c>
      <c r="H26" s="23">
        <v>0</v>
      </c>
      <c r="I26" s="26">
        <f t="shared" si="4"/>
        <v>0</v>
      </c>
      <c r="J26" s="27" t="s">
        <v>25</v>
      </c>
    </row>
    <row r="27" spans="1:13" x14ac:dyDescent="0.25">
      <c r="A27" s="40" t="s">
        <v>36</v>
      </c>
      <c r="B27" s="20"/>
      <c r="C27" s="41"/>
      <c r="D27" s="22">
        <v>1</v>
      </c>
      <c r="E27" s="23">
        <v>0</v>
      </c>
      <c r="F27" s="41"/>
      <c r="G27" s="22">
        <v>1</v>
      </c>
      <c r="H27" s="23">
        <v>0</v>
      </c>
      <c r="I27" s="26">
        <f t="shared" si="4"/>
        <v>0</v>
      </c>
      <c r="J27" s="27" t="s">
        <v>25</v>
      </c>
    </row>
    <row r="28" spans="1:13" x14ac:dyDescent="0.25">
      <c r="A28" s="44" t="s">
        <v>37</v>
      </c>
      <c r="B28" s="45"/>
      <c r="C28" s="46"/>
      <c r="D28" s="33"/>
      <c r="E28" s="47">
        <f>SUM(E19:E27)</f>
        <v>20697.34</v>
      </c>
      <c r="F28" s="33"/>
      <c r="G28" s="36"/>
      <c r="H28" s="47">
        <f>SUM(H19:H27)</f>
        <v>9923.1481092684098</v>
      </c>
      <c r="I28" s="37">
        <f>+H28-E28</f>
        <v>-10774.19189073159</v>
      </c>
      <c r="J28" s="38">
        <f>+I28/E28</f>
        <v>-0.52055925499274736</v>
      </c>
    </row>
    <row r="29" spans="1:13" x14ac:dyDescent="0.25">
      <c r="A29" s="48" t="s">
        <v>38</v>
      </c>
      <c r="B29" s="49" t="s">
        <v>63</v>
      </c>
      <c r="C29" s="24">
        <v>3.4866999999999999</v>
      </c>
      <c r="D29" s="42">
        <f>+$B$4</f>
        <v>5400</v>
      </c>
      <c r="E29" s="23">
        <f t="shared" ref="E29:E30" si="5">+C29*D29</f>
        <v>18828.18</v>
      </c>
      <c r="F29" s="24">
        <f>+'[4]9. RTSR Rates to Forecast'!$J$45</f>
        <v>3.2158980556671071</v>
      </c>
      <c r="G29" s="42">
        <f>+$B$4</f>
        <v>5400</v>
      </c>
      <c r="H29" s="23">
        <f t="shared" ref="H29:H30" si="6">+F29*G29</f>
        <v>17365.849500602377</v>
      </c>
      <c r="I29" s="26">
        <f t="shared" ref="I29:I30" si="7">+H29-E29</f>
        <v>-1462.3304993976235</v>
      </c>
      <c r="J29" s="27">
        <f t="shared" ref="J29:J30" si="8">+I29/E29</f>
        <v>-7.7667119147874275E-2</v>
      </c>
    </row>
    <row r="30" spans="1:13" x14ac:dyDescent="0.25">
      <c r="A30" s="50" t="s">
        <v>39</v>
      </c>
      <c r="B30" s="49" t="s">
        <v>63</v>
      </c>
      <c r="C30" s="24">
        <v>2.7092000000000001</v>
      </c>
      <c r="D30" s="42">
        <f>+$B$4</f>
        <v>5400</v>
      </c>
      <c r="E30" s="23">
        <f t="shared" si="5"/>
        <v>14629.68</v>
      </c>
      <c r="F30" s="24">
        <f>+'[4]9. RTSR Rates to Forecast'!$J$57</f>
        <v>2.6970731114884843</v>
      </c>
      <c r="G30" s="42">
        <f>+$B$4</f>
        <v>5400</v>
      </c>
      <c r="H30" s="23">
        <f t="shared" si="6"/>
        <v>14564.194802037815</v>
      </c>
      <c r="I30" s="26">
        <f t="shared" si="7"/>
        <v>-65.485197962185339</v>
      </c>
      <c r="J30" s="27">
        <f t="shared" si="8"/>
        <v>-4.4761879933248941E-3</v>
      </c>
    </row>
    <row r="31" spans="1:13" x14ac:dyDescent="0.25">
      <c r="A31" s="44" t="s">
        <v>40</v>
      </c>
      <c r="B31" s="31"/>
      <c r="C31" s="51"/>
      <c r="D31" s="33"/>
      <c r="E31" s="47">
        <f>SUM(E28:E30)</f>
        <v>54155.200000000004</v>
      </c>
      <c r="F31" s="52"/>
      <c r="G31" s="53"/>
      <c r="H31" s="47">
        <f>SUM(H28:H30)</f>
        <v>41853.192411908603</v>
      </c>
      <c r="I31" s="37">
        <f>+H31-E31</f>
        <v>-12302.007588091401</v>
      </c>
      <c r="J31" s="38">
        <f>+I31/E31</f>
        <v>-0.22716207470550195</v>
      </c>
    </row>
    <row r="32" spans="1:13" x14ac:dyDescent="0.25">
      <c r="A32" s="54" t="s">
        <v>41</v>
      </c>
      <c r="B32" s="20" t="s">
        <v>27</v>
      </c>
      <c r="C32" s="55">
        <v>3.5999999999999999E-3</v>
      </c>
      <c r="D32" s="42">
        <f>+$B$3*$B$5</f>
        <v>2435760</v>
      </c>
      <c r="E32" s="23">
        <f>ROUND(+C32*D32,2)</f>
        <v>8768.74</v>
      </c>
      <c r="F32" s="137">
        <v>3.5999999999999999E-3</v>
      </c>
      <c r="G32" s="42">
        <f>+$B$3*$B$6</f>
        <v>2436960</v>
      </c>
      <c r="H32" s="23">
        <f>ROUND(+F32*G32,2)</f>
        <v>8773.06</v>
      </c>
      <c r="I32" s="26">
        <f t="shared" ref="I32:I41" si="9">+H32-E32</f>
        <v>4.319999999999709</v>
      </c>
      <c r="J32" s="27">
        <f t="shared" ref="J32:J36" si="10">+I32/E32</f>
        <v>4.9265915057348142E-4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+D32</f>
        <v>2435760</v>
      </c>
      <c r="E33" s="23">
        <f>ROUND(+C33*D33,2)</f>
        <v>3166.49</v>
      </c>
      <c r="F33" s="57">
        <v>1.2999999999999999E-3</v>
      </c>
      <c r="G33" s="42">
        <f>+G32</f>
        <v>2436960</v>
      </c>
      <c r="H33" s="23">
        <f>ROUND(+F33*G33,2)</f>
        <v>3168.05</v>
      </c>
      <c r="I33" s="26">
        <f t="shared" si="9"/>
        <v>1.5600000000004002</v>
      </c>
      <c r="J33" s="27">
        <f t="shared" si="10"/>
        <v>4.9265906413738876E-4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23">
        <f t="shared" ref="E32:E36" si="11">+C34*D34</f>
        <v>0.25</v>
      </c>
      <c r="F34" s="57">
        <v>0.25</v>
      </c>
      <c r="G34" s="22">
        <v>1</v>
      </c>
      <c r="H34" s="23">
        <f t="shared" ref="H34:H35" si="12">+F34*G34</f>
        <v>0.25</v>
      </c>
      <c r="I34" s="26">
        <f t="shared" si="9"/>
        <v>0</v>
      </c>
      <c r="J34" s="27">
        <f t="shared" si="10"/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+$B$3</f>
        <v>2400000</v>
      </c>
      <c r="E35" s="23">
        <f t="shared" si="11"/>
        <v>16800</v>
      </c>
      <c r="F35" s="57">
        <f>+C35</f>
        <v>7.0000000000000001E-3</v>
      </c>
      <c r="G35" s="29">
        <f>+$B$3</f>
        <v>2400000</v>
      </c>
      <c r="H35" s="23">
        <f t="shared" si="12"/>
        <v>16800</v>
      </c>
      <c r="I35" s="26">
        <f t="shared" si="9"/>
        <v>0</v>
      </c>
      <c r="J35" s="27">
        <f t="shared" si="10"/>
        <v>0</v>
      </c>
    </row>
    <row r="36" spans="1:10" ht="25.5" x14ac:dyDescent="0.25">
      <c r="A36" s="54" t="s">
        <v>45</v>
      </c>
      <c r="B36" s="138" t="s">
        <v>27</v>
      </c>
      <c r="C36" s="181">
        <v>1.1000000000000001E-3</v>
      </c>
      <c r="D36" s="147">
        <f>+D33</f>
        <v>2435760</v>
      </c>
      <c r="E36" s="187">
        <f>ROUND(+C36*D36,2)</f>
        <v>2679.34</v>
      </c>
      <c r="F36" s="145">
        <v>1.1000000000000001E-3</v>
      </c>
      <c r="G36" s="144">
        <f>+G32</f>
        <v>2436960</v>
      </c>
      <c r="H36" s="187">
        <f>ROUND(+F36*G36,2)</f>
        <v>2680.66</v>
      </c>
      <c r="I36" s="142">
        <f t="shared" si="9"/>
        <v>1.319999999999709</v>
      </c>
      <c r="J36" s="184">
        <f t="shared" si="10"/>
        <v>4.9265863981417396E-4</v>
      </c>
    </row>
    <row r="37" spans="1:10" x14ac:dyDescent="0.25">
      <c r="A37" s="40" t="s">
        <v>46</v>
      </c>
      <c r="B37" s="20"/>
      <c r="C37" s="59">
        <v>0.08</v>
      </c>
      <c r="D37" s="60"/>
      <c r="E37" s="23"/>
      <c r="F37" s="59">
        <v>0.08</v>
      </c>
      <c r="G37" s="60"/>
      <c r="H37" s="23"/>
      <c r="I37" s="26">
        <f t="shared" si="9"/>
        <v>0</v>
      </c>
      <c r="J37" s="27"/>
    </row>
    <row r="38" spans="1:10" x14ac:dyDescent="0.25">
      <c r="A38" s="40" t="s">
        <v>47</v>
      </c>
      <c r="B38" s="20"/>
      <c r="C38" s="59">
        <v>0.122</v>
      </c>
      <c r="D38" s="60"/>
      <c r="E38" s="23"/>
      <c r="F38" s="59">
        <v>0.122</v>
      </c>
      <c r="G38" s="60"/>
      <c r="H38" s="23"/>
      <c r="I38" s="26">
        <f t="shared" si="9"/>
        <v>0</v>
      </c>
      <c r="J38" s="27"/>
    </row>
    <row r="39" spans="1:10" x14ac:dyDescent="0.25">
      <c r="A39" s="6" t="s">
        <v>48</v>
      </c>
      <c r="B39" s="20"/>
      <c r="C39" s="59">
        <v>0.161</v>
      </c>
      <c r="D39" s="60"/>
      <c r="E39" s="23"/>
      <c r="F39" s="59">
        <v>0.161</v>
      </c>
      <c r="G39" s="60"/>
      <c r="H39" s="23"/>
      <c r="I39" s="26">
        <f t="shared" si="9"/>
        <v>0</v>
      </c>
      <c r="J39" s="27"/>
    </row>
    <row r="40" spans="1:10" x14ac:dyDescent="0.25">
      <c r="A40" s="40" t="s">
        <v>49</v>
      </c>
      <c r="B40" s="20"/>
      <c r="C40" s="59">
        <v>8.5999999999999993E-2</v>
      </c>
      <c r="D40" s="60"/>
      <c r="E40" s="23"/>
      <c r="F40" s="59">
        <v>8.5999999999999993E-2</v>
      </c>
      <c r="G40" s="60"/>
      <c r="H40" s="23"/>
      <c r="I40" s="26">
        <f t="shared" si="9"/>
        <v>0</v>
      </c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2435760</v>
      </c>
      <c r="E41" s="23">
        <f>ROUND(+C41*D41,2)</f>
        <v>220679.86</v>
      </c>
      <c r="F41" s="55">
        <v>9.06E-2</v>
      </c>
      <c r="G41" s="61">
        <f>+G32</f>
        <v>2436960</v>
      </c>
      <c r="H41" s="23">
        <f>ROUND(+F41*G41,2)</f>
        <v>220788.58</v>
      </c>
      <c r="I41" s="26">
        <f t="shared" si="9"/>
        <v>108.72000000000116</v>
      </c>
      <c r="J41" s="27">
        <f t="shared" ref="J41" si="13">+I41/E41</f>
        <v>4.9265936637806992E-4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73</v>
      </c>
      <c r="B43" s="19"/>
      <c r="C43" s="71"/>
      <c r="D43" s="72"/>
      <c r="E43" s="73">
        <f>SUM(E31:E41)</f>
        <v>306249.88</v>
      </c>
      <c r="F43" s="74"/>
      <c r="G43" s="74"/>
      <c r="H43" s="73">
        <f>SUM(H31:H41)</f>
        <v>294063.79241190862</v>
      </c>
      <c r="I43" s="75">
        <f>+H43-E43</f>
        <v>-12186.087588091381</v>
      </c>
      <c r="J43" s="76">
        <f>+I43/E43</f>
        <v>-3.9791322001795984E-2</v>
      </c>
    </row>
    <row r="44" spans="1:10" x14ac:dyDescent="0.25">
      <c r="A44" s="77" t="s">
        <v>52</v>
      </c>
      <c r="B44" s="19"/>
      <c r="C44" s="71">
        <v>0.13</v>
      </c>
      <c r="D44" s="78"/>
      <c r="E44" s="79">
        <f>+E43*0.13</f>
        <v>39812.484400000001</v>
      </c>
      <c r="F44" s="80">
        <v>0.13</v>
      </c>
      <c r="G44" s="81"/>
      <c r="H44" s="79">
        <f>+H43*0.13</f>
        <v>38228.293013548122</v>
      </c>
      <c r="I44" s="82">
        <f>+H44-E44</f>
        <v>-1584.1913864518792</v>
      </c>
      <c r="J44" s="83">
        <f>+I44/E44</f>
        <v>-3.9791322001795977E-2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346062.36440000002</v>
      </c>
      <c r="F45" s="81"/>
      <c r="G45" s="81"/>
      <c r="H45" s="79">
        <f>+H43+H44</f>
        <v>332292.08542545675</v>
      </c>
      <c r="I45" s="82">
        <f>+H45-E45</f>
        <v>-13770.278974543267</v>
      </c>
      <c r="J45" s="83">
        <f>+I45/E45</f>
        <v>-3.9791322001796005E-2</v>
      </c>
    </row>
    <row r="46" spans="1:10" x14ac:dyDescent="0.25">
      <c r="A46" s="170" t="s">
        <v>54</v>
      </c>
      <c r="B46" s="170"/>
      <c r="C46" s="85"/>
      <c r="D46" s="78"/>
      <c r="E46" s="86"/>
      <c r="F46" s="58"/>
      <c r="G46" s="58"/>
      <c r="H46" s="58"/>
      <c r="I46" s="58"/>
      <c r="J46" s="87"/>
    </row>
    <row r="47" spans="1:10" ht="15.75" thickBot="1" x14ac:dyDescent="0.3">
      <c r="A47" s="175" t="s">
        <v>56</v>
      </c>
      <c r="B47" s="176"/>
      <c r="C47" s="88"/>
      <c r="D47" s="89"/>
      <c r="E47" s="90">
        <f>+E45</f>
        <v>346062.36440000002</v>
      </c>
      <c r="F47" s="91"/>
      <c r="G47" s="91"/>
      <c r="H47" s="90">
        <f t="shared" ref="H47" si="14">+H45</f>
        <v>332292.08542545675</v>
      </c>
      <c r="I47" s="90">
        <f>+H47-E47</f>
        <v>-13770.278974543267</v>
      </c>
      <c r="J47" s="93">
        <f>+I47/E47</f>
        <v>-3.9791322001796005E-2</v>
      </c>
    </row>
    <row r="48" spans="1:10" ht="15.75" thickBot="1" x14ac:dyDescent="0.3">
      <c r="A48" s="62"/>
      <c r="B48" s="63"/>
      <c r="C48" s="64"/>
      <c r="D48" s="65"/>
      <c r="E48" s="66"/>
      <c r="F48" s="64"/>
      <c r="G48" s="67"/>
      <c r="H48" s="66"/>
      <c r="I48" s="68"/>
      <c r="J48" s="69"/>
    </row>
    <row r="49" spans="1:10" x14ac:dyDescent="0.25">
      <c r="A49" s="121" t="s">
        <v>0</v>
      </c>
      <c r="B49" s="174" t="s">
        <v>69</v>
      </c>
      <c r="C49" s="174"/>
      <c r="D49" s="174"/>
      <c r="E49" s="2"/>
      <c r="F49" s="2"/>
      <c r="G49" s="3"/>
      <c r="H49" s="3"/>
      <c r="I49" s="3"/>
      <c r="J49" s="3"/>
    </row>
    <row r="50" spans="1:10" x14ac:dyDescent="0.25">
      <c r="A50" s="1" t="s">
        <v>2</v>
      </c>
      <c r="B50" s="173" t="s">
        <v>62</v>
      </c>
      <c r="C50" s="173"/>
      <c r="D50" s="173"/>
      <c r="E50" s="2"/>
      <c r="F50" s="2"/>
      <c r="G50" s="3"/>
      <c r="H50" s="3"/>
      <c r="I50" s="3"/>
      <c r="J50" s="3"/>
    </row>
    <row r="51" spans="1:10" ht="15.75" x14ac:dyDescent="0.25">
      <c r="A51" s="1" t="s">
        <v>4</v>
      </c>
      <c r="B51" s="4">
        <v>3770000</v>
      </c>
      <c r="C51" s="5" t="s">
        <v>5</v>
      </c>
      <c r="D51" s="6"/>
      <c r="E51" s="3"/>
      <c r="F51" s="3"/>
      <c r="G51" s="7"/>
      <c r="H51" s="7"/>
      <c r="I51" s="7"/>
      <c r="J51" s="7"/>
    </row>
    <row r="52" spans="1:10" ht="15.75" x14ac:dyDescent="0.25">
      <c r="A52" s="1" t="s">
        <v>6</v>
      </c>
      <c r="B52" s="4">
        <v>7000</v>
      </c>
      <c r="C52" s="8" t="s">
        <v>7</v>
      </c>
      <c r="D52" s="9"/>
      <c r="E52" s="10"/>
      <c r="F52" s="10"/>
      <c r="G52" s="10"/>
      <c r="H52" s="3"/>
      <c r="I52" s="3"/>
      <c r="J52" s="3"/>
    </row>
    <row r="53" spans="1:10" x14ac:dyDescent="0.25">
      <c r="A53" s="1" t="s">
        <v>8</v>
      </c>
      <c r="B53" s="11">
        <v>1.0148999999999999</v>
      </c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1" t="s">
        <v>9</v>
      </c>
      <c r="B54" s="11">
        <v>1.0154000000000001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5" t="s">
        <v>10</v>
      </c>
      <c r="B55" s="12" t="s">
        <v>11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6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13"/>
      <c r="C57" s="162" t="s">
        <v>12</v>
      </c>
      <c r="D57" s="171"/>
      <c r="E57" s="163"/>
      <c r="F57" s="162" t="s">
        <v>13</v>
      </c>
      <c r="G57" s="171"/>
      <c r="H57" s="163"/>
      <c r="I57" s="162" t="s">
        <v>14</v>
      </c>
      <c r="J57" s="163"/>
    </row>
    <row r="58" spans="1:10" x14ac:dyDescent="0.25">
      <c r="A58" s="6"/>
      <c r="B58" s="164" t="s">
        <v>15</v>
      </c>
      <c r="C58" s="14" t="s">
        <v>16</v>
      </c>
      <c r="D58" s="14" t="s">
        <v>17</v>
      </c>
      <c r="E58" s="15" t="s">
        <v>18</v>
      </c>
      <c r="F58" s="14" t="s">
        <v>16</v>
      </c>
      <c r="G58" s="16" t="s">
        <v>17</v>
      </c>
      <c r="H58" s="15" t="s">
        <v>18</v>
      </c>
      <c r="I58" s="166" t="s">
        <v>19</v>
      </c>
      <c r="J58" s="168" t="s">
        <v>20</v>
      </c>
    </row>
    <row r="59" spans="1:10" x14ac:dyDescent="0.25">
      <c r="A59" s="6"/>
      <c r="B59" s="165"/>
      <c r="C59" s="17" t="s">
        <v>21</v>
      </c>
      <c r="D59" s="17"/>
      <c r="E59" s="18" t="s">
        <v>21</v>
      </c>
      <c r="F59" s="17" t="s">
        <v>21</v>
      </c>
      <c r="G59" s="18"/>
      <c r="H59" s="18" t="s">
        <v>21</v>
      </c>
      <c r="I59" s="167"/>
      <c r="J59" s="169"/>
    </row>
    <row r="60" spans="1:10" x14ac:dyDescent="0.25">
      <c r="A60" s="19" t="s">
        <v>22</v>
      </c>
      <c r="B60" s="20" t="s">
        <v>23</v>
      </c>
      <c r="C60" s="21">
        <v>3755.43</v>
      </c>
      <c r="D60" s="22">
        <v>1</v>
      </c>
      <c r="E60" s="23">
        <v>3755.43</v>
      </c>
      <c r="F60" s="148">
        <f>+'[1]Rates By Rate Class'!$D$12</f>
        <v>2620.4336862716686</v>
      </c>
      <c r="G60" s="25">
        <v>1</v>
      </c>
      <c r="H60" s="23">
        <f>+F60</f>
        <v>2620.4336862716686</v>
      </c>
      <c r="I60" s="26">
        <f>+H60-E60</f>
        <v>-1134.9963137283312</v>
      </c>
      <c r="J60" s="27">
        <f>+I60/E60</f>
        <v>-0.30222805743372427</v>
      </c>
    </row>
    <row r="61" spans="1:10" x14ac:dyDescent="0.25">
      <c r="A61" s="19" t="s">
        <v>24</v>
      </c>
      <c r="B61" s="20"/>
      <c r="C61" s="21"/>
      <c r="D61" s="22">
        <v>1</v>
      </c>
      <c r="E61" s="23">
        <v>0</v>
      </c>
      <c r="F61" s="24"/>
      <c r="G61" s="25">
        <v>1</v>
      </c>
      <c r="H61" s="23">
        <v>0</v>
      </c>
      <c r="I61" s="26">
        <v>0</v>
      </c>
      <c r="J61" s="27" t="s">
        <v>25</v>
      </c>
    </row>
    <row r="62" spans="1:10" x14ac:dyDescent="0.25">
      <c r="A62" s="28"/>
      <c r="B62" s="20"/>
      <c r="C62" s="21"/>
      <c r="D62" s="22"/>
      <c r="E62" s="23"/>
      <c r="F62" s="24"/>
      <c r="G62" s="25"/>
      <c r="H62" s="23"/>
      <c r="I62" s="26"/>
      <c r="J62" s="27"/>
    </row>
    <row r="63" spans="1:10" x14ac:dyDescent="0.25">
      <c r="A63" s="19" t="s">
        <v>26</v>
      </c>
      <c r="B63" s="20" t="s">
        <v>63</v>
      </c>
      <c r="C63" s="21">
        <v>2.2483</v>
      </c>
      <c r="D63" s="29">
        <f>+$B$52</f>
        <v>7000</v>
      </c>
      <c r="E63" s="23">
        <v>15738.1</v>
      </c>
      <c r="F63" s="24">
        <f>+'[1]Rates By Rate Class'!$E$12</f>
        <v>1.5688006584717578</v>
      </c>
      <c r="G63" s="29">
        <f>+$B$52</f>
        <v>7000</v>
      </c>
      <c r="H63" s="23">
        <f>+F63*G63</f>
        <v>10981.604609302305</v>
      </c>
      <c r="I63" s="26">
        <f>+H63-E63</f>
        <v>-4756.4953906976953</v>
      </c>
      <c r="J63" s="27">
        <f>+I63/E63</f>
        <v>-0.30222805743372422</v>
      </c>
    </row>
    <row r="64" spans="1:10" x14ac:dyDescent="0.25">
      <c r="A64" s="19" t="s">
        <v>28</v>
      </c>
      <c r="B64" s="20"/>
      <c r="C64" s="21"/>
      <c r="D64" s="29">
        <f t="shared" ref="D64:D66" si="15">+$B$52</f>
        <v>7000</v>
      </c>
      <c r="E64" s="23">
        <v>0</v>
      </c>
      <c r="F64" s="24"/>
      <c r="G64" s="29">
        <f t="shared" ref="G64:G66" si="16">+$B$52</f>
        <v>7000</v>
      </c>
      <c r="H64" s="23">
        <v>0</v>
      </c>
      <c r="I64" s="26">
        <v>0</v>
      </c>
      <c r="J64" s="27" t="s">
        <v>25</v>
      </c>
    </row>
    <row r="65" spans="1:13" x14ac:dyDescent="0.25">
      <c r="A65" s="19" t="s">
        <v>29</v>
      </c>
      <c r="B65" s="20" t="s">
        <v>63</v>
      </c>
      <c r="C65" s="21"/>
      <c r="D65" s="29">
        <f t="shared" si="15"/>
        <v>7000</v>
      </c>
      <c r="E65" s="23">
        <v>0</v>
      </c>
      <c r="F65" s="24">
        <f>+'[3]6. Rate Rider Calculations'!$F$185</f>
        <v>-8.7732240818067016E-3</v>
      </c>
      <c r="G65" s="29">
        <f t="shared" si="16"/>
        <v>7000</v>
      </c>
      <c r="H65" s="23">
        <f>+F65*G65</f>
        <v>-61.412568572646911</v>
      </c>
      <c r="I65" s="26">
        <f>+H65-E65</f>
        <v>-61.412568572646911</v>
      </c>
      <c r="J65" s="27">
        <v>1</v>
      </c>
    </row>
    <row r="66" spans="1:13" x14ac:dyDescent="0.25">
      <c r="A66" s="28"/>
      <c r="B66" s="20"/>
      <c r="C66" s="21"/>
      <c r="D66" s="29">
        <f t="shared" si="15"/>
        <v>7000</v>
      </c>
      <c r="E66" s="23">
        <v>0</v>
      </c>
      <c r="F66" s="24"/>
      <c r="G66" s="29">
        <f t="shared" si="16"/>
        <v>7000</v>
      </c>
      <c r="H66" s="23">
        <v>0</v>
      </c>
      <c r="I66" s="26">
        <v>0</v>
      </c>
      <c r="J66" s="27" t="s">
        <v>25</v>
      </c>
    </row>
    <row r="67" spans="1:13" x14ac:dyDescent="0.25">
      <c r="A67" s="30" t="s">
        <v>30</v>
      </c>
      <c r="B67" s="31"/>
      <c r="C67" s="32"/>
      <c r="D67" s="33"/>
      <c r="E67" s="34">
        <f>SUM(E60:E66)</f>
        <v>19493.53</v>
      </c>
      <c r="F67" s="35"/>
      <c r="G67" s="36"/>
      <c r="H67" s="34">
        <f>SUM(H60:H66)</f>
        <v>13540.625727001327</v>
      </c>
      <c r="I67" s="37">
        <f>+H67-E67</f>
        <v>-5952.9042729986722</v>
      </c>
      <c r="J67" s="38">
        <f>+I67/E67</f>
        <v>-0.30537846521377465</v>
      </c>
      <c r="L67" s="120">
        <f>+I67/H95</f>
        <v>-1.1770030843419006E-2</v>
      </c>
      <c r="M67" s="120">
        <f>+(H60+H63)/H95</f>
        <v>2.689383247744153E-2</v>
      </c>
    </row>
    <row r="68" spans="1:13" x14ac:dyDescent="0.25">
      <c r="A68" s="39" t="s">
        <v>31</v>
      </c>
      <c r="B68" s="20" t="s">
        <v>27</v>
      </c>
      <c r="C68" s="21"/>
      <c r="D68" s="29">
        <f>+$B$51</f>
        <v>3770000</v>
      </c>
      <c r="E68" s="23">
        <v>0</v>
      </c>
      <c r="F68" s="24">
        <f>+'[3]6. Rate Rider Calculations'!$F$50</f>
        <v>-3.1509322597035963E-3</v>
      </c>
      <c r="G68" s="29">
        <f>+$B$51</f>
        <v>3770000</v>
      </c>
      <c r="H68" s="23">
        <f>+F68*D68</f>
        <v>-11879.014619082558</v>
      </c>
      <c r="I68" s="26">
        <f>+H68-E68</f>
        <v>-11879.014619082558</v>
      </c>
      <c r="J68" s="27">
        <v>-1</v>
      </c>
    </row>
    <row r="69" spans="1:13" x14ac:dyDescent="0.25">
      <c r="A69" s="28" t="s">
        <v>64</v>
      </c>
      <c r="B69" s="20" t="s">
        <v>63</v>
      </c>
      <c r="C69" s="21"/>
      <c r="D69" s="29">
        <f t="shared" ref="D69:D71" si="17">+$B$52</f>
        <v>7000</v>
      </c>
      <c r="E69" s="23">
        <v>0</v>
      </c>
      <c r="F69" s="24">
        <f>+'[3]6. Rate Rider Calculations'!$F$24</f>
        <v>1.8944853348868833</v>
      </c>
      <c r="G69" s="29">
        <f t="shared" ref="G69:G71" si="18">+$B$52</f>
        <v>7000</v>
      </c>
      <c r="H69" s="23">
        <f>+F69*G69</f>
        <v>13261.397344208182</v>
      </c>
      <c r="I69" s="26">
        <f t="shared" ref="I69:I89" si="19">+H69-E69</f>
        <v>13261.397344208182</v>
      </c>
      <c r="J69" s="27">
        <v>1</v>
      </c>
    </row>
    <row r="70" spans="1:13" x14ac:dyDescent="0.25">
      <c r="A70" s="39" t="s">
        <v>32</v>
      </c>
      <c r="B70" s="20" t="s">
        <v>63</v>
      </c>
      <c r="C70" s="21"/>
      <c r="D70" s="29">
        <f t="shared" si="17"/>
        <v>7000</v>
      </c>
      <c r="E70" s="23">
        <v>0</v>
      </c>
      <c r="F70" s="24">
        <f>+'[3]6. Rate Rider Calculations'!$F$129</f>
        <v>1.3494345404445831E-4</v>
      </c>
      <c r="G70" s="29">
        <f t="shared" si="18"/>
        <v>7000</v>
      </c>
      <c r="H70" s="23">
        <f>+F70*G70</f>
        <v>0.94460417831120813</v>
      </c>
      <c r="I70" s="26">
        <f t="shared" si="19"/>
        <v>0.94460417831120813</v>
      </c>
      <c r="J70" s="27">
        <v>1</v>
      </c>
    </row>
    <row r="71" spans="1:13" x14ac:dyDescent="0.25">
      <c r="A71" s="39" t="s">
        <v>33</v>
      </c>
      <c r="B71" s="20" t="s">
        <v>63</v>
      </c>
      <c r="C71" s="21"/>
      <c r="D71" s="29">
        <f t="shared" si="17"/>
        <v>7000</v>
      </c>
      <c r="E71" s="23">
        <v>0</v>
      </c>
      <c r="F71" s="24">
        <f>+'[3]6. Rate Rider Calculations'!$F$157</f>
        <v>-0.98791341288783718</v>
      </c>
      <c r="G71" s="29">
        <f t="shared" si="18"/>
        <v>7000</v>
      </c>
      <c r="H71" s="23">
        <f>+F71*G71</f>
        <v>-6915.3938902148602</v>
      </c>
      <c r="I71" s="26">
        <f t="shared" si="19"/>
        <v>-6915.3938902148602</v>
      </c>
      <c r="J71" s="27">
        <v>-1</v>
      </c>
    </row>
    <row r="72" spans="1:13" x14ac:dyDescent="0.25">
      <c r="A72" s="28" t="s">
        <v>67</v>
      </c>
      <c r="B72" s="20" t="s">
        <v>23</v>
      </c>
      <c r="C72" s="21">
        <v>733.47</v>
      </c>
      <c r="D72" s="22">
        <v>1</v>
      </c>
      <c r="E72" s="23">
        <f>+C72*D72</f>
        <v>733.47</v>
      </c>
      <c r="F72" s="24"/>
      <c r="G72" s="22">
        <v>1</v>
      </c>
      <c r="H72" s="23">
        <v>0</v>
      </c>
      <c r="I72" s="26">
        <f t="shared" si="19"/>
        <v>-733.47</v>
      </c>
      <c r="J72" s="27">
        <f>+I72/E72</f>
        <v>-1</v>
      </c>
    </row>
    <row r="73" spans="1:13" x14ac:dyDescent="0.25">
      <c r="A73" s="40" t="s">
        <v>34</v>
      </c>
      <c r="B73" s="20" t="s">
        <v>63</v>
      </c>
      <c r="C73" s="21">
        <v>8.7099999999999997E-2</v>
      </c>
      <c r="D73" s="29">
        <f>+$B$52</f>
        <v>7000</v>
      </c>
      <c r="E73" s="23">
        <f>+C73*D73</f>
        <v>609.69999999999993</v>
      </c>
      <c r="F73" s="24">
        <f>+'[1]Low Voltage Rates'!$G$12</f>
        <v>0.28603456058017557</v>
      </c>
      <c r="G73" s="29">
        <f>+$B$52</f>
        <v>7000</v>
      </c>
      <c r="H73" s="23">
        <f>+F73*G73</f>
        <v>2002.2419240612289</v>
      </c>
      <c r="I73" s="26">
        <f t="shared" si="19"/>
        <v>1392.5419240612291</v>
      </c>
      <c r="J73" s="27">
        <f>+I73/E73</f>
        <v>2.2839788815175157</v>
      </c>
    </row>
    <row r="74" spans="1:13" x14ac:dyDescent="0.25">
      <c r="A74" s="40" t="s">
        <v>35</v>
      </c>
      <c r="B74" s="20"/>
      <c r="C74" s="41">
        <v>0</v>
      </c>
      <c r="D74" s="42">
        <v>0</v>
      </c>
      <c r="E74" s="23">
        <v>0</v>
      </c>
      <c r="F74" s="43">
        <v>0</v>
      </c>
      <c r="G74" s="42">
        <v>0</v>
      </c>
      <c r="H74" s="23">
        <v>0</v>
      </c>
      <c r="I74" s="26">
        <f t="shared" si="19"/>
        <v>0</v>
      </c>
      <c r="J74" s="27" t="s">
        <v>25</v>
      </c>
    </row>
    <row r="75" spans="1:13" x14ac:dyDescent="0.25">
      <c r="A75" s="40" t="s">
        <v>36</v>
      </c>
      <c r="B75" s="20"/>
      <c r="C75" s="41"/>
      <c r="D75" s="22">
        <v>1</v>
      </c>
      <c r="E75" s="23">
        <v>0</v>
      </c>
      <c r="F75" s="41"/>
      <c r="G75" s="22">
        <v>1</v>
      </c>
      <c r="H75" s="23">
        <v>0</v>
      </c>
      <c r="I75" s="26">
        <f t="shared" si="19"/>
        <v>0</v>
      </c>
      <c r="J75" s="27" t="s">
        <v>25</v>
      </c>
    </row>
    <row r="76" spans="1:13" x14ac:dyDescent="0.25">
      <c r="A76" s="44" t="s">
        <v>37</v>
      </c>
      <c r="B76" s="45"/>
      <c r="C76" s="46"/>
      <c r="D76" s="33"/>
      <c r="E76" s="47">
        <f>SUM(E67:E75)</f>
        <v>20836.7</v>
      </c>
      <c r="F76" s="33"/>
      <c r="G76" s="36"/>
      <c r="H76" s="47">
        <f>SUM(H67:H75)</f>
        <v>10010.80109015163</v>
      </c>
      <c r="I76" s="37">
        <f>+H76-E76</f>
        <v>-10825.898909848371</v>
      </c>
      <c r="J76" s="38">
        <f>+I76/E76</f>
        <v>-0.51955918690811742</v>
      </c>
    </row>
    <row r="77" spans="1:13" x14ac:dyDescent="0.25">
      <c r="A77" s="48" t="s">
        <v>38</v>
      </c>
      <c r="B77" s="49" t="s">
        <v>63</v>
      </c>
      <c r="C77" s="24">
        <v>3.4866999999999999</v>
      </c>
      <c r="D77" s="42">
        <f>+$B$52</f>
        <v>7000</v>
      </c>
      <c r="E77" s="23">
        <f t="shared" ref="E77:E89" si="20">+C77*D77</f>
        <v>24406.899999999998</v>
      </c>
      <c r="F77" s="24">
        <f>+'[4]9. RTSR Rates to Forecast'!$J$45</f>
        <v>3.2158980556671071</v>
      </c>
      <c r="G77" s="42">
        <f>+$B$52</f>
        <v>7000</v>
      </c>
      <c r="H77" s="23">
        <f t="shared" ref="H77:H78" si="21">+F77*G77</f>
        <v>22511.286389669749</v>
      </c>
      <c r="I77" s="26">
        <f t="shared" si="19"/>
        <v>-1895.6136103302488</v>
      </c>
      <c r="J77" s="27">
        <f t="shared" ref="J77:J89" si="22">+I77/E77</f>
        <v>-7.7667119147874122E-2</v>
      </c>
    </row>
    <row r="78" spans="1:13" x14ac:dyDescent="0.25">
      <c r="A78" s="50" t="s">
        <v>39</v>
      </c>
      <c r="B78" s="49" t="s">
        <v>63</v>
      </c>
      <c r="C78" s="24">
        <v>2.7092000000000001</v>
      </c>
      <c r="D78" s="42">
        <f>+$B$52</f>
        <v>7000</v>
      </c>
      <c r="E78" s="23">
        <f t="shared" si="20"/>
        <v>18964.400000000001</v>
      </c>
      <c r="F78" s="24">
        <f>+'[4]9. RTSR Rates to Forecast'!$J$57</f>
        <v>2.6970731114884843</v>
      </c>
      <c r="G78" s="42">
        <f>+$B$52</f>
        <v>7000</v>
      </c>
      <c r="H78" s="23">
        <f t="shared" si="21"/>
        <v>18879.511780419391</v>
      </c>
      <c r="I78" s="26">
        <f t="shared" si="19"/>
        <v>-84.888219580610894</v>
      </c>
      <c r="J78" s="27">
        <f t="shared" si="22"/>
        <v>-4.476187993324908E-3</v>
      </c>
    </row>
    <row r="79" spans="1:13" x14ac:dyDescent="0.25">
      <c r="A79" s="44" t="s">
        <v>40</v>
      </c>
      <c r="B79" s="31"/>
      <c r="C79" s="51"/>
      <c r="D79" s="33"/>
      <c r="E79" s="47">
        <f>SUM(E76:E78)</f>
        <v>64208</v>
      </c>
      <c r="F79" s="52"/>
      <c r="G79" s="53"/>
      <c r="H79" s="47">
        <f>SUM(H76:H78)</f>
        <v>51401.599260240764</v>
      </c>
      <c r="I79" s="37">
        <f>+H79-E79</f>
        <v>-12806.400739759236</v>
      </c>
      <c r="J79" s="38">
        <f>+I79/E79</f>
        <v>-0.19945179323073817</v>
      </c>
    </row>
    <row r="80" spans="1:13" x14ac:dyDescent="0.25">
      <c r="A80" s="54" t="s">
        <v>41</v>
      </c>
      <c r="B80" s="20" t="s">
        <v>27</v>
      </c>
      <c r="C80" s="55">
        <v>3.5999999999999999E-3</v>
      </c>
      <c r="D80" s="42">
        <f>+B51*B53</f>
        <v>3826172.9999999995</v>
      </c>
      <c r="E80" s="23">
        <f>ROUND(+C80*D80,2)</f>
        <v>13774.22</v>
      </c>
      <c r="F80" s="137">
        <v>3.5999999999999999E-3</v>
      </c>
      <c r="G80" s="42">
        <f>+B51*B54</f>
        <v>3828058.0000000005</v>
      </c>
      <c r="H80" s="23">
        <f>ROUND(+F80*G80,2)</f>
        <v>13781.01</v>
      </c>
      <c r="I80" s="26">
        <f t="shared" ref="I80:I89" si="23">+H80-E80</f>
        <v>6.7900000000008731</v>
      </c>
      <c r="J80" s="27">
        <f t="shared" ref="J80:J84" si="24">+I80/E80</f>
        <v>4.9294987302372646E-4</v>
      </c>
    </row>
    <row r="81" spans="1:10" x14ac:dyDescent="0.25">
      <c r="A81" s="54" t="s">
        <v>42</v>
      </c>
      <c r="B81" s="20" t="s">
        <v>27</v>
      </c>
      <c r="C81" s="55">
        <v>1.2999999999999999E-3</v>
      </c>
      <c r="D81" s="42">
        <f>+D80</f>
        <v>3826172.9999999995</v>
      </c>
      <c r="E81" s="23">
        <f>ROUND(+C81*D81,2)</f>
        <v>4974.0200000000004</v>
      </c>
      <c r="F81" s="57">
        <v>1.2999999999999999E-3</v>
      </c>
      <c r="G81" s="42">
        <f>+G80</f>
        <v>3828058.0000000005</v>
      </c>
      <c r="H81" s="23">
        <f>ROUND(+F81*G81,2)</f>
        <v>4976.4799999999996</v>
      </c>
      <c r="I81" s="26">
        <f t="shared" si="23"/>
        <v>2.4599999999991269</v>
      </c>
      <c r="J81" s="27">
        <f t="shared" si="24"/>
        <v>4.9456978460061011E-4</v>
      </c>
    </row>
    <row r="82" spans="1:10" x14ac:dyDescent="0.25">
      <c r="A82" s="19" t="s">
        <v>43</v>
      </c>
      <c r="B82" s="20" t="s">
        <v>23</v>
      </c>
      <c r="C82" s="55">
        <v>0.25</v>
      </c>
      <c r="D82" s="22">
        <v>1</v>
      </c>
      <c r="E82" s="23">
        <f t="shared" ref="E82:E86" si="25">+C82*D82</f>
        <v>0.25</v>
      </c>
      <c r="F82" s="57">
        <v>0.25</v>
      </c>
      <c r="G82" s="22">
        <v>1</v>
      </c>
      <c r="H82" s="23">
        <f t="shared" ref="H82:H83" si="26">+F82*G82</f>
        <v>0.25</v>
      </c>
      <c r="I82" s="26">
        <f t="shared" si="23"/>
        <v>0</v>
      </c>
      <c r="J82" s="27">
        <f t="shared" si="24"/>
        <v>0</v>
      </c>
    </row>
    <row r="83" spans="1:10" x14ac:dyDescent="0.25">
      <c r="A83" s="19" t="s">
        <v>44</v>
      </c>
      <c r="B83" s="20" t="s">
        <v>27</v>
      </c>
      <c r="C83" s="55">
        <v>7.0000000000000001E-3</v>
      </c>
      <c r="D83" s="29">
        <f>+B51</f>
        <v>3770000</v>
      </c>
      <c r="E83" s="23">
        <f t="shared" si="25"/>
        <v>26390</v>
      </c>
      <c r="F83" s="57">
        <f>+C83</f>
        <v>7.0000000000000001E-3</v>
      </c>
      <c r="G83" s="29">
        <f>+B51</f>
        <v>3770000</v>
      </c>
      <c r="H83" s="23">
        <f t="shared" si="26"/>
        <v>26390</v>
      </c>
      <c r="I83" s="26">
        <f t="shared" si="23"/>
        <v>0</v>
      </c>
      <c r="J83" s="27">
        <f t="shared" si="24"/>
        <v>0</v>
      </c>
    </row>
    <row r="84" spans="1:10" ht="25.5" x14ac:dyDescent="0.25">
      <c r="A84" s="54" t="s">
        <v>45</v>
      </c>
      <c r="B84" s="138" t="s">
        <v>27</v>
      </c>
      <c r="C84" s="181">
        <v>1.1000000000000001E-3</v>
      </c>
      <c r="D84" s="147">
        <f>+D81</f>
        <v>3826172.9999999995</v>
      </c>
      <c r="E84" s="187">
        <f>ROUND(+C84*D84,2)</f>
        <v>4208.79</v>
      </c>
      <c r="F84" s="145">
        <v>1.1000000000000001E-3</v>
      </c>
      <c r="G84" s="144">
        <f>+G80</f>
        <v>3828058.0000000005</v>
      </c>
      <c r="H84" s="187">
        <f>ROUND(+F84*G84,2)</f>
        <v>4210.8599999999997</v>
      </c>
      <c r="I84" s="142">
        <f t="shared" si="23"/>
        <v>2.069999999999709</v>
      </c>
      <c r="J84" s="184">
        <f t="shared" si="24"/>
        <v>4.9182781749617082E-4</v>
      </c>
    </row>
    <row r="85" spans="1:10" x14ac:dyDescent="0.25">
      <c r="A85" s="40" t="s">
        <v>46</v>
      </c>
      <c r="B85" s="20"/>
      <c r="C85" s="59">
        <v>0.08</v>
      </c>
      <c r="D85" s="60"/>
      <c r="E85" s="23"/>
      <c r="F85" s="59">
        <v>0.08</v>
      </c>
      <c r="G85" s="60"/>
      <c r="H85" s="23"/>
      <c r="I85" s="26">
        <f t="shared" si="23"/>
        <v>0</v>
      </c>
      <c r="J85" s="27"/>
    </row>
    <row r="86" spans="1:10" x14ac:dyDescent="0.25">
      <c r="A86" s="40" t="s">
        <v>47</v>
      </c>
      <c r="B86" s="20"/>
      <c r="C86" s="59">
        <v>0.122</v>
      </c>
      <c r="D86" s="60"/>
      <c r="E86" s="23"/>
      <c r="F86" s="59">
        <v>0.122</v>
      </c>
      <c r="G86" s="60"/>
      <c r="H86" s="23"/>
      <c r="I86" s="26">
        <f t="shared" si="23"/>
        <v>0</v>
      </c>
      <c r="J86" s="27"/>
    </row>
    <row r="87" spans="1:10" x14ac:dyDescent="0.25">
      <c r="A87" s="6" t="s">
        <v>48</v>
      </c>
      <c r="B87" s="20"/>
      <c r="C87" s="59">
        <v>0.161</v>
      </c>
      <c r="D87" s="60"/>
      <c r="E87" s="23"/>
      <c r="F87" s="59">
        <v>0.161</v>
      </c>
      <c r="G87" s="60"/>
      <c r="H87" s="23"/>
      <c r="I87" s="26">
        <f t="shared" si="23"/>
        <v>0</v>
      </c>
      <c r="J87" s="27"/>
    </row>
    <row r="88" spans="1:10" x14ac:dyDescent="0.25">
      <c r="A88" s="40" t="s">
        <v>49</v>
      </c>
      <c r="B88" s="20"/>
      <c r="C88" s="59">
        <v>8.5999999999999993E-2</v>
      </c>
      <c r="D88" s="60"/>
      <c r="E88" s="23"/>
      <c r="F88" s="59">
        <v>8.5999999999999993E-2</v>
      </c>
      <c r="G88" s="60"/>
      <c r="H88" s="23"/>
      <c r="I88" s="26">
        <f t="shared" si="23"/>
        <v>0</v>
      </c>
      <c r="J88" s="27"/>
    </row>
    <row r="89" spans="1:10" ht="15.75" thickBot="1" x14ac:dyDescent="0.3">
      <c r="A89" s="40" t="s">
        <v>50</v>
      </c>
      <c r="B89" s="20"/>
      <c r="C89" s="55">
        <v>9.06E-2</v>
      </c>
      <c r="D89" s="61">
        <f>+D80</f>
        <v>3826172.9999999995</v>
      </c>
      <c r="E89" s="23">
        <f>ROUND(+C89*D89,2)</f>
        <v>346651.27</v>
      </c>
      <c r="F89" s="55">
        <v>9.06E-2</v>
      </c>
      <c r="G89" s="61">
        <f>+G80</f>
        <v>3828058.0000000005</v>
      </c>
      <c r="H89" s="23">
        <f>ROUND(+F89*G89,2)</f>
        <v>346822.05</v>
      </c>
      <c r="I89" s="26">
        <f t="shared" si="23"/>
        <v>170.77999999996973</v>
      </c>
      <c r="J89" s="27">
        <f t="shared" ref="J89" si="27">+I89/E89</f>
        <v>4.9265649596486321E-4</v>
      </c>
    </row>
    <row r="90" spans="1:10" ht="15.75" thickBot="1" x14ac:dyDescent="0.3">
      <c r="A90" s="62"/>
      <c r="B90" s="63"/>
      <c r="C90" s="64"/>
      <c r="D90" s="65"/>
      <c r="E90" s="66"/>
      <c r="F90" s="64"/>
      <c r="G90" s="67"/>
      <c r="H90" s="66"/>
      <c r="I90" s="68"/>
      <c r="J90" s="69"/>
    </row>
    <row r="91" spans="1:10" x14ac:dyDescent="0.25">
      <c r="A91" s="70" t="s">
        <v>73</v>
      </c>
      <c r="B91" s="19"/>
      <c r="C91" s="71"/>
      <c r="D91" s="72"/>
      <c r="E91" s="73">
        <f>SUM(E79:E89)</f>
        <v>460206.55000000005</v>
      </c>
      <c r="F91" s="74"/>
      <c r="G91" s="74"/>
      <c r="H91" s="73">
        <f>SUM(H79:H89)</f>
        <v>447582.24926024076</v>
      </c>
      <c r="I91" s="75">
        <f>+H91-E91</f>
        <v>-12624.300739759288</v>
      </c>
      <c r="J91" s="76">
        <f>+I91/E91</f>
        <v>-2.7431814561872894E-2</v>
      </c>
    </row>
    <row r="92" spans="1:10" x14ac:dyDescent="0.25">
      <c r="A92" s="77" t="s">
        <v>52</v>
      </c>
      <c r="B92" s="19"/>
      <c r="C92" s="71">
        <v>0.13</v>
      </c>
      <c r="D92" s="78"/>
      <c r="E92" s="79">
        <f>+E91*0.13</f>
        <v>59826.851500000012</v>
      </c>
      <c r="F92" s="80">
        <v>0.13</v>
      </c>
      <c r="G92" s="81"/>
      <c r="H92" s="79">
        <f>+H91*0.13</f>
        <v>58185.692403831301</v>
      </c>
      <c r="I92" s="82">
        <f>+H92-E92</f>
        <v>-1641.1590961687107</v>
      </c>
      <c r="J92" s="83">
        <f>+I92/E92</f>
        <v>-2.7431814561872946E-2</v>
      </c>
    </row>
    <row r="93" spans="1:10" x14ac:dyDescent="0.25">
      <c r="A93" s="84" t="s">
        <v>53</v>
      </c>
      <c r="B93" s="19"/>
      <c r="C93" s="85"/>
      <c r="D93" s="78"/>
      <c r="E93" s="79">
        <f>+E91+E92</f>
        <v>520033.40150000004</v>
      </c>
      <c r="F93" s="81"/>
      <c r="G93" s="81"/>
      <c r="H93" s="79">
        <f>+H91+H92</f>
        <v>505767.94166407204</v>
      </c>
      <c r="I93" s="82">
        <f>+H93-E93</f>
        <v>-14265.459835927992</v>
      </c>
      <c r="J93" s="83">
        <f>+I93/E93</f>
        <v>-2.7431814561872887E-2</v>
      </c>
    </row>
    <row r="94" spans="1:10" x14ac:dyDescent="0.25">
      <c r="A94" s="170" t="s">
        <v>54</v>
      </c>
      <c r="B94" s="170"/>
      <c r="C94" s="85"/>
      <c r="D94" s="78"/>
      <c r="E94" s="86"/>
      <c r="F94" s="58"/>
      <c r="G94" s="58"/>
      <c r="H94" s="58"/>
      <c r="I94" s="58"/>
      <c r="J94" s="87"/>
    </row>
    <row r="95" spans="1:10" ht="15.75" thickBot="1" x14ac:dyDescent="0.3">
      <c r="A95" s="175" t="s">
        <v>56</v>
      </c>
      <c r="B95" s="176"/>
      <c r="C95" s="88"/>
      <c r="D95" s="89"/>
      <c r="E95" s="90">
        <f>+E93</f>
        <v>520033.40150000004</v>
      </c>
      <c r="F95" s="91"/>
      <c r="G95" s="91"/>
      <c r="H95" s="90">
        <f t="shared" ref="H95" si="28">+H93</f>
        <v>505767.94166407204</v>
      </c>
      <c r="I95" s="90">
        <f>+H95-E95</f>
        <v>-14265.459835927992</v>
      </c>
      <c r="J95" s="93">
        <f>+I95/E95</f>
        <v>-2.7431814561872887E-2</v>
      </c>
    </row>
    <row r="96" spans="1:10" ht="15.75" thickBot="1" x14ac:dyDescent="0.3">
      <c r="A96" s="62"/>
      <c r="B96" s="63"/>
      <c r="C96" s="64"/>
      <c r="D96" s="65"/>
      <c r="E96" s="66"/>
      <c r="F96" s="64"/>
      <c r="G96" s="67"/>
      <c r="H96" s="66"/>
      <c r="I96" s="68"/>
      <c r="J96" s="69"/>
    </row>
  </sheetData>
  <mergeCells count="20">
    <mergeCell ref="I9:J9"/>
    <mergeCell ref="B10:B11"/>
    <mergeCell ref="I10:I11"/>
    <mergeCell ref="J10:J11"/>
    <mergeCell ref="A46:B46"/>
    <mergeCell ref="B1:D1"/>
    <mergeCell ref="B2:D2"/>
    <mergeCell ref="C9:E9"/>
    <mergeCell ref="F9:H9"/>
    <mergeCell ref="F57:H57"/>
    <mergeCell ref="I57:J57"/>
    <mergeCell ref="B58:B59"/>
    <mergeCell ref="I58:I59"/>
    <mergeCell ref="J58:J59"/>
    <mergeCell ref="A47:B47"/>
    <mergeCell ref="A94:B94"/>
    <mergeCell ref="A95:B95"/>
    <mergeCell ref="B49:D49"/>
    <mergeCell ref="B50:D50"/>
    <mergeCell ref="C57:E57"/>
  </mergeCells>
  <pageMargins left="0.7" right="0.7" top="0.75" bottom="0.75" header="0.3" footer="0.3"/>
  <pageSetup scale="54" orientation="landscape" r:id="rId1"/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zoomScale="80" zoomScaleNormal="80" workbookViewId="0">
      <selection activeCell="A3" sqref="A3"/>
    </sheetView>
  </sheetViews>
  <sheetFormatPr defaultRowHeight="15" x14ac:dyDescent="0.25"/>
  <cols>
    <col min="1" max="1" width="58.5703125" bestFit="1" customWidth="1"/>
    <col min="2" max="2" width="13.85546875" bestFit="1" customWidth="1"/>
    <col min="3" max="3" width="11.42578125" bestFit="1" customWidth="1"/>
    <col min="4" max="4" width="9.5703125" bestFit="1" customWidth="1"/>
    <col min="5" max="5" width="10.28515625" bestFit="1" customWidth="1"/>
    <col min="6" max="6" width="11.42578125" bestFit="1" customWidth="1"/>
    <col min="7" max="7" width="9.5703125" bestFit="1" customWidth="1"/>
    <col min="8" max="8" width="10.140625" bestFit="1" customWidth="1"/>
    <col min="9" max="9" width="11.5703125" bestFit="1" customWidth="1"/>
    <col min="10" max="10" width="11.7109375" bestFit="1" customWidth="1"/>
  </cols>
  <sheetData>
    <row r="1" spans="1:10" x14ac:dyDescent="0.25">
      <c r="A1" s="121" t="s">
        <v>0</v>
      </c>
      <c r="B1" s="174" t="s">
        <v>70</v>
      </c>
      <c r="C1" s="174"/>
      <c r="D1" s="174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73" t="s">
        <v>3</v>
      </c>
      <c r="C2" s="173"/>
      <c r="D2" s="173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405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62" t="s">
        <v>12</v>
      </c>
      <c r="D9" s="171"/>
      <c r="E9" s="163"/>
      <c r="F9" s="162" t="s">
        <v>13</v>
      </c>
      <c r="G9" s="171"/>
      <c r="H9" s="163"/>
      <c r="I9" s="162" t="s">
        <v>14</v>
      </c>
      <c r="J9" s="163"/>
    </row>
    <row r="10" spans="1:10" x14ac:dyDescent="0.25">
      <c r="A10" s="6"/>
      <c r="B10" s="164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66" t="s">
        <v>19</v>
      </c>
      <c r="J10" s="168" t="s">
        <v>20</v>
      </c>
    </row>
    <row r="11" spans="1:10" x14ac:dyDescent="0.25">
      <c r="A11" s="6"/>
      <c r="B11" s="165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67"/>
      <c r="J11" s="169"/>
    </row>
    <row r="12" spans="1:10" x14ac:dyDescent="0.25">
      <c r="A12" s="19" t="s">
        <v>22</v>
      </c>
      <c r="B12" s="20" t="s">
        <v>23</v>
      </c>
      <c r="C12" s="21">
        <v>7.86</v>
      </c>
      <c r="D12" s="22">
        <v>1</v>
      </c>
      <c r="E12" s="23">
        <f>+C12*D12</f>
        <v>7.86</v>
      </c>
      <c r="F12" s="148">
        <f>+'[1]Rates By Rate Class'!$D$15</f>
        <v>8.169014344383724</v>
      </c>
      <c r="G12" s="25">
        <v>1</v>
      </c>
      <c r="H12" s="23">
        <f>+F12</f>
        <v>8.169014344383724</v>
      </c>
      <c r="I12" s="26">
        <f>+H12-E12</f>
        <v>0.30901434438372366</v>
      </c>
      <c r="J12" s="27">
        <f>+I12/E12</f>
        <v>3.9314802084443212E-2</v>
      </c>
    </row>
    <row r="13" spans="1:10" x14ac:dyDescent="0.25">
      <c r="A13" s="19" t="s">
        <v>24</v>
      </c>
      <c r="B13" s="20"/>
      <c r="C13" s="21"/>
      <c r="D13" s="22">
        <v>1</v>
      </c>
      <c r="E13" s="23">
        <f t="shared" ref="E13:E15" si="0">+C13*D13</f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19" t="s">
        <v>26</v>
      </c>
      <c r="B14" s="20" t="s">
        <v>27</v>
      </c>
      <c r="C14" s="21">
        <v>1.66E-2</v>
      </c>
      <c r="D14" s="29">
        <f>+B3</f>
        <v>405</v>
      </c>
      <c r="E14" s="23">
        <f t="shared" si="0"/>
        <v>6.7229999999999999</v>
      </c>
      <c r="F14" s="24">
        <f>+'[1]Rates By Rate Class'!$E$15</f>
        <v>1.725262571460176E-2</v>
      </c>
      <c r="G14" s="29">
        <f>+B3</f>
        <v>405</v>
      </c>
      <c r="H14" s="23">
        <f>+F14*G14</f>
        <v>6.9873134144137126</v>
      </c>
      <c r="I14" s="26">
        <f>+H14-E14</f>
        <v>0.2643134144137127</v>
      </c>
      <c r="J14" s="27">
        <f>+I14/E14</f>
        <v>3.9314802084443358E-2</v>
      </c>
    </row>
    <row r="15" spans="1:10" x14ac:dyDescent="0.25">
      <c r="A15" s="19" t="s">
        <v>28</v>
      </c>
      <c r="B15" s="20"/>
      <c r="C15" s="21"/>
      <c r="D15" s="29">
        <f>+D14</f>
        <v>405</v>
      </c>
      <c r="E15" s="23">
        <f t="shared" si="0"/>
        <v>0</v>
      </c>
      <c r="F15" s="24"/>
      <c r="G15" s="29">
        <f>+G14</f>
        <v>405</v>
      </c>
      <c r="H15" s="23">
        <v>0</v>
      </c>
      <c r="I15" s="26">
        <v>0</v>
      </c>
      <c r="J15" s="27" t="s">
        <v>25</v>
      </c>
    </row>
    <row r="16" spans="1:10" x14ac:dyDescent="0.25">
      <c r="A16" s="19" t="s">
        <v>29</v>
      </c>
      <c r="B16" s="20" t="s">
        <v>27</v>
      </c>
      <c r="C16" s="21"/>
      <c r="D16" s="29">
        <f>+D15</f>
        <v>405</v>
      </c>
      <c r="E16" s="23">
        <v>0</v>
      </c>
      <c r="F16" s="24">
        <v>0</v>
      </c>
      <c r="G16" s="29">
        <f>+G15</f>
        <v>405</v>
      </c>
      <c r="H16" s="23">
        <v>0</v>
      </c>
      <c r="I16" s="26">
        <v>0</v>
      </c>
      <c r="J16" s="27" t="s">
        <v>25</v>
      </c>
    </row>
    <row r="17" spans="1:13" x14ac:dyDescent="0.25">
      <c r="A17" s="30" t="s">
        <v>30</v>
      </c>
      <c r="B17" s="31"/>
      <c r="C17" s="32"/>
      <c r="D17" s="33"/>
      <c r="E17" s="34">
        <f>SUM(E12:E16)</f>
        <v>14.583</v>
      </c>
      <c r="F17" s="35"/>
      <c r="G17" s="36"/>
      <c r="H17" s="34">
        <f t="shared" ref="H17" si="1">SUM(H12:H16)</f>
        <v>15.156327758797437</v>
      </c>
      <c r="I17" s="37">
        <f>+H17-E17</f>
        <v>0.57332775879743636</v>
      </c>
      <c r="J17" s="38">
        <f>+I17/E17</f>
        <v>3.9314802084443282E-2</v>
      </c>
      <c r="L17" s="120">
        <f>+I17/H44</f>
        <v>7.3513323875811784E-3</v>
      </c>
      <c r="M17" s="120">
        <f>+H17/H44</f>
        <v>0.19433770896379884</v>
      </c>
    </row>
    <row r="18" spans="1:13" x14ac:dyDescent="0.25">
      <c r="A18" s="39" t="s">
        <v>31</v>
      </c>
      <c r="B18" s="20" t="s">
        <v>27</v>
      </c>
      <c r="C18" s="21"/>
      <c r="D18" s="29">
        <f>+B3</f>
        <v>405</v>
      </c>
      <c r="E18" s="23">
        <f t="shared" ref="E18:E27" si="2">+C18*D18</f>
        <v>0</v>
      </c>
      <c r="F18" s="24">
        <f>+'[3]6. Rate Rider Calculations'!$F$25</f>
        <v>3.3036775313663208E-3</v>
      </c>
      <c r="G18" s="29">
        <f>+G16</f>
        <v>405</v>
      </c>
      <c r="H18" s="23">
        <f>+F18*G18</f>
        <v>1.3379894002033599</v>
      </c>
      <c r="I18" s="26">
        <f>+H18-E18</f>
        <v>1.3379894002033599</v>
      </c>
      <c r="J18" s="27">
        <v>1</v>
      </c>
    </row>
    <row r="19" spans="1:13" x14ac:dyDescent="0.25">
      <c r="A19" s="39" t="s">
        <v>68</v>
      </c>
      <c r="B19" s="20" t="s">
        <v>27</v>
      </c>
      <c r="C19" s="21"/>
      <c r="D19" s="29">
        <f>+D18</f>
        <v>405</v>
      </c>
      <c r="E19" s="23">
        <f t="shared" si="2"/>
        <v>0</v>
      </c>
      <c r="F19" s="24">
        <f>+'[3]6. Rate Rider Calculations'!$F$51</f>
        <v>-3.1509322597035967E-3</v>
      </c>
      <c r="G19" s="29">
        <f>+G18</f>
        <v>405</v>
      </c>
      <c r="H19" s="23">
        <f>+F19*G19</f>
        <v>-1.2761275651799566</v>
      </c>
      <c r="I19" s="26">
        <f>+H19-E19</f>
        <v>-1.2761275651799566</v>
      </c>
      <c r="J19" s="27">
        <v>1</v>
      </c>
    </row>
    <row r="20" spans="1:13" x14ac:dyDescent="0.25">
      <c r="A20" s="39" t="s">
        <v>32</v>
      </c>
      <c r="B20" s="20" t="s">
        <v>27</v>
      </c>
      <c r="C20" s="21"/>
      <c r="D20" s="29">
        <f>+D19</f>
        <v>405</v>
      </c>
      <c r="E20" s="23">
        <f t="shared" si="2"/>
        <v>0</v>
      </c>
      <c r="F20" s="24">
        <f>+'[3]6. Rate Rider Calculations'!$F$130</f>
        <v>1.8998384635681503E-3</v>
      </c>
      <c r="G20" s="29">
        <f>+G19</f>
        <v>405</v>
      </c>
      <c r="H20" s="23">
        <f t="shared" ref="H20:H36" si="3">+F20*G20</f>
        <v>0.76943457774510082</v>
      </c>
      <c r="I20" s="26">
        <f t="shared" ref="I20:I37" si="4">+H20-E20</f>
        <v>0.76943457774510082</v>
      </c>
      <c r="J20" s="27">
        <v>1</v>
      </c>
    </row>
    <row r="21" spans="1:13" x14ac:dyDescent="0.25">
      <c r="A21" s="39" t="s">
        <v>33</v>
      </c>
      <c r="B21" s="20" t="s">
        <v>27</v>
      </c>
      <c r="C21" s="21"/>
      <c r="D21" s="29">
        <f>+D20</f>
        <v>405</v>
      </c>
      <c r="E21" s="23">
        <f t="shared" si="2"/>
        <v>0</v>
      </c>
      <c r="F21" s="24">
        <f>+'[3]6. Rate Rider Calculations'!$F$158</f>
        <v>-1.8913116148559521E-3</v>
      </c>
      <c r="G21" s="29">
        <f>+G20</f>
        <v>405</v>
      </c>
      <c r="H21" s="23">
        <f t="shared" si="3"/>
        <v>-0.76598120401666059</v>
      </c>
      <c r="I21" s="26">
        <f t="shared" si="4"/>
        <v>-0.76598120401666059</v>
      </c>
      <c r="J21" s="27">
        <v>1</v>
      </c>
    </row>
    <row r="22" spans="1:13" x14ac:dyDescent="0.25">
      <c r="A22" s="28" t="s">
        <v>67</v>
      </c>
      <c r="B22" s="20" t="s">
        <v>23</v>
      </c>
      <c r="C22" s="21">
        <v>0.94</v>
      </c>
      <c r="D22" s="22">
        <v>1</v>
      </c>
      <c r="E22" s="23">
        <f t="shared" si="2"/>
        <v>0.94</v>
      </c>
      <c r="F22" s="24"/>
      <c r="G22" s="25">
        <v>1</v>
      </c>
      <c r="H22" s="23">
        <f t="shared" si="3"/>
        <v>0</v>
      </c>
      <c r="I22" s="26">
        <f t="shared" si="4"/>
        <v>-0.94</v>
      </c>
      <c r="J22" s="27">
        <v>-1</v>
      </c>
    </row>
    <row r="23" spans="1:13" x14ac:dyDescent="0.25">
      <c r="A23" s="40" t="s">
        <v>34</v>
      </c>
      <c r="B23" s="20" t="s">
        <v>27</v>
      </c>
      <c r="C23" s="21">
        <v>2.0000000000000001E-4</v>
      </c>
      <c r="D23" s="29">
        <f>+D21</f>
        <v>405</v>
      </c>
      <c r="E23" s="23">
        <f t="shared" si="2"/>
        <v>8.1000000000000003E-2</v>
      </c>
      <c r="F23" s="24">
        <f>+'[1]Low Voltage Rates'!$F$15</f>
        <v>5.5956838716415456E-4</v>
      </c>
      <c r="G23" s="29">
        <f>+G21</f>
        <v>405</v>
      </c>
      <c r="H23" s="23">
        <f t="shared" si="3"/>
        <v>0.2266251968014826</v>
      </c>
      <c r="I23" s="26">
        <f t="shared" si="4"/>
        <v>0.14562519680148261</v>
      </c>
      <c r="J23" s="27">
        <f>+I23/E23</f>
        <v>1.7978419358207729</v>
      </c>
    </row>
    <row r="24" spans="1:13" x14ac:dyDescent="0.25">
      <c r="A24" s="40" t="s">
        <v>35</v>
      </c>
      <c r="B24" s="20"/>
      <c r="C24" s="41">
        <v>0.10214000000000001</v>
      </c>
      <c r="D24" s="42">
        <v>14.661000000000001</v>
      </c>
      <c r="E24" s="23">
        <f t="shared" si="2"/>
        <v>1.4974745400000002</v>
      </c>
      <c r="F24" s="43">
        <v>0.10214000000000001</v>
      </c>
      <c r="G24" s="42">
        <f>+G23*0.0375</f>
        <v>15.1875</v>
      </c>
      <c r="H24" s="23">
        <f t="shared" si="3"/>
        <v>1.5512512500000002</v>
      </c>
      <c r="I24" s="26">
        <f t="shared" si="4"/>
        <v>5.377670999999995E-2</v>
      </c>
      <c r="J24" s="27">
        <f>+I24/E24</f>
        <v>3.5911602209944715E-2</v>
      </c>
    </row>
    <row r="25" spans="1:13" x14ac:dyDescent="0.25">
      <c r="A25" s="44" t="s">
        <v>37</v>
      </c>
      <c r="B25" s="45"/>
      <c r="C25" s="46"/>
      <c r="D25" s="33"/>
      <c r="E25" s="47">
        <f>SUM(E17:E24)</f>
        <v>17.101474539999998</v>
      </c>
      <c r="F25" s="33"/>
      <c r="G25" s="36"/>
      <c r="H25" s="47">
        <f>SUM(H17:H24)</f>
        <v>16.999519414350761</v>
      </c>
      <c r="I25" s="37">
        <f>+H25-E25</f>
        <v>-0.10195512564923703</v>
      </c>
      <c r="J25" s="38">
        <f>+I25/E25</f>
        <v>-5.9617739634536242E-3</v>
      </c>
    </row>
    <row r="26" spans="1:13" x14ac:dyDescent="0.25">
      <c r="A26" s="48" t="s">
        <v>38</v>
      </c>
      <c r="B26" s="49" t="s">
        <v>27</v>
      </c>
      <c r="C26" s="24">
        <v>7.3000000000000001E-3</v>
      </c>
      <c r="D26" s="42">
        <f>+B3*B5</f>
        <v>419.661</v>
      </c>
      <c r="E26" s="23">
        <f t="shared" si="2"/>
        <v>3.0635253000000002</v>
      </c>
      <c r="F26" s="24">
        <f>+'[4]9. RTSR Rates to Forecast'!$J$48</f>
        <v>6.7330313656712871E-3</v>
      </c>
      <c r="G26" s="42">
        <f>+B3*B6</f>
        <v>420.18750000000006</v>
      </c>
      <c r="H26" s="23">
        <f t="shared" si="3"/>
        <v>2.8291356169630042</v>
      </c>
      <c r="I26" s="26">
        <f t="shared" si="4"/>
        <v>-0.23438968303699603</v>
      </c>
      <c r="J26" s="27">
        <f t="shared" ref="J26:J27" si="5">+I26/E26</f>
        <v>-7.6509791852215486E-2</v>
      </c>
    </row>
    <row r="27" spans="1:13" x14ac:dyDescent="0.25">
      <c r="A27" s="50" t="s">
        <v>39</v>
      </c>
      <c r="B27" s="49" t="s">
        <v>27</v>
      </c>
      <c r="C27" s="24">
        <v>5.3E-3</v>
      </c>
      <c r="D27" s="42">
        <f>+D26</f>
        <v>419.661</v>
      </c>
      <c r="E27" s="23">
        <f t="shared" si="2"/>
        <v>2.2242033000000001</v>
      </c>
      <c r="F27" s="24">
        <f>+'[4]9. RTSR Rates to Forecast'!$J$60</f>
        <v>5.2762744753579918E-3</v>
      </c>
      <c r="G27" s="42">
        <f>+G26</f>
        <v>420.18750000000006</v>
      </c>
      <c r="H27" s="23">
        <f t="shared" si="3"/>
        <v>2.2170245811144866</v>
      </c>
      <c r="I27" s="26">
        <f t="shared" si="4"/>
        <v>-7.1787188855134687E-3</v>
      </c>
      <c r="J27" s="27">
        <f t="shared" si="5"/>
        <v>-3.2275461894663445E-3</v>
      </c>
    </row>
    <row r="28" spans="1:13" x14ac:dyDescent="0.25">
      <c r="A28" s="44" t="s">
        <v>40</v>
      </c>
      <c r="B28" s="31"/>
      <c r="C28" s="51"/>
      <c r="D28" s="33"/>
      <c r="E28" s="47">
        <f>SUM(E25:E27)</f>
        <v>22.389203139999999</v>
      </c>
      <c r="F28" s="52"/>
      <c r="G28" s="53"/>
      <c r="H28" s="47">
        <f>SUM(H25:H27)</f>
        <v>22.045679612428252</v>
      </c>
      <c r="I28" s="37">
        <f>+H28-E28</f>
        <v>-0.34352352757174742</v>
      </c>
      <c r="J28" s="38">
        <f>+I28/E28</f>
        <v>-1.5343267262514436E-2</v>
      </c>
    </row>
    <row r="29" spans="1:13" x14ac:dyDescent="0.25">
      <c r="A29" s="54" t="s">
        <v>41</v>
      </c>
      <c r="B29" s="20" t="s">
        <v>27</v>
      </c>
      <c r="C29" s="55">
        <v>3.5999999999999999E-3</v>
      </c>
      <c r="D29" s="42">
        <f>+D26</f>
        <v>419.661</v>
      </c>
      <c r="E29" s="56">
        <f>ROUND(+C29*D29,2)</f>
        <v>1.51</v>
      </c>
      <c r="F29" s="137">
        <v>3.5999999999999999E-3</v>
      </c>
      <c r="G29" s="42">
        <f>+G27</f>
        <v>420.18750000000006</v>
      </c>
      <c r="H29" s="56">
        <f>ROUND(+F29*G29,2)</f>
        <v>1.51</v>
      </c>
      <c r="I29" s="26">
        <f t="shared" si="4"/>
        <v>0</v>
      </c>
      <c r="J29" s="27">
        <f t="shared" ref="J29:J36" si="6">+I29/E29</f>
        <v>0</v>
      </c>
    </row>
    <row r="30" spans="1:13" x14ac:dyDescent="0.25">
      <c r="A30" s="54" t="s">
        <v>42</v>
      </c>
      <c r="B30" s="20" t="s">
        <v>27</v>
      </c>
      <c r="C30" s="55">
        <v>1.2999999999999999E-3</v>
      </c>
      <c r="D30" s="42">
        <f>+D29</f>
        <v>419.661</v>
      </c>
      <c r="E30" s="56">
        <f>ROUND(+C30*D30,2)</f>
        <v>0.55000000000000004</v>
      </c>
      <c r="F30" s="57">
        <v>1.2999999999999999E-3</v>
      </c>
      <c r="G30" s="42">
        <f>+G29</f>
        <v>420.18750000000006</v>
      </c>
      <c r="H30" s="56">
        <f>ROUND(+F30*G30,2)</f>
        <v>0.55000000000000004</v>
      </c>
      <c r="I30" s="26">
        <f t="shared" si="4"/>
        <v>0</v>
      </c>
      <c r="J30" s="27">
        <f t="shared" si="6"/>
        <v>0</v>
      </c>
    </row>
    <row r="31" spans="1:13" x14ac:dyDescent="0.25">
      <c r="A31" s="19" t="s">
        <v>43</v>
      </c>
      <c r="B31" s="20" t="s">
        <v>23</v>
      </c>
      <c r="C31" s="55">
        <v>0.25</v>
      </c>
      <c r="D31" s="22">
        <v>1</v>
      </c>
      <c r="E31" s="56">
        <f>+C31*D31</f>
        <v>0.25</v>
      </c>
      <c r="F31" s="57">
        <v>0.25</v>
      </c>
      <c r="G31" s="25">
        <v>1</v>
      </c>
      <c r="H31" s="56">
        <f>+F31*G31</f>
        <v>0.25</v>
      </c>
      <c r="I31" s="26">
        <f t="shared" si="4"/>
        <v>0</v>
      </c>
      <c r="J31" s="27">
        <f t="shared" si="6"/>
        <v>0</v>
      </c>
    </row>
    <row r="32" spans="1:13" x14ac:dyDescent="0.25">
      <c r="A32" s="19" t="s">
        <v>44</v>
      </c>
      <c r="B32" s="20" t="s">
        <v>27</v>
      </c>
      <c r="C32" s="55">
        <v>7.0000000000000001E-3</v>
      </c>
      <c r="D32" s="29">
        <f>+D23</f>
        <v>405</v>
      </c>
      <c r="E32" s="56">
        <f>+C32*D32</f>
        <v>2.835</v>
      </c>
      <c r="F32" s="118">
        <f>+C32</f>
        <v>7.0000000000000001E-3</v>
      </c>
      <c r="G32" s="29">
        <f>+D32</f>
        <v>405</v>
      </c>
      <c r="H32" s="56">
        <f>+F32*G32</f>
        <v>2.835</v>
      </c>
      <c r="I32" s="26">
        <f t="shared" si="4"/>
        <v>0</v>
      </c>
      <c r="J32" s="27">
        <f t="shared" si="6"/>
        <v>0</v>
      </c>
    </row>
    <row r="33" spans="1:10" ht="25.5" x14ac:dyDescent="0.25">
      <c r="A33" s="54" t="s">
        <v>45</v>
      </c>
      <c r="B33" s="138" t="s">
        <v>27</v>
      </c>
      <c r="C33" s="118">
        <v>1.1000000000000001E-3</v>
      </c>
      <c r="D33" s="189">
        <f>+D30</f>
        <v>419.661</v>
      </c>
      <c r="E33" s="56">
        <f>ROUND(+C33*D33,2)</f>
        <v>0.46</v>
      </c>
      <c r="F33" s="137">
        <v>1.1000000000000001E-3</v>
      </c>
      <c r="G33" s="42">
        <f>+G30</f>
        <v>420.18750000000006</v>
      </c>
      <c r="H33" s="56">
        <f>ROUND(+F33*G33,2)</f>
        <v>0.46</v>
      </c>
      <c r="I33" s="26">
        <f t="shared" si="4"/>
        <v>0</v>
      </c>
      <c r="J33" s="27">
        <f t="shared" si="6"/>
        <v>0</v>
      </c>
    </row>
    <row r="34" spans="1:10" x14ac:dyDescent="0.25">
      <c r="A34" s="40" t="s">
        <v>46</v>
      </c>
      <c r="B34" s="20"/>
      <c r="C34" s="59">
        <v>0.08</v>
      </c>
      <c r="D34" s="60">
        <v>259.2</v>
      </c>
      <c r="E34" s="56">
        <f t="shared" ref="E34:E36" si="7">+C34*D34</f>
        <v>20.736000000000001</v>
      </c>
      <c r="F34" s="59">
        <v>0.08</v>
      </c>
      <c r="G34" s="60">
        <v>259.2</v>
      </c>
      <c r="H34" s="23">
        <f t="shared" si="3"/>
        <v>20.736000000000001</v>
      </c>
      <c r="I34" s="26">
        <f t="shared" si="4"/>
        <v>0</v>
      </c>
      <c r="J34" s="27">
        <f t="shared" si="6"/>
        <v>0</v>
      </c>
    </row>
    <row r="35" spans="1:10" x14ac:dyDescent="0.25">
      <c r="A35" s="40" t="s">
        <v>47</v>
      </c>
      <c r="B35" s="20"/>
      <c r="C35" s="59">
        <v>0.122</v>
      </c>
      <c r="D35" s="60">
        <v>72.899999999999991</v>
      </c>
      <c r="E35" s="56">
        <f t="shared" si="7"/>
        <v>8.8937999999999988</v>
      </c>
      <c r="F35" s="59">
        <v>0.122</v>
      </c>
      <c r="G35" s="60">
        <v>72.899999999999991</v>
      </c>
      <c r="H35" s="23">
        <f t="shared" si="3"/>
        <v>8.8937999999999988</v>
      </c>
      <c r="I35" s="26">
        <f t="shared" si="4"/>
        <v>0</v>
      </c>
      <c r="J35" s="27">
        <f t="shared" si="6"/>
        <v>0</v>
      </c>
    </row>
    <row r="36" spans="1:10" x14ac:dyDescent="0.25">
      <c r="A36" s="6" t="s">
        <v>48</v>
      </c>
      <c r="B36" s="20"/>
      <c r="C36" s="59">
        <v>0.161</v>
      </c>
      <c r="D36" s="60">
        <v>72.899999999999991</v>
      </c>
      <c r="E36" s="56">
        <f t="shared" si="7"/>
        <v>11.736899999999999</v>
      </c>
      <c r="F36" s="59">
        <v>0.161</v>
      </c>
      <c r="G36" s="60">
        <v>72.899999999999991</v>
      </c>
      <c r="H36" s="23">
        <f t="shared" si="3"/>
        <v>11.736899999999999</v>
      </c>
      <c r="I36" s="26">
        <f t="shared" si="4"/>
        <v>0</v>
      </c>
      <c r="J36" s="27">
        <f t="shared" si="6"/>
        <v>0</v>
      </c>
    </row>
    <row r="37" spans="1:10" x14ac:dyDescent="0.25">
      <c r="A37" s="40" t="s">
        <v>49</v>
      </c>
      <c r="B37" s="20"/>
      <c r="C37" s="59">
        <v>8.5999999999999993E-2</v>
      </c>
      <c r="D37" s="60"/>
      <c r="E37" s="56"/>
      <c r="F37" s="59">
        <v>8.5999999999999993E-2</v>
      </c>
      <c r="G37" s="60"/>
      <c r="H37" s="56"/>
      <c r="I37" s="26">
        <f t="shared" si="4"/>
        <v>0</v>
      </c>
      <c r="J37" s="27">
        <v>0</v>
      </c>
    </row>
    <row r="38" spans="1:10" ht="15.75" thickBot="1" x14ac:dyDescent="0.3">
      <c r="A38" s="40" t="s">
        <v>50</v>
      </c>
      <c r="B38" s="20"/>
      <c r="C38" s="55">
        <v>9.06E-2</v>
      </c>
      <c r="D38" s="61"/>
      <c r="E38" s="56"/>
      <c r="F38" s="55">
        <v>9.06E-2</v>
      </c>
      <c r="G38" s="61"/>
      <c r="H38" s="56"/>
      <c r="I38" s="26">
        <v>0</v>
      </c>
      <c r="J38" s="27">
        <v>0</v>
      </c>
    </row>
    <row r="39" spans="1:10" ht="15.75" thickBot="1" x14ac:dyDescent="0.3">
      <c r="A39" s="62"/>
      <c r="B39" s="63"/>
      <c r="C39" s="64"/>
      <c r="D39" s="65"/>
      <c r="E39" s="66"/>
      <c r="F39" s="64"/>
      <c r="G39" s="67"/>
      <c r="H39" s="66"/>
      <c r="I39" s="68"/>
      <c r="J39" s="69"/>
    </row>
    <row r="40" spans="1:10" x14ac:dyDescent="0.25">
      <c r="A40" s="70" t="s">
        <v>51</v>
      </c>
      <c r="B40" s="19"/>
      <c r="C40" s="71"/>
      <c r="D40" s="72"/>
      <c r="E40" s="73">
        <f>SUM(E28:E36)</f>
        <v>69.360903140000005</v>
      </c>
      <c r="F40" s="74"/>
      <c r="G40" s="74"/>
      <c r="H40" s="73">
        <f>SUM(H28:H36)</f>
        <v>69.017379612428243</v>
      </c>
      <c r="I40" s="75">
        <f>+H40-E40</f>
        <v>-0.34352352757176163</v>
      </c>
      <c r="J40" s="76">
        <f>+I40/E40</f>
        <v>-4.9526968655293317E-3</v>
      </c>
    </row>
    <row r="41" spans="1:10" x14ac:dyDescent="0.25">
      <c r="A41" s="77" t="s">
        <v>52</v>
      </c>
      <c r="B41" s="19"/>
      <c r="C41" s="71">
        <v>0.13</v>
      </c>
      <c r="D41" s="78"/>
      <c r="E41" s="79">
        <f>+E40*0.13</f>
        <v>9.0169174082000012</v>
      </c>
      <c r="F41" s="80">
        <v>0.13</v>
      </c>
      <c r="G41" s="81"/>
      <c r="H41" s="79">
        <f>+H40*0.13</f>
        <v>8.9722593496156726</v>
      </c>
      <c r="I41" s="82">
        <f>+H41-E41</f>
        <v>-4.4658058584328586E-2</v>
      </c>
      <c r="J41" s="83">
        <f>+I41/E41</f>
        <v>-4.9526968655292849E-3</v>
      </c>
    </row>
    <row r="42" spans="1:10" x14ac:dyDescent="0.25">
      <c r="A42" s="84" t="s">
        <v>53</v>
      </c>
      <c r="B42" s="19"/>
      <c r="C42" s="85"/>
      <c r="D42" s="78"/>
      <c r="E42" s="79">
        <f>+E40+E41</f>
        <v>78.377820548200006</v>
      </c>
      <c r="F42" s="81"/>
      <c r="G42" s="81"/>
      <c r="H42" s="79">
        <f>+H40+H41</f>
        <v>77.989638962043912</v>
      </c>
      <c r="I42" s="82">
        <f>+H42-E42</f>
        <v>-0.38818158615609377</v>
      </c>
      <c r="J42" s="83">
        <f>+I42/E42</f>
        <v>-4.9526968655293716E-3</v>
      </c>
    </row>
    <row r="43" spans="1:10" x14ac:dyDescent="0.25">
      <c r="A43" s="170" t="s">
        <v>54</v>
      </c>
      <c r="B43" s="170"/>
      <c r="C43" s="85"/>
      <c r="D43" s="78"/>
      <c r="E43" s="86"/>
      <c r="F43" s="58"/>
      <c r="G43" s="58"/>
      <c r="H43" s="58"/>
      <c r="I43" s="58"/>
      <c r="J43" s="87"/>
    </row>
    <row r="44" spans="1:10" ht="15.75" thickBot="1" x14ac:dyDescent="0.3">
      <c r="A44" s="172" t="s">
        <v>55</v>
      </c>
      <c r="B44" s="172"/>
      <c r="C44" s="88"/>
      <c r="D44" s="89"/>
      <c r="E44" s="90">
        <f>+E42</f>
        <v>78.377820548200006</v>
      </c>
      <c r="F44" s="91"/>
      <c r="G44" s="91"/>
      <c r="H44" s="90">
        <f>+H42</f>
        <v>77.989638962043912</v>
      </c>
      <c r="I44" s="92">
        <f>+H44-E44</f>
        <v>-0.38818158615609377</v>
      </c>
      <c r="J44" s="93">
        <f>+I44/E44</f>
        <v>-4.9526968655293716E-3</v>
      </c>
    </row>
    <row r="45" spans="1:10" ht="15.75" thickBot="1" x14ac:dyDescent="0.3">
      <c r="A45" s="62"/>
      <c r="B45" s="63"/>
      <c r="C45" s="64"/>
      <c r="D45" s="65"/>
      <c r="E45" s="66"/>
      <c r="F45" s="64"/>
      <c r="G45" s="67"/>
      <c r="H45" s="66"/>
      <c r="I45" s="68"/>
      <c r="J45" s="69"/>
    </row>
  </sheetData>
  <mergeCells count="10">
    <mergeCell ref="F9:H9"/>
    <mergeCell ref="I9:J9"/>
    <mergeCell ref="B10:B11"/>
    <mergeCell ref="I10:I11"/>
    <mergeCell ref="J10:J11"/>
    <mergeCell ref="A43:B43"/>
    <mergeCell ref="A44:B44"/>
    <mergeCell ref="B1:D1"/>
    <mergeCell ref="B2:D2"/>
    <mergeCell ref="C9:E9"/>
  </mergeCells>
  <pageMargins left="0.7" right="0.7" top="0.75" bottom="0.75" header="0.3" footer="0.3"/>
  <pageSetup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80" zoomScaleNormal="80" workbookViewId="0">
      <selection activeCell="A3" sqref="A3"/>
    </sheetView>
  </sheetViews>
  <sheetFormatPr defaultRowHeight="15" x14ac:dyDescent="0.25"/>
  <cols>
    <col min="1" max="1" width="58.5703125" bestFit="1" customWidth="1"/>
    <col min="2" max="2" width="13.85546875" bestFit="1" customWidth="1"/>
    <col min="3" max="3" width="12.140625" bestFit="1" customWidth="1"/>
    <col min="4" max="4" width="9.5703125" bestFit="1" customWidth="1"/>
    <col min="5" max="5" width="10.28515625" bestFit="1" customWidth="1"/>
    <col min="6" max="6" width="11.7109375" bestFit="1" customWidth="1"/>
    <col min="7" max="7" width="9.5703125" bestFit="1" customWidth="1"/>
    <col min="8" max="8" width="10.28515625" bestFit="1" customWidth="1"/>
    <col min="9" max="9" width="11.5703125" bestFit="1" customWidth="1"/>
    <col min="10" max="10" width="11.7109375" bestFit="1" customWidth="1"/>
  </cols>
  <sheetData>
    <row r="1" spans="1:10" x14ac:dyDescent="0.25">
      <c r="A1" s="121" t="s">
        <v>0</v>
      </c>
      <c r="B1" s="174" t="s">
        <v>71</v>
      </c>
      <c r="C1" s="174"/>
      <c r="D1" s="174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73" t="s">
        <v>3</v>
      </c>
      <c r="C2" s="173"/>
      <c r="D2" s="173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50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1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62" t="s">
        <v>12</v>
      </c>
      <c r="D9" s="171"/>
      <c r="E9" s="163"/>
      <c r="F9" s="162" t="s">
        <v>13</v>
      </c>
      <c r="G9" s="171"/>
      <c r="H9" s="163"/>
      <c r="I9" s="162" t="s">
        <v>14</v>
      </c>
      <c r="J9" s="163"/>
    </row>
    <row r="10" spans="1:10" x14ac:dyDescent="0.25">
      <c r="A10" s="6"/>
      <c r="B10" s="164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66" t="s">
        <v>19</v>
      </c>
      <c r="J10" s="168" t="s">
        <v>20</v>
      </c>
    </row>
    <row r="11" spans="1:10" x14ac:dyDescent="0.25">
      <c r="A11" s="6"/>
      <c r="B11" s="165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67"/>
      <c r="J11" s="169"/>
    </row>
    <row r="12" spans="1:10" x14ac:dyDescent="0.25">
      <c r="A12" s="19" t="s">
        <v>22</v>
      </c>
      <c r="B12" s="20" t="s">
        <v>23</v>
      </c>
      <c r="C12" s="21">
        <v>2.4300000000000002</v>
      </c>
      <c r="D12" s="22">
        <v>1</v>
      </c>
      <c r="E12" s="23">
        <v>2.4300000000000002</v>
      </c>
      <c r="F12" s="148">
        <f>+'[1]Rates By Rate Class'!$D$13</f>
        <v>6.8300059688213466</v>
      </c>
      <c r="G12" s="25">
        <v>1</v>
      </c>
      <c r="H12" s="23">
        <f>+F12</f>
        <v>6.8300059688213466</v>
      </c>
      <c r="I12" s="26">
        <f>+H12-E12</f>
        <v>4.4000059688213469</v>
      </c>
      <c r="J12" s="27">
        <f>+I12/E12</f>
        <v>1.8107020447824471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19" t="s">
        <v>26</v>
      </c>
      <c r="B14" s="20" t="s">
        <v>63</v>
      </c>
      <c r="C14" s="21">
        <v>18.465599999999998</v>
      </c>
      <c r="D14" s="29">
        <v>1</v>
      </c>
      <c r="E14" s="23">
        <v>18.465599999999998</v>
      </c>
      <c r="F14" s="24">
        <f>+'[1]Rates By Rate Class'!$E$13</f>
        <v>51.901299678134748</v>
      </c>
      <c r="G14" s="29">
        <v>1</v>
      </c>
      <c r="H14" s="23">
        <f>+F14</f>
        <v>51.901299678134748</v>
      </c>
      <c r="I14" s="26">
        <f>+H14-E14</f>
        <v>33.435699678134753</v>
      </c>
      <c r="J14" s="27">
        <f>+I14/E14</f>
        <v>1.8107020447824471</v>
      </c>
    </row>
    <row r="15" spans="1:10" x14ac:dyDescent="0.25">
      <c r="A15" s="19" t="s">
        <v>28</v>
      </c>
      <c r="B15" s="20"/>
      <c r="C15" s="21"/>
      <c r="D15" s="29">
        <v>1</v>
      </c>
      <c r="E15" s="23">
        <v>0</v>
      </c>
      <c r="F15" s="24"/>
      <c r="G15" s="29">
        <v>1</v>
      </c>
      <c r="H15" s="23">
        <v>0</v>
      </c>
      <c r="I15" s="26">
        <v>0</v>
      </c>
      <c r="J15" s="27" t="s">
        <v>25</v>
      </c>
    </row>
    <row r="16" spans="1:10" x14ac:dyDescent="0.25">
      <c r="A16" s="19" t="s">
        <v>29</v>
      </c>
      <c r="B16" s="20" t="s">
        <v>63</v>
      </c>
      <c r="C16" s="21"/>
      <c r="D16" s="29">
        <v>1</v>
      </c>
      <c r="E16" s="23">
        <v>0</v>
      </c>
      <c r="F16" s="24">
        <v>0</v>
      </c>
      <c r="G16" s="29">
        <v>1</v>
      </c>
      <c r="H16" s="23">
        <v>0</v>
      </c>
      <c r="I16" s="26">
        <v>0</v>
      </c>
      <c r="J16" s="27" t="s">
        <v>25</v>
      </c>
    </row>
    <row r="17" spans="1:13" x14ac:dyDescent="0.25">
      <c r="A17" s="28"/>
      <c r="B17" s="20"/>
      <c r="C17" s="21"/>
      <c r="D17" s="29">
        <v>1</v>
      </c>
      <c r="E17" s="23">
        <v>0</v>
      </c>
      <c r="F17" s="24"/>
      <c r="G17" s="29">
        <v>1</v>
      </c>
      <c r="H17" s="23">
        <v>0</v>
      </c>
      <c r="I17" s="26">
        <v>0</v>
      </c>
      <c r="J17" s="27" t="s">
        <v>25</v>
      </c>
    </row>
    <row r="18" spans="1:13" x14ac:dyDescent="0.25">
      <c r="A18" s="30" t="s">
        <v>30</v>
      </c>
      <c r="B18" s="31"/>
      <c r="C18" s="32"/>
      <c r="D18" s="33"/>
      <c r="E18" s="34">
        <f>SUM(E12:E17)</f>
        <v>20.895599999999998</v>
      </c>
      <c r="F18" s="35"/>
      <c r="G18" s="36"/>
      <c r="H18" s="34">
        <f>SUM(H12:H17)</f>
        <v>58.731305646956095</v>
      </c>
      <c r="I18" s="37">
        <f>+H18-E18</f>
        <v>37.8357056469561</v>
      </c>
      <c r="J18" s="38">
        <f>+I18/E18</f>
        <v>1.8107020447824471</v>
      </c>
      <c r="L18" s="120">
        <f>+I18/I46</f>
        <v>0.74353645784079281</v>
      </c>
      <c r="M18" s="120">
        <f>+H18/H46</f>
        <v>0.68150939645580477</v>
      </c>
    </row>
    <row r="19" spans="1:13" x14ac:dyDescent="0.25">
      <c r="A19" s="39" t="s">
        <v>68</v>
      </c>
      <c r="B19" s="20" t="s">
        <v>27</v>
      </c>
      <c r="C19" s="21"/>
      <c r="D19" s="29">
        <f>+B3</f>
        <v>50</v>
      </c>
      <c r="E19" s="23">
        <v>0</v>
      </c>
      <c r="F19" s="24">
        <f>+'[3]6. Rate Rider Calculations'!$F$52</f>
        <v>-3.1509322597035967E-3</v>
      </c>
      <c r="G19" s="29">
        <f>+B3</f>
        <v>50</v>
      </c>
      <c r="H19" s="23">
        <f>+F19*G19</f>
        <v>-0.15754661298517983</v>
      </c>
      <c r="I19" s="26">
        <f>+H19-E19</f>
        <v>-0.15754661298517983</v>
      </c>
      <c r="J19" s="27">
        <v>-1</v>
      </c>
    </row>
    <row r="20" spans="1:13" x14ac:dyDescent="0.25">
      <c r="A20" s="28" t="s">
        <v>64</v>
      </c>
      <c r="B20" s="20" t="s">
        <v>63</v>
      </c>
      <c r="C20" s="21"/>
      <c r="D20" s="29">
        <v>1</v>
      </c>
      <c r="E20" s="23">
        <v>0</v>
      </c>
      <c r="F20" s="24">
        <f>+'[3]6. Rate Rider Calculations'!$F$26</f>
        <v>1.217950184576706</v>
      </c>
      <c r="G20" s="29">
        <v>1</v>
      </c>
      <c r="H20" s="23">
        <f t="shared" ref="H20:H24" si="0">+F20*G20</f>
        <v>1.217950184576706</v>
      </c>
      <c r="I20" s="26">
        <f t="shared" ref="I20:I25" si="1">+H20-E20</f>
        <v>1.217950184576706</v>
      </c>
      <c r="J20" s="27">
        <v>1</v>
      </c>
    </row>
    <row r="21" spans="1:13" x14ac:dyDescent="0.25">
      <c r="A21" s="39" t="s">
        <v>32</v>
      </c>
      <c r="B21" s="20" t="s">
        <v>63</v>
      </c>
      <c r="C21" s="21"/>
      <c r="D21" s="29">
        <v>1</v>
      </c>
      <c r="E21" s="23">
        <v>0</v>
      </c>
      <c r="F21" s="24">
        <f>+'[3]6. Rate Rider Calculations'!$F$131</f>
        <v>7.0180907196808828</v>
      </c>
      <c r="G21" s="29">
        <v>1</v>
      </c>
      <c r="H21" s="23">
        <f t="shared" si="0"/>
        <v>7.0180907196808828</v>
      </c>
      <c r="I21" s="26">
        <f t="shared" si="1"/>
        <v>7.0180907196808828</v>
      </c>
      <c r="J21" s="27">
        <v>1</v>
      </c>
    </row>
    <row r="22" spans="1:13" x14ac:dyDescent="0.25">
      <c r="A22" s="39" t="s">
        <v>33</v>
      </c>
      <c r="B22" s="20" t="s">
        <v>63</v>
      </c>
      <c r="C22" s="21"/>
      <c r="D22" s="29">
        <v>1</v>
      </c>
      <c r="E22" s="23">
        <v>0</v>
      </c>
      <c r="F22" s="24">
        <f>+'[3]6. Rate Rider Calculations'!$F$159</f>
        <v>-0.68236739703636129</v>
      </c>
      <c r="G22" s="29">
        <v>1</v>
      </c>
      <c r="H22" s="23">
        <f t="shared" si="0"/>
        <v>-0.68236739703636129</v>
      </c>
      <c r="I22" s="26">
        <f t="shared" si="1"/>
        <v>-0.68236739703636129</v>
      </c>
      <c r="J22" s="27">
        <v>-1</v>
      </c>
    </row>
    <row r="23" spans="1:13" x14ac:dyDescent="0.25">
      <c r="A23" s="28" t="s">
        <v>67</v>
      </c>
      <c r="B23" s="20" t="s">
        <v>23</v>
      </c>
      <c r="C23" s="21">
        <v>0.15</v>
      </c>
      <c r="D23" s="22">
        <v>1</v>
      </c>
      <c r="E23" s="23">
        <v>0.15</v>
      </c>
      <c r="F23" s="24"/>
      <c r="G23" s="25">
        <v>1</v>
      </c>
      <c r="H23" s="23">
        <f t="shared" si="0"/>
        <v>0</v>
      </c>
      <c r="I23" s="26">
        <f t="shared" si="1"/>
        <v>-0.15</v>
      </c>
      <c r="J23" s="27">
        <v>-1</v>
      </c>
    </row>
    <row r="24" spans="1:13" x14ac:dyDescent="0.25">
      <c r="A24" s="40" t="s">
        <v>34</v>
      </c>
      <c r="B24" s="20" t="s">
        <v>63</v>
      </c>
      <c r="C24" s="21">
        <v>5.4399999999999997E-2</v>
      </c>
      <c r="D24" s="29">
        <v>1</v>
      </c>
      <c r="E24" s="23">
        <v>5.4399999999999997E-2</v>
      </c>
      <c r="F24" s="24">
        <f>+'[1]Low Voltage Rates'!$G$13</f>
        <v>0.17857693186209406</v>
      </c>
      <c r="G24" s="29">
        <v>1</v>
      </c>
      <c r="H24" s="23">
        <f t="shared" si="0"/>
        <v>0.17857693186209406</v>
      </c>
      <c r="I24" s="26">
        <f t="shared" si="1"/>
        <v>0.12417693186209405</v>
      </c>
      <c r="J24" s="27">
        <f t="shared" ref="J24:J25" si="2">+I24/E24</f>
        <v>2.2826641886414349</v>
      </c>
    </row>
    <row r="25" spans="1:13" x14ac:dyDescent="0.25">
      <c r="A25" s="40" t="s">
        <v>35</v>
      </c>
      <c r="B25" s="20"/>
      <c r="C25" s="41">
        <v>0.10214000000000001</v>
      </c>
      <c r="D25" s="190">
        <v>1.8100000000000023</v>
      </c>
      <c r="E25" s="23">
        <v>0.18487340000000024</v>
      </c>
      <c r="F25" s="43">
        <v>0.10214000000000001</v>
      </c>
      <c r="G25" s="190">
        <f>50*0.0375</f>
        <v>1.875</v>
      </c>
      <c r="H25" s="23">
        <f>+F25*G25</f>
        <v>0.19151250000000003</v>
      </c>
      <c r="I25" s="26">
        <f t="shared" si="1"/>
        <v>6.6390999999997868E-3</v>
      </c>
      <c r="J25" s="27">
        <f t="shared" si="2"/>
        <v>3.5911602209943549E-2</v>
      </c>
    </row>
    <row r="26" spans="1:13" x14ac:dyDescent="0.25">
      <c r="A26" s="40" t="s">
        <v>36</v>
      </c>
      <c r="B26" s="20"/>
      <c r="C26" s="41"/>
      <c r="D26" s="22"/>
      <c r="E26" s="23"/>
      <c r="F26" s="41"/>
      <c r="G26" s="22"/>
      <c r="H26" s="23"/>
      <c r="I26" s="26">
        <v>0</v>
      </c>
      <c r="J26" s="27"/>
    </row>
    <row r="27" spans="1:13" x14ac:dyDescent="0.25">
      <c r="A27" s="44" t="s">
        <v>37</v>
      </c>
      <c r="B27" s="45"/>
      <c r="C27" s="46"/>
      <c r="D27" s="33"/>
      <c r="E27" s="47">
        <f>SUM(E18:E26)</f>
        <v>21.284873399999999</v>
      </c>
      <c r="F27" s="33"/>
      <c r="G27" s="36"/>
      <c r="H27" s="47">
        <f>SUM(H18:H26)</f>
        <v>66.497521973054248</v>
      </c>
      <c r="I27" s="37">
        <f>+H27-E27</f>
        <v>45.212648573054253</v>
      </c>
      <c r="J27" s="38">
        <f>+I27/E27</f>
        <v>2.1241680757685057</v>
      </c>
    </row>
    <row r="28" spans="1:13" x14ac:dyDescent="0.25">
      <c r="A28" s="48" t="s">
        <v>38</v>
      </c>
      <c r="B28" s="49" t="s">
        <v>63</v>
      </c>
      <c r="C28" s="24">
        <v>2.2286999999999999</v>
      </c>
      <c r="D28" s="42">
        <v>1</v>
      </c>
      <c r="E28" s="23">
        <v>2.2286999999999999</v>
      </c>
      <c r="F28" s="24">
        <f>+'[4]9. RTSR Rates to Forecast'!$J$46</f>
        <v>2.0556049759543651</v>
      </c>
      <c r="G28" s="42">
        <v>1</v>
      </c>
      <c r="H28" s="23">
        <f t="shared" ref="H28:H29" si="3">+F28*G28</f>
        <v>2.0556049759543651</v>
      </c>
      <c r="I28" s="26">
        <f t="shared" ref="I28:I29" si="4">+H28-E28</f>
        <v>-0.17309502404563482</v>
      </c>
      <c r="J28" s="27">
        <f t="shared" ref="J28:J38" si="5">+I28/E28</f>
        <v>-7.7666363371308306E-2</v>
      </c>
    </row>
    <row r="29" spans="1:13" x14ac:dyDescent="0.25">
      <c r="A29" s="50" t="s">
        <v>39</v>
      </c>
      <c r="B29" s="49" t="s">
        <v>63</v>
      </c>
      <c r="C29" s="24">
        <v>1.6914</v>
      </c>
      <c r="D29" s="42">
        <v>1</v>
      </c>
      <c r="E29" s="23">
        <v>1.6914</v>
      </c>
      <c r="F29" s="24">
        <f>+'[4]9. RTSR Rates to Forecast'!$J$58</f>
        <v>1.6838351291551803</v>
      </c>
      <c r="G29" s="42">
        <v>1</v>
      </c>
      <c r="H29" s="23">
        <f t="shared" si="3"/>
        <v>1.6838351291551803</v>
      </c>
      <c r="I29" s="26">
        <f t="shared" si="4"/>
        <v>-7.5648708448197155E-3</v>
      </c>
      <c r="J29" s="27">
        <f t="shared" si="5"/>
        <v>-4.4725498668675154E-3</v>
      </c>
    </row>
    <row r="30" spans="1:13" x14ac:dyDescent="0.25">
      <c r="A30" s="44" t="s">
        <v>40</v>
      </c>
      <c r="B30" s="31"/>
      <c r="C30" s="51"/>
      <c r="D30" s="33"/>
      <c r="E30" s="47">
        <f>SUM(E27:E29)</f>
        <v>25.2049734</v>
      </c>
      <c r="F30" s="52"/>
      <c r="G30" s="53"/>
      <c r="H30" s="47">
        <f>SUM(H27:H29)</f>
        <v>70.236962078163799</v>
      </c>
      <c r="I30" s="37">
        <f>+H30-E30</f>
        <v>45.031988678163799</v>
      </c>
      <c r="J30" s="38">
        <f>+I30/E30</f>
        <v>1.7866310733009463</v>
      </c>
    </row>
    <row r="31" spans="1:13" x14ac:dyDescent="0.25">
      <c r="A31" s="54" t="s">
        <v>41</v>
      </c>
      <c r="B31" s="20" t="s">
        <v>27</v>
      </c>
      <c r="C31" s="55">
        <v>3.5999999999999999E-3</v>
      </c>
      <c r="D31" s="42">
        <f>+B3*B5</f>
        <v>51.81</v>
      </c>
      <c r="E31" s="56">
        <f>ROUND(+C31*D31,2)</f>
        <v>0.19</v>
      </c>
      <c r="F31" s="137">
        <v>3.5999999999999999E-3</v>
      </c>
      <c r="G31" s="42">
        <f>+B3*B6</f>
        <v>51.875000000000007</v>
      </c>
      <c r="H31" s="56">
        <f>ROUND(+F31*G31,2)</f>
        <v>0.19</v>
      </c>
      <c r="I31" s="26">
        <f t="shared" ref="I31:I39" si="6">+H31-E31</f>
        <v>0</v>
      </c>
      <c r="J31" s="27">
        <f t="shared" si="5"/>
        <v>0</v>
      </c>
    </row>
    <row r="32" spans="1:13" x14ac:dyDescent="0.25">
      <c r="A32" s="54" t="s">
        <v>42</v>
      </c>
      <c r="B32" s="20" t="s">
        <v>27</v>
      </c>
      <c r="C32" s="55">
        <v>1.2999999999999999E-3</v>
      </c>
      <c r="D32" s="42">
        <f>+D31</f>
        <v>51.81</v>
      </c>
      <c r="E32" s="56">
        <f>ROUND(+C32*D32,2)</f>
        <v>7.0000000000000007E-2</v>
      </c>
      <c r="F32" s="57">
        <v>1.2999999999999999E-3</v>
      </c>
      <c r="G32" s="42">
        <f>+G31</f>
        <v>51.875000000000007</v>
      </c>
      <c r="H32" s="56">
        <f>ROUND(+F32*G32,2)</f>
        <v>7.0000000000000007E-2</v>
      </c>
      <c r="I32" s="26">
        <f t="shared" si="6"/>
        <v>0</v>
      </c>
      <c r="J32" s="27">
        <f t="shared" si="5"/>
        <v>0</v>
      </c>
    </row>
    <row r="33" spans="1:10" x14ac:dyDescent="0.25">
      <c r="A33" s="19" t="s">
        <v>43</v>
      </c>
      <c r="B33" s="20" t="s">
        <v>23</v>
      </c>
      <c r="C33" s="55">
        <v>0.25</v>
      </c>
      <c r="D33" s="22">
        <v>1</v>
      </c>
      <c r="E33" s="56">
        <v>0.25</v>
      </c>
      <c r="F33" s="57">
        <v>0.25</v>
      </c>
      <c r="G33" s="25">
        <v>1</v>
      </c>
      <c r="H33" s="56">
        <v>0.25</v>
      </c>
      <c r="I33" s="26">
        <f t="shared" si="6"/>
        <v>0</v>
      </c>
      <c r="J33" s="27">
        <f t="shared" si="5"/>
        <v>0</v>
      </c>
    </row>
    <row r="34" spans="1:10" x14ac:dyDescent="0.25">
      <c r="A34" s="19" t="s">
        <v>44</v>
      </c>
      <c r="B34" s="20" t="s">
        <v>27</v>
      </c>
      <c r="C34" s="55">
        <v>7.0000000000000001E-3</v>
      </c>
      <c r="D34" s="29">
        <v>50</v>
      </c>
      <c r="E34" s="56">
        <f>ROUND(+C34*D34,2)</f>
        <v>0.35</v>
      </c>
      <c r="F34" s="118">
        <f>+C34</f>
        <v>7.0000000000000001E-3</v>
      </c>
      <c r="G34" s="29">
        <f>+D34</f>
        <v>50</v>
      </c>
      <c r="H34" s="56">
        <f>ROUND(+F34*G34,2)</f>
        <v>0.35</v>
      </c>
      <c r="I34" s="26">
        <f t="shared" si="6"/>
        <v>0</v>
      </c>
      <c r="J34" s="27">
        <f t="shared" si="5"/>
        <v>0</v>
      </c>
    </row>
    <row r="35" spans="1:10" ht="25.5" x14ac:dyDescent="0.25">
      <c r="A35" s="54" t="s">
        <v>45</v>
      </c>
      <c r="B35" s="138" t="s">
        <v>27</v>
      </c>
      <c r="C35" s="191">
        <v>1.1000000000000001E-3</v>
      </c>
      <c r="D35" s="182">
        <f>+D32</f>
        <v>51.81</v>
      </c>
      <c r="E35" s="183">
        <f>ROUND(+C35*D35,2)</f>
        <v>0.06</v>
      </c>
      <c r="F35" s="145">
        <v>1.1000000000000001E-3</v>
      </c>
      <c r="G35" s="144">
        <f>+G31</f>
        <v>51.875000000000007</v>
      </c>
      <c r="H35" s="183">
        <f>ROUND(+F35*G35,2)</f>
        <v>0.06</v>
      </c>
      <c r="I35" s="142">
        <f t="shared" si="6"/>
        <v>0</v>
      </c>
      <c r="J35" s="184">
        <f t="shared" si="5"/>
        <v>0</v>
      </c>
    </row>
    <row r="36" spans="1:10" x14ac:dyDescent="0.25">
      <c r="A36" s="40" t="s">
        <v>46</v>
      </c>
      <c r="B36" s="20"/>
      <c r="C36" s="59">
        <v>0.08</v>
      </c>
      <c r="D36" s="60">
        <v>32</v>
      </c>
      <c r="E36" s="56">
        <v>2.56</v>
      </c>
      <c r="F36" s="59">
        <v>0.08</v>
      </c>
      <c r="G36" s="60">
        <v>32</v>
      </c>
      <c r="H36" s="56">
        <f t="shared" ref="H32:H38" si="7">+F36*G36</f>
        <v>2.56</v>
      </c>
      <c r="I36" s="26">
        <f t="shared" si="6"/>
        <v>0</v>
      </c>
      <c r="J36" s="27">
        <f t="shared" si="5"/>
        <v>0</v>
      </c>
    </row>
    <row r="37" spans="1:10" x14ac:dyDescent="0.25">
      <c r="A37" s="40" t="s">
        <v>47</v>
      </c>
      <c r="B37" s="20"/>
      <c r="C37" s="59">
        <v>0.122</v>
      </c>
      <c r="D37" s="60">
        <v>9</v>
      </c>
      <c r="E37" s="56">
        <v>1.0979999999999999</v>
      </c>
      <c r="F37" s="59">
        <v>0.122</v>
      </c>
      <c r="G37" s="60">
        <v>9</v>
      </c>
      <c r="H37" s="56">
        <f t="shared" si="7"/>
        <v>1.0979999999999999</v>
      </c>
      <c r="I37" s="26">
        <f t="shared" si="6"/>
        <v>0</v>
      </c>
      <c r="J37" s="27">
        <f t="shared" si="5"/>
        <v>0</v>
      </c>
    </row>
    <row r="38" spans="1:10" x14ac:dyDescent="0.25">
      <c r="A38" s="6" t="s">
        <v>48</v>
      </c>
      <c r="B38" s="20"/>
      <c r="C38" s="59">
        <v>0.161</v>
      </c>
      <c r="D38" s="60">
        <v>9</v>
      </c>
      <c r="E38" s="56">
        <v>1.4490000000000001</v>
      </c>
      <c r="F38" s="59">
        <v>0.161</v>
      </c>
      <c r="G38" s="60">
        <v>9</v>
      </c>
      <c r="H38" s="56">
        <f t="shared" si="7"/>
        <v>1.4490000000000001</v>
      </c>
      <c r="I38" s="26">
        <f t="shared" si="6"/>
        <v>0</v>
      </c>
      <c r="J38" s="27">
        <f t="shared" si="5"/>
        <v>0</v>
      </c>
    </row>
    <row r="39" spans="1:10" x14ac:dyDescent="0.25">
      <c r="A39" s="40" t="s">
        <v>49</v>
      </c>
      <c r="B39" s="20"/>
      <c r="C39" s="59">
        <v>8.5999999999999993E-2</v>
      </c>
      <c r="D39" s="60">
        <v>50</v>
      </c>
      <c r="E39" s="56"/>
      <c r="F39" s="59">
        <v>8.5999999999999993E-2</v>
      </c>
      <c r="G39" s="60">
        <v>50</v>
      </c>
      <c r="H39" s="56"/>
      <c r="I39" s="26">
        <f t="shared" si="6"/>
        <v>0</v>
      </c>
      <c r="J39" s="27">
        <v>0</v>
      </c>
    </row>
    <row r="40" spans="1:10" ht="15.75" thickBot="1" x14ac:dyDescent="0.3">
      <c r="A40" s="40" t="s">
        <v>50</v>
      </c>
      <c r="B40" s="20"/>
      <c r="C40" s="55">
        <v>9.06E-2</v>
      </c>
      <c r="D40" s="61">
        <v>50</v>
      </c>
      <c r="E40" s="56"/>
      <c r="F40" s="55">
        <v>9.06E-2</v>
      </c>
      <c r="G40" s="61">
        <v>50</v>
      </c>
      <c r="H40" s="56"/>
      <c r="I40" s="26">
        <v>0</v>
      </c>
      <c r="J40" s="27">
        <v>0</v>
      </c>
    </row>
    <row r="41" spans="1:10" ht="15.75" thickBot="1" x14ac:dyDescent="0.3">
      <c r="A41" s="62"/>
      <c r="B41" s="63"/>
      <c r="C41" s="64"/>
      <c r="D41" s="65"/>
      <c r="E41" s="66"/>
      <c r="F41" s="64"/>
      <c r="G41" s="67"/>
      <c r="H41" s="66"/>
      <c r="I41" s="68"/>
      <c r="J41" s="69"/>
    </row>
    <row r="42" spans="1:10" x14ac:dyDescent="0.25">
      <c r="A42" s="70" t="s">
        <v>51</v>
      </c>
      <c r="B42" s="19"/>
      <c r="C42" s="71"/>
      <c r="D42" s="72"/>
      <c r="E42" s="73">
        <f>SUM(E30:E38)</f>
        <v>31.231973400000001</v>
      </c>
      <c r="F42" s="74"/>
      <c r="G42" s="74"/>
      <c r="H42" s="73">
        <f>SUM(H30:H38)</f>
        <v>76.263962078163786</v>
      </c>
      <c r="I42" s="75">
        <f>+H42-E42</f>
        <v>45.031988678163785</v>
      </c>
      <c r="J42" s="76">
        <f>+I42/E42</f>
        <v>1.4418553737037885</v>
      </c>
    </row>
    <row r="43" spans="1:10" x14ac:dyDescent="0.25">
      <c r="A43" s="77" t="s">
        <v>52</v>
      </c>
      <c r="B43" s="19"/>
      <c r="C43" s="71">
        <v>0.13</v>
      </c>
      <c r="D43" s="78"/>
      <c r="E43" s="79">
        <f>+E42*0.13</f>
        <v>4.0601565420000005</v>
      </c>
      <c r="F43" s="80">
        <v>0.13</v>
      </c>
      <c r="G43" s="81"/>
      <c r="H43" s="79">
        <f>+H42*0.13</f>
        <v>9.9143150701612921</v>
      </c>
      <c r="I43" s="82">
        <f>+H43-E43</f>
        <v>5.8541585281612916</v>
      </c>
      <c r="J43" s="83">
        <f>+I43/E43</f>
        <v>1.4418553737037882</v>
      </c>
    </row>
    <row r="44" spans="1:10" x14ac:dyDescent="0.25">
      <c r="A44" s="84" t="s">
        <v>53</v>
      </c>
      <c r="B44" s="19"/>
      <c r="C44" s="85"/>
      <c r="D44" s="78"/>
      <c r="E44" s="79">
        <f>+E42+E43</f>
        <v>35.292129942000003</v>
      </c>
      <c r="F44" s="81"/>
      <c r="G44" s="81"/>
      <c r="H44" s="79">
        <f>+H42+H43</f>
        <v>86.17827714832508</v>
      </c>
      <c r="I44" s="82">
        <f>+H44-E44</f>
        <v>50.886147206325077</v>
      </c>
      <c r="J44" s="83">
        <f>+I44/E44</f>
        <v>1.4418553737037885</v>
      </c>
    </row>
    <row r="45" spans="1:10" x14ac:dyDescent="0.25">
      <c r="A45" s="170" t="s">
        <v>54</v>
      </c>
      <c r="B45" s="170"/>
      <c r="C45" s="85"/>
      <c r="D45" s="78"/>
      <c r="E45" s="86"/>
      <c r="F45" s="58"/>
      <c r="G45" s="58"/>
      <c r="H45" s="58"/>
      <c r="I45" s="58"/>
      <c r="J45" s="87"/>
    </row>
    <row r="46" spans="1:10" ht="15.75" thickBot="1" x14ac:dyDescent="0.3">
      <c r="A46" s="172" t="s">
        <v>55</v>
      </c>
      <c r="B46" s="172"/>
      <c r="C46" s="88"/>
      <c r="D46" s="89"/>
      <c r="E46" s="90">
        <f>+E44</f>
        <v>35.292129942000003</v>
      </c>
      <c r="F46" s="91"/>
      <c r="G46" s="91"/>
      <c r="H46" s="90">
        <f>+H44</f>
        <v>86.17827714832508</v>
      </c>
      <c r="I46" s="92">
        <f>+H46-E46</f>
        <v>50.886147206325077</v>
      </c>
      <c r="J46" s="93">
        <f>+I46/E46</f>
        <v>1.4418553737037885</v>
      </c>
    </row>
    <row r="47" spans="1:10" ht="15.75" thickBot="1" x14ac:dyDescent="0.3">
      <c r="A47" s="62"/>
      <c r="B47" s="63"/>
      <c r="C47" s="64"/>
      <c r="D47" s="65"/>
      <c r="E47" s="66"/>
      <c r="F47" s="64"/>
      <c r="G47" s="67"/>
      <c r="H47" s="66"/>
      <c r="I47" s="68"/>
      <c r="J47" s="69"/>
    </row>
  </sheetData>
  <mergeCells count="10">
    <mergeCell ref="F9:H9"/>
    <mergeCell ref="I9:J9"/>
    <mergeCell ref="B10:B11"/>
    <mergeCell ref="I10:I11"/>
    <mergeCell ref="J10:J11"/>
    <mergeCell ref="A45:B45"/>
    <mergeCell ref="A46:B46"/>
    <mergeCell ref="B1:D1"/>
    <mergeCell ref="B2:D2"/>
    <mergeCell ref="C9:E9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="80" zoomScaleNormal="80" workbookViewId="0">
      <selection activeCell="A3" sqref="A3"/>
    </sheetView>
  </sheetViews>
  <sheetFormatPr defaultRowHeight="15" x14ac:dyDescent="0.25"/>
  <cols>
    <col min="1" max="1" width="58.5703125" bestFit="1" customWidth="1"/>
    <col min="2" max="2" width="13.85546875" bestFit="1" customWidth="1"/>
    <col min="3" max="3" width="11.42578125" bestFit="1" customWidth="1"/>
    <col min="4" max="4" width="13.42578125" bestFit="1" customWidth="1"/>
    <col min="5" max="5" width="14.5703125" bestFit="1" customWidth="1"/>
    <col min="6" max="6" width="11.7109375" bestFit="1" customWidth="1"/>
    <col min="7" max="7" width="12.28515625" bestFit="1" customWidth="1"/>
    <col min="8" max="8" width="14.5703125" bestFit="1" customWidth="1"/>
    <col min="9" max="9" width="13.42578125" bestFit="1" customWidth="1"/>
    <col min="10" max="10" width="11.7109375" bestFit="1" customWidth="1"/>
  </cols>
  <sheetData>
    <row r="1" spans="1:10" x14ac:dyDescent="0.25">
      <c r="A1" s="121" t="s">
        <v>0</v>
      </c>
      <c r="B1" s="174" t="s">
        <v>72</v>
      </c>
      <c r="C1" s="174"/>
      <c r="D1" s="174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73" t="s">
        <v>62</v>
      </c>
      <c r="C2" s="173"/>
      <c r="D2" s="173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469398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1317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62" t="s">
        <v>12</v>
      </c>
      <c r="D9" s="171"/>
      <c r="E9" s="163"/>
      <c r="F9" s="162" t="s">
        <v>13</v>
      </c>
      <c r="G9" s="171"/>
      <c r="H9" s="163"/>
      <c r="I9" s="162" t="s">
        <v>14</v>
      </c>
      <c r="J9" s="163"/>
    </row>
    <row r="10" spans="1:10" x14ac:dyDescent="0.25">
      <c r="A10" s="6"/>
      <c r="B10" s="164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66" t="s">
        <v>19</v>
      </c>
      <c r="J10" s="168" t="s">
        <v>20</v>
      </c>
    </row>
    <row r="11" spans="1:10" x14ac:dyDescent="0.25">
      <c r="A11" s="6"/>
      <c r="B11" s="165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67"/>
      <c r="J11" s="169"/>
    </row>
    <row r="12" spans="1:10" x14ac:dyDescent="0.25">
      <c r="A12" s="19" t="s">
        <v>22</v>
      </c>
      <c r="B12" s="20" t="s">
        <v>23</v>
      </c>
      <c r="C12" s="21">
        <v>2.04</v>
      </c>
      <c r="D12" s="22">
        <v>1</v>
      </c>
      <c r="E12" s="23">
        <f>+C12*D12</f>
        <v>2.04</v>
      </c>
      <c r="F12" s="148">
        <f>+'[1]Rates By Rate Class'!$D$14</f>
        <v>2.4666571536107189</v>
      </c>
      <c r="G12" s="25">
        <v>1</v>
      </c>
      <c r="H12" s="23">
        <f>+F12</f>
        <v>2.4666571536107189</v>
      </c>
      <c r="I12" s="26">
        <f>+H12-E12</f>
        <v>0.42665715361071888</v>
      </c>
      <c r="J12" s="27">
        <f>+I12/E12</f>
        <v>0.2091456635346661</v>
      </c>
    </row>
    <row r="13" spans="1:10" x14ac:dyDescent="0.25">
      <c r="A13" s="19" t="s">
        <v>24</v>
      </c>
      <c r="B13" s="20"/>
      <c r="C13" s="21"/>
      <c r="D13" s="22">
        <v>1</v>
      </c>
      <c r="E13" s="23">
        <f t="shared" ref="E13:E16" si="0">+C13*D13</f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19" t="s">
        <v>26</v>
      </c>
      <c r="B14" s="20" t="s">
        <v>63</v>
      </c>
      <c r="C14" s="21">
        <v>8.9309999999999992</v>
      </c>
      <c r="D14" s="29">
        <f>+$B$4</f>
        <v>1317</v>
      </c>
      <c r="E14" s="23">
        <f t="shared" si="0"/>
        <v>11762.126999999999</v>
      </c>
      <c r="F14" s="24">
        <f>+'[1]Rates By Rate Class'!$E$14</f>
        <v>10.798879921028103</v>
      </c>
      <c r="G14" s="29">
        <f>+$B$4</f>
        <v>1317</v>
      </c>
      <c r="H14" s="23">
        <f>+F14*G14</f>
        <v>14222.124855994012</v>
      </c>
      <c r="I14" s="26">
        <f>+H14-E14</f>
        <v>2459.9978559940137</v>
      </c>
      <c r="J14" s="27">
        <f>+I14/E14</f>
        <v>0.20914566353466629</v>
      </c>
    </row>
    <row r="15" spans="1:10" x14ac:dyDescent="0.25">
      <c r="A15" s="19" t="s">
        <v>28</v>
      </c>
      <c r="B15" s="20"/>
      <c r="C15" s="21"/>
      <c r="D15" s="29">
        <f t="shared" ref="D15:D16" si="1">+$B$4</f>
        <v>1317</v>
      </c>
      <c r="E15" s="23">
        <f t="shared" si="0"/>
        <v>0</v>
      </c>
      <c r="F15" s="24"/>
      <c r="G15" s="29">
        <f t="shared" ref="G15:G16" si="2">+$B$4</f>
        <v>1317</v>
      </c>
      <c r="H15" s="23">
        <v>0</v>
      </c>
      <c r="I15" s="26">
        <v>0</v>
      </c>
      <c r="J15" s="27" t="s">
        <v>25</v>
      </c>
    </row>
    <row r="16" spans="1:10" x14ac:dyDescent="0.25">
      <c r="A16" s="19" t="s">
        <v>29</v>
      </c>
      <c r="B16" s="20"/>
      <c r="C16" s="21"/>
      <c r="D16" s="29">
        <f t="shared" si="1"/>
        <v>1317</v>
      </c>
      <c r="E16" s="23">
        <f t="shared" si="0"/>
        <v>0</v>
      </c>
      <c r="F16" s="24"/>
      <c r="G16" s="29">
        <f t="shared" si="2"/>
        <v>1317</v>
      </c>
      <c r="H16" s="23">
        <v>0</v>
      </c>
      <c r="I16" s="26">
        <v>0</v>
      </c>
      <c r="J16" s="27" t="s">
        <v>25</v>
      </c>
    </row>
    <row r="17" spans="1:13" x14ac:dyDescent="0.25">
      <c r="A17" s="28"/>
      <c r="B17" s="20"/>
      <c r="C17" s="21"/>
      <c r="D17" s="29"/>
      <c r="E17" s="23"/>
      <c r="F17" s="24"/>
      <c r="G17" s="29"/>
      <c r="H17" s="23"/>
      <c r="I17" s="26"/>
      <c r="J17" s="27"/>
    </row>
    <row r="18" spans="1:13" x14ac:dyDescent="0.25">
      <c r="A18" s="30" t="s">
        <v>30</v>
      </c>
      <c r="B18" s="31"/>
      <c r="C18" s="32"/>
      <c r="D18" s="33"/>
      <c r="E18" s="34">
        <f>SUM(E12:E17)</f>
        <v>11764.166999999999</v>
      </c>
      <c r="F18" s="35"/>
      <c r="G18" s="36"/>
      <c r="H18" s="34">
        <f>SUM(H12:H17)</f>
        <v>14224.591513147623</v>
      </c>
      <c r="I18" s="37">
        <f>+H18-E18</f>
        <v>2460.4245131476237</v>
      </c>
      <c r="J18" s="38">
        <f>+I18/E18</f>
        <v>0.20914566353466624</v>
      </c>
      <c r="L18" s="120">
        <f>+I18/H47</f>
        <v>2.92580235736064E-2</v>
      </c>
      <c r="M18" s="120">
        <f>+H18/H47</f>
        <v>0.16915106787168641</v>
      </c>
    </row>
    <row r="19" spans="1:13" x14ac:dyDescent="0.25">
      <c r="A19" s="39" t="s">
        <v>31</v>
      </c>
      <c r="B19" s="20" t="s">
        <v>27</v>
      </c>
      <c r="C19" s="21"/>
      <c r="D19" s="29">
        <f>+B3</f>
        <v>469398</v>
      </c>
      <c r="E19" s="23">
        <v>0</v>
      </c>
      <c r="F19" s="24">
        <f>+'[3]6. Rate Rider Calculations'!$F$53</f>
        <v>-3.1509322597035967E-3</v>
      </c>
      <c r="G19" s="29">
        <f>+$B$3</f>
        <v>469398</v>
      </c>
      <c r="H19" s="23">
        <f t="shared" ref="H19:H41" si="3">+F19*G19</f>
        <v>-1479.0413008403489</v>
      </c>
      <c r="I19" s="26">
        <f t="shared" ref="I19:I41" si="4">+H19-E19</f>
        <v>-1479.0413008403489</v>
      </c>
      <c r="J19" s="27">
        <v>-1</v>
      </c>
    </row>
    <row r="20" spans="1:13" x14ac:dyDescent="0.25">
      <c r="A20" s="28" t="s">
        <v>64</v>
      </c>
      <c r="B20" s="20" t="s">
        <v>63</v>
      </c>
      <c r="C20" s="21"/>
      <c r="D20" s="29">
        <f t="shared" ref="D20:D22" si="5">+$B$4</f>
        <v>1317</v>
      </c>
      <c r="E20" s="23">
        <v>0</v>
      </c>
      <c r="F20" s="24">
        <f>+'[3]6. Rate Rider Calculations'!$F$27</f>
        <v>1.3059462377349991</v>
      </c>
      <c r="G20" s="29">
        <f>+$B$4</f>
        <v>1317</v>
      </c>
      <c r="H20" s="23">
        <f t="shared" si="3"/>
        <v>1719.9311950969939</v>
      </c>
      <c r="I20" s="26">
        <f t="shared" si="4"/>
        <v>1719.9311950969939</v>
      </c>
      <c r="J20" s="27">
        <v>1</v>
      </c>
    </row>
    <row r="21" spans="1:13" x14ac:dyDescent="0.25">
      <c r="A21" s="39" t="s">
        <v>32</v>
      </c>
      <c r="B21" s="20" t="s">
        <v>63</v>
      </c>
      <c r="C21" s="21"/>
      <c r="D21" s="29">
        <f t="shared" si="5"/>
        <v>1317</v>
      </c>
      <c r="E21" s="23">
        <v>0</v>
      </c>
      <c r="F21" s="24">
        <f>+'[3]6. Rate Rider Calculations'!$F$132</f>
        <v>1.6247589030441254</v>
      </c>
      <c r="G21" s="29">
        <f t="shared" ref="G21:G22" si="6">+$B$4</f>
        <v>1317</v>
      </c>
      <c r="H21" s="23">
        <f t="shared" si="3"/>
        <v>2139.8074753091132</v>
      </c>
      <c r="I21" s="26">
        <f t="shared" si="4"/>
        <v>2139.8074753091132</v>
      </c>
      <c r="J21" s="27">
        <v>1</v>
      </c>
    </row>
    <row r="22" spans="1:13" x14ac:dyDescent="0.25">
      <c r="A22" s="39" t="s">
        <v>33</v>
      </c>
      <c r="B22" s="20" t="s">
        <v>63</v>
      </c>
      <c r="C22" s="21"/>
      <c r="D22" s="29">
        <f t="shared" si="5"/>
        <v>1317</v>
      </c>
      <c r="E22" s="23">
        <v>0</v>
      </c>
      <c r="F22" s="24">
        <f>+'[3]6. Rate Rider Calculations'!$F$160</f>
        <v>-0.67388527684607236</v>
      </c>
      <c r="G22" s="29">
        <f t="shared" si="6"/>
        <v>1317</v>
      </c>
      <c r="H22" s="23">
        <f t="shared" si="3"/>
        <v>-887.5069096062773</v>
      </c>
      <c r="I22" s="26">
        <f t="shared" si="4"/>
        <v>-887.5069096062773</v>
      </c>
      <c r="J22" s="27">
        <v>-1</v>
      </c>
    </row>
    <row r="23" spans="1:13" x14ac:dyDescent="0.25">
      <c r="A23" s="39" t="s">
        <v>59</v>
      </c>
      <c r="B23" s="20" t="s">
        <v>27</v>
      </c>
      <c r="C23" s="21"/>
      <c r="D23" s="29">
        <f>+$B$3</f>
        <v>469398</v>
      </c>
      <c r="E23" s="23">
        <v>0</v>
      </c>
      <c r="F23" s="24">
        <f>+'[3]6. Rate Rider Calculations'!$F$79</f>
        <v>6.9785449619547205E-3</v>
      </c>
      <c r="G23" s="29">
        <f>+$B$3</f>
        <v>469398</v>
      </c>
      <c r="H23" s="23">
        <f t="shared" si="3"/>
        <v>3275.715048051622</v>
      </c>
      <c r="I23" s="26">
        <f t="shared" si="4"/>
        <v>3275.715048051622</v>
      </c>
      <c r="J23" s="27">
        <v>1</v>
      </c>
    </row>
    <row r="24" spans="1:13" x14ac:dyDescent="0.25">
      <c r="A24" s="28" t="s">
        <v>67</v>
      </c>
      <c r="B24" s="20" t="s">
        <v>23</v>
      </c>
      <c r="C24" s="21">
        <v>0.16</v>
      </c>
      <c r="D24" s="22">
        <v>1</v>
      </c>
      <c r="E24" s="23">
        <f t="shared" ref="E24:E25" si="7">+C24*D24</f>
        <v>0.16</v>
      </c>
      <c r="F24" s="24"/>
      <c r="G24" s="25">
        <v>1</v>
      </c>
      <c r="H24" s="23">
        <f t="shared" si="3"/>
        <v>0</v>
      </c>
      <c r="I24" s="26">
        <f t="shared" si="4"/>
        <v>-0.16</v>
      </c>
      <c r="J24" s="27">
        <v>-1</v>
      </c>
    </row>
    <row r="25" spans="1:13" x14ac:dyDescent="0.25">
      <c r="A25" s="40" t="s">
        <v>34</v>
      </c>
      <c r="B25" s="20" t="s">
        <v>63</v>
      </c>
      <c r="C25" s="21">
        <v>5.3199999999999997E-2</v>
      </c>
      <c r="D25" s="29">
        <f>+$B$4</f>
        <v>1317</v>
      </c>
      <c r="E25" s="23">
        <f t="shared" si="7"/>
        <v>70.064399999999992</v>
      </c>
      <c r="F25" s="24">
        <f>+'[1]Low Voltage Rates'!$G$14</f>
        <v>0.17490214670912585</v>
      </c>
      <c r="G25" s="29">
        <f>+$B$4</f>
        <v>1317</v>
      </c>
      <c r="H25" s="23">
        <f t="shared" si="3"/>
        <v>230.34612721591876</v>
      </c>
      <c r="I25" s="26">
        <f t="shared" si="4"/>
        <v>160.28172721591875</v>
      </c>
      <c r="J25" s="27">
        <v>2.3364661654135341</v>
      </c>
    </row>
    <row r="26" spans="1:13" x14ac:dyDescent="0.25">
      <c r="A26" s="40" t="s">
        <v>35</v>
      </c>
      <c r="B26" s="20"/>
      <c r="C26" s="41">
        <v>0</v>
      </c>
      <c r="D26" s="42">
        <v>0</v>
      </c>
      <c r="E26" s="23">
        <v>0</v>
      </c>
      <c r="F26" s="43">
        <v>0</v>
      </c>
      <c r="G26" s="42">
        <v>0</v>
      </c>
      <c r="H26" s="23">
        <f t="shared" si="3"/>
        <v>0</v>
      </c>
      <c r="I26" s="26">
        <f t="shared" si="4"/>
        <v>0</v>
      </c>
      <c r="J26" s="27" t="s">
        <v>25</v>
      </c>
    </row>
    <row r="27" spans="1:13" x14ac:dyDescent="0.25">
      <c r="A27" s="40" t="s">
        <v>36</v>
      </c>
      <c r="B27" s="20"/>
      <c r="C27" s="41"/>
      <c r="D27" s="22"/>
      <c r="E27" s="23"/>
      <c r="F27" s="41"/>
      <c r="G27" s="22"/>
      <c r="H27" s="23">
        <f t="shared" si="3"/>
        <v>0</v>
      </c>
      <c r="I27" s="26">
        <f t="shared" si="4"/>
        <v>0</v>
      </c>
      <c r="J27" s="27" t="s">
        <v>25</v>
      </c>
    </row>
    <row r="28" spans="1:13" x14ac:dyDescent="0.25">
      <c r="A28" s="44" t="s">
        <v>37</v>
      </c>
      <c r="B28" s="45"/>
      <c r="C28" s="46"/>
      <c r="D28" s="33"/>
      <c r="E28" s="47">
        <f>SUM(E18:E27)</f>
        <v>11834.391399999999</v>
      </c>
      <c r="F28" s="33"/>
      <c r="G28" s="36"/>
      <c r="H28" s="47">
        <f>SUM(H18:H27)</f>
        <v>19223.843148374643</v>
      </c>
      <c r="I28" s="37">
        <f>+H28-E28</f>
        <v>7389.451748374644</v>
      </c>
      <c r="J28" s="38">
        <f>+I28/E28</f>
        <v>0.6244048805394965</v>
      </c>
    </row>
    <row r="29" spans="1:13" x14ac:dyDescent="0.25">
      <c r="A29" s="48" t="s">
        <v>38</v>
      </c>
      <c r="B29" s="49" t="s">
        <v>63</v>
      </c>
      <c r="C29" s="24">
        <v>2.2172999999999998</v>
      </c>
      <c r="D29" s="42">
        <f>+$B$4</f>
        <v>1317</v>
      </c>
      <c r="E29" s="23">
        <f t="shared" ref="E29:E41" si="8">+C29*D29</f>
        <v>2920.1840999999999</v>
      </c>
      <c r="F29" s="24">
        <f>+'[4]9. RTSR Rates to Forecast'!$J$47</f>
        <v>2.0450886874715359</v>
      </c>
      <c r="G29" s="29">
        <f>+$B$4</f>
        <v>1317</v>
      </c>
      <c r="H29" s="23">
        <f t="shared" si="3"/>
        <v>2693.381801400013</v>
      </c>
      <c r="I29" s="26">
        <f t="shared" si="4"/>
        <v>-226.8022985999869</v>
      </c>
      <c r="J29" s="27">
        <v>-4.8572588283047002E-2</v>
      </c>
    </row>
    <row r="30" spans="1:13" x14ac:dyDescent="0.25">
      <c r="A30" s="50" t="s">
        <v>39</v>
      </c>
      <c r="B30" s="49" t="s">
        <v>63</v>
      </c>
      <c r="C30" s="24">
        <v>1.6566000000000001</v>
      </c>
      <c r="D30" s="42">
        <f>+$B$4</f>
        <v>1317</v>
      </c>
      <c r="E30" s="23">
        <f t="shared" si="8"/>
        <v>2181.7422000000001</v>
      </c>
      <c r="F30" s="24">
        <f>+'[4]9. RTSR Rates to Forecast'!$J$59</f>
        <v>1.6491848959579594</v>
      </c>
      <c r="G30" s="29">
        <f>+$B$4</f>
        <v>1317</v>
      </c>
      <c r="H30" s="23">
        <f t="shared" si="3"/>
        <v>2171.9765079766325</v>
      </c>
      <c r="I30" s="26">
        <f t="shared" si="4"/>
        <v>-9.7656920233675919</v>
      </c>
      <c r="J30" s="27">
        <v>-1.1952191235059702E-2</v>
      </c>
    </row>
    <row r="31" spans="1:13" x14ac:dyDescent="0.25">
      <c r="A31" s="44" t="s">
        <v>40</v>
      </c>
      <c r="B31" s="31"/>
      <c r="C31" s="51"/>
      <c r="D31" s="33"/>
      <c r="E31" s="47">
        <f>SUM(E28:E30)</f>
        <v>16936.3177</v>
      </c>
      <c r="F31" s="52"/>
      <c r="G31" s="53"/>
      <c r="H31" s="47">
        <f>SUM(H28:H30)</f>
        <v>24089.201457751289</v>
      </c>
      <c r="I31" s="37">
        <f>+H31-E31</f>
        <v>7152.8837577512895</v>
      </c>
      <c r="J31" s="38">
        <f>+I31/E31</f>
        <v>0.42233996105016913</v>
      </c>
    </row>
    <row r="32" spans="1:13" x14ac:dyDescent="0.25">
      <c r="A32" s="54" t="s">
        <v>41</v>
      </c>
      <c r="B32" s="20" t="s">
        <v>27</v>
      </c>
      <c r="C32" s="55">
        <v>4.4000000000000003E-3</v>
      </c>
      <c r="D32" s="42">
        <f>+$B$3*$B$5</f>
        <v>486390.20760000002</v>
      </c>
      <c r="E32" s="23">
        <f>ROUND(+C32*D32,2)</f>
        <v>2140.12</v>
      </c>
      <c r="F32" s="137">
        <v>3.5999999999999999E-3</v>
      </c>
      <c r="G32" s="42">
        <f>+$B$3*$B$6</f>
        <v>487000.42500000005</v>
      </c>
      <c r="H32" s="23">
        <f>ROUND(+F32*G32,2)</f>
        <v>1753.2</v>
      </c>
      <c r="I32" s="26">
        <f t="shared" si="4"/>
        <v>-386.91999999999985</v>
      </c>
      <c r="J32" s="27">
        <v>-2.9917004439297618E-3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+D32</f>
        <v>486390.20760000002</v>
      </c>
      <c r="E33" s="23">
        <f>ROUND(+C33*D33,2)</f>
        <v>632.30999999999995</v>
      </c>
      <c r="F33" s="57">
        <v>1.2999999999999999E-3</v>
      </c>
      <c r="G33" s="42">
        <f>+G32</f>
        <v>487000.42500000005</v>
      </c>
      <c r="H33" s="23">
        <f>ROUND(+F33*G33,2)</f>
        <v>633.1</v>
      </c>
      <c r="I33" s="26">
        <f t="shared" si="4"/>
        <v>0.79000000000007731</v>
      </c>
      <c r="J33" s="27">
        <v>-2.9917004439299743E-3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23">
        <f t="shared" si="8"/>
        <v>0.25</v>
      </c>
      <c r="F34" s="57">
        <v>0.25</v>
      </c>
      <c r="G34" s="25">
        <v>1</v>
      </c>
      <c r="H34" s="23">
        <f t="shared" ref="H34:H36" si="9">+F34*G34</f>
        <v>0.25</v>
      </c>
      <c r="I34" s="26">
        <f t="shared" si="4"/>
        <v>0</v>
      </c>
      <c r="J34" s="27"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+$B$3</f>
        <v>469398</v>
      </c>
      <c r="E35" s="23">
        <f t="shared" si="8"/>
        <v>3285.7860000000001</v>
      </c>
      <c r="F35" s="118">
        <f>+C35</f>
        <v>7.0000000000000001E-3</v>
      </c>
      <c r="G35" s="29">
        <f>+$B$3</f>
        <v>469398</v>
      </c>
      <c r="H35" s="23">
        <f t="shared" si="9"/>
        <v>3285.7860000000001</v>
      </c>
      <c r="I35" s="26">
        <f t="shared" si="4"/>
        <v>0</v>
      </c>
      <c r="J35" s="27">
        <v>0</v>
      </c>
    </row>
    <row r="36" spans="1:10" ht="25.5" x14ac:dyDescent="0.25">
      <c r="A36" s="54" t="s">
        <v>45</v>
      </c>
      <c r="B36" s="138" t="s">
        <v>27</v>
      </c>
      <c r="C36" s="118">
        <v>1.1000000000000001E-3</v>
      </c>
      <c r="D36" s="186">
        <f>+D33</f>
        <v>486390.20760000002</v>
      </c>
      <c r="E36" s="23">
        <f>ROUND(+C36*D36,2)</f>
        <v>535.03</v>
      </c>
      <c r="F36" s="57">
        <v>1.1000000000000001E-3</v>
      </c>
      <c r="G36" s="42">
        <f>+G32</f>
        <v>487000.42500000005</v>
      </c>
      <c r="H36" s="23">
        <f>ROUND(+F36*G36,2)</f>
        <v>535.70000000000005</v>
      </c>
      <c r="I36" s="26">
        <f t="shared" si="4"/>
        <v>0.67000000000007276</v>
      </c>
      <c r="J36" s="27">
        <v>0</v>
      </c>
    </row>
    <row r="37" spans="1:10" x14ac:dyDescent="0.25">
      <c r="A37" s="40" t="s">
        <v>46</v>
      </c>
      <c r="B37" s="20"/>
      <c r="C37" s="59">
        <v>0.08</v>
      </c>
      <c r="D37" s="60"/>
      <c r="E37" s="23"/>
      <c r="F37" s="59">
        <v>0.08</v>
      </c>
      <c r="G37" s="60"/>
      <c r="H37" s="23"/>
      <c r="I37" s="26">
        <f t="shared" si="4"/>
        <v>0</v>
      </c>
      <c r="J37" s="27"/>
    </row>
    <row r="38" spans="1:10" x14ac:dyDescent="0.25">
      <c r="A38" s="40" t="s">
        <v>47</v>
      </c>
      <c r="B38" s="20"/>
      <c r="C38" s="59">
        <v>0.122</v>
      </c>
      <c r="D38" s="60"/>
      <c r="E38" s="23"/>
      <c r="F38" s="59">
        <v>0.122</v>
      </c>
      <c r="G38" s="60"/>
      <c r="H38" s="23"/>
      <c r="I38" s="26">
        <f t="shared" si="4"/>
        <v>0</v>
      </c>
      <c r="J38" s="27"/>
    </row>
    <row r="39" spans="1:10" x14ac:dyDescent="0.25">
      <c r="A39" s="6" t="s">
        <v>48</v>
      </c>
      <c r="B39" s="20"/>
      <c r="C39" s="59">
        <v>0.161</v>
      </c>
      <c r="D39" s="60"/>
      <c r="E39" s="23"/>
      <c r="F39" s="59">
        <v>0.161</v>
      </c>
      <c r="G39" s="60"/>
      <c r="H39" s="23"/>
      <c r="I39" s="26">
        <f t="shared" si="4"/>
        <v>0</v>
      </c>
      <c r="J39" s="27"/>
    </row>
    <row r="40" spans="1:10" x14ac:dyDescent="0.25">
      <c r="A40" s="40" t="s">
        <v>49</v>
      </c>
      <c r="B40" s="20"/>
      <c r="C40" s="59">
        <v>8.5999999999999993E-2</v>
      </c>
      <c r="D40" s="60"/>
      <c r="E40" s="23"/>
      <c r="F40" s="59">
        <v>8.5999999999999993E-2</v>
      </c>
      <c r="G40" s="60"/>
      <c r="H40" s="23"/>
      <c r="I40" s="26">
        <f t="shared" si="4"/>
        <v>0</v>
      </c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486390.20760000002</v>
      </c>
      <c r="E41" s="23">
        <f>ROUND(+C41*D41,2)</f>
        <v>44066.95</v>
      </c>
      <c r="F41" s="55">
        <v>9.06E-2</v>
      </c>
      <c r="G41" s="61">
        <f>+G32</f>
        <v>487000.42500000005</v>
      </c>
      <c r="H41" s="23">
        <f>ROUND(+F41*G41,2)</f>
        <v>44122.239999999998</v>
      </c>
      <c r="I41" s="26">
        <f t="shared" si="4"/>
        <v>55.290000000000873</v>
      </c>
      <c r="J41" s="27">
        <v>-2.9917004439298503E-3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56</v>
      </c>
      <c r="B43" s="19"/>
      <c r="C43" s="71"/>
      <c r="D43" s="72"/>
      <c r="E43" s="73">
        <f>SUM(E31:E41)</f>
        <v>67596.763699999996</v>
      </c>
      <c r="F43" s="74"/>
      <c r="G43" s="74"/>
      <c r="H43" s="73">
        <f>SUM(H31:H41)</f>
        <v>74419.477457751287</v>
      </c>
      <c r="I43" s="75">
        <f>+H43-E43</f>
        <v>6822.7137577512913</v>
      </c>
      <c r="J43" s="76">
        <f>+I43/E43</f>
        <v>0.1009325503811256</v>
      </c>
    </row>
    <row r="44" spans="1:10" x14ac:dyDescent="0.25">
      <c r="A44" s="77" t="s">
        <v>52</v>
      </c>
      <c r="B44" s="19"/>
      <c r="C44" s="71">
        <v>0.13</v>
      </c>
      <c r="D44" s="78"/>
      <c r="E44" s="79">
        <f>+E43*0.13</f>
        <v>8787.5792810000003</v>
      </c>
      <c r="F44" s="80">
        <v>0.13</v>
      </c>
      <c r="G44" s="81"/>
      <c r="H44" s="79">
        <f>+H43*0.13</f>
        <v>9674.532069507668</v>
      </c>
      <c r="I44" s="82">
        <f>+H44-E44</f>
        <v>886.95278850766772</v>
      </c>
      <c r="J44" s="83">
        <f>+I44/E44</f>
        <v>0.10093255038112557</v>
      </c>
    </row>
    <row r="45" spans="1:10" x14ac:dyDescent="0.25">
      <c r="A45" s="84" t="s">
        <v>53</v>
      </c>
      <c r="B45" s="19"/>
      <c r="C45" s="85"/>
      <c r="D45" s="78"/>
      <c r="E45" s="79">
        <f>+E43+E44</f>
        <v>76384.342980999994</v>
      </c>
      <c r="F45" s="81"/>
      <c r="G45" s="81"/>
      <c r="H45" s="79">
        <f>+H43+H44</f>
        <v>84094.009527258953</v>
      </c>
      <c r="I45" s="82">
        <f>+H45-E45</f>
        <v>7709.666546258959</v>
      </c>
      <c r="J45" s="83">
        <f>+I45/E45</f>
        <v>0.1009325503811256</v>
      </c>
    </row>
    <row r="46" spans="1:10" x14ac:dyDescent="0.25">
      <c r="A46" s="170" t="s">
        <v>54</v>
      </c>
      <c r="B46" s="170"/>
      <c r="C46" s="85"/>
      <c r="D46" s="78"/>
      <c r="E46" s="86"/>
      <c r="F46" s="58"/>
      <c r="G46" s="58"/>
      <c r="H46" s="58"/>
      <c r="I46" s="58"/>
      <c r="J46" s="87"/>
    </row>
    <row r="47" spans="1:10" ht="15.75" thickBot="1" x14ac:dyDescent="0.3">
      <c r="A47" s="175" t="s">
        <v>56</v>
      </c>
      <c r="B47" s="176"/>
      <c r="C47" s="88"/>
      <c r="D47" s="89"/>
      <c r="E47" s="90">
        <f>+E45</f>
        <v>76384.342980999994</v>
      </c>
      <c r="F47" s="91"/>
      <c r="G47" s="91"/>
      <c r="H47" s="90">
        <f t="shared" ref="H47:I47" si="10">+H45</f>
        <v>84094.009527258953</v>
      </c>
      <c r="I47" s="90">
        <f t="shared" si="10"/>
        <v>7709.666546258959</v>
      </c>
      <c r="J47" s="93">
        <f>+I47/E47</f>
        <v>0.1009325503811256</v>
      </c>
    </row>
    <row r="48" spans="1:10" ht="15.75" thickBot="1" x14ac:dyDescent="0.3">
      <c r="A48" s="62"/>
      <c r="B48" s="63"/>
      <c r="C48" s="64"/>
      <c r="D48" s="65"/>
      <c r="E48" s="66"/>
      <c r="F48" s="64"/>
      <c r="G48" s="67"/>
      <c r="H48" s="66"/>
      <c r="I48" s="68"/>
      <c r="J48" s="69"/>
    </row>
  </sheetData>
  <mergeCells count="10">
    <mergeCell ref="F9:H9"/>
    <mergeCell ref="I9:J9"/>
    <mergeCell ref="B10:B11"/>
    <mergeCell ref="I10:I11"/>
    <mergeCell ref="J10:J11"/>
    <mergeCell ref="A46:B46"/>
    <mergeCell ref="A47:B47"/>
    <mergeCell ref="B1:D1"/>
    <mergeCell ref="B2:D2"/>
    <mergeCell ref="C9:E9"/>
  </mergeCells>
  <pageMargins left="0.7" right="0.7" top="0.75" bottom="0.75" header="0.3" footer="0.3"/>
  <pageSetup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workbookViewId="0">
      <selection activeCell="A2" sqref="A2:I4"/>
    </sheetView>
  </sheetViews>
  <sheetFormatPr defaultRowHeight="14.25" x14ac:dyDescent="0.2"/>
  <cols>
    <col min="1" max="1" width="21.5703125" style="107" bestFit="1" customWidth="1"/>
    <col min="2" max="2" width="14.5703125" style="107" bestFit="1" customWidth="1"/>
    <col min="3" max="3" width="10.42578125" style="107" bestFit="1" customWidth="1"/>
    <col min="4" max="4" width="13.5703125" style="107" customWidth="1"/>
    <col min="5" max="5" width="14" style="107" bestFit="1" customWidth="1"/>
    <col min="6" max="6" width="14.5703125" style="107" customWidth="1"/>
    <col min="7" max="7" width="13.28515625" style="107" customWidth="1"/>
    <col min="8" max="8" width="14.28515625" style="107" customWidth="1"/>
    <col min="9" max="9" width="16.7109375" style="107" customWidth="1"/>
    <col min="10" max="10" width="9.140625" style="107"/>
    <col min="11" max="11" width="10.28515625" style="107" bestFit="1" customWidth="1"/>
    <col min="12" max="16384" width="9.140625" style="107"/>
  </cols>
  <sheetData>
    <row r="1" spans="1:12" ht="15" x14ac:dyDescent="0.25">
      <c r="A1" s="178" t="s">
        <v>75</v>
      </c>
      <c r="B1" s="178"/>
      <c r="C1" s="178"/>
      <c r="D1" s="178"/>
      <c r="E1" s="178"/>
      <c r="F1" s="178"/>
      <c r="G1" s="178"/>
      <c r="H1" s="178"/>
      <c r="I1" s="178"/>
    </row>
    <row r="2" spans="1:12" ht="20.100000000000001" customHeight="1" x14ac:dyDescent="0.2">
      <c r="A2" s="185" t="s">
        <v>91</v>
      </c>
      <c r="B2" s="179"/>
      <c r="C2" s="179"/>
      <c r="D2" s="179"/>
      <c r="E2" s="179"/>
      <c r="F2" s="179"/>
      <c r="G2" s="179"/>
      <c r="H2" s="179"/>
      <c r="I2" s="179"/>
    </row>
    <row r="3" spans="1:12" ht="20.100000000000001" customHeight="1" x14ac:dyDescent="0.2">
      <c r="A3" s="179"/>
      <c r="B3" s="179"/>
      <c r="C3" s="179"/>
      <c r="D3" s="179"/>
      <c r="E3" s="179"/>
      <c r="F3" s="179"/>
      <c r="G3" s="179"/>
      <c r="H3" s="179"/>
      <c r="I3" s="179"/>
    </row>
    <row r="4" spans="1:12" ht="20.100000000000001" customHeight="1" x14ac:dyDescent="0.2">
      <c r="A4" s="180"/>
      <c r="B4" s="180"/>
      <c r="C4" s="180"/>
      <c r="D4" s="180"/>
      <c r="E4" s="180"/>
      <c r="F4" s="180"/>
      <c r="G4" s="180"/>
      <c r="H4" s="180"/>
      <c r="I4" s="180"/>
    </row>
    <row r="5" spans="1:12" ht="33.75" customHeight="1" x14ac:dyDescent="0.2">
      <c r="A5" s="105" t="s">
        <v>76</v>
      </c>
      <c r="B5" s="106" t="s">
        <v>5</v>
      </c>
      <c r="C5" s="106" t="s">
        <v>7</v>
      </c>
      <c r="D5" s="106" t="s">
        <v>85</v>
      </c>
      <c r="E5" s="106" t="s">
        <v>77</v>
      </c>
      <c r="F5" s="106" t="s">
        <v>78</v>
      </c>
      <c r="G5" s="106" t="s">
        <v>79</v>
      </c>
      <c r="H5" s="106" t="s">
        <v>80</v>
      </c>
      <c r="I5" s="106" t="s">
        <v>81</v>
      </c>
      <c r="J5" s="108"/>
    </row>
    <row r="6" spans="1:12" x14ac:dyDescent="0.2">
      <c r="A6" s="110" t="s">
        <v>1</v>
      </c>
      <c r="B6" s="111">
        <v>100</v>
      </c>
      <c r="C6" s="111"/>
      <c r="D6" s="110"/>
      <c r="E6" s="112">
        <f>+Residential!E48</f>
        <v>35.880518907999999</v>
      </c>
      <c r="F6" s="112">
        <f>+Residential!H48</f>
        <v>38.073157194857245</v>
      </c>
      <c r="G6" s="112">
        <f>+F6-E6</f>
        <v>2.192638286857246</v>
      </c>
      <c r="H6" s="113">
        <f>+Residential!J48</f>
        <v>6.1109436362370186E-2</v>
      </c>
      <c r="I6" s="113">
        <f>+Residential!J19</f>
        <v>0.20313084581095495</v>
      </c>
      <c r="L6" s="146" t="s">
        <v>88</v>
      </c>
    </row>
    <row r="7" spans="1:12" x14ac:dyDescent="0.2">
      <c r="A7" s="110"/>
      <c r="B7" s="111">
        <v>250</v>
      </c>
      <c r="C7" s="111"/>
      <c r="D7" s="110"/>
      <c r="E7" s="112">
        <f>+Residential!E97</f>
        <v>59.777183059999999</v>
      </c>
      <c r="F7" s="112">
        <f>+Residential!H97</f>
        <v>61.58996817015661</v>
      </c>
      <c r="G7" s="112">
        <f>+F7-E7</f>
        <v>1.8127851101566108</v>
      </c>
      <c r="H7" s="113">
        <f>+Residential!J97</f>
        <v>3.0325703175692782E-2</v>
      </c>
      <c r="I7" s="113">
        <f>+Residential!J68</f>
        <v>0.15686392418834222</v>
      </c>
      <c r="L7" s="146" t="s">
        <v>89</v>
      </c>
    </row>
    <row r="8" spans="1:12" x14ac:dyDescent="0.2">
      <c r="A8" s="110"/>
      <c r="B8" s="111">
        <v>362</v>
      </c>
      <c r="C8" s="111"/>
      <c r="D8" s="110"/>
      <c r="E8" s="112">
        <f>+Residential!E146</f>
        <v>77.242997070880008</v>
      </c>
      <c r="F8" s="112">
        <f>+Residential!H146</f>
        <v>78.724172673077547</v>
      </c>
      <c r="G8" s="112">
        <f>+F8-E8</f>
        <v>1.4811756021975384</v>
      </c>
      <c r="H8" s="113">
        <f>+Residential!J146</f>
        <v>1.9175532518998149E-2</v>
      </c>
      <c r="I8" s="113">
        <f>+Residential!J117</f>
        <v>0.12807149612986662</v>
      </c>
      <c r="L8" s="146" t="s">
        <v>90</v>
      </c>
    </row>
    <row r="9" spans="1:12" x14ac:dyDescent="0.2">
      <c r="A9" s="110"/>
      <c r="B9" s="111">
        <v>500</v>
      </c>
      <c r="C9" s="111"/>
      <c r="D9" s="110"/>
      <c r="E9" s="112">
        <f>+Residential!E195</f>
        <v>99.632466119999989</v>
      </c>
      <c r="F9" s="112">
        <f>+Residential!H195</f>
        <v>100.7296531861216</v>
      </c>
      <c r="G9" s="112">
        <f t="shared" ref="G9:G36" si="0">+F9-E9</f>
        <v>1.0971870661216059</v>
      </c>
      <c r="H9" s="113">
        <f>+Residential!J195</f>
        <v>1.1012344759188481E-2</v>
      </c>
      <c r="I9" s="113">
        <f>+Residential!J166</f>
        <v>9.863496257155431E-2</v>
      </c>
    </row>
    <row r="10" spans="1:12" s="128" customFormat="1" x14ac:dyDescent="0.2">
      <c r="A10" s="122"/>
      <c r="B10" s="158">
        <v>800</v>
      </c>
      <c r="C10" s="158"/>
      <c r="D10" s="159"/>
      <c r="E10" s="160">
        <f>+Residential!E244</f>
        <v>147.44524579200001</v>
      </c>
      <c r="F10" s="160">
        <f>+Residential!H244</f>
        <v>147.71897517099998</v>
      </c>
      <c r="G10" s="160">
        <f t="shared" si="0"/>
        <v>0.27372937899997396</v>
      </c>
      <c r="H10" s="161">
        <f>+Residential!J244</f>
        <v>1.8564815537431578E-3</v>
      </c>
      <c r="I10" s="161">
        <f>+Residential!J215</f>
        <v>4.9574546799852008E-2</v>
      </c>
      <c r="K10" s="129"/>
    </row>
    <row r="11" spans="1:12" x14ac:dyDescent="0.2">
      <c r="A11" s="110"/>
      <c r="B11" s="111">
        <v>1000</v>
      </c>
      <c r="C11" s="111"/>
      <c r="D11" s="110"/>
      <c r="E11" s="112">
        <f>+Residential!E293</f>
        <v>179.33173224000001</v>
      </c>
      <c r="F11" s="112">
        <f>+Residential!H293</f>
        <v>179.04895649425222</v>
      </c>
      <c r="G11" s="112">
        <f t="shared" si="0"/>
        <v>-0.28277574574778441</v>
      </c>
      <c r="H11" s="113">
        <f>+Residential!J293</f>
        <v>-1.576830504092522E-3</v>
      </c>
      <c r="I11" s="113">
        <f>+Residential!J264</f>
        <v>2.4740889334670627E-2</v>
      </c>
    </row>
    <row r="12" spans="1:12" x14ac:dyDescent="0.2">
      <c r="A12" s="110"/>
      <c r="B12" s="111">
        <v>1500</v>
      </c>
      <c r="C12" s="111"/>
      <c r="D12" s="110"/>
      <c r="E12" s="112">
        <f>+Residential!E342</f>
        <v>259.03099835999996</v>
      </c>
      <c r="F12" s="112">
        <f>+Residential!H342</f>
        <v>257.34565980238278</v>
      </c>
      <c r="G12" s="112">
        <f t="shared" si="0"/>
        <v>-1.6853385576171718</v>
      </c>
      <c r="H12" s="113">
        <f>+Residential!J342</f>
        <v>-6.5063199705345572E-3</v>
      </c>
      <c r="I12" s="113">
        <f>+Residential!J313</f>
        <v>-2.0479655079493345E-2</v>
      </c>
    </row>
    <row r="13" spans="1:12" x14ac:dyDescent="0.2">
      <c r="A13" s="110"/>
      <c r="B13" s="111">
        <v>2000</v>
      </c>
      <c r="C13" s="111"/>
      <c r="D13" s="110"/>
      <c r="E13" s="112">
        <f>+Residential!E391</f>
        <v>338.71896447999995</v>
      </c>
      <c r="F13" s="112">
        <f>+Residential!H391</f>
        <v>335.66496311051344</v>
      </c>
      <c r="G13" s="112">
        <f t="shared" si="0"/>
        <v>-3.0540013694865138</v>
      </c>
      <c r="H13" s="113">
        <f>+Residential!J391</f>
        <v>-9.0163282536453344E-3</v>
      </c>
      <c r="I13" s="113">
        <f>+Residential!J362</f>
        <v>-5.1004287971112727E-2</v>
      </c>
    </row>
    <row r="14" spans="1:12" x14ac:dyDescent="0.2">
      <c r="A14" s="114"/>
      <c r="B14" s="115"/>
      <c r="C14" s="115"/>
      <c r="D14" s="114"/>
      <c r="E14" s="116"/>
      <c r="F14" s="116"/>
      <c r="G14" s="116"/>
      <c r="H14" s="117"/>
      <c r="I14" s="117"/>
    </row>
    <row r="15" spans="1:12" x14ac:dyDescent="0.2">
      <c r="A15" s="110" t="s">
        <v>60</v>
      </c>
      <c r="B15" s="111">
        <v>1000</v>
      </c>
      <c r="C15" s="111"/>
      <c r="D15" s="110"/>
      <c r="E15" s="112">
        <f>+'GS&lt;50'!E47</f>
        <v>192.13795444000002</v>
      </c>
      <c r="F15" s="112">
        <f>+'GS&lt;50'!H47</f>
        <v>189.56473197613883</v>
      </c>
      <c r="G15" s="112">
        <f t="shared" si="0"/>
        <v>-2.5732224638611854</v>
      </c>
      <c r="H15" s="113">
        <f>+'GS&lt;50'!J47</f>
        <v>-1.3392577595410696E-2</v>
      </c>
      <c r="I15" s="113">
        <f>+'GS&lt;50'!J18</f>
        <v>4.9236153094585365E-2</v>
      </c>
    </row>
    <row r="16" spans="1:12" s="128" customFormat="1" x14ac:dyDescent="0.2">
      <c r="A16" s="122"/>
      <c r="B16" s="158">
        <v>2000</v>
      </c>
      <c r="C16" s="158"/>
      <c r="D16" s="159"/>
      <c r="E16" s="160">
        <f>+'GS&lt;50'!E96</f>
        <v>361.30300887999999</v>
      </c>
      <c r="F16" s="160">
        <f>+'GS&lt;50'!H96</f>
        <v>358.57789989913726</v>
      </c>
      <c r="G16" s="160">
        <f t="shared" si="0"/>
        <v>-2.7251089808627285</v>
      </c>
      <c r="H16" s="161">
        <f>+'GS&lt;50'!J96</f>
        <v>-7.5424475132666894E-3</v>
      </c>
      <c r="I16" s="161">
        <f>+'GS&lt;50'!J67</f>
        <v>5.2650806121342916E-2</v>
      </c>
      <c r="K16" s="129"/>
    </row>
    <row r="17" spans="1:11" x14ac:dyDescent="0.2">
      <c r="A17" s="110"/>
      <c r="B17" s="111">
        <v>5000</v>
      </c>
      <c r="C17" s="111"/>
      <c r="D17" s="110"/>
      <c r="E17" s="112">
        <f>+'GS&lt;50'!E145</f>
        <v>868.83207219999997</v>
      </c>
      <c r="F17" s="112">
        <f>+'GS&lt;50'!H145</f>
        <v>865.64000366813241</v>
      </c>
      <c r="G17" s="112">
        <f t="shared" si="0"/>
        <v>-3.1920685318675623</v>
      </c>
      <c r="H17" s="113">
        <f>+'GS&lt;50'!J145</f>
        <v>-3.6739764035008679E-3</v>
      </c>
      <c r="I17" s="113">
        <f>+'GS&lt;50'!J116</f>
        <v>5.6006073878069836E-2</v>
      </c>
    </row>
    <row r="18" spans="1:11" x14ac:dyDescent="0.2">
      <c r="A18" s="110"/>
      <c r="B18" s="111">
        <v>10000</v>
      </c>
      <c r="C18" s="111"/>
      <c r="D18" s="110"/>
      <c r="E18" s="112">
        <f>+'GS&lt;50'!E194</f>
        <v>1714.6912443999997</v>
      </c>
      <c r="F18" s="112">
        <f>+'GS&lt;50'!H194</f>
        <v>1710.7284432831243</v>
      </c>
      <c r="G18" s="112">
        <f t="shared" si="0"/>
        <v>-3.9628011168754256</v>
      </c>
      <c r="H18" s="113">
        <f>+'GS&lt;50'!J194</f>
        <v>-2.3110872758098666E-3</v>
      </c>
      <c r="I18" s="113">
        <f>+'GS&lt;50'!J165</f>
        <v>5.7511981453923819E-2</v>
      </c>
    </row>
    <row r="19" spans="1:11" x14ac:dyDescent="0.2">
      <c r="A19" s="110"/>
      <c r="B19" s="111">
        <v>15000</v>
      </c>
      <c r="C19" s="111"/>
      <c r="D19" s="110"/>
      <c r="E19" s="112">
        <f>+'GS&lt;50'!E243</f>
        <v>2560.5617165999997</v>
      </c>
      <c r="F19" s="112">
        <f>+'GS&lt;50'!H243</f>
        <v>2555.8281828981167</v>
      </c>
      <c r="G19" s="112">
        <f t="shared" si="0"/>
        <v>-4.7335337018830614</v>
      </c>
      <c r="H19" s="113">
        <f>+'GS&lt;50'!J243</f>
        <v>-1.848630974678637E-3</v>
      </c>
      <c r="I19" s="113">
        <f>+'GS&lt;50'!J214</f>
        <v>5.8073644279512657E-2</v>
      </c>
    </row>
    <row r="20" spans="1:11" x14ac:dyDescent="0.2">
      <c r="A20" s="114"/>
      <c r="B20" s="115"/>
      <c r="C20" s="115"/>
      <c r="D20" s="114"/>
      <c r="E20" s="116"/>
      <c r="F20" s="116"/>
      <c r="G20" s="116"/>
      <c r="H20" s="117"/>
      <c r="I20" s="117"/>
    </row>
    <row r="21" spans="1:11" x14ac:dyDescent="0.2">
      <c r="A21" s="110" t="s">
        <v>82</v>
      </c>
      <c r="B21" s="111">
        <v>30000</v>
      </c>
      <c r="C21" s="111">
        <v>60</v>
      </c>
      <c r="D21" s="110"/>
      <c r="E21" s="112">
        <f>+'GS &gt;50_999'!E47</f>
        <v>4314.2988679999999</v>
      </c>
      <c r="F21" s="112">
        <f>+'GS &gt;50_999'!H47</f>
        <v>4507.8235231688341</v>
      </c>
      <c r="G21" s="112">
        <f t="shared" si="0"/>
        <v>193.52465516883422</v>
      </c>
      <c r="H21" s="113">
        <f>+'GS &gt;50_999'!J47</f>
        <v>4.4856571389674575E-2</v>
      </c>
      <c r="I21" s="113">
        <f>+'GS &gt;50_999'!J18</f>
        <v>0.17233904064368699</v>
      </c>
    </row>
    <row r="22" spans="1:11" s="128" customFormat="1" x14ac:dyDescent="0.2">
      <c r="A22" s="122"/>
      <c r="B22" s="125">
        <v>50000</v>
      </c>
      <c r="C22" s="125">
        <v>150</v>
      </c>
      <c r="D22" s="122"/>
      <c r="E22" s="126">
        <f>+'GS &gt;50_999'!E97</f>
        <v>7590.4201800000001</v>
      </c>
      <c r="F22" s="126">
        <f>+'GS &gt;50_999'!H97</f>
        <v>7999.7932740834931</v>
      </c>
      <c r="G22" s="126">
        <f t="shared" si="0"/>
        <v>409.37309408349302</v>
      </c>
      <c r="H22" s="127">
        <f>+'GS &gt;50_999'!J97</f>
        <v>5.3932863316598766E-2</v>
      </c>
      <c r="I22" s="127">
        <f>+'GS &gt;50_999'!J68</f>
        <v>0.21543669657239115</v>
      </c>
      <c r="K22" s="129"/>
    </row>
    <row r="23" spans="1:11" x14ac:dyDescent="0.2">
      <c r="A23" s="110"/>
      <c r="B23" s="111">
        <v>277200</v>
      </c>
      <c r="C23" s="111">
        <v>500</v>
      </c>
      <c r="D23" s="110"/>
      <c r="E23" s="112">
        <f>+'GS &gt;50_999'!E147</f>
        <v>38413.873573919998</v>
      </c>
      <c r="F23" s="112">
        <f>+'GS &gt;50_999'!H147</f>
        <v>40330.155057090007</v>
      </c>
      <c r="G23" s="112">
        <f t="shared" si="0"/>
        <v>1916.2814831700089</v>
      </c>
      <c r="H23" s="113">
        <f>+'GS &gt;50_999'!J147</f>
        <v>4.9885140572519963E-2</v>
      </c>
      <c r="I23" s="113">
        <f>+'GS &gt;50_999'!J118</f>
        <v>0.24390024168898355</v>
      </c>
    </row>
    <row r="24" spans="1:11" x14ac:dyDescent="0.2">
      <c r="A24" s="114"/>
      <c r="B24" s="115"/>
      <c r="C24" s="115"/>
      <c r="D24" s="114"/>
      <c r="E24" s="116"/>
      <c r="F24" s="116"/>
      <c r="G24" s="116"/>
      <c r="H24" s="117"/>
      <c r="I24" s="117"/>
    </row>
    <row r="25" spans="1:11" x14ac:dyDescent="0.2">
      <c r="A25" s="110" t="s">
        <v>83</v>
      </c>
      <c r="B25" s="111">
        <v>540000</v>
      </c>
      <c r="C25" s="111">
        <v>1000</v>
      </c>
      <c r="D25" s="110"/>
      <c r="E25" s="112">
        <f>+'GS &gt;1000_4999'!E47</f>
        <v>76326.775243999989</v>
      </c>
      <c r="F25" s="112">
        <f>+'GS &gt;1000_4999'!H47</f>
        <v>78386.521820574257</v>
      </c>
      <c r="G25" s="112">
        <f t="shared" si="0"/>
        <v>2059.7465765742672</v>
      </c>
      <c r="H25" s="113">
        <f>+'GS &gt;1000_4999'!J47</f>
        <v>2.6985898067745012E-2</v>
      </c>
      <c r="I25" s="113">
        <f>+'GS &gt;1000_4999'!J18</f>
        <v>-0.21492298986309377</v>
      </c>
    </row>
    <row r="26" spans="1:11" s="128" customFormat="1" x14ac:dyDescent="0.2">
      <c r="A26" s="122"/>
      <c r="B26" s="125">
        <v>1265000</v>
      </c>
      <c r="C26" s="125">
        <v>1800</v>
      </c>
      <c r="D26" s="122"/>
      <c r="E26" s="126">
        <f>+'GS &gt;1000_4999'!E96</f>
        <v>171802.6349</v>
      </c>
      <c r="F26" s="126">
        <f>+'GS &gt;1000_4999'!H96</f>
        <v>177276.64590261132</v>
      </c>
      <c r="G26" s="126">
        <f t="shared" si="0"/>
        <v>5474.0110026113107</v>
      </c>
      <c r="H26" s="127">
        <f>+'GS &gt;1000_4999'!J96</f>
        <v>3.1862206338089817E-2</v>
      </c>
      <c r="I26" s="127">
        <f>+'GS &gt;1000_4999'!J67</f>
        <v>-0.20728993069759044</v>
      </c>
      <c r="K26" s="130"/>
    </row>
    <row r="27" spans="1:11" x14ac:dyDescent="0.2">
      <c r="A27" s="110"/>
      <c r="B27" s="111">
        <v>1800000</v>
      </c>
      <c r="C27" s="111">
        <v>3500</v>
      </c>
      <c r="D27" s="110"/>
      <c r="E27" s="112">
        <f>+'GS &gt;1000_4999'!E145</f>
        <v>252988.59229999999</v>
      </c>
      <c r="F27" s="112">
        <f>+'GS &gt;1000_4999'!H145</f>
        <v>261226.51928885601</v>
      </c>
      <c r="G27" s="112">
        <f t="shared" si="0"/>
        <v>8237.9269888560229</v>
      </c>
      <c r="H27" s="113">
        <f>+'GS &gt;1000_4999'!J145</f>
        <v>3.2562444472149517E-2</v>
      </c>
      <c r="I27" s="113">
        <f>+'GS &gt;1000_4999'!J116</f>
        <v>-0.20162410037772474</v>
      </c>
    </row>
    <row r="28" spans="1:11" x14ac:dyDescent="0.2">
      <c r="A28" s="114"/>
      <c r="B28" s="115"/>
      <c r="C28" s="115"/>
      <c r="D28" s="114"/>
      <c r="E28" s="116"/>
      <c r="F28" s="116"/>
      <c r="G28" s="116"/>
      <c r="H28" s="117"/>
      <c r="I28" s="117"/>
    </row>
    <row r="29" spans="1:11" x14ac:dyDescent="0.2">
      <c r="A29" s="110" t="s">
        <v>69</v>
      </c>
      <c r="B29" s="111">
        <v>2400000</v>
      </c>
      <c r="C29" s="111">
        <v>5400</v>
      </c>
      <c r="D29" s="110"/>
      <c r="E29" s="112">
        <f>+'Large User'!E47</f>
        <v>346062.36440000002</v>
      </c>
      <c r="F29" s="112">
        <f>+'Large User'!H47</f>
        <v>332292.08542545675</v>
      </c>
      <c r="G29" s="112">
        <f t="shared" si="0"/>
        <v>-13770.278974543267</v>
      </c>
      <c r="H29" s="113">
        <f>+'Large User'!J47</f>
        <v>-3.9791322001796005E-2</v>
      </c>
      <c r="I29" s="113">
        <f>+'Large User'!J19</f>
        <v>-0.43342320082727936</v>
      </c>
    </row>
    <row r="30" spans="1:11" s="128" customFormat="1" x14ac:dyDescent="0.2">
      <c r="A30" s="122"/>
      <c r="B30" s="125">
        <v>3770000</v>
      </c>
      <c r="C30" s="125">
        <v>7000</v>
      </c>
      <c r="D30" s="122"/>
      <c r="E30" s="126">
        <f>+'Large User'!E95</f>
        <v>520033.40150000004</v>
      </c>
      <c r="F30" s="126">
        <f>+'Large User'!H95</f>
        <v>505767.94166407204</v>
      </c>
      <c r="G30" s="126">
        <f t="shared" si="0"/>
        <v>-14265.459835927992</v>
      </c>
      <c r="H30" s="127">
        <f>+'Large User'!J95</f>
        <v>-2.7431814561872887E-2</v>
      </c>
      <c r="I30" s="127">
        <f>+'Large User'!J67</f>
        <v>-0.30537846521377465</v>
      </c>
      <c r="K30" s="130"/>
    </row>
    <row r="31" spans="1:11" x14ac:dyDescent="0.2">
      <c r="A31" s="114"/>
      <c r="B31" s="115"/>
      <c r="C31" s="115"/>
      <c r="D31" s="114"/>
      <c r="E31" s="116"/>
      <c r="F31" s="116"/>
      <c r="G31" s="116"/>
      <c r="H31" s="117"/>
      <c r="I31" s="117"/>
    </row>
    <row r="32" spans="1:11" s="128" customFormat="1" x14ac:dyDescent="0.2">
      <c r="A32" s="122" t="s">
        <v>84</v>
      </c>
      <c r="B32" s="125">
        <v>405</v>
      </c>
      <c r="C32" s="125"/>
      <c r="D32" s="122"/>
      <c r="E32" s="126">
        <f>+Unmetered!E44</f>
        <v>78.377820548200006</v>
      </c>
      <c r="F32" s="126">
        <f>+Unmetered!H44</f>
        <v>77.989638962043912</v>
      </c>
      <c r="G32" s="126">
        <f t="shared" si="0"/>
        <v>-0.38818158615609377</v>
      </c>
      <c r="H32" s="127">
        <f>+Unmetered!J44</f>
        <v>-4.9526968655293716E-3</v>
      </c>
      <c r="I32" s="127">
        <f>+Unmetered!J17</f>
        <v>3.9314802084443282E-2</v>
      </c>
      <c r="K32" s="130"/>
    </row>
    <row r="33" spans="1:11" x14ac:dyDescent="0.2">
      <c r="A33" s="114"/>
      <c r="B33" s="115"/>
      <c r="C33" s="115"/>
      <c r="D33" s="114"/>
      <c r="E33" s="116"/>
      <c r="F33" s="116"/>
      <c r="G33" s="116"/>
      <c r="H33" s="117"/>
      <c r="I33" s="117"/>
    </row>
    <row r="34" spans="1:11" s="128" customFormat="1" x14ac:dyDescent="0.2">
      <c r="A34" s="122" t="s">
        <v>71</v>
      </c>
      <c r="B34" s="125">
        <v>50</v>
      </c>
      <c r="C34" s="125">
        <v>1</v>
      </c>
      <c r="D34" s="122"/>
      <c r="E34" s="126">
        <f>+Sentinel!E46</f>
        <v>35.292129942000003</v>
      </c>
      <c r="F34" s="126">
        <f>+Sentinel!H46</f>
        <v>86.17827714832508</v>
      </c>
      <c r="G34" s="126">
        <f t="shared" si="0"/>
        <v>50.886147206325077</v>
      </c>
      <c r="H34" s="127">
        <f>+Sentinel!J46</f>
        <v>1.4418553737037885</v>
      </c>
      <c r="I34" s="127">
        <f>+Sentinel!J18</f>
        <v>1.8107020447824471</v>
      </c>
      <c r="K34" s="130"/>
    </row>
    <row r="35" spans="1:11" x14ac:dyDescent="0.2">
      <c r="A35" s="114"/>
      <c r="B35" s="115"/>
      <c r="C35" s="115"/>
      <c r="D35" s="114"/>
      <c r="E35" s="116"/>
      <c r="F35" s="116"/>
      <c r="G35" s="116"/>
      <c r="H35" s="117"/>
      <c r="I35" s="117"/>
    </row>
    <row r="36" spans="1:11" s="128" customFormat="1" x14ac:dyDescent="0.2">
      <c r="A36" s="122" t="s">
        <v>72</v>
      </c>
      <c r="B36" s="125">
        <v>469398</v>
      </c>
      <c r="C36" s="125">
        <v>1317</v>
      </c>
      <c r="D36" s="122"/>
      <c r="E36" s="126">
        <f>+Streetlighting!E47</f>
        <v>76384.342980999994</v>
      </c>
      <c r="F36" s="126">
        <f>+Streetlighting!H47</f>
        <v>84094.009527258953</v>
      </c>
      <c r="G36" s="126">
        <f t="shared" si="0"/>
        <v>7709.666546258959</v>
      </c>
      <c r="H36" s="127">
        <f>+Streetlighting!J47</f>
        <v>0.1009325503811256</v>
      </c>
      <c r="I36" s="127">
        <f>+Streetlighting!J18</f>
        <v>0.20914566353466624</v>
      </c>
      <c r="K36" s="130"/>
    </row>
    <row r="37" spans="1:11" x14ac:dyDescent="0.2">
      <c r="B37" s="109"/>
      <c r="C37" s="109"/>
    </row>
  </sheetData>
  <mergeCells count="2">
    <mergeCell ref="A1:I1"/>
    <mergeCell ref="A2:I4"/>
  </mergeCells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Residential</vt:lpstr>
      <vt:lpstr>GS&lt;50</vt:lpstr>
      <vt:lpstr>GS &gt;50_999</vt:lpstr>
      <vt:lpstr>GS &gt;1000_4999</vt:lpstr>
      <vt:lpstr>Large User</vt:lpstr>
      <vt:lpstr>Unmetered</vt:lpstr>
      <vt:lpstr>Sentinel</vt:lpstr>
      <vt:lpstr>Streetlighting</vt:lpstr>
      <vt:lpstr>Summary</vt:lpstr>
      <vt:lpstr>Residential!Print_Area</vt:lpstr>
      <vt:lpstr>Summary!Print_Area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 Tyers</dc:creator>
  <cp:lastModifiedBy>Cameron McKenzie</cp:lastModifiedBy>
  <cp:lastPrinted>2016-02-09T15:57:40Z</cp:lastPrinted>
  <dcterms:created xsi:type="dcterms:W3CDTF">2015-08-21T13:02:50Z</dcterms:created>
  <dcterms:modified xsi:type="dcterms:W3CDTF">2016-02-10T22:22:23Z</dcterms:modified>
</cp:coreProperties>
</file>